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10500"/>
  </bookViews>
  <sheets>
    <sheet name="Summary" sheetId="13" r:id="rId1"/>
    <sheet name="Rocky" sheetId="40" r:id="rId2"/>
    <sheet name="Skye" sheetId="42" r:id="rId3"/>
    <sheet name="Marshall" sheetId="43" r:id="rId4"/>
    <sheet name="Rex" sheetId="44" r:id="rId5"/>
    <sheet name="Chase" sheetId="45" r:id="rId6"/>
    <sheet name="Rubble" sheetId="4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<sst xmlns="http://schemas.openxmlformats.org/spreadsheetml/2006/main" count="1305" uniqueCount="245">
  <si>
    <t>VENDOR QUOTE FORM</t>
  </si>
  <si>
    <t>ASSORTMENT PRICE</t>
  </si>
  <si>
    <t>FROM</t>
  </si>
  <si>
    <t>:</t>
  </si>
  <si>
    <t>ROYAL REGENT PRODUCTS INDUSTRIES LIMITED</t>
  </si>
  <si>
    <t>PREPARED BY :</t>
  </si>
  <si>
    <t>Charles</t>
  </si>
  <si>
    <t>CUSTOMER</t>
  </si>
  <si>
    <t>SPIN MASTER TOYS FAR EAST LTD</t>
  </si>
  <si>
    <t>MATERIAL NO</t>
  </si>
  <si>
    <t>REVISION :</t>
  </si>
  <si>
    <t>V2</t>
  </si>
  <si>
    <t>MATERIAL GROUP</t>
  </si>
  <si>
    <t xml:space="preserve">DESCRIPTION </t>
  </si>
  <si>
    <t>29090/ T.94703-0001/ PWP LPP - 6.88 Movie Plush Refresh - GML</t>
  </si>
  <si>
    <t>DATE :</t>
  </si>
  <si>
    <t xml:space="preserve"> </t>
  </si>
  <si>
    <t>ASSORTMENT MATRIX:</t>
  </si>
  <si>
    <t>IND. SKU TOY#</t>
  </si>
  <si>
    <t>Description</t>
  </si>
  <si>
    <t>Qty ( per carton )</t>
  </si>
  <si>
    <t>Revision</t>
  </si>
  <si>
    <t>EX FTY (US$)</t>
  </si>
  <si>
    <t>FOB ID FCL (US$)</t>
  </si>
  <si>
    <t>FOB ID LCL1 (US$)</t>
  </si>
  <si>
    <t>FOB ID LCL2 (US$)</t>
  </si>
  <si>
    <t>FOB ID LCL3 (US$)</t>
  </si>
  <si>
    <t xml:space="preserve">REMARKS: EXCHANGE RATE US$1 = HK$7.75 </t>
  </si>
  <si>
    <t>Case Pack =</t>
  </si>
  <si>
    <t>to</t>
  </si>
  <si>
    <t>(LCL 3)</t>
  </si>
  <si>
    <t>( pcs per shipment )</t>
  </si>
  <si>
    <t xml:space="preserve">Unit Cost per CBM for INDONESIA FCL : </t>
  </si>
  <si>
    <t>Qty fm</t>
  </si>
  <si>
    <t>(LCL 2)</t>
  </si>
  <si>
    <t>Unit Cost per CBM for INDONESIA LCL (50%to 75% loaded container) :</t>
  </si>
  <si>
    <t xml:space="preserve">No. of pieces in 40' container : </t>
  </si>
  <si>
    <t>Qty under</t>
  </si>
  <si>
    <t>(LCL 1)</t>
  </si>
  <si>
    <t>DESIGNATED VENDOR COMPONENT(S) :</t>
  </si>
  <si>
    <t>PART</t>
  </si>
  <si>
    <t>VENDOR</t>
  </si>
  <si>
    <t>COST (US$)</t>
  </si>
  <si>
    <t>PRODUCT COST + CONSIGNED PARTS + SHIPPING COST</t>
  </si>
  <si>
    <t xml:space="preserve">PROJECT(S) WITH TOOLING(S)? </t>
  </si>
  <si>
    <t>VENDOR FOB INDONESIA FCL:</t>
  </si>
  <si>
    <t>Consigned parts No</t>
  </si>
  <si>
    <t>Usage</t>
  </si>
  <si>
    <t>Unit Cost</t>
  </si>
  <si>
    <t>TOTAL</t>
  </si>
  <si>
    <t>Verified By:</t>
  </si>
  <si>
    <t>Approved By:</t>
  </si>
  <si>
    <t>TOTAL FOB INDONESIA FCL</t>
  </si>
  <si>
    <t>SMTFE Engineer:</t>
  </si>
  <si>
    <t>Director of Procurement / Ronnen Harary</t>
  </si>
  <si>
    <t>Total Cost</t>
  </si>
  <si>
    <t>Date:</t>
  </si>
  <si>
    <t>(Consign Part usage per SKU.  Plesase refer to the consign parts usage contents)</t>
  </si>
  <si>
    <t>Shipping cost to US &amp; TN</t>
  </si>
  <si>
    <t>Item</t>
  </si>
  <si>
    <t>pcs/carton</t>
  </si>
  <si>
    <t>OR</t>
  </si>
  <si>
    <t>Carton Dimension (inch) :</t>
  </si>
  <si>
    <t>Carton Dimension (cm) :</t>
  </si>
  <si>
    <t>Retail Package Dimension (inch)</t>
  </si>
  <si>
    <t>Retail Package Dimension (cm)</t>
  </si>
  <si>
    <t>Width - L</t>
  </si>
  <si>
    <t>inch</t>
  </si>
  <si>
    <t>cm</t>
  </si>
  <si>
    <t>Inch</t>
  </si>
  <si>
    <t>Depth -W</t>
  </si>
  <si>
    <t>Depth-W</t>
  </si>
  <si>
    <t>Height</t>
  </si>
  <si>
    <t>Weight</t>
  </si>
  <si>
    <t>lb</t>
  </si>
  <si>
    <t>Carton CFT</t>
  </si>
  <si>
    <t>Carton CBM</t>
  </si>
  <si>
    <t>Product CFT</t>
  </si>
  <si>
    <t>INDIVIDUAL COST BREAKDOWN</t>
  </si>
  <si>
    <t>From (Vendor) :</t>
  </si>
  <si>
    <t>To CUSTOMER :</t>
  </si>
  <si>
    <t>MATERIAL NO ;</t>
  </si>
  <si>
    <t>MATERIAL GROUP :</t>
  </si>
  <si>
    <t>DESCRIPTION :</t>
  </si>
  <si>
    <t>29090/ T.94703-0001/ PWP LPP - 6.88 Movie Plush Refresh - GML--Rocky</t>
  </si>
  <si>
    <t>In-Housed Molding</t>
  </si>
  <si>
    <t>Parts (each row below represents a single mold)</t>
  </si>
  <si>
    <t>Mold No.</t>
  </si>
  <si>
    <t>Part No.</t>
  </si>
  <si>
    <t>Cav/UP</t>
  </si>
  <si>
    <t>Material</t>
  </si>
  <si>
    <t>Resin price (US$/kg)</t>
  </si>
  <si>
    <t>Wt. per toy (g)</t>
  </si>
  <si>
    <t>US$ per toy</t>
  </si>
  <si>
    <t>Molding Cost (US$/pc)</t>
  </si>
  <si>
    <t>Cycle time (sec)</t>
  </si>
  <si>
    <t>Machine size (Ton)</t>
  </si>
  <si>
    <t>Molding Labour Rate (US$/hr)</t>
  </si>
  <si>
    <t>Total Wt.</t>
  </si>
  <si>
    <t>Sub-total:</t>
  </si>
  <si>
    <t>Purchased Part</t>
  </si>
  <si>
    <t>Unit price (US$/pc)</t>
  </si>
  <si>
    <t>Usage per toy</t>
  </si>
  <si>
    <t>Fabric Cost</t>
  </si>
  <si>
    <t>58" 320G 1.5MM White Crystal Super Soft, Digital Positioning Print</t>
  </si>
  <si>
    <t>58"320G 1.5MM白色水晶超柔，数码定位印</t>
  </si>
  <si>
    <t>58" 320G 1.5MM White Crystal Super Soft + Bottom-to-Bottom Bonding</t>
  </si>
  <si>
    <t>58"320G 1.5MM白色水晶超柔+底对底贴合</t>
  </si>
  <si>
    <t>58" 220G Black Edge Lurex Fabric</t>
  </si>
  <si>
    <t>58" 220G黑色边纶布</t>
  </si>
  <si>
    <t>36" 2MM Green Jifu Fabric</t>
  </si>
  <si>
    <t>36"2MM绿色戟绒布</t>
  </si>
  <si>
    <t>36" 2MM Gray-Blue Jifu Fabric</t>
  </si>
  <si>
    <t>36"2MM灰蓝色戟绒布</t>
  </si>
  <si>
    <t>58" 180G White Edge Lurex Fabric</t>
  </si>
  <si>
    <t>58"180G白色边伦布</t>
  </si>
  <si>
    <t>Metal Parts Cost</t>
  </si>
  <si>
    <t>Electronic Parts Cost</t>
  </si>
  <si>
    <t>Others Cost</t>
  </si>
  <si>
    <r>
      <rPr>
        <sz val="9"/>
        <rFont val="Arial"/>
        <charset val="134"/>
      </rPr>
      <t>6MM white ordinary cotton tape
6MM</t>
    </r>
    <r>
      <rPr>
        <sz val="9"/>
        <rFont val="黑体"/>
        <charset val="134"/>
      </rPr>
      <t>白色普通棉带</t>
    </r>
  </si>
  <si>
    <t>6MM白色棉带</t>
  </si>
  <si>
    <t>Thread</t>
  </si>
  <si>
    <t>604#配色强力线</t>
  </si>
  <si>
    <t>Stuffing  - recycled 3D</t>
  </si>
  <si>
    <t>3D (回收
棉)</t>
  </si>
  <si>
    <t xml:space="preserve">SIL </t>
  </si>
  <si>
    <t>商标</t>
  </si>
  <si>
    <t>Embroidery</t>
  </si>
  <si>
    <t>电锈</t>
  </si>
  <si>
    <t>Subtotal:</t>
  </si>
  <si>
    <t>Special Parts Cost (Special Markup)</t>
  </si>
  <si>
    <t>Packaging</t>
  </si>
  <si>
    <t>Retail box</t>
  </si>
  <si>
    <t xml:space="preserve">H-tag       </t>
  </si>
  <si>
    <t>250gC2S+4C+AQ/ 4C+AQ</t>
  </si>
  <si>
    <t>CDU(12"Lx8"Wx5.5")</t>
  </si>
  <si>
    <t>350gCCNB+B9+4C+AQ</t>
  </si>
  <si>
    <t xml:space="preserve">Dennison </t>
  </si>
  <si>
    <t>Master carton</t>
  </si>
  <si>
    <t>Master carton K3A  18.5" x 8.54" x 6.81"</t>
  </si>
  <si>
    <t>12 products into 1 CDU, and 1 CDU into 1 outer carton.</t>
  </si>
  <si>
    <t>Inner  B33</t>
  </si>
  <si>
    <r>
      <rPr>
        <sz val="9"/>
        <color theme="1"/>
        <rFont val="黑体"/>
        <charset val="134"/>
      </rPr>
      <t>防割盖板</t>
    </r>
  </si>
  <si>
    <r>
      <rPr>
        <sz val="9"/>
        <color theme="1"/>
        <rFont val="Arial"/>
        <charset val="134"/>
      </rPr>
      <t>scotch tape</t>
    </r>
    <r>
      <rPr>
        <sz val="9"/>
        <color theme="1"/>
        <rFont val="黑体"/>
        <charset val="134"/>
      </rPr>
      <t>，</t>
    </r>
    <r>
      <rPr>
        <sz val="9"/>
        <color theme="1"/>
        <rFont val="Arial"/>
        <charset val="134"/>
      </rPr>
      <t>Tissue</t>
    </r>
  </si>
  <si>
    <t>Labor</t>
  </si>
  <si>
    <t>Molding</t>
  </si>
  <si>
    <t>Injection molding</t>
  </si>
  <si>
    <t>Metal die-casting</t>
  </si>
  <si>
    <t>Roto-Casting</t>
  </si>
  <si>
    <t>Blow molding</t>
  </si>
  <si>
    <t>Others - (pls state)</t>
  </si>
  <si>
    <t>Decoration</t>
  </si>
  <si>
    <t>Unit cost (US$/op)</t>
  </si>
  <si>
    <t>No. of ops</t>
  </si>
  <si>
    <t>Misc.</t>
  </si>
  <si>
    <t>Labor rate (US$/hr)</t>
  </si>
  <si>
    <t>Standard Hour</t>
  </si>
  <si>
    <t>Assembly</t>
  </si>
  <si>
    <t>Electronics Assembly</t>
  </si>
  <si>
    <t>SMT &amp; IC Bonding</t>
  </si>
  <si>
    <t>Sewing</t>
  </si>
  <si>
    <t>Finishing</t>
  </si>
  <si>
    <t>Packing</t>
  </si>
  <si>
    <t>Cutting</t>
  </si>
  <si>
    <t>Stuffing and manual time</t>
  </si>
  <si>
    <t>Markup</t>
  </si>
  <si>
    <t>Sub-total (US$)</t>
  </si>
  <si>
    <t>Markup %</t>
  </si>
  <si>
    <t>Material (EXCLUDING packaging material cost &amp; Special Part )</t>
  </si>
  <si>
    <t>Special Part</t>
  </si>
  <si>
    <t>Total Labor</t>
  </si>
  <si>
    <t xml:space="preserve">Scrap </t>
  </si>
  <si>
    <t>Scrap %</t>
  </si>
  <si>
    <t>Materials (EXCLUDING Special Part)</t>
  </si>
  <si>
    <t>Misc Cost</t>
  </si>
  <si>
    <t>testing fee</t>
  </si>
  <si>
    <t>Special offer</t>
  </si>
  <si>
    <t>special offer</t>
  </si>
  <si>
    <t>Transportation</t>
  </si>
  <si>
    <t>Quantity for 20'</t>
  </si>
  <si>
    <t>Quantity for 40'</t>
  </si>
  <si>
    <t>CHINA FCL</t>
  </si>
  <si>
    <t>pcs</t>
  </si>
  <si>
    <t>HK FCL</t>
  </si>
  <si>
    <t>CHINA LCL 1</t>
  </si>
  <si>
    <t>( 25% or less of loaded 20' container &amp; Qty based on</t>
  </si>
  <si>
    <t xml:space="preserve"> pcs )</t>
  </si>
  <si>
    <t>CHINA LCL 2</t>
  </si>
  <si>
    <t>( 25% to 50% loaded 20' container &amp; Qty based on</t>
  </si>
  <si>
    <t>CHINA LCL 3</t>
  </si>
  <si>
    <t>( 50% to 75% loaded 20' container &amp; Qty based on</t>
  </si>
  <si>
    <t>HK LCL 1</t>
  </si>
  <si>
    <t>HK LCL 2</t>
  </si>
  <si>
    <t>HK LCL 3</t>
  </si>
  <si>
    <t>The individual product cost in various delivery terms are as follows:</t>
  </si>
  <si>
    <t>Delivery Terms</t>
  </si>
  <si>
    <t>Unit cost (US$)</t>
  </si>
  <si>
    <t>Unit cost w/ Consigned Parts (US$)</t>
  </si>
  <si>
    <t>Ex-Factory</t>
  </si>
  <si>
    <t xml:space="preserve">FOB CHINA FCL </t>
  </si>
  <si>
    <t xml:space="preserve">FOB HK FCL </t>
  </si>
  <si>
    <t>FOB CHINA LCL 1</t>
  </si>
  <si>
    <t>( 25% or less of loaded 20' container )</t>
  </si>
  <si>
    <t>FOB CHINA LCL 2</t>
  </si>
  <si>
    <t>( 25% to 50% loaded 20' container )</t>
  </si>
  <si>
    <t>FOB CHINA LCL 3</t>
  </si>
  <si>
    <t>( 50% to 75% loaded 20' container )</t>
  </si>
  <si>
    <t>FOB HK LCL 1</t>
  </si>
  <si>
    <t>FOB HK LCL 2</t>
  </si>
  <si>
    <t>FOB HK LCL 3</t>
  </si>
  <si>
    <t>Consigned Parts Summary</t>
  </si>
  <si>
    <t>Total</t>
  </si>
  <si>
    <t>29090/ T.94703-0001/ PWP LPP - 6.88 Movie Plush Refresh - GML--Skye</t>
  </si>
  <si>
    <t>63" 950G 20MM Orange Rabbit Fur</t>
  </si>
  <si>
    <t xml:space="preserve">63"950G 20MM橙色兔毛 </t>
  </si>
  <si>
    <t>58" 220G Black Edge Lumber</t>
  </si>
  <si>
    <t>58" 2MM Rose Red Velvet Fabric</t>
  </si>
  <si>
    <t>36"2MM玫红色戟绒布</t>
  </si>
  <si>
    <t>58" 2MM Yellow Velvet Fabric</t>
  </si>
  <si>
    <t>36"2MM黄色戟绒布</t>
  </si>
  <si>
    <t>58" 180G White Edge Lumber</t>
  </si>
  <si>
    <t>29090/ T.94703-0001/ PWP LPP - 6.88 Movie Plush Refresh - GML--Marshall</t>
  </si>
  <si>
    <t>58" 320G 1.5MM white crystal ultra-soft, digital positioning printing</t>
  </si>
  <si>
    <t xml:space="preserve"> 58" 220G Black Edge Lumber</t>
  </si>
  <si>
    <t>58" 2MM red velvet fabric</t>
  </si>
  <si>
    <t>36"2MM红色戟绒布</t>
  </si>
  <si>
    <t xml:space="preserve">58" 2MM white velvet fabric </t>
  </si>
  <si>
    <t>36"2MM白色戟绒布</t>
  </si>
  <si>
    <t>29090/ T.94703-0001/ PWP LPP - 6.88 Movie Plush Refresh - GML--Rex</t>
  </si>
  <si>
    <t>58" 320G 1.5MM White Crystal Super Soft + Digital Positioning Print</t>
  </si>
  <si>
    <t>58"320G 1.5MM白色水晶超柔+数码定位印</t>
  </si>
  <si>
    <t>36" 2MM Black Jifu Fabric</t>
  </si>
  <si>
    <t>36"2MM黑色戟绒布</t>
  </si>
  <si>
    <t>36" 2MM White Jifu + Digital Positioning Print</t>
  </si>
  <si>
    <t>36"2MM白色戟绒+数码定位印</t>
  </si>
  <si>
    <t>29090/ T.94703-0001/ PWP LPP - 6.88 Movie Plush Refresh - GML--Chase</t>
  </si>
  <si>
    <t>58" 220G black edge linen fabric</t>
  </si>
  <si>
    <t>36" 2MM black jinvelvet fabric</t>
  </si>
  <si>
    <t>36" 2MM dark brown jinvelvet fabric</t>
  </si>
  <si>
    <t>36"2MM深棕色戟绒布</t>
  </si>
  <si>
    <t>58" 180G white edge linen fabric</t>
  </si>
  <si>
    <t>29090/ T.94703-0001/ PWP LPP - 6.88 Movie Plush Refresh - GML--Rubble</t>
  </si>
  <si>
    <t>58" 320G 1.5MM White Crystal Ultra Soft, Digital Positioning Printing</t>
  </si>
  <si>
    <t xml:space="preserve">58" 2MM Brownish Yellow Velvet </t>
  </si>
  <si>
    <t>36"2MM焦黄色戟绒布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</si>
</sst>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3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804]General"/>
    <numFmt numFmtId="177" formatCode="[$HK$-C04]#,##0.000;\-[$HK$-C04]#,##0.000"/>
    <numFmt numFmtId="178" formatCode="0.0000_);[Red]\(0.0000\)"/>
    <numFmt numFmtId="179" formatCode="#,##0_ "/>
    <numFmt numFmtId="180" formatCode="[$HK$-C04]#,##0.00;\-[$HK$-C04]#,##0.00"/>
    <numFmt numFmtId="181" formatCode="0.0_);[Red]\(0.0\)"/>
    <numFmt numFmtId="182" formatCode="_-* #,##0.0000_-;\-* #,##0.0000_-;_-* &quot;-&quot;??_-;_-@_-"/>
    <numFmt numFmtId="183" formatCode="_-* #,##0_-;\-* #,##0_-;_-* &quot;-&quot;??_-;_-@_-"/>
    <numFmt numFmtId="184" formatCode="0.0"/>
    <numFmt numFmtId="185" formatCode="0.0000"/>
    <numFmt numFmtId="186" formatCode="0.000_);[Red]\(0.000\)"/>
    <numFmt numFmtId="187" formatCode="0.00_);[Red]\(0.00\)"/>
    <numFmt numFmtId="188" formatCode="0.000"/>
    <numFmt numFmtId="189" formatCode="0.0000_ "/>
    <numFmt numFmtId="190" formatCode="0_ "/>
    <numFmt numFmtId="191" formatCode="0.0_ "/>
    <numFmt numFmtId="192" formatCode="0.000_ "/>
    <numFmt numFmtId="193" formatCode="_ * #,##0_ ;_ * \-#,##0_ ;_ * &quot;-&quot;??_ ;_ @_ "/>
    <numFmt numFmtId="194" formatCode="0.0%"/>
    <numFmt numFmtId="195" formatCode="0.00000_ "/>
    <numFmt numFmtId="196" formatCode="&quot;US$&quot;#,##0.00"/>
    <numFmt numFmtId="197" formatCode="&quot;US$&quot;#,##0.00;\-&quot;US$&quot;#,##0.00"/>
    <numFmt numFmtId="198" formatCode="&quot;US$&quot;#,##0.00_);[Red]\(&quot;US$&quot;#,##0.00\)"/>
    <numFmt numFmtId="199" formatCode="0.00\i\n"/>
    <numFmt numFmtId="200" formatCode="0.000000"/>
    <numFmt numFmtId="201" formatCode="0_);[Red]\(0\)"/>
    <numFmt numFmtId="202" formatCode="&quot;$&quot;#,##0.0000"/>
    <numFmt numFmtId="203" formatCode="#,##0.00000_ "/>
  </numFmts>
  <fonts count="74">
    <font>
      <sz val="11"/>
      <color theme="1"/>
      <name val="宋体"/>
      <charset val="134"/>
      <scheme val="minor"/>
    </font>
    <font>
      <sz val="9"/>
      <name val="Arial"/>
      <charset val="134"/>
    </font>
    <font>
      <sz val="10"/>
      <name val="Arial"/>
      <charset val="134"/>
    </font>
    <font>
      <sz val="11"/>
      <color theme="1"/>
      <name val="Arial"/>
      <charset val="134"/>
    </font>
    <font>
      <sz val="14"/>
      <name val="Arial"/>
      <charset val="134"/>
    </font>
    <font>
      <sz val="10"/>
      <color theme="1"/>
      <name val="Arial"/>
      <charset val="134"/>
    </font>
    <font>
      <sz val="10"/>
      <color indexed="12"/>
      <name val="Arial"/>
      <charset val="134"/>
    </font>
    <font>
      <sz val="12"/>
      <color indexed="9"/>
      <name val="Arial"/>
      <charset val="134"/>
    </font>
    <font>
      <sz val="9"/>
      <color rgb="FFFF0000"/>
      <name val="Arial"/>
      <charset val="134"/>
    </font>
    <font>
      <sz val="9"/>
      <color indexed="9"/>
      <name val="Arial"/>
      <charset val="134"/>
    </font>
    <font>
      <sz val="9"/>
      <color rgb="FF000000"/>
      <name val="Arial"/>
      <charset val="134"/>
    </font>
    <font>
      <sz val="9"/>
      <color theme="1"/>
      <name val="Arial"/>
      <charset val="134"/>
    </font>
    <font>
      <sz val="9"/>
      <name val="宋体"/>
      <charset val="134"/>
    </font>
    <font>
      <sz val="9"/>
      <color theme="0"/>
      <name val="Arial"/>
      <charset val="134"/>
    </font>
    <font>
      <u/>
      <sz val="9"/>
      <color theme="10"/>
      <name val="Arial"/>
      <charset val="134"/>
    </font>
    <font>
      <sz val="11"/>
      <color rgb="FF2B77C5"/>
      <name val="Arial"/>
      <charset val="134"/>
    </font>
    <font>
      <sz val="9"/>
      <color indexed="12"/>
      <name val="Arial"/>
      <charset val="134"/>
    </font>
    <font>
      <sz val="9"/>
      <color indexed="10"/>
      <name val="Arial"/>
      <charset val="134"/>
    </font>
    <font>
      <sz val="11"/>
      <color indexed="9"/>
      <name val="Arial"/>
      <charset val="134"/>
    </font>
    <font>
      <sz val="11"/>
      <name val="Arial"/>
      <charset val="134"/>
    </font>
    <font>
      <sz val="10"/>
      <color indexed="9"/>
      <name val="Arial"/>
      <charset val="134"/>
    </font>
    <font>
      <sz val="8"/>
      <name val="Arial"/>
      <charset val="134"/>
    </font>
    <font>
      <sz val="12"/>
      <name val="Arial"/>
      <charset val="134"/>
    </font>
    <font>
      <sz val="16"/>
      <name val="Arial"/>
      <charset val="134"/>
    </font>
    <font>
      <sz val="13"/>
      <color theme="1"/>
      <name val="Arial"/>
      <charset val="134"/>
    </font>
    <font>
      <b/>
      <sz val="14"/>
      <color theme="1"/>
      <name val="Arial"/>
      <charset val="134"/>
    </font>
    <font>
      <b/>
      <sz val="16"/>
      <name val="Arial"/>
      <charset val="134"/>
    </font>
    <font>
      <b/>
      <sz val="13"/>
      <name val="Arial"/>
      <charset val="134"/>
    </font>
    <font>
      <sz val="14"/>
      <color indexed="10"/>
      <name val="Arial"/>
      <charset val="134"/>
    </font>
    <font>
      <u/>
      <sz val="12"/>
      <name val="Arial"/>
      <charset val="134"/>
    </font>
    <font>
      <b/>
      <sz val="14"/>
      <name val="Arial"/>
      <charset val="134"/>
    </font>
    <font>
      <b/>
      <sz val="12"/>
      <name val="Arial"/>
      <charset val="134"/>
    </font>
    <font>
      <sz val="13"/>
      <name val="Arial"/>
      <charset val="134"/>
    </font>
    <font>
      <sz val="10"/>
      <color indexed="10"/>
      <name val="Arial"/>
      <charset val="134"/>
    </font>
    <font>
      <b/>
      <sz val="10"/>
      <name val="Arial"/>
      <charset val="134"/>
    </font>
    <font>
      <b/>
      <sz val="12"/>
      <color indexed="10"/>
      <name val="Arial"/>
      <charset val="134"/>
    </font>
    <font>
      <b/>
      <sz val="20"/>
      <name val="Arial"/>
      <charset val="134"/>
    </font>
    <font>
      <sz val="20"/>
      <name val="Arial"/>
      <charset val="134"/>
    </font>
    <font>
      <sz val="24"/>
      <name val="Arial"/>
      <charset val="134"/>
    </font>
    <font>
      <sz val="6"/>
      <name val="Arial"/>
      <charset val="134"/>
    </font>
    <font>
      <sz val="12"/>
      <color indexed="12"/>
      <name val="Arial"/>
      <charset val="134"/>
    </font>
    <font>
      <b/>
      <u/>
      <sz val="12"/>
      <name val="Arial"/>
      <charset val="134"/>
    </font>
    <font>
      <b/>
      <sz val="18"/>
      <name val="Arial"/>
      <charset val="134"/>
    </font>
    <font>
      <sz val="14"/>
      <color indexed="8"/>
      <name val="Arial"/>
      <charset val="134"/>
    </font>
    <font>
      <b/>
      <sz val="18"/>
      <color indexed="8"/>
      <name val="Arial"/>
      <charset val="134"/>
    </font>
    <font>
      <b/>
      <u/>
      <sz val="14"/>
      <name val="Arial"/>
      <charset val="134"/>
    </font>
    <font>
      <i/>
      <sz val="10"/>
      <name val="Arial"/>
      <charset val="134"/>
    </font>
    <font>
      <i/>
      <sz val="12"/>
      <name val="Arial"/>
      <charset val="134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"/>
      <charset val="134"/>
    </font>
    <font>
      <sz val="10"/>
      <name val="Helv"/>
      <charset val="0"/>
    </font>
    <font>
      <sz val="12"/>
      <name val="Times New Roman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9"/>
      <color theme="1"/>
      <name val="黑体"/>
      <charset val="134"/>
    </font>
    <font>
      <sz val="9"/>
      <name val="黑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center"/>
    </xf>
    <xf numFmtId="0" fontId="0" fillId="5" borderId="66" applyNumberFormat="0" applyFon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67" applyNumberFormat="0" applyFill="0" applyAlignment="0" applyProtection="0">
      <alignment vertical="center"/>
    </xf>
    <xf numFmtId="0" fontId="54" fillId="0" borderId="67" applyNumberFormat="0" applyFill="0" applyAlignment="0" applyProtection="0">
      <alignment vertical="center"/>
    </xf>
    <xf numFmtId="0" fontId="55" fillId="0" borderId="68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6" borderId="69" applyNumberFormat="0" applyAlignment="0" applyProtection="0">
      <alignment vertical="center"/>
    </xf>
    <xf numFmtId="0" fontId="57" fillId="7" borderId="70" applyNumberFormat="0" applyAlignment="0" applyProtection="0">
      <alignment vertical="center"/>
    </xf>
    <xf numFmtId="0" fontId="58" fillId="7" borderId="69" applyNumberFormat="0" applyAlignment="0" applyProtection="0">
      <alignment vertical="center"/>
    </xf>
    <xf numFmtId="0" fontId="59" fillId="8" borderId="71" applyNumberFormat="0" applyAlignment="0" applyProtection="0">
      <alignment vertical="center"/>
    </xf>
    <xf numFmtId="0" fontId="60" fillId="0" borderId="72" applyNumberFormat="0" applyFill="0" applyAlignment="0" applyProtection="0">
      <alignment vertical="center"/>
    </xf>
    <xf numFmtId="0" fontId="61" fillId="0" borderId="73" applyNumberFormat="0" applyFill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176" fontId="67" fillId="0" borderId="0"/>
    <xf numFmtId="0" fontId="68" fillId="0" borderId="0"/>
    <xf numFmtId="177" fontId="67" fillId="0" borderId="0">
      <alignment vertical="center"/>
    </xf>
    <xf numFmtId="0" fontId="2" fillId="0" borderId="0">
      <alignment vertical="top"/>
    </xf>
    <xf numFmtId="0" fontId="0" fillId="0" borderId="0"/>
    <xf numFmtId="177" fontId="69" fillId="0" borderId="0"/>
    <xf numFmtId="177" fontId="67" fillId="0" borderId="0">
      <alignment vertical="center"/>
    </xf>
    <xf numFmtId="0" fontId="70" fillId="0" borderId="0">
      <alignment vertical="center"/>
    </xf>
    <xf numFmtId="0" fontId="71" fillId="0" borderId="0">
      <alignment vertical="top"/>
    </xf>
    <xf numFmtId="0" fontId="67" fillId="0" borderId="0"/>
  </cellStyleXfs>
  <cellXfs count="667">
    <xf numFmtId="0" fontId="0" fillId="0" borderId="0" xfId="0"/>
    <xf numFmtId="0" fontId="1" fillId="0" borderId="0" xfId="0" applyFont="1" applyProtection="1"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178" fontId="3" fillId="0" borderId="0" xfId="0" applyNumberFormat="1" applyFont="1" applyAlignment="1" applyProtection="1">
      <alignment horizontal="center"/>
      <protection locked="0"/>
    </xf>
    <xf numFmtId="9" fontId="3" fillId="0" borderId="0" xfId="0" applyNumberFormat="1" applyFont="1" applyProtection="1">
      <protection locked="0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 applyProtection="1">
      <alignment horizontal="left" wrapText="1"/>
      <protection locked="0"/>
    </xf>
    <xf numFmtId="0" fontId="5" fillId="0" borderId="0" xfId="0" applyFont="1" applyAlignment="1" applyProtection="1">
      <alignment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0" fontId="5" fillId="0" borderId="1" xfId="0" applyFont="1" applyBorder="1" applyAlignment="1" applyProtection="1">
      <alignment horizontal="left" wrapText="1"/>
      <protection locked="0"/>
    </xf>
    <xf numFmtId="0" fontId="6" fillId="0" borderId="1" xfId="0" applyFont="1" applyBorder="1" applyAlignment="1" applyProtection="1">
      <alignment horizontal="center" wrapText="1"/>
      <protection locked="0"/>
    </xf>
    <xf numFmtId="0" fontId="2" fillId="0" borderId="0" xfId="0" applyFont="1" applyAlignment="1" applyProtection="1">
      <alignment horizontal="left" wrapText="1"/>
      <protection locked="0"/>
    </xf>
    <xf numFmtId="0" fontId="2" fillId="0" borderId="2" xfId="0" applyFont="1" applyBorder="1" applyAlignment="1" applyProtection="1">
      <alignment horizontal="left" wrapText="1"/>
      <protection locked="0"/>
    </xf>
    <xf numFmtId="0" fontId="2" fillId="0" borderId="2" xfId="0" applyNumberFormat="1" applyFont="1" applyBorder="1" applyAlignment="1" applyProtection="1">
      <alignment horizontal="left"/>
      <protection locked="0"/>
    </xf>
    <xf numFmtId="177" fontId="2" fillId="0" borderId="2" xfId="0" applyNumberFormat="1" applyFont="1" applyBorder="1" applyAlignment="1" applyProtection="1">
      <alignment horizontal="center"/>
      <protection locked="0"/>
    </xf>
    <xf numFmtId="177" fontId="2" fillId="0" borderId="2" xfId="0" applyNumberFormat="1" applyFont="1" applyBorder="1" applyAlignment="1" applyProtection="1">
      <alignment horizontal="left"/>
      <protection locked="0"/>
    </xf>
    <xf numFmtId="1" fontId="6" fillId="0" borderId="2" xfId="0" applyNumberFormat="1" applyFont="1" applyBorder="1" applyAlignment="1" applyProtection="1">
      <alignment horizontal="center"/>
      <protection locked="0"/>
    </xf>
    <xf numFmtId="177" fontId="2" fillId="0" borderId="1" xfId="0" applyNumberFormat="1" applyFont="1" applyBorder="1" applyAlignment="1" applyProtection="1">
      <alignment horizontal="left"/>
      <protection locked="0"/>
    </xf>
    <xf numFmtId="1" fontId="6" fillId="0" borderId="1" xfId="0" applyNumberFormat="1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wrapText="1"/>
      <protection locked="0"/>
    </xf>
    <xf numFmtId="1" fontId="2" fillId="0" borderId="1" xfId="0" applyNumberFormat="1" applyFont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left"/>
      <protection locked="0"/>
    </xf>
    <xf numFmtId="0" fontId="7" fillId="2" borderId="3" xfId="0" applyFont="1" applyFill="1" applyBorder="1" applyAlignment="1" applyProtection="1">
      <alignment horizontal="center" vertical="center" textRotation="90" wrapText="1"/>
      <protection locked="0"/>
    </xf>
    <xf numFmtId="0" fontId="2" fillId="3" borderId="3" xfId="0" applyFont="1" applyFill="1" applyBorder="1" applyAlignment="1" applyProtection="1">
      <alignment horizontal="center" vertical="center" wrapText="1"/>
      <protection locked="0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 applyProtection="1">
      <alignment horizontal="center" vertical="center" textRotation="90" wrapText="1"/>
      <protection locked="0"/>
    </xf>
    <xf numFmtId="0" fontId="2" fillId="3" borderId="8" xfId="0" applyFont="1" applyFill="1" applyBorder="1" applyProtection="1">
      <protection locked="0"/>
    </xf>
    <xf numFmtId="49" fontId="8" fillId="0" borderId="6" xfId="0" applyNumberFormat="1" applyFont="1" applyFill="1" applyBorder="1" applyProtection="1">
      <protection locked="0"/>
    </xf>
    <xf numFmtId="0" fontId="1" fillId="0" borderId="5" xfId="0" applyFont="1" applyFill="1" applyBorder="1" applyAlignment="1" applyProtection="1">
      <alignment horizontal="center"/>
      <protection locked="0"/>
    </xf>
    <xf numFmtId="179" fontId="1" fillId="0" borderId="5" xfId="0" applyNumberFormat="1" applyFont="1" applyFill="1" applyBorder="1" applyAlignment="1" applyProtection="1">
      <alignment horizontal="center"/>
      <protection locked="0"/>
    </xf>
    <xf numFmtId="179" fontId="1" fillId="0" borderId="9" xfId="0" applyNumberFormat="1" applyFont="1" applyFill="1" applyBorder="1" applyAlignment="1" applyProtection="1">
      <alignment horizontal="center"/>
      <protection locked="0"/>
    </xf>
    <xf numFmtId="179" fontId="1" fillId="0" borderId="10" xfId="0" applyNumberFormat="1" applyFont="1" applyFill="1" applyBorder="1" applyAlignment="1" applyProtection="1">
      <alignment horizontal="center"/>
      <protection locked="0"/>
    </xf>
    <xf numFmtId="0" fontId="1" fillId="0" borderId="6" xfId="0" applyFont="1" applyFill="1" applyBorder="1" applyAlignment="1" applyProtection="1">
      <alignment vertical="center"/>
      <protection locked="0"/>
    </xf>
    <xf numFmtId="0" fontId="1" fillId="0" borderId="6" xfId="0" applyFont="1" applyFill="1" applyBorder="1" applyProtection="1">
      <protection locked="0"/>
    </xf>
    <xf numFmtId="0" fontId="2" fillId="3" borderId="11" xfId="0" applyFont="1" applyFill="1" applyBorder="1" applyProtection="1">
      <protection locked="0"/>
    </xf>
    <xf numFmtId="179" fontId="1" fillId="0" borderId="6" xfId="0" applyNumberFormat="1" applyFont="1" applyFill="1" applyBorder="1" applyAlignment="1" applyProtection="1">
      <alignment horizontal="center"/>
      <protection locked="0"/>
    </xf>
    <xf numFmtId="179" fontId="1" fillId="0" borderId="2" xfId="0" applyNumberFormat="1" applyFont="1" applyFill="1" applyBorder="1" applyAlignment="1" applyProtection="1">
      <alignment horizontal="center"/>
      <protection locked="0"/>
    </xf>
    <xf numFmtId="179" fontId="1" fillId="0" borderId="7" xfId="0" applyNumberFormat="1" applyFont="1" applyFill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3" borderId="10" xfId="0" applyFont="1" applyFill="1" applyBorder="1" applyAlignment="1" applyProtection="1">
      <alignment horizontal="center" vertical="center" wrapText="1"/>
      <protection locked="0"/>
    </xf>
    <xf numFmtId="0" fontId="2" fillId="3" borderId="6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1" fillId="3" borderId="12" xfId="0" applyFont="1" applyFill="1" applyBorder="1" applyAlignment="1" applyProtection="1">
      <alignment wrapText="1"/>
      <protection locked="0"/>
    </xf>
    <xf numFmtId="0" fontId="2" fillId="3" borderId="6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9" fillId="2" borderId="8" xfId="0" applyFont="1" applyFill="1" applyBorder="1" applyAlignment="1" applyProtection="1">
      <alignment horizontal="center" vertical="center" textRotation="90" wrapText="1"/>
      <protection locked="0"/>
    </xf>
    <xf numFmtId="0" fontId="1" fillId="3" borderId="12" xfId="0" applyFont="1" applyFill="1" applyBorder="1" applyAlignment="1" applyProtection="1">
      <alignment vertical="center" wrapText="1"/>
      <protection locked="0"/>
    </xf>
    <xf numFmtId="0" fontId="10" fillId="0" borderId="4" xfId="0" applyFont="1" applyFill="1" applyBorder="1" applyAlignment="1" applyProtection="1">
      <alignment vertical="center"/>
      <protection locked="0"/>
    </xf>
    <xf numFmtId="0" fontId="11" fillId="0" borderId="4" xfId="0" applyFont="1" applyBorder="1" applyAlignment="1" applyProtection="1">
      <alignment vertical="center" wrapText="1"/>
      <protection locked="0"/>
    </xf>
    <xf numFmtId="0" fontId="1" fillId="0" borderId="4" xfId="0" applyFont="1" applyFill="1" applyBorder="1" applyAlignment="1" applyProtection="1">
      <alignment horizontal="left" vertical="center"/>
      <protection locked="0"/>
    </xf>
    <xf numFmtId="0" fontId="1" fillId="0" borderId="2" xfId="0" applyFont="1" applyFill="1" applyBorder="1" applyAlignment="1" applyProtection="1">
      <alignment horizontal="left" vertical="center"/>
      <protection locked="0"/>
    </xf>
    <xf numFmtId="0" fontId="11" fillId="0" borderId="4" xfId="0" applyFont="1" applyFill="1" applyBorder="1" applyAlignment="1" applyProtection="1">
      <alignment vertical="center"/>
      <protection locked="0"/>
    </xf>
    <xf numFmtId="0" fontId="11" fillId="0" borderId="4" xfId="0" applyFont="1" applyFill="1" applyBorder="1" applyAlignment="1" applyProtection="1">
      <alignment vertical="center" wrapText="1"/>
      <protection locked="0"/>
    </xf>
    <xf numFmtId="0" fontId="11" fillId="0" borderId="6" xfId="0" applyFont="1" applyFill="1" applyBorder="1" applyAlignment="1" applyProtection="1">
      <alignment vertical="center" wrapText="1"/>
      <protection locked="0"/>
    </xf>
    <xf numFmtId="0" fontId="11" fillId="0" borderId="6" xfId="0" applyFont="1" applyFill="1" applyBorder="1" applyAlignment="1" applyProtection="1">
      <alignment vertical="center"/>
      <protection locked="0"/>
    </xf>
    <xf numFmtId="0" fontId="1" fillId="0" borderId="6" xfId="0" applyFont="1" applyBorder="1" applyAlignment="1" applyProtection="1">
      <alignment horizontal="left"/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1" fillId="0" borderId="6" xfId="0" applyFont="1" applyFill="1" applyBorder="1" applyAlignment="1" applyProtection="1">
      <alignment horizontal="left"/>
      <protection locked="0"/>
    </xf>
    <xf numFmtId="0" fontId="1" fillId="0" borderId="2" xfId="0" applyFont="1" applyFill="1" applyBorder="1" applyAlignment="1" applyProtection="1">
      <alignment horizontal="left"/>
      <protection locked="0"/>
    </xf>
    <xf numFmtId="0" fontId="1" fillId="0" borderId="13" xfId="0" applyFont="1" applyFill="1" applyBorder="1" applyAlignment="1" applyProtection="1">
      <alignment horizontal="left"/>
      <protection locked="0"/>
    </xf>
    <xf numFmtId="0" fontId="1" fillId="0" borderId="1" xfId="0" applyFont="1" applyFill="1" applyBorder="1" applyAlignment="1" applyProtection="1">
      <alignment horizontal="left"/>
      <protection locked="0"/>
    </xf>
    <xf numFmtId="180" fontId="1" fillId="0" borderId="6" xfId="0" applyNumberFormat="1" applyFont="1" applyBorder="1" applyAlignment="1" applyProtection="1">
      <alignment horizontal="left"/>
      <protection locked="0"/>
    </xf>
    <xf numFmtId="180" fontId="1" fillId="0" borderId="2" xfId="0" applyNumberFormat="1" applyFont="1" applyBorder="1" applyAlignment="1" applyProtection="1">
      <alignment horizontal="left"/>
      <protection locked="0"/>
    </xf>
    <xf numFmtId="0" fontId="1" fillId="0" borderId="6" xfId="0" applyFont="1" applyFill="1" applyBorder="1" applyAlignment="1" applyProtection="1">
      <alignment horizontal="left" vertical="center" wrapText="1"/>
      <protection locked="0"/>
    </xf>
    <xf numFmtId="0" fontId="1" fillId="0" borderId="6" xfId="0" applyFont="1" applyFill="1" applyBorder="1" applyAlignment="1" applyProtection="1">
      <alignment horizontal="left" vertical="center"/>
      <protection locked="0"/>
    </xf>
    <xf numFmtId="180" fontId="1" fillId="0" borderId="6" xfId="0" applyNumberFormat="1" applyFont="1" applyBorder="1" applyAlignment="1" applyProtection="1">
      <alignment horizontal="left" vertical="center"/>
      <protection locked="0"/>
    </xf>
    <xf numFmtId="0" fontId="12" fillId="0" borderId="2" xfId="0" applyFont="1" applyFill="1" applyBorder="1" applyAlignment="1" applyProtection="1">
      <alignment horizontal="left" vertical="center"/>
      <protection locked="0"/>
    </xf>
    <xf numFmtId="178" fontId="4" fillId="0" borderId="0" xfId="0" applyNumberFormat="1" applyFont="1" applyAlignment="1">
      <alignment horizontal="center" wrapText="1"/>
    </xf>
    <xf numFmtId="178" fontId="3" fillId="0" borderId="0" xfId="0" applyNumberFormat="1" applyFont="1" applyAlignment="1">
      <alignment horizontal="center" wrapText="1"/>
    </xf>
    <xf numFmtId="0" fontId="2" fillId="0" borderId="0" xfId="0" applyFont="1" applyAlignment="1" applyProtection="1">
      <alignment horizontal="center" wrapText="1"/>
      <protection locked="0"/>
    </xf>
    <xf numFmtId="178" fontId="2" fillId="0" borderId="0" xfId="0" applyNumberFormat="1" applyFont="1" applyAlignment="1" applyProtection="1">
      <alignment horizontal="center" wrapText="1"/>
      <protection locked="0"/>
    </xf>
    <xf numFmtId="0" fontId="2" fillId="0" borderId="0" xfId="0" applyFont="1" applyAlignment="1" applyProtection="1">
      <alignment horizontal="right"/>
      <protection locked="0"/>
    </xf>
    <xf numFmtId="9" fontId="5" fillId="0" borderId="1" xfId="0" applyNumberFormat="1" applyFont="1" applyBorder="1" applyAlignment="1" applyProtection="1">
      <alignment horizontal="center"/>
      <protection locked="0"/>
    </xf>
    <xf numFmtId="177" fontId="5" fillId="0" borderId="2" xfId="0" applyNumberFormat="1" applyFont="1" applyBorder="1" applyAlignment="1" applyProtection="1">
      <alignment horizontal="center"/>
      <protection locked="0"/>
    </xf>
    <xf numFmtId="178" fontId="2" fillId="0" borderId="0" xfId="0" applyNumberFormat="1" applyFont="1" applyAlignment="1" applyProtection="1">
      <alignment horizontal="center"/>
      <protection locked="0"/>
    </xf>
    <xf numFmtId="14" fontId="5" fillId="0" borderId="2" xfId="0" applyNumberFormat="1" applyFont="1" applyBorder="1" applyAlignment="1" applyProtection="1">
      <alignment horizontal="center"/>
      <protection locked="0"/>
    </xf>
    <xf numFmtId="9" fontId="5" fillId="0" borderId="0" xfId="0" applyNumberFormat="1" applyFont="1" applyProtection="1">
      <protection locked="0"/>
    </xf>
    <xf numFmtId="0" fontId="5" fillId="0" borderId="0" xfId="0" applyFont="1" applyProtection="1">
      <protection locked="0"/>
    </xf>
    <xf numFmtId="0" fontId="6" fillId="0" borderId="0" xfId="0" applyFont="1" applyAlignment="1" applyProtection="1">
      <alignment horizontal="left"/>
      <protection locked="0"/>
    </xf>
    <xf numFmtId="178" fontId="6" fillId="0" borderId="0" xfId="0" applyNumberFormat="1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left" wrapText="1"/>
      <protection locked="0"/>
    </xf>
    <xf numFmtId="14" fontId="6" fillId="0" borderId="0" xfId="0" applyNumberFormat="1" applyFont="1" applyAlignment="1" applyProtection="1">
      <alignment horizontal="center"/>
      <protection locked="0"/>
    </xf>
    <xf numFmtId="0" fontId="2" fillId="3" borderId="4" xfId="0" applyFont="1" applyFill="1" applyBorder="1" applyAlignment="1">
      <alignment horizontal="center" vertical="center"/>
    </xf>
    <xf numFmtId="178" fontId="2" fillId="3" borderId="4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vertical="center"/>
      <protection locked="0"/>
    </xf>
    <xf numFmtId="0" fontId="1" fillId="0" borderId="7" xfId="0" applyFont="1" applyFill="1" applyBorder="1" applyAlignment="1" applyProtection="1">
      <alignment horizontal="center"/>
      <protection locked="0"/>
    </xf>
    <xf numFmtId="178" fontId="1" fillId="0" borderId="4" xfId="0" applyNumberFormat="1" applyFont="1" applyFill="1" applyBorder="1" applyAlignment="1" applyProtection="1">
      <alignment horizontal="center"/>
      <protection locked="0"/>
    </xf>
    <xf numFmtId="181" fontId="1" fillId="0" borderId="4" xfId="0" applyNumberFormat="1" applyFont="1" applyFill="1" applyBorder="1" applyAlignment="1" applyProtection="1">
      <alignment horizontal="center"/>
      <protection locked="0"/>
    </xf>
    <xf numFmtId="182" fontId="11" fillId="0" borderId="4" xfId="0" applyNumberFormat="1" applyFont="1" applyFill="1" applyBorder="1" applyAlignment="1" applyProtection="1">
      <alignment horizontal="left"/>
      <protection locked="0"/>
    </xf>
    <xf numFmtId="0" fontId="13" fillId="0" borderId="0" xfId="0" applyFont="1" applyFill="1" applyAlignment="1" applyProtection="1">
      <alignment horizontal="center"/>
      <protection locked="0"/>
    </xf>
    <xf numFmtId="182" fontId="11" fillId="0" borderId="4" xfId="0" applyNumberFormat="1" applyFont="1" applyFill="1" applyBorder="1" applyAlignment="1" applyProtection="1">
      <alignment horizontal="center"/>
      <protection locked="0"/>
    </xf>
    <xf numFmtId="1" fontId="11" fillId="0" borderId="4" xfId="0" applyNumberFormat="1" applyFont="1" applyFill="1" applyBorder="1" applyAlignment="1" applyProtection="1">
      <alignment horizontal="center"/>
      <protection locked="0"/>
    </xf>
    <xf numFmtId="183" fontId="11" fillId="0" borderId="4" xfId="0" applyNumberFormat="1" applyFont="1" applyFill="1" applyBorder="1" applyAlignment="1" applyProtection="1">
      <alignment horizontal="center"/>
      <protection locked="0"/>
    </xf>
    <xf numFmtId="182" fontId="1" fillId="0" borderId="4" xfId="0" applyNumberFormat="1" applyFont="1" applyFill="1" applyBorder="1" applyAlignment="1" applyProtection="1">
      <alignment horizontal="left"/>
      <protection locked="0"/>
    </xf>
    <xf numFmtId="1" fontId="1" fillId="0" borderId="4" xfId="0" applyNumberFormat="1" applyFont="1" applyFill="1" applyBorder="1" applyAlignment="1" applyProtection="1">
      <alignment horizontal="center"/>
      <protection locked="0"/>
    </xf>
    <xf numFmtId="178" fontId="11" fillId="0" borderId="4" xfId="0" applyNumberFormat="1" applyFont="1" applyFill="1" applyBorder="1" applyAlignment="1" applyProtection="1">
      <alignment horizontal="center"/>
      <protection locked="0"/>
    </xf>
    <xf numFmtId="182" fontId="1" fillId="0" borderId="4" xfId="0" applyNumberFormat="1" applyFont="1" applyFill="1" applyBorder="1" applyAlignment="1" applyProtection="1">
      <alignment horizontal="right"/>
      <protection locked="0"/>
    </xf>
    <xf numFmtId="178" fontId="1" fillId="0" borderId="4" xfId="0" applyNumberFormat="1" applyFont="1" applyFill="1" applyBorder="1" applyAlignment="1">
      <alignment horizontal="center"/>
    </xf>
    <xf numFmtId="184" fontId="1" fillId="0" borderId="4" xfId="0" applyNumberFormat="1" applyFont="1" applyFill="1" applyBorder="1" applyAlignment="1">
      <alignment horizontal="center"/>
    </xf>
    <xf numFmtId="0" fontId="1" fillId="0" borderId="0" xfId="0" applyFont="1" applyFill="1" applyProtection="1">
      <protection locked="0"/>
    </xf>
    <xf numFmtId="182" fontId="1" fillId="0" borderId="4" xfId="0" applyNumberFormat="1" applyFont="1" applyFill="1" applyBorder="1"/>
    <xf numFmtId="1" fontId="1" fillId="0" borderId="4" xfId="0" applyNumberFormat="1" applyFont="1" applyFill="1" applyBorder="1" applyAlignment="1">
      <alignment horizontal="center"/>
    </xf>
    <xf numFmtId="183" fontId="1" fillId="0" borderId="4" xfId="0" applyNumberFormat="1" applyFont="1" applyFill="1" applyBorder="1"/>
    <xf numFmtId="178" fontId="1" fillId="0" borderId="0" xfId="0" applyNumberFormat="1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right"/>
      <protection locked="0"/>
    </xf>
    <xf numFmtId="0" fontId="3" fillId="0" borderId="0" xfId="0" applyFont="1" applyAlignment="1">
      <alignment horizontal="right"/>
    </xf>
    <xf numFmtId="185" fontId="6" fillId="0" borderId="4" xfId="0" applyNumberFormat="1" applyFont="1" applyBorder="1"/>
    <xf numFmtId="9" fontId="1" fillId="0" borderId="0" xfId="0" applyNumberFormat="1" applyFont="1" applyProtection="1">
      <protection locked="0"/>
    </xf>
    <xf numFmtId="0" fontId="2" fillId="3" borderId="7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wrapText="1"/>
    </xf>
    <xf numFmtId="178" fontId="6" fillId="3" borderId="4" xfId="0" applyNumberFormat="1" applyFont="1" applyFill="1" applyBorder="1" applyAlignment="1">
      <alignment horizontal="center"/>
    </xf>
    <xf numFmtId="0" fontId="6" fillId="3" borderId="4" xfId="0" applyFont="1" applyFill="1" applyBorder="1"/>
    <xf numFmtId="185" fontId="6" fillId="3" borderId="4" xfId="0" applyNumberFormat="1" applyFont="1" applyFill="1" applyBorder="1"/>
    <xf numFmtId="0" fontId="11" fillId="0" borderId="11" xfId="0" applyFont="1" applyFill="1" applyBorder="1" applyAlignment="1" applyProtection="1">
      <alignment horizontal="left" vertical="center" wrapText="1"/>
      <protection locked="0"/>
    </xf>
    <xf numFmtId="178" fontId="11" fillId="0" borderId="4" xfId="0" applyNumberFormat="1" applyFont="1" applyFill="1" applyBorder="1" applyAlignment="1" applyProtection="1">
      <alignment horizontal="center" vertical="center"/>
      <protection locked="0"/>
    </xf>
    <xf numFmtId="186" fontId="10" fillId="0" borderId="4" xfId="0" applyNumberFormat="1" applyFont="1" applyFill="1" applyBorder="1" applyAlignment="1" applyProtection="1">
      <alignment vertical="center"/>
      <protection locked="0"/>
    </xf>
    <xf numFmtId="185" fontId="1" fillId="0" borderId="4" xfId="0" applyNumberFormat="1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4" fillId="0" borderId="0" xfId="6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left"/>
      <protection locked="0"/>
    </xf>
    <xf numFmtId="178" fontId="1" fillId="0" borderId="4" xfId="0" applyNumberFormat="1" applyFont="1" applyBorder="1" applyAlignment="1" applyProtection="1">
      <alignment horizontal="center"/>
      <protection locked="0"/>
    </xf>
    <xf numFmtId="0" fontId="1" fillId="0" borderId="4" xfId="0" applyFont="1" applyBorder="1" applyProtection="1">
      <protection locked="0"/>
    </xf>
    <xf numFmtId="185" fontId="1" fillId="0" borderId="4" xfId="0" applyNumberFormat="1" applyFont="1" applyBorder="1" applyProtection="1">
      <protection locked="0"/>
    </xf>
    <xf numFmtId="185" fontId="3" fillId="0" borderId="4" xfId="0" applyNumberFormat="1" applyFont="1" applyBorder="1"/>
    <xf numFmtId="185" fontId="6" fillId="3" borderId="4" xfId="0" applyNumberFormat="1" applyFont="1" applyFill="1" applyBorder="1" applyAlignment="1">
      <alignment horizontal="center"/>
    </xf>
    <xf numFmtId="0" fontId="1" fillId="0" borderId="7" xfId="0" applyFont="1" applyFill="1" applyBorder="1" applyAlignment="1" applyProtection="1">
      <alignment horizontal="left"/>
      <protection locked="0"/>
    </xf>
    <xf numFmtId="187" fontId="1" fillId="0" borderId="4" xfId="0" applyNumberFormat="1" applyFont="1" applyFill="1" applyBorder="1" applyAlignment="1" applyProtection="1">
      <alignment horizontal="center"/>
      <protection locked="0"/>
    </xf>
    <xf numFmtId="185" fontId="1" fillId="0" borderId="4" xfId="0" applyNumberFormat="1" applyFont="1" applyFill="1" applyBorder="1" applyProtection="1">
      <protection locked="0"/>
    </xf>
    <xf numFmtId="0" fontId="1" fillId="0" borderId="14" xfId="0" applyFont="1" applyFill="1" applyBorder="1" applyAlignment="1" applyProtection="1">
      <alignment horizontal="left"/>
      <protection locked="0"/>
    </xf>
    <xf numFmtId="0" fontId="15" fillId="0" borderId="0" xfId="0" applyFont="1" applyProtection="1">
      <protection locked="0"/>
    </xf>
    <xf numFmtId="180" fontId="1" fillId="0" borderId="7" xfId="0" applyNumberFormat="1" applyFont="1" applyBorder="1" applyAlignment="1" applyProtection="1">
      <alignment horizontal="left"/>
      <protection locked="0"/>
    </xf>
    <xf numFmtId="187" fontId="1" fillId="0" borderId="4" xfId="0" applyNumberFormat="1" applyFont="1" applyBorder="1" applyAlignment="1" applyProtection="1">
      <alignment horizontal="center"/>
      <protection locked="0"/>
    </xf>
    <xf numFmtId="188" fontId="13" fillId="0" borderId="0" xfId="0" applyNumberFormat="1" applyFont="1" applyProtection="1">
      <protection locked="0"/>
    </xf>
    <xf numFmtId="0" fontId="1" fillId="0" borderId="7" xfId="0" applyFont="1" applyFill="1" applyBorder="1" applyAlignment="1" applyProtection="1">
      <alignment horizontal="left" vertical="center"/>
      <protection locked="0"/>
    </xf>
    <xf numFmtId="178" fontId="1" fillId="0" borderId="4" xfId="52" applyNumberFormat="1" applyFont="1" applyFill="1" applyBorder="1" applyAlignment="1" applyProtection="1">
      <alignment horizontal="center"/>
      <protection locked="0"/>
    </xf>
    <xf numFmtId="0" fontId="1" fillId="0" borderId="4" xfId="52" applyFont="1" applyFill="1" applyBorder="1" applyAlignment="1" applyProtection="1">
      <alignment horizontal="center"/>
      <protection locked="0"/>
    </xf>
    <xf numFmtId="185" fontId="1" fillId="0" borderId="4" xfId="52" applyNumberFormat="1" applyFont="1" applyFill="1" applyBorder="1" applyAlignment="1" applyProtection="1">
      <protection locked="0"/>
    </xf>
    <xf numFmtId="185" fontId="1" fillId="0" borderId="4" xfId="52" applyNumberFormat="1" applyFont="1" applyFill="1" applyBorder="1" applyAlignment="1" applyProtection="1">
      <alignment horizontal="center"/>
      <protection locked="0"/>
    </xf>
    <xf numFmtId="178" fontId="1" fillId="0" borderId="4" xfId="52" applyNumberFormat="1" applyFont="1" applyFill="1" applyBorder="1" applyAlignment="1" applyProtection="1">
      <alignment horizontal="center" vertical="center"/>
      <protection locked="0"/>
    </xf>
    <xf numFmtId="187" fontId="1" fillId="0" borderId="4" xfId="52" applyNumberFormat="1" applyFont="1" applyFill="1" applyBorder="1" applyAlignment="1" applyProtection="1">
      <alignment horizontal="right" vertical="center"/>
      <protection locked="0"/>
    </xf>
    <xf numFmtId="185" fontId="1" fillId="0" borderId="4" xfId="52" applyNumberFormat="1" applyFont="1" applyFill="1" applyBorder="1" applyAlignment="1" applyProtection="1">
      <alignment vertical="center"/>
      <protection locked="0"/>
    </xf>
    <xf numFmtId="178" fontId="1" fillId="0" borderId="4" xfId="0" applyNumberFormat="1" applyFont="1" applyFill="1" applyBorder="1" applyAlignment="1" applyProtection="1">
      <alignment horizontal="center" vertical="center"/>
      <protection locked="0"/>
    </xf>
    <xf numFmtId="187" fontId="1" fillId="0" borderId="4" xfId="0" applyNumberFormat="1" applyFont="1" applyFill="1" applyBorder="1" applyAlignment="1" applyProtection="1">
      <alignment horizontal="right" vertical="center"/>
      <protection locked="0"/>
    </xf>
    <xf numFmtId="185" fontId="1" fillId="0" borderId="4" xfId="0" applyNumberFormat="1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1" fillId="0" borderId="4" xfId="0" applyFont="1" applyBorder="1" applyAlignment="1" applyProtection="1">
      <alignment horizontal="center"/>
      <protection locked="0"/>
    </xf>
    <xf numFmtId="2" fontId="1" fillId="0" borderId="4" xfId="0" applyNumberFormat="1" applyFont="1" applyBorder="1" applyAlignment="1" applyProtection="1">
      <alignment horizontal="center"/>
      <protection locked="0"/>
    </xf>
    <xf numFmtId="2" fontId="1" fillId="0" borderId="4" xfId="0" applyNumberFormat="1" applyFont="1" applyBorder="1" applyAlignment="1">
      <alignment horizontal="center"/>
    </xf>
    <xf numFmtId="0" fontId="16" fillId="0" borderId="0" xfId="0" applyFont="1" applyAlignment="1" applyProtection="1">
      <alignment horizontal="center"/>
      <protection locked="0"/>
    </xf>
    <xf numFmtId="185" fontId="16" fillId="0" borderId="0" xfId="0" applyNumberFormat="1" applyFont="1" applyAlignment="1" applyProtection="1">
      <alignment horizontal="center"/>
      <protection locked="0"/>
    </xf>
    <xf numFmtId="0" fontId="16" fillId="0" borderId="0" xfId="0" applyFont="1" applyProtection="1">
      <protection locked="0"/>
    </xf>
    <xf numFmtId="185" fontId="16" fillId="0" borderId="0" xfId="0" applyNumberFormat="1" applyFont="1" applyProtection="1">
      <protection locked="0"/>
    </xf>
    <xf numFmtId="0" fontId="16" fillId="0" borderId="0" xfId="0" applyFont="1" applyAlignment="1" applyProtection="1">
      <alignment horizontal="center" vertical="center"/>
      <protection locked="0"/>
    </xf>
    <xf numFmtId="185" fontId="16" fillId="0" borderId="0" xfId="0" applyNumberFormat="1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vertical="center"/>
      <protection locked="0"/>
    </xf>
    <xf numFmtId="185" fontId="16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wrapText="1"/>
      <protection locked="0"/>
    </xf>
    <xf numFmtId="0" fontId="16" fillId="0" borderId="5" xfId="0" applyFont="1" applyFill="1" applyBorder="1" applyAlignment="1" applyProtection="1">
      <alignment wrapText="1"/>
      <protection locked="0"/>
    </xf>
    <xf numFmtId="0" fontId="16" fillId="0" borderId="0" xfId="0" applyFont="1" applyFill="1" applyAlignment="1" applyProtection="1">
      <alignment horizontal="center" wrapText="1"/>
      <protection locked="0"/>
    </xf>
    <xf numFmtId="0" fontId="16" fillId="0" borderId="0" xfId="0" applyFont="1" applyFill="1" applyAlignment="1" applyProtection="1">
      <alignment wrapText="1"/>
      <protection locked="0"/>
    </xf>
    <xf numFmtId="0" fontId="16" fillId="0" borderId="13" xfId="0" applyFont="1" applyBorder="1" applyAlignment="1" applyProtection="1">
      <alignment wrapText="1"/>
      <protection locked="0"/>
    </xf>
    <xf numFmtId="0" fontId="16" fillId="0" borderId="1" xfId="0" applyFont="1" applyBorder="1" applyAlignment="1" applyProtection="1">
      <alignment horizontal="center" wrapText="1"/>
      <protection locked="0"/>
    </xf>
    <xf numFmtId="0" fontId="16" fillId="0" borderId="1" xfId="0" applyFont="1" applyBorder="1" applyAlignment="1" applyProtection="1">
      <alignment wrapText="1"/>
      <protection locked="0"/>
    </xf>
    <xf numFmtId="0" fontId="2" fillId="3" borderId="13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17" fillId="0" borderId="6" xfId="0" applyFont="1" applyBorder="1" applyAlignment="1" applyProtection="1">
      <alignment horizontal="left"/>
      <protection locked="0"/>
    </xf>
    <xf numFmtId="0" fontId="17" fillId="0" borderId="2" xfId="0" applyFont="1" applyBorder="1" applyAlignment="1" applyProtection="1">
      <alignment horizontal="left"/>
      <protection locked="0"/>
    </xf>
    <xf numFmtId="0" fontId="1" fillId="3" borderId="14" xfId="0" applyFont="1" applyFill="1" applyBorder="1" applyAlignment="1" applyProtection="1">
      <alignment wrapText="1"/>
      <protection locked="0"/>
    </xf>
    <xf numFmtId="0" fontId="1" fillId="3" borderId="12" xfId="0" applyFont="1" applyFill="1" applyBorder="1" applyAlignment="1" applyProtection="1">
      <alignment horizontal="center" vertical="center" wrapText="1"/>
      <protection locked="0"/>
    </xf>
    <xf numFmtId="0" fontId="8" fillId="0" borderId="6" xfId="0" applyFont="1" applyFill="1" applyBorder="1" applyAlignment="1" applyProtection="1">
      <alignment horizontal="left"/>
      <protection locked="0"/>
    </xf>
    <xf numFmtId="0" fontId="8" fillId="0" borderId="2" xfId="0" applyFont="1" applyFill="1" applyBorder="1" applyAlignment="1" applyProtection="1">
      <alignment horizontal="left"/>
      <protection locked="0"/>
    </xf>
    <xf numFmtId="0" fontId="11" fillId="0" borderId="6" xfId="0" applyFont="1" applyFill="1" applyBorder="1" applyAlignment="1" applyProtection="1">
      <alignment horizontal="left"/>
      <protection locked="0"/>
    </xf>
    <xf numFmtId="0" fontId="11" fillId="0" borderId="2" xfId="0" applyFont="1" applyFill="1" applyBorder="1" applyAlignment="1" applyProtection="1">
      <alignment horizontal="left"/>
      <protection locked="0"/>
    </xf>
    <xf numFmtId="0" fontId="18" fillId="2" borderId="3" xfId="0" applyFont="1" applyFill="1" applyBorder="1" applyAlignment="1" applyProtection="1">
      <alignment horizontal="center" vertical="center" textRotation="90" wrapText="1"/>
      <protection locked="0"/>
    </xf>
    <xf numFmtId="0" fontId="2" fillId="3" borderId="5" xfId="0" applyFont="1" applyFill="1" applyBorder="1" applyAlignment="1" applyProtection="1">
      <alignment horizontal="center" vertical="center" wrapText="1"/>
      <protection locked="0"/>
    </xf>
    <xf numFmtId="0" fontId="18" fillId="2" borderId="8" xfId="0" applyFont="1" applyFill="1" applyBorder="1" applyAlignment="1" applyProtection="1">
      <alignment wrapText="1"/>
      <protection locked="0"/>
    </xf>
    <xf numFmtId="0" fontId="2" fillId="3" borderId="15" xfId="0" applyFont="1" applyFill="1" applyBorder="1" applyAlignment="1" applyProtection="1">
      <alignment wrapText="1"/>
      <protection locked="0"/>
    </xf>
    <xf numFmtId="0" fontId="1" fillId="0" borderId="6" xfId="0" applyFont="1" applyFill="1" applyBorder="1" applyAlignment="1" applyProtection="1">
      <alignment wrapText="1"/>
      <protection locked="0"/>
    </xf>
    <xf numFmtId="0" fontId="1" fillId="0" borderId="2" xfId="0" applyFont="1" applyFill="1" applyBorder="1" applyAlignment="1" applyProtection="1">
      <alignment wrapText="1"/>
      <protection locked="0"/>
    </xf>
    <xf numFmtId="0" fontId="1" fillId="0" borderId="6" xfId="0" applyFont="1" applyBorder="1" applyAlignment="1" applyProtection="1">
      <alignment wrapText="1"/>
      <protection locked="0"/>
    </xf>
    <xf numFmtId="0" fontId="1" fillId="0" borderId="2" xfId="0" applyFont="1" applyBorder="1" applyAlignment="1" applyProtection="1">
      <alignment wrapText="1"/>
      <protection locked="0"/>
    </xf>
    <xf numFmtId="0" fontId="1" fillId="0" borderId="13" xfId="0" applyFont="1" applyBorder="1" applyAlignment="1" applyProtection="1">
      <alignment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0" fontId="2" fillId="3" borderId="13" xfId="0" applyFont="1" applyFill="1" applyBorder="1" applyAlignment="1" applyProtection="1">
      <alignment wrapText="1"/>
      <protection locked="0"/>
    </xf>
    <xf numFmtId="0" fontId="1" fillId="0" borderId="5" xfId="0" applyFont="1" applyBorder="1" applyProtection="1">
      <protection locked="0"/>
    </xf>
    <xf numFmtId="0" fontId="1" fillId="0" borderId="15" xfId="0" applyFont="1" applyBorder="1" applyProtection="1">
      <protection locked="0"/>
    </xf>
    <xf numFmtId="0" fontId="2" fillId="3" borderId="8" xfId="0" applyFont="1" applyFill="1" applyBorder="1" applyAlignment="1" applyProtection="1">
      <alignment horizontal="center" vertical="center" wrapText="1"/>
      <protection locked="0"/>
    </xf>
    <xf numFmtId="0" fontId="1" fillId="0" borderId="2" xfId="0" applyFont="1" applyFill="1" applyBorder="1" applyAlignment="1" applyProtection="1">
      <alignment horizontal="center"/>
      <protection locked="0"/>
    </xf>
    <xf numFmtId="0" fontId="1" fillId="0" borderId="2" xfId="0" applyFont="1" applyFill="1" applyBorder="1" applyProtection="1">
      <protection locked="0"/>
    </xf>
    <xf numFmtId="0" fontId="1" fillId="0" borderId="6" xfId="0" applyFont="1" applyBorder="1" applyProtection="1"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1" fillId="0" borderId="2" xfId="0" applyFont="1" applyBorder="1" applyProtection="1">
      <protection locked="0"/>
    </xf>
    <xf numFmtId="0" fontId="2" fillId="3" borderId="11" xfId="0" applyFont="1" applyFill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15" xfId="0" applyFont="1" applyBorder="1" applyAlignment="1" applyProtection="1">
      <alignment horizontal="center" vertical="center" wrapText="1"/>
      <protection locked="0"/>
    </xf>
    <xf numFmtId="2" fontId="1" fillId="0" borderId="4" xfId="0" applyNumberFormat="1" applyFont="1" applyFill="1" applyBorder="1" applyAlignment="1" applyProtection="1">
      <alignment horizontal="right" vertical="center"/>
      <protection locked="0"/>
    </xf>
    <xf numFmtId="187" fontId="1" fillId="0" borderId="4" xfId="52" applyNumberFormat="1" applyFont="1" applyFill="1" applyBorder="1" applyAlignment="1" applyProtection="1">
      <alignment horizontal="right"/>
      <protection locked="0"/>
    </xf>
    <xf numFmtId="187" fontId="1" fillId="0" borderId="4" xfId="52" applyNumberFormat="1" applyFont="1" applyFill="1" applyBorder="1" applyAlignment="1" applyProtection="1">
      <alignment horizontal="center"/>
      <protection locked="0"/>
    </xf>
    <xf numFmtId="1" fontId="1" fillId="0" borderId="4" xfId="0" applyNumberFormat="1" applyFont="1" applyFill="1" applyBorder="1" applyAlignment="1" applyProtection="1">
      <alignment horizontal="center" vertical="center"/>
      <protection locked="0"/>
    </xf>
    <xf numFmtId="178" fontId="16" fillId="0" borderId="0" xfId="0" applyNumberFormat="1" applyFont="1" applyFill="1" applyAlignment="1" applyProtection="1">
      <alignment horizontal="center"/>
      <protection locked="0"/>
    </xf>
    <xf numFmtId="0" fontId="16" fillId="0" borderId="0" xfId="0" applyFont="1" applyFill="1" applyProtection="1">
      <protection locked="0"/>
    </xf>
    <xf numFmtId="178" fontId="16" fillId="0" borderId="1" xfId="0" applyNumberFormat="1" applyFont="1" applyBorder="1" applyAlignment="1" applyProtection="1">
      <alignment horizontal="center"/>
      <protection locked="0"/>
    </xf>
    <xf numFmtId="0" fontId="16" fillId="0" borderId="1" xfId="0" applyFont="1" applyBorder="1" applyProtection="1">
      <protection locked="0"/>
    </xf>
    <xf numFmtId="185" fontId="16" fillId="0" borderId="1" xfId="0" applyNumberFormat="1" applyFont="1" applyBorder="1" applyProtection="1">
      <protection locked="0"/>
    </xf>
    <xf numFmtId="185" fontId="1" fillId="0" borderId="0" xfId="0" applyNumberFormat="1" applyFont="1" applyProtection="1">
      <protection locked="0"/>
    </xf>
    <xf numFmtId="0" fontId="2" fillId="3" borderId="14" xfId="0" applyFont="1" applyFill="1" applyBorder="1" applyAlignment="1">
      <alignment wrapText="1"/>
    </xf>
    <xf numFmtId="178" fontId="6" fillId="3" borderId="11" xfId="0" applyNumberFormat="1" applyFont="1" applyFill="1" applyBorder="1" applyAlignment="1">
      <alignment horizontal="center"/>
    </xf>
    <xf numFmtId="0" fontId="6" fillId="3" borderId="11" xfId="0" applyFont="1" applyFill="1" applyBorder="1"/>
    <xf numFmtId="178" fontId="11" fillId="0" borderId="7" xfId="0" applyNumberFormat="1" applyFont="1" applyBorder="1" applyAlignment="1" applyProtection="1">
      <alignment horizontal="center" wrapText="1"/>
      <protection locked="0"/>
    </xf>
    <xf numFmtId="185" fontId="2" fillId="0" borderId="0" xfId="0" applyNumberFormat="1" applyFont="1" applyProtection="1">
      <protection locked="0"/>
    </xf>
    <xf numFmtId="189" fontId="16" fillId="0" borderId="7" xfId="0" applyNumberFormat="1" applyFont="1" applyBorder="1" applyAlignment="1" applyProtection="1">
      <alignment horizontal="left"/>
      <protection locked="0"/>
    </xf>
    <xf numFmtId="178" fontId="16" fillId="0" borderId="7" xfId="0" applyNumberFormat="1" applyFont="1" applyBorder="1" applyAlignment="1" applyProtection="1">
      <alignment horizontal="center" wrapText="1"/>
      <protection locked="0"/>
    </xf>
    <xf numFmtId="0" fontId="3" fillId="0" borderId="0" xfId="0" applyFont="1" applyAlignment="1" applyProtection="1">
      <alignment horizontal="right"/>
      <protection locked="0"/>
    </xf>
    <xf numFmtId="185" fontId="6" fillId="0" borderId="0" xfId="0" applyNumberFormat="1" applyFont="1" applyProtection="1">
      <protection locked="0"/>
    </xf>
    <xf numFmtId="0" fontId="8" fillId="0" borderId="7" xfId="0" applyFont="1" applyFill="1" applyBorder="1" applyAlignment="1" applyProtection="1">
      <alignment horizontal="left"/>
      <protection locked="0"/>
    </xf>
    <xf numFmtId="178" fontId="1" fillId="0" borderId="3" xfId="0" applyNumberFormat="1" applyFont="1" applyFill="1" applyBorder="1" applyAlignment="1" applyProtection="1">
      <alignment horizontal="center"/>
      <protection locked="0"/>
    </xf>
    <xf numFmtId="2" fontId="1" fillId="0" borderId="4" xfId="0" applyNumberFormat="1" applyFont="1" applyFill="1" applyBorder="1" applyAlignment="1" applyProtection="1">
      <alignment horizontal="center"/>
      <protection locked="0"/>
    </xf>
    <xf numFmtId="0" fontId="8" fillId="0" borderId="0" xfId="0" applyFont="1" applyFill="1" applyProtection="1">
      <protection locked="0"/>
    </xf>
    <xf numFmtId="0" fontId="11" fillId="0" borderId="7" xfId="0" applyFont="1" applyFill="1" applyBorder="1" applyAlignment="1" applyProtection="1">
      <alignment horizontal="left"/>
      <protection locked="0"/>
    </xf>
    <xf numFmtId="2" fontId="1" fillId="0" borderId="4" xfId="0" applyNumberFormat="1" applyFont="1" applyFill="1" applyBorder="1" applyAlignment="1" applyProtection="1">
      <alignment horizontal="right"/>
      <protection locked="0"/>
    </xf>
    <xf numFmtId="185" fontId="1" fillId="0" borderId="3" xfId="0" applyNumberFormat="1" applyFont="1" applyFill="1" applyBorder="1" applyAlignment="1" applyProtection="1">
      <alignment horizontal="center"/>
      <protection locked="0"/>
    </xf>
    <xf numFmtId="178" fontId="1" fillId="0" borderId="0" xfId="0" applyNumberFormat="1" applyFont="1" applyFill="1" applyProtection="1">
      <protection locked="0"/>
    </xf>
    <xf numFmtId="178" fontId="1" fillId="0" borderId="0" xfId="0" applyNumberFormat="1" applyFont="1" applyProtection="1">
      <protection locked="0"/>
    </xf>
    <xf numFmtId="2" fontId="1" fillId="0" borderId="4" xfId="0" applyNumberFormat="1" applyFont="1" applyFill="1" applyBorder="1" applyAlignment="1" applyProtection="1">
      <alignment horizontal="center" vertical="center"/>
      <protection locked="0"/>
    </xf>
    <xf numFmtId="2" fontId="11" fillId="0" borderId="4" xfId="0" applyNumberFormat="1" applyFont="1" applyFill="1" applyBorder="1" applyAlignment="1" applyProtection="1">
      <alignment horizontal="center"/>
      <protection locked="0"/>
    </xf>
    <xf numFmtId="185" fontId="6" fillId="0" borderId="0" xfId="0" applyNumberFormat="1" applyFont="1" applyFill="1" applyProtection="1">
      <protection locked="0"/>
    </xf>
    <xf numFmtId="185" fontId="3" fillId="0" borderId="10" xfId="0" applyNumberFormat="1" applyFont="1" applyBorder="1" applyAlignment="1">
      <alignment horizontal="right"/>
    </xf>
    <xf numFmtId="185" fontId="3" fillId="0" borderId="0" xfId="0" applyNumberFormat="1" applyFont="1" applyProtection="1">
      <protection locked="0"/>
    </xf>
    <xf numFmtId="9" fontId="16" fillId="0" borderId="4" xfId="0" applyNumberFormat="1" applyFont="1" applyBorder="1" applyProtection="1">
      <protection locked="0"/>
    </xf>
    <xf numFmtId="185" fontId="9" fillId="0" borderId="0" xfId="0" applyNumberFormat="1" applyFont="1" applyProtection="1">
      <protection locked="0"/>
    </xf>
    <xf numFmtId="178" fontId="2" fillId="3" borderId="2" xfId="0" applyNumberFormat="1" applyFont="1" applyFill="1" applyBorder="1" applyAlignment="1">
      <alignment horizontal="center" vertical="center" wrapText="1"/>
    </xf>
    <xf numFmtId="178" fontId="1" fillId="0" borderId="2" xfId="0" applyNumberFormat="1" applyFont="1" applyFill="1" applyBorder="1" applyAlignment="1" applyProtection="1">
      <alignment horizontal="center" wrapText="1"/>
      <protection locked="0"/>
    </xf>
    <xf numFmtId="0" fontId="1" fillId="0" borderId="7" xfId="0" applyFont="1" applyFill="1" applyBorder="1" applyAlignment="1" applyProtection="1">
      <alignment wrapText="1"/>
      <protection locked="0"/>
    </xf>
    <xf numFmtId="185" fontId="11" fillId="0" borderId="4" xfId="0" applyNumberFormat="1" applyFont="1" applyBorder="1" applyProtection="1">
      <protection locked="0"/>
    </xf>
    <xf numFmtId="178" fontId="1" fillId="0" borderId="2" xfId="0" applyNumberFormat="1" applyFont="1" applyBorder="1" applyAlignment="1" applyProtection="1">
      <alignment horizontal="center" wrapText="1"/>
      <protection locked="0"/>
    </xf>
    <xf numFmtId="0" fontId="1" fillId="0" borderId="7" xfId="0" applyFont="1" applyBorder="1" applyAlignment="1" applyProtection="1">
      <alignment wrapText="1"/>
      <protection locked="0"/>
    </xf>
    <xf numFmtId="178" fontId="1" fillId="0" borderId="1" xfId="0" applyNumberFormat="1" applyFont="1" applyBorder="1" applyAlignment="1" applyProtection="1">
      <alignment horizontal="center" wrapText="1"/>
      <protection locked="0"/>
    </xf>
    <xf numFmtId="0" fontId="1" fillId="0" borderId="14" xfId="0" applyFont="1" applyBorder="1" applyAlignment="1" applyProtection="1">
      <alignment wrapText="1"/>
      <protection locked="0"/>
    </xf>
    <xf numFmtId="185" fontId="1" fillId="0" borderId="0" xfId="0" applyNumberFormat="1" applyFont="1" applyAlignment="1" applyProtection="1">
      <alignment horizontal="right"/>
      <protection locked="0"/>
    </xf>
    <xf numFmtId="0" fontId="1" fillId="0" borderId="7" xfId="0" applyFont="1" applyFill="1" applyBorder="1" applyProtection="1">
      <protection locked="0"/>
    </xf>
    <xf numFmtId="190" fontId="1" fillId="0" borderId="4" xfId="0" applyNumberFormat="1" applyFont="1" applyFill="1" applyBorder="1" applyAlignment="1" applyProtection="1">
      <alignment horizontal="center"/>
      <protection locked="0"/>
    </xf>
    <xf numFmtId="185" fontId="3" fillId="0" borderId="4" xfId="0" applyNumberFormat="1" applyFont="1" applyFill="1" applyBorder="1" applyProtection="1">
      <protection locked="0"/>
    </xf>
    <xf numFmtId="0" fontId="17" fillId="0" borderId="0" xfId="0" applyFont="1" applyFill="1" applyProtection="1">
      <protection locked="0"/>
    </xf>
    <xf numFmtId="185" fontId="11" fillId="0" borderId="4" xfId="0" applyNumberFormat="1" applyFont="1" applyFill="1" applyBorder="1" applyProtection="1">
      <protection locked="0"/>
    </xf>
    <xf numFmtId="0" fontId="1" fillId="0" borderId="7" xfId="0" applyFont="1" applyBorder="1" applyProtection="1">
      <protection locked="0"/>
    </xf>
    <xf numFmtId="191" fontId="1" fillId="0" borderId="4" xfId="0" applyNumberFormat="1" applyFont="1" applyBorder="1" applyAlignment="1" applyProtection="1">
      <alignment horizontal="center"/>
      <protection locked="0"/>
    </xf>
    <xf numFmtId="0" fontId="17" fillId="0" borderId="7" xfId="0" applyFont="1" applyBorder="1" applyAlignment="1" applyProtection="1">
      <alignment horizontal="right"/>
      <protection locked="0"/>
    </xf>
    <xf numFmtId="185" fontId="3" fillId="0" borderId="0" xfId="0" applyNumberFormat="1" applyFont="1" applyAlignment="1" applyProtection="1">
      <alignment horizontal="right"/>
      <protection locked="0"/>
    </xf>
    <xf numFmtId="192" fontId="1" fillId="0" borderId="4" xfId="0" applyNumberFormat="1" applyFont="1" applyFill="1" applyBorder="1" applyAlignment="1" applyProtection="1">
      <alignment horizontal="center"/>
      <protection locked="0"/>
    </xf>
    <xf numFmtId="192" fontId="1" fillId="0" borderId="0" xfId="0" applyNumberFormat="1" applyFont="1" applyFill="1" applyProtection="1">
      <protection locked="0"/>
    </xf>
    <xf numFmtId="192" fontId="1" fillId="0" borderId="4" xfId="0" applyNumberFormat="1" applyFont="1" applyFill="1" applyBorder="1" applyAlignment="1" applyProtection="1">
      <alignment horizontal="right"/>
      <protection locked="0"/>
    </xf>
    <xf numFmtId="0" fontId="18" fillId="2" borderId="3" xfId="0" applyFont="1" applyFill="1" applyBorder="1" applyAlignment="1">
      <alignment horizontal="center" vertical="center" textRotation="90" wrapText="1"/>
    </xf>
    <xf numFmtId="0" fontId="19" fillId="2" borderId="8" xfId="0" applyFont="1" applyFill="1" applyBorder="1" applyAlignment="1">
      <alignment textRotation="90" wrapText="1"/>
    </xf>
    <xf numFmtId="0" fontId="1" fillId="0" borderId="6" xfId="0" applyFont="1" applyBorder="1" applyAlignment="1"/>
    <xf numFmtId="0" fontId="1" fillId="0" borderId="2" xfId="0" applyFont="1" applyBorder="1" applyAlignment="1"/>
    <xf numFmtId="0" fontId="3" fillId="0" borderId="0" xfId="0" applyFont="1" applyAlignment="1" applyProtection="1">
      <alignment textRotation="90" wrapText="1"/>
      <protection locked="0"/>
    </xf>
    <xf numFmtId="0" fontId="1" fillId="0" borderId="9" xfId="0" applyFont="1" applyBorder="1" applyProtection="1">
      <protection locked="0"/>
    </xf>
    <xf numFmtId="0" fontId="3" fillId="0" borderId="9" xfId="0" applyFont="1" applyBorder="1" applyProtection="1">
      <protection locked="0"/>
    </xf>
    <xf numFmtId="0" fontId="3" fillId="0" borderId="9" xfId="0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textRotation="90" wrapText="1"/>
      <protection locked="0"/>
    </xf>
    <xf numFmtId="0" fontId="1" fillId="0" borderId="1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18" fillId="2" borderId="8" xfId="0" applyFont="1" applyFill="1" applyBorder="1" applyAlignment="1">
      <alignment horizontal="center" textRotation="90" wrapText="1"/>
    </xf>
    <xf numFmtId="0" fontId="19" fillId="2" borderId="8" xfId="0" applyFont="1" applyFill="1" applyBorder="1" applyAlignment="1">
      <alignment horizontal="center" textRotation="90" wrapText="1"/>
    </xf>
    <xf numFmtId="0" fontId="20" fillId="0" borderId="0" xfId="0" applyFont="1" applyAlignment="1" applyProtection="1">
      <alignment textRotation="90" wrapText="1"/>
      <protection locked="0"/>
    </xf>
    <xf numFmtId="0" fontId="18" fillId="2" borderId="8" xfId="0" applyFont="1" applyFill="1" applyBorder="1" applyAlignment="1" applyProtection="1">
      <alignment horizontal="center" vertical="center" textRotation="90" wrapText="1"/>
      <protection locked="0"/>
    </xf>
    <xf numFmtId="0" fontId="1" fillId="0" borderId="6" xfId="0" applyFont="1" applyBorder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left" vertical="center"/>
      <protection locked="0"/>
    </xf>
    <xf numFmtId="0" fontId="19" fillId="2" borderId="8" xfId="0" applyFont="1" applyFill="1" applyBorder="1" applyAlignment="1" applyProtection="1">
      <alignment horizontal="center" vertical="center" textRotation="90" wrapText="1"/>
      <protection locked="0"/>
    </xf>
    <xf numFmtId="0" fontId="19" fillId="3" borderId="6" xfId="0" applyFont="1" applyFill="1" applyBorder="1" applyAlignment="1">
      <alignment vertical="center" wrapText="1"/>
    </xf>
    <xf numFmtId="0" fontId="19" fillId="3" borderId="2" xfId="0" applyFont="1" applyFill="1" applyBorder="1" applyAlignment="1">
      <alignment vertical="center" wrapText="1"/>
    </xf>
    <xf numFmtId="0" fontId="18" fillId="2" borderId="16" xfId="0" applyFont="1" applyFill="1" applyBorder="1" applyAlignment="1">
      <alignment horizontal="center" vertical="center" textRotation="90" wrapText="1"/>
    </xf>
    <xf numFmtId="0" fontId="19" fillId="3" borderId="17" xfId="0" applyFont="1" applyFill="1" applyBorder="1" applyAlignment="1">
      <alignment vertical="center" wrapText="1"/>
    </xf>
    <xf numFmtId="0" fontId="19" fillId="3" borderId="18" xfId="0" applyFont="1" applyFill="1" applyBorder="1" applyAlignment="1">
      <alignment vertical="center" wrapText="1"/>
    </xf>
    <xf numFmtId="0" fontId="18" fillId="2" borderId="19" xfId="0" applyFont="1" applyFill="1" applyBorder="1" applyAlignment="1">
      <alignment horizontal="center" vertical="center" textRotation="90" wrapText="1"/>
    </xf>
    <xf numFmtId="0" fontId="19" fillId="0" borderId="20" xfId="0" applyFont="1" applyBorder="1" applyAlignment="1">
      <alignment vertical="center" wrapText="1"/>
    </xf>
    <xf numFmtId="0" fontId="2" fillId="0" borderId="21" xfId="0" applyFont="1" applyFill="1" applyBorder="1" applyAlignment="1">
      <alignment horizontal="right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right" vertical="center" wrapText="1"/>
    </xf>
    <xf numFmtId="0" fontId="20" fillId="2" borderId="19" xfId="0" applyFont="1" applyFill="1" applyBorder="1" applyAlignment="1">
      <alignment horizontal="center" vertical="center" textRotation="90" wrapText="1"/>
    </xf>
    <xf numFmtId="0" fontId="1" fillId="0" borderId="22" xfId="0" applyFont="1" applyBorder="1" applyAlignment="1">
      <alignment vertical="center" wrapText="1"/>
    </xf>
    <xf numFmtId="193" fontId="2" fillId="0" borderId="23" xfId="0" applyNumberFormat="1" applyFont="1" applyBorder="1" applyAlignment="1" applyProtection="1">
      <alignment horizontal="center" vertical="center" wrapText="1"/>
      <protection locked="0"/>
    </xf>
    <xf numFmtId="183" fontId="2" fillId="0" borderId="23" xfId="0" applyNumberFormat="1" applyFont="1" applyBorder="1" applyAlignment="1">
      <alignment horizontal="center" vertical="center" wrapText="1"/>
    </xf>
    <xf numFmtId="183" fontId="2" fillId="0" borderId="23" xfId="0" applyNumberFormat="1" applyFont="1" applyBorder="1" applyAlignment="1" applyProtection="1">
      <alignment horizontal="center" vertical="center" wrapText="1"/>
      <protection locked="0"/>
    </xf>
    <xf numFmtId="183" fontId="2" fillId="0" borderId="23" xfId="0" applyNumberFormat="1" applyFont="1" applyBorder="1" applyAlignment="1" applyProtection="1">
      <alignment vertical="center" wrapText="1"/>
      <protection locked="0"/>
    </xf>
    <xf numFmtId="0" fontId="2" fillId="0" borderId="23" xfId="0" applyFont="1" applyBorder="1" applyAlignment="1" applyProtection="1">
      <alignment horizontal="center" vertical="center" wrapText="1"/>
      <protection locked="0"/>
    </xf>
    <xf numFmtId="0" fontId="1" fillId="3" borderId="0" xfId="0" applyFont="1" applyFill="1" applyAlignment="1">
      <alignment vertical="center" wrapText="1"/>
    </xf>
    <xf numFmtId="183" fontId="2" fillId="3" borderId="0" xfId="0" applyNumberFormat="1" applyFont="1" applyFill="1" applyAlignment="1" applyProtection="1">
      <alignment horizontal="center" vertical="center" wrapText="1"/>
      <protection locked="0"/>
    </xf>
    <xf numFmtId="183" fontId="2" fillId="3" borderId="0" xfId="0" applyNumberFormat="1" applyFont="1" applyFill="1" applyAlignment="1">
      <alignment horizontal="center" vertical="center" wrapText="1"/>
    </xf>
    <xf numFmtId="183" fontId="2" fillId="3" borderId="0" xfId="0" applyNumberFormat="1" applyFont="1" applyFill="1" applyAlignment="1" applyProtection="1">
      <alignment vertical="center" wrapText="1"/>
      <protection locked="0"/>
    </xf>
    <xf numFmtId="0" fontId="2" fillId="3" borderId="0" xfId="0" applyFont="1" applyFill="1" applyAlignment="1" applyProtection="1">
      <alignment horizontal="center" vertical="center" wrapText="1"/>
      <protection locked="0"/>
    </xf>
    <xf numFmtId="0" fontId="1" fillId="0" borderId="24" xfId="0" applyFont="1" applyBorder="1" applyAlignment="1">
      <alignment vertical="center" wrapText="1"/>
    </xf>
    <xf numFmtId="183" fontId="2" fillId="0" borderId="25" xfId="0" applyNumberFormat="1" applyFont="1" applyBorder="1" applyAlignment="1" applyProtection="1">
      <alignment horizontal="center" vertical="center" wrapText="1"/>
      <protection locked="0"/>
    </xf>
    <xf numFmtId="183" fontId="2" fillId="0" borderId="25" xfId="0" applyNumberFormat="1" applyFont="1" applyBorder="1" applyAlignment="1">
      <alignment horizontal="center" vertical="center" wrapText="1"/>
    </xf>
    <xf numFmtId="183" fontId="2" fillId="0" borderId="25" xfId="0" applyNumberFormat="1" applyFont="1" applyBorder="1" applyAlignment="1" applyProtection="1">
      <alignment vertical="center" wrapText="1"/>
      <protection locked="0"/>
    </xf>
    <xf numFmtId="0" fontId="2" fillId="3" borderId="0" xfId="0" applyFont="1" applyFill="1" applyAlignment="1">
      <alignment vertical="center" wrapText="1"/>
    </xf>
    <xf numFmtId="183" fontId="2" fillId="3" borderId="0" xfId="0" applyNumberFormat="1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1" fillId="0" borderId="26" xfId="0" applyFont="1" applyBorder="1" applyAlignment="1">
      <alignment vertical="center" wrapText="1"/>
    </xf>
    <xf numFmtId="0" fontId="2" fillId="0" borderId="21" xfId="0" applyFont="1" applyBorder="1" applyAlignment="1">
      <alignment horizontal="left" vertical="center" wrapText="1"/>
    </xf>
    <xf numFmtId="0" fontId="1" fillId="0" borderId="27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8" xfId="0" applyFont="1" applyBorder="1" applyAlignment="1">
      <alignment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0" fillId="2" borderId="28" xfId="0" applyFont="1" applyFill="1" applyBorder="1" applyAlignment="1">
      <alignment horizontal="center" vertical="center" textRotation="90" wrapText="1"/>
    </xf>
    <xf numFmtId="0" fontId="2" fillId="0" borderId="23" xfId="0" applyFont="1" applyBorder="1" applyAlignment="1">
      <alignment vertical="center" wrapText="1"/>
    </xf>
    <xf numFmtId="0" fontId="21" fillId="0" borderId="0" xfId="0" applyFont="1" applyAlignment="1" applyProtection="1">
      <alignment horizontal="center" vertical="center" textRotation="90" wrapText="1"/>
      <protection locked="0"/>
    </xf>
    <xf numFmtId="0" fontId="1" fillId="0" borderId="0" xfId="0" applyFont="1" applyAlignment="1" applyProtection="1">
      <alignment wrapText="1"/>
      <protection locked="0"/>
    </xf>
    <xf numFmtId="0" fontId="1" fillId="0" borderId="0" xfId="0" applyFont="1" applyAlignment="1" applyProtection="1">
      <alignment horizontal="center" wrapText="1"/>
      <protection locked="0"/>
    </xf>
    <xf numFmtId="0" fontId="22" fillId="3" borderId="16" xfId="0" applyFont="1" applyFill="1" applyBorder="1" applyAlignment="1">
      <alignment vertical="center" wrapText="1"/>
    </xf>
    <xf numFmtId="0" fontId="22" fillId="3" borderId="30" xfId="0" applyFont="1" applyFill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0" fontId="2" fillId="0" borderId="25" xfId="0" applyFont="1" applyBorder="1" applyAlignment="1">
      <alignment vertical="center" wrapText="1"/>
    </xf>
    <xf numFmtId="0" fontId="2" fillId="3" borderId="19" xfId="0" applyFont="1" applyFill="1" applyBorder="1" applyAlignment="1">
      <alignment wrapText="1"/>
    </xf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horizontal="center" wrapText="1"/>
    </xf>
    <xf numFmtId="0" fontId="2" fillId="0" borderId="31" xfId="0" applyFont="1" applyBorder="1" applyAlignment="1">
      <alignment vertical="center" wrapText="1"/>
    </xf>
    <xf numFmtId="0" fontId="2" fillId="0" borderId="32" xfId="0" applyFont="1" applyBorder="1" applyAlignment="1">
      <alignment vertical="center" wrapText="1"/>
    </xf>
    <xf numFmtId="0" fontId="2" fillId="3" borderId="19" xfId="0" applyFont="1" applyFill="1" applyBorder="1" applyAlignment="1">
      <alignment horizontal="center" wrapText="1"/>
    </xf>
    <xf numFmtId="0" fontId="2" fillId="3" borderId="24" xfId="0" applyFont="1" applyFill="1" applyBorder="1" applyAlignment="1">
      <alignment wrapText="1"/>
    </xf>
    <xf numFmtId="0" fontId="2" fillId="3" borderId="25" xfId="0" applyFont="1" applyFill="1" applyBorder="1" applyAlignment="1">
      <alignment wrapText="1"/>
    </xf>
    <xf numFmtId="0" fontId="2" fillId="3" borderId="25" xfId="0" applyFont="1" applyFill="1" applyBorder="1" applyAlignment="1">
      <alignment horizontal="center" wrapText="1"/>
    </xf>
    <xf numFmtId="0" fontId="2" fillId="0" borderId="3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34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left" wrapText="1"/>
    </xf>
    <xf numFmtId="0" fontId="2" fillId="3" borderId="25" xfId="0" applyFont="1" applyFill="1" applyBorder="1" applyAlignment="1">
      <alignment horizontal="left" wrapText="1"/>
    </xf>
    <xf numFmtId="0" fontId="2" fillId="0" borderId="22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7" xfId="0" applyFont="1" applyBorder="1" applyAlignment="1"/>
    <xf numFmtId="178" fontId="11" fillId="0" borderId="4" xfId="0" applyNumberFormat="1" applyFont="1" applyBorder="1" applyAlignment="1">
      <alignment horizontal="center"/>
    </xf>
    <xf numFmtId="194" fontId="11" fillId="0" borderId="4" xfId="0" applyNumberFormat="1" applyFont="1" applyBorder="1" applyAlignment="1" applyProtection="1">
      <protection locked="0"/>
    </xf>
    <xf numFmtId="185" fontId="11" fillId="0" borderId="4" xfId="0" applyNumberFormat="1" applyFont="1" applyBorder="1" applyAlignment="1"/>
    <xf numFmtId="9" fontId="1" fillId="0" borderId="0" xfId="0" applyNumberFormat="1" applyFont="1" applyAlignment="1" applyProtection="1">
      <protection locked="0"/>
    </xf>
    <xf numFmtId="178" fontId="16" fillId="0" borderId="9" xfId="0" applyNumberFormat="1" applyFont="1" applyBorder="1" applyAlignment="1" applyProtection="1">
      <alignment horizontal="center"/>
      <protection locked="0"/>
    </xf>
    <xf numFmtId="194" fontId="1" fillId="0" borderId="9" xfId="0" applyNumberFormat="1" applyFont="1" applyBorder="1" applyProtection="1">
      <protection locked="0"/>
    </xf>
    <xf numFmtId="185" fontId="3" fillId="0" borderId="9" xfId="0" applyNumberFormat="1" applyFont="1" applyBorder="1" applyAlignment="1">
      <alignment horizontal="right"/>
    </xf>
    <xf numFmtId="194" fontId="1" fillId="0" borderId="1" xfId="0" applyNumberFormat="1" applyFont="1" applyBorder="1" applyProtection="1">
      <protection locked="0"/>
    </xf>
    <xf numFmtId="194" fontId="2" fillId="3" borderId="4" xfId="0" applyNumberFormat="1" applyFont="1" applyFill="1" applyBorder="1" applyAlignment="1">
      <alignment horizontal="center" vertical="center" wrapText="1"/>
    </xf>
    <xf numFmtId="178" fontId="11" fillId="0" borderId="4" xfId="0" applyNumberFormat="1" applyFont="1" applyBorder="1" applyAlignment="1">
      <alignment horizontal="center" wrapText="1"/>
    </xf>
    <xf numFmtId="0" fontId="3" fillId="0" borderId="10" xfId="0" applyFont="1" applyBorder="1" applyAlignment="1">
      <alignment horizontal="right"/>
    </xf>
    <xf numFmtId="190" fontId="1" fillId="0" borderId="4" xfId="0" applyNumberFormat="1" applyFont="1" applyFill="1" applyBorder="1" applyAlignment="1" applyProtection="1">
      <alignment horizontal="center" vertical="center"/>
      <protection locked="0"/>
    </xf>
    <xf numFmtId="185" fontId="11" fillId="0" borderId="4" xfId="0" applyNumberFormat="1" applyFont="1" applyBorder="1" applyAlignment="1" applyProtection="1">
      <alignment vertical="center"/>
      <protection locked="0"/>
    </xf>
    <xf numFmtId="9" fontId="1" fillId="0" borderId="0" xfId="0" applyNumberFormat="1" applyFont="1" applyAlignment="1" applyProtection="1">
      <alignment vertical="center"/>
      <protection locked="0"/>
    </xf>
    <xf numFmtId="178" fontId="1" fillId="3" borderId="4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178" fontId="19" fillId="3" borderId="18" xfId="0" applyNumberFormat="1" applyFont="1" applyFill="1" applyBorder="1" applyAlignment="1">
      <alignment horizontal="center" vertical="center" wrapText="1"/>
    </xf>
    <xf numFmtId="0" fontId="19" fillId="3" borderId="35" xfId="0" applyFont="1" applyFill="1" applyBorder="1" applyAlignment="1">
      <alignment vertical="center" wrapText="1"/>
    </xf>
    <xf numFmtId="0" fontId="1" fillId="3" borderId="36" xfId="0" applyFont="1" applyFill="1" applyBorder="1" applyAlignment="1">
      <alignment horizontal="center" vertical="center" wrapText="1"/>
    </xf>
    <xf numFmtId="178" fontId="19" fillId="0" borderId="21" xfId="0" applyNumberFormat="1" applyFont="1" applyBorder="1" applyAlignment="1">
      <alignment horizontal="center" vertical="center" wrapText="1"/>
    </xf>
    <xf numFmtId="0" fontId="19" fillId="0" borderId="37" xfId="0" applyFont="1" applyBorder="1" applyAlignment="1">
      <alignment vertical="center" wrapText="1"/>
    </xf>
    <xf numFmtId="0" fontId="19" fillId="0" borderId="38" xfId="0" applyFont="1" applyBorder="1" applyAlignment="1">
      <alignment horizontal="center" vertical="center" wrapText="1"/>
    </xf>
    <xf numFmtId="178" fontId="2" fillId="0" borderId="23" xfId="0" applyNumberFormat="1" applyFont="1" applyBorder="1" applyAlignment="1" applyProtection="1">
      <alignment horizontal="center" vertical="center" wrapText="1"/>
      <protection locked="0"/>
    </xf>
    <xf numFmtId="0" fontId="2" fillId="0" borderId="39" xfId="0" applyFont="1" applyBorder="1" applyAlignment="1" applyProtection="1">
      <alignment vertical="center" wrapText="1"/>
      <protection locked="0"/>
    </xf>
    <xf numFmtId="185" fontId="2" fillId="0" borderId="40" xfId="0" applyNumberFormat="1" applyFont="1" applyBorder="1" applyAlignment="1" applyProtection="1">
      <alignment horizontal="center" vertical="center"/>
      <protection locked="0"/>
    </xf>
    <xf numFmtId="195" fontId="2" fillId="0" borderId="0" xfId="0" applyNumberFormat="1" applyFont="1" applyProtection="1">
      <protection locked="0"/>
    </xf>
    <xf numFmtId="178" fontId="2" fillId="3" borderId="0" xfId="0" applyNumberFormat="1" applyFont="1" applyFill="1" applyAlignment="1" applyProtection="1">
      <alignment horizontal="center" vertical="center" wrapText="1"/>
      <protection locked="0"/>
    </xf>
    <xf numFmtId="0" fontId="2" fillId="3" borderId="0" xfId="0" applyFont="1" applyFill="1" applyAlignment="1" applyProtection="1">
      <alignment vertical="center" wrapText="1"/>
      <protection locked="0"/>
    </xf>
    <xf numFmtId="0" fontId="2" fillId="3" borderId="41" xfId="0" applyFont="1" applyFill="1" applyBorder="1" applyAlignment="1" applyProtection="1">
      <alignment horizontal="center" vertical="center" wrapText="1"/>
      <protection locked="0"/>
    </xf>
    <xf numFmtId="178" fontId="2" fillId="0" borderId="25" xfId="0" applyNumberFormat="1" applyFont="1" applyBorder="1" applyAlignment="1" applyProtection="1">
      <alignment horizontal="center" vertical="center" wrapText="1"/>
      <protection locked="0"/>
    </xf>
    <xf numFmtId="0" fontId="2" fillId="0" borderId="42" xfId="0" applyFont="1" applyBorder="1" applyAlignment="1" applyProtection="1">
      <alignment vertical="center" wrapText="1"/>
      <protection locked="0"/>
    </xf>
    <xf numFmtId="185" fontId="2" fillId="0" borderId="43" xfId="0" applyNumberFormat="1" applyFont="1" applyBorder="1" applyAlignment="1" applyProtection="1">
      <alignment horizontal="center" vertical="center"/>
      <protection locked="0"/>
    </xf>
    <xf numFmtId="183" fontId="2" fillId="0" borderId="21" xfId="0" applyNumberFormat="1" applyFont="1" applyBorder="1" applyAlignment="1" applyProtection="1">
      <alignment vertical="center" wrapText="1"/>
      <protection locked="0"/>
    </xf>
    <xf numFmtId="178" fontId="2" fillId="0" borderId="21" xfId="0" applyNumberFormat="1" applyFont="1" applyBorder="1" applyAlignment="1" applyProtection="1">
      <alignment horizontal="center" vertical="center" wrapText="1"/>
      <protection locked="0"/>
    </xf>
    <xf numFmtId="0" fontId="2" fillId="0" borderId="37" xfId="0" applyFont="1" applyBorder="1" applyAlignment="1" applyProtection="1">
      <alignment vertical="center" wrapText="1"/>
      <protection locked="0"/>
    </xf>
    <xf numFmtId="185" fontId="2" fillId="0" borderId="8" xfId="0" applyNumberFormat="1" applyFont="1" applyBorder="1" applyAlignment="1" applyProtection="1">
      <alignment horizontal="center" vertical="center"/>
      <protection locked="0"/>
    </xf>
    <xf numFmtId="183" fontId="2" fillId="0" borderId="2" xfId="0" applyNumberFormat="1" applyFont="1" applyBorder="1" applyAlignment="1" applyProtection="1">
      <alignment vertical="center" wrapText="1"/>
      <protection locked="0"/>
    </xf>
    <xf numFmtId="178" fontId="2" fillId="0" borderId="2" xfId="0" applyNumberFormat="1" applyFont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vertical="center" wrapText="1"/>
      <protection locked="0"/>
    </xf>
    <xf numFmtId="185" fontId="2" fillId="0" borderId="4" xfId="0" applyNumberFormat="1" applyFont="1" applyBorder="1" applyAlignment="1" applyProtection="1">
      <alignment horizontal="center" vertical="center"/>
      <protection locked="0"/>
    </xf>
    <xf numFmtId="0" fontId="2" fillId="3" borderId="36" xfId="0" applyFont="1" applyFill="1" applyBorder="1" applyAlignment="1" applyProtection="1">
      <alignment horizontal="center" vertical="center" wrapText="1"/>
      <protection locked="0"/>
    </xf>
    <xf numFmtId="178" fontId="2" fillId="0" borderId="18" xfId="0" applyNumberFormat="1" applyFont="1" applyBorder="1" applyAlignment="1" applyProtection="1">
      <alignment horizontal="center" vertical="center" wrapText="1"/>
      <protection locked="0"/>
    </xf>
    <xf numFmtId="0" fontId="2" fillId="0" borderId="35" xfId="0" applyFont="1" applyBorder="1" applyAlignment="1" applyProtection="1">
      <alignment vertical="center" wrapText="1"/>
      <protection locked="0"/>
    </xf>
    <xf numFmtId="185" fontId="2" fillId="0" borderId="38" xfId="0" applyNumberFormat="1" applyFont="1" applyBorder="1" applyAlignment="1" applyProtection="1">
      <alignment horizontal="center" vertical="center"/>
      <protection locked="0"/>
    </xf>
    <xf numFmtId="185" fontId="2" fillId="0" borderId="44" xfId="0" applyNumberFormat="1" applyFont="1" applyBorder="1" applyAlignment="1" applyProtection="1">
      <alignment horizontal="center" vertical="center"/>
      <protection locked="0"/>
    </xf>
    <xf numFmtId="178" fontId="2" fillId="0" borderId="29" xfId="0" applyNumberFormat="1" applyFont="1" applyBorder="1" applyAlignment="1" applyProtection="1">
      <alignment horizontal="center" vertical="center" wrapText="1"/>
      <protection locked="0"/>
    </xf>
    <xf numFmtId="0" fontId="2" fillId="0" borderId="45" xfId="0" applyFont="1" applyBorder="1" applyAlignment="1" applyProtection="1">
      <alignment vertical="center" wrapText="1"/>
      <protection locked="0"/>
    </xf>
    <xf numFmtId="178" fontId="1" fillId="0" borderId="0" xfId="0" applyNumberFormat="1" applyFont="1" applyAlignment="1" applyProtection="1">
      <alignment horizontal="center" wrapText="1"/>
      <protection locked="0"/>
    </xf>
    <xf numFmtId="178" fontId="22" fillId="3" borderId="30" xfId="0" applyNumberFormat="1" applyFont="1" applyFill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2" fillId="3" borderId="36" xfId="0" applyFont="1" applyFill="1" applyBorder="1" applyAlignment="1">
      <alignment vertical="center"/>
    </xf>
    <xf numFmtId="178" fontId="2" fillId="0" borderId="42" xfId="0" applyNumberFormat="1" applyFont="1" applyBorder="1" applyAlignment="1">
      <alignment horizontal="center" vertical="center" wrapText="1"/>
    </xf>
    <xf numFmtId="185" fontId="2" fillId="0" borderId="46" xfId="0" applyNumberFormat="1" applyFont="1" applyBorder="1" applyAlignment="1">
      <alignment vertical="center"/>
    </xf>
    <xf numFmtId="185" fontId="2" fillId="0" borderId="47" xfId="0" applyNumberFormat="1" applyFont="1" applyBorder="1" applyAlignment="1">
      <alignment horizontal="left" vertical="center"/>
    </xf>
    <xf numFmtId="178" fontId="2" fillId="3" borderId="0" xfId="0" applyNumberFormat="1" applyFont="1" applyFill="1" applyAlignment="1">
      <alignment horizontal="center" wrapText="1"/>
    </xf>
    <xf numFmtId="185" fontId="2" fillId="3" borderId="0" xfId="0" applyNumberFormat="1" applyFont="1" applyFill="1"/>
    <xf numFmtId="185" fontId="2" fillId="3" borderId="48" xfId="0" applyNumberFormat="1" applyFont="1" applyFill="1" applyBorder="1" applyAlignment="1">
      <alignment horizontal="left"/>
    </xf>
    <xf numFmtId="178" fontId="2" fillId="0" borderId="32" xfId="0" applyNumberFormat="1" applyFont="1" applyBorder="1" applyAlignment="1">
      <alignment horizontal="center" vertical="center" wrapText="1"/>
    </xf>
    <xf numFmtId="178" fontId="2" fillId="3" borderId="25" xfId="0" applyNumberFormat="1" applyFont="1" applyFill="1" applyBorder="1" applyAlignment="1">
      <alignment horizontal="center" wrapText="1"/>
    </xf>
    <xf numFmtId="185" fontId="2" fillId="3" borderId="25" xfId="0" applyNumberFormat="1" applyFont="1" applyFill="1" applyBorder="1"/>
    <xf numFmtId="185" fontId="2" fillId="3" borderId="47" xfId="0" applyNumberFormat="1" applyFont="1" applyFill="1" applyBorder="1" applyAlignment="1">
      <alignment horizontal="left"/>
    </xf>
    <xf numFmtId="183" fontId="2" fillId="0" borderId="1" xfId="0" applyNumberFormat="1" applyFont="1" applyBorder="1" applyAlignment="1">
      <alignment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185" fontId="2" fillId="0" borderId="13" xfId="0" applyNumberFormat="1" applyFont="1" applyBorder="1" applyAlignment="1">
      <alignment vertical="center"/>
    </xf>
    <xf numFmtId="185" fontId="2" fillId="0" borderId="49" xfId="0" applyNumberFormat="1" applyFont="1" applyBorder="1" applyAlignment="1">
      <alignment horizontal="left" vertical="center"/>
    </xf>
    <xf numFmtId="183" fontId="2" fillId="0" borderId="2" xfId="0" applyNumberFormat="1" applyFont="1" applyBorder="1" applyAlignment="1">
      <alignment vertical="center" wrapText="1"/>
    </xf>
    <xf numFmtId="178" fontId="2" fillId="0" borderId="2" xfId="0" applyNumberFormat="1" applyFont="1" applyBorder="1" applyAlignment="1">
      <alignment horizontal="center" vertical="center" wrapText="1"/>
    </xf>
    <xf numFmtId="185" fontId="2" fillId="0" borderId="6" xfId="0" applyNumberFormat="1" applyFont="1" applyBorder="1" applyAlignment="1">
      <alignment vertical="center"/>
    </xf>
    <xf numFmtId="185" fontId="2" fillId="0" borderId="50" xfId="0" applyNumberFormat="1" applyFont="1" applyBorder="1" applyAlignment="1">
      <alignment horizontal="left" vertical="center"/>
    </xf>
    <xf numFmtId="183" fontId="2" fillId="0" borderId="9" xfId="0" applyNumberFormat="1" applyFont="1" applyBorder="1" applyAlignment="1">
      <alignment vertical="center" wrapText="1"/>
    </xf>
    <xf numFmtId="178" fontId="2" fillId="0" borderId="9" xfId="0" applyNumberFormat="1" applyFont="1" applyBorder="1" applyAlignment="1">
      <alignment horizontal="center" vertical="center" wrapText="1"/>
    </xf>
    <xf numFmtId="185" fontId="2" fillId="0" borderId="5" xfId="0" applyNumberFormat="1" applyFont="1" applyBorder="1" applyAlignment="1">
      <alignment vertical="center"/>
    </xf>
    <xf numFmtId="185" fontId="2" fillId="0" borderId="51" xfId="0" applyNumberFormat="1" applyFont="1" applyBorder="1" applyAlignment="1">
      <alignment horizontal="left" vertical="center"/>
    </xf>
    <xf numFmtId="183" fontId="2" fillId="3" borderId="25" xfId="0" applyNumberFormat="1" applyFont="1" applyFill="1" applyBorder="1" applyAlignment="1">
      <alignment wrapText="1"/>
    </xf>
    <xf numFmtId="185" fontId="19" fillId="3" borderId="25" xfId="0" applyNumberFormat="1" applyFont="1" applyFill="1" applyBorder="1"/>
    <xf numFmtId="185" fontId="19" fillId="3" borderId="47" xfId="0" applyNumberFormat="1" applyFont="1" applyFill="1" applyBorder="1" applyAlignment="1">
      <alignment horizontal="left"/>
    </xf>
    <xf numFmtId="185" fontId="19" fillId="0" borderId="13" xfId="0" applyNumberFormat="1" applyFont="1" applyBorder="1" applyAlignment="1">
      <alignment vertical="center"/>
    </xf>
    <xf numFmtId="185" fontId="19" fillId="0" borderId="49" xfId="0" applyNumberFormat="1" applyFont="1" applyBorder="1" applyAlignment="1">
      <alignment horizontal="left" vertical="center"/>
    </xf>
    <xf numFmtId="185" fontId="19" fillId="0" borderId="6" xfId="0" applyNumberFormat="1" applyFont="1" applyBorder="1" applyAlignment="1">
      <alignment vertical="center"/>
    </xf>
    <xf numFmtId="185" fontId="19" fillId="0" borderId="50" xfId="0" applyNumberFormat="1" applyFont="1" applyBorder="1" applyAlignment="1">
      <alignment horizontal="left" vertical="center"/>
    </xf>
    <xf numFmtId="183" fontId="2" fillId="0" borderId="23" xfId="0" applyNumberFormat="1" applyFont="1" applyBorder="1" applyAlignment="1">
      <alignment vertical="center" wrapText="1"/>
    </xf>
    <xf numFmtId="178" fontId="2" fillId="0" borderId="23" xfId="0" applyNumberFormat="1" applyFont="1" applyBorder="1" applyAlignment="1">
      <alignment horizontal="center" vertical="center" wrapText="1"/>
    </xf>
    <xf numFmtId="185" fontId="19" fillId="0" borderId="52" xfId="0" applyNumberFormat="1" applyFont="1" applyBorder="1" applyAlignment="1">
      <alignment vertical="center"/>
    </xf>
    <xf numFmtId="185" fontId="19" fillId="0" borderId="53" xfId="0" applyNumberFormat="1" applyFont="1" applyBorder="1" applyAlignment="1">
      <alignment horizontal="left" vertical="center"/>
    </xf>
    <xf numFmtId="185" fontId="2" fillId="0" borderId="0" xfId="0" applyNumberFormat="1" applyFont="1" applyAlignment="1" applyProtection="1">
      <alignment horizontal="center" wrapText="1"/>
      <protection locked="0"/>
    </xf>
    <xf numFmtId="0" fontId="2" fillId="0" borderId="0" xfId="0" applyFont="1" applyAlignment="1" applyProtection="1">
      <alignment horizontal="center"/>
      <protection locked="0"/>
    </xf>
    <xf numFmtId="176" fontId="2" fillId="0" borderId="24" xfId="49" applyFont="1" applyBorder="1" applyAlignment="1" applyProtection="1">
      <alignment horizontal="center"/>
      <protection locked="0"/>
    </xf>
    <xf numFmtId="176" fontId="2" fillId="0" borderId="25" xfId="49" applyFont="1" applyBorder="1" applyAlignment="1" applyProtection="1">
      <alignment horizontal="center"/>
      <protection locked="0"/>
    </xf>
    <xf numFmtId="176" fontId="2" fillId="0" borderId="19" xfId="49" applyFont="1" applyBorder="1" applyProtection="1">
      <protection locked="0"/>
    </xf>
    <xf numFmtId="176" fontId="2" fillId="0" borderId="24" xfId="49" applyFont="1" applyBorder="1" applyProtection="1">
      <protection locked="0"/>
    </xf>
    <xf numFmtId="176" fontId="2" fillId="0" borderId="25" xfId="49" applyFont="1" applyBorder="1" applyProtection="1">
      <protection locked="0"/>
    </xf>
    <xf numFmtId="176" fontId="2" fillId="0" borderId="54" xfId="49" applyFont="1" applyBorder="1" applyProtection="1">
      <protection locked="0"/>
    </xf>
    <xf numFmtId="176" fontId="3" fillId="0" borderId="20" xfId="49" applyFont="1" applyBorder="1" applyAlignment="1" applyProtection="1">
      <alignment horizontal="left"/>
      <protection locked="0"/>
    </xf>
    <xf numFmtId="176" fontId="2" fillId="0" borderId="21" xfId="49" applyFont="1" applyBorder="1" applyAlignment="1" applyProtection="1">
      <alignment horizontal="left"/>
      <protection locked="0"/>
    </xf>
    <xf numFmtId="176" fontId="2" fillId="0" borderId="37" xfId="49" applyFont="1" applyBorder="1" applyAlignment="1" applyProtection="1">
      <alignment horizontal="left"/>
      <protection locked="0"/>
    </xf>
    <xf numFmtId="184" fontId="2" fillId="0" borderId="11" xfId="49" applyNumberFormat="1" applyFont="1" applyBorder="1" applyAlignment="1" applyProtection="1">
      <alignment horizontal="left"/>
      <protection locked="0"/>
    </xf>
    <xf numFmtId="185" fontId="2" fillId="0" borderId="11" xfId="49" applyNumberFormat="1" applyFont="1" applyBorder="1" applyAlignment="1" applyProtection="1">
      <alignment horizontal="left"/>
      <protection locked="0"/>
    </xf>
    <xf numFmtId="185" fontId="2" fillId="0" borderId="55" xfId="49" applyNumberFormat="1" applyFont="1" applyBorder="1" applyAlignment="1" applyProtection="1">
      <alignment horizontal="left"/>
      <protection locked="0"/>
    </xf>
    <xf numFmtId="176" fontId="3" fillId="0" borderId="33" xfId="49" applyFont="1" applyBorder="1" applyAlignment="1" applyProtection="1">
      <alignment horizontal="left"/>
      <protection locked="0"/>
    </xf>
    <xf numFmtId="176" fontId="2" fillId="0" borderId="1" xfId="49" applyFont="1" applyBorder="1" applyAlignment="1" applyProtection="1">
      <alignment horizontal="left"/>
      <protection locked="0"/>
    </xf>
    <xf numFmtId="176" fontId="2" fillId="0" borderId="14" xfId="49" applyFont="1" applyBorder="1" applyAlignment="1" applyProtection="1">
      <alignment horizontal="left"/>
      <protection locked="0"/>
    </xf>
    <xf numFmtId="176" fontId="2" fillId="0" borderId="27" xfId="49" applyFont="1" applyBorder="1" applyAlignment="1" applyProtection="1">
      <alignment horizontal="left"/>
      <protection locked="0"/>
    </xf>
    <xf numFmtId="176" fontId="2" fillId="0" borderId="2" xfId="49" applyFont="1" applyBorder="1" applyAlignment="1" applyProtection="1">
      <alignment horizontal="left"/>
      <protection locked="0"/>
    </xf>
    <xf numFmtId="176" fontId="2" fillId="0" borderId="7" xfId="49" applyFont="1" applyBorder="1" applyAlignment="1" applyProtection="1">
      <alignment horizontal="left"/>
      <protection locked="0"/>
    </xf>
    <xf numFmtId="184" fontId="2" fillId="0" borderId="4" xfId="49" applyNumberFormat="1" applyFont="1" applyBorder="1" applyAlignment="1" applyProtection="1">
      <alignment horizontal="left"/>
      <protection locked="0"/>
    </xf>
    <xf numFmtId="185" fontId="2" fillId="0" borderId="4" xfId="49" applyNumberFormat="1" applyFont="1" applyBorder="1" applyAlignment="1" applyProtection="1">
      <alignment horizontal="left"/>
      <protection locked="0"/>
    </xf>
    <xf numFmtId="176" fontId="2" fillId="0" borderId="22" xfId="49" applyFont="1" applyBorder="1" applyAlignment="1" applyProtection="1">
      <alignment horizontal="left"/>
      <protection locked="0"/>
    </xf>
    <xf numFmtId="176" fontId="2" fillId="0" borderId="23" xfId="49" applyFont="1" applyBorder="1" applyAlignment="1" applyProtection="1">
      <alignment horizontal="left"/>
      <protection locked="0"/>
    </xf>
    <xf numFmtId="176" fontId="2" fillId="0" borderId="39" xfId="49" applyFont="1" applyBorder="1" applyAlignment="1" applyProtection="1">
      <alignment horizontal="left"/>
      <protection locked="0"/>
    </xf>
    <xf numFmtId="184" fontId="2" fillId="0" borderId="3" xfId="49" applyNumberFormat="1" applyFont="1" applyBorder="1" applyAlignment="1" applyProtection="1">
      <alignment horizontal="left"/>
      <protection locked="0"/>
    </xf>
    <xf numFmtId="185" fontId="2" fillId="0" borderId="3" xfId="49" applyNumberFormat="1" applyFont="1" applyBorder="1" applyAlignment="1" applyProtection="1">
      <alignment horizontal="left"/>
      <protection locked="0"/>
    </xf>
    <xf numFmtId="176" fontId="2" fillId="0" borderId="24" xfId="49" applyFont="1" applyBorder="1" applyAlignment="1" applyProtection="1">
      <alignment horizontal="left"/>
      <protection locked="0"/>
    </xf>
    <xf numFmtId="176" fontId="2" fillId="0" borderId="25" xfId="49" applyFont="1" applyBorder="1" applyAlignment="1" applyProtection="1">
      <alignment horizontal="left"/>
      <protection locked="0"/>
    </xf>
    <xf numFmtId="176" fontId="2" fillId="0" borderId="47" xfId="49" applyFont="1" applyBorder="1" applyAlignment="1" applyProtection="1">
      <alignment horizontal="left"/>
      <protection locked="0"/>
    </xf>
    <xf numFmtId="185" fontId="2" fillId="4" borderId="54" xfId="49" applyNumberFormat="1" applyFont="1" applyFill="1" applyBorder="1" applyAlignment="1" applyProtection="1">
      <alignment horizontal="left"/>
      <protection locked="0"/>
    </xf>
    <xf numFmtId="0" fontId="10" fillId="0" borderId="4" xfId="0" applyFont="1" applyFill="1" applyBorder="1" applyAlignment="1" applyProtection="1">
      <alignment horizontal="left" vertical="center" wrapText="1"/>
      <protection locked="0"/>
    </xf>
    <xf numFmtId="0" fontId="23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vertical="center"/>
      <protection locked="0"/>
    </xf>
    <xf numFmtId="0" fontId="20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26" fillId="0" borderId="0" xfId="0" applyFont="1" applyAlignment="1" applyProtection="1">
      <alignment horizontal="center" vertical="center" wrapText="1"/>
      <protection locked="0"/>
    </xf>
    <xf numFmtId="0" fontId="26" fillId="0" borderId="0" xfId="0" applyFont="1" applyAlignment="1" applyProtection="1">
      <alignment vertical="center" wrapText="1"/>
      <protection locked="0"/>
    </xf>
    <xf numFmtId="0" fontId="23" fillId="0" borderId="0" xfId="0" applyFont="1" applyAlignment="1" applyProtection="1">
      <alignment horizontal="center" vertical="center" wrapText="1"/>
      <protection locked="0"/>
    </xf>
    <xf numFmtId="0" fontId="23" fillId="0" borderId="0" xfId="0" applyFont="1" applyAlignment="1" applyProtection="1">
      <alignment vertical="center" wrapText="1"/>
      <protection locked="0"/>
    </xf>
    <xf numFmtId="0" fontId="27" fillId="0" borderId="0" xfId="0" applyFont="1" applyAlignment="1" applyProtection="1">
      <alignment vertical="center"/>
      <protection locked="0"/>
    </xf>
    <xf numFmtId="0" fontId="27" fillId="0" borderId="0" xfId="0" applyFont="1" applyAlignment="1" applyProtection="1">
      <alignment horizontal="center" vertical="center" wrapText="1"/>
      <protection locked="0"/>
    </xf>
    <xf numFmtId="0" fontId="27" fillId="0" borderId="1" xfId="0" applyFont="1" applyBorder="1" applyAlignment="1" applyProtection="1">
      <alignment horizontal="left" vertical="center" wrapText="1"/>
      <protection locked="0"/>
    </xf>
    <xf numFmtId="0" fontId="27" fillId="0" borderId="0" xfId="0" applyFont="1" applyAlignment="1" applyProtection="1">
      <alignment vertical="center" wrapText="1"/>
      <protection locked="0"/>
    </xf>
    <xf numFmtId="0" fontId="27" fillId="0" borderId="1" xfId="0" applyNumberFormat="1" applyFont="1" applyBorder="1" applyAlignment="1" applyProtection="1">
      <alignment horizontal="left" vertical="center"/>
      <protection locked="0"/>
    </xf>
    <xf numFmtId="177" fontId="27" fillId="0" borderId="0" xfId="0" applyNumberFormat="1" applyFont="1" applyAlignment="1" applyProtection="1">
      <alignment vertical="center"/>
      <protection locked="0"/>
    </xf>
    <xf numFmtId="177" fontId="27" fillId="0" borderId="0" xfId="0" applyNumberFormat="1" applyFont="1" applyAlignment="1" applyProtection="1">
      <alignment horizontal="left" vertical="center"/>
      <protection locked="0"/>
    </xf>
    <xf numFmtId="0" fontId="27" fillId="0" borderId="0" xfId="0" applyFont="1" applyAlignment="1" applyProtection="1">
      <alignment horizontal="left" vertical="center"/>
      <protection locked="0"/>
    </xf>
    <xf numFmtId="0" fontId="27" fillId="0" borderId="2" xfId="0" applyFont="1" applyBorder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28" fillId="0" borderId="9" xfId="0" applyFont="1" applyBorder="1" applyAlignment="1" applyProtection="1">
      <alignment horizontal="left" vertical="center"/>
      <protection locked="0"/>
    </xf>
    <xf numFmtId="0" fontId="3" fillId="0" borderId="9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 wrapText="1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0" fontId="29" fillId="0" borderId="0" xfId="0" applyFont="1" applyAlignment="1" applyProtection="1">
      <alignment vertical="center"/>
      <protection locked="0"/>
    </xf>
    <xf numFmtId="0" fontId="30" fillId="0" borderId="4" xfId="0" applyFont="1" applyBorder="1" applyAlignment="1" applyProtection="1">
      <alignment horizontal="center" vertical="center" wrapText="1"/>
      <protection locked="0"/>
    </xf>
    <xf numFmtId="0" fontId="30" fillId="0" borderId="6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0" fontId="30" fillId="0" borderId="7" xfId="0" applyFont="1" applyBorder="1" applyAlignment="1" applyProtection="1">
      <alignment horizontal="center" vertical="center" wrapText="1"/>
      <protection locked="0"/>
    </xf>
    <xf numFmtId="0" fontId="30" fillId="0" borderId="5" xfId="0" applyFont="1" applyBorder="1" applyAlignment="1" applyProtection="1">
      <alignment horizontal="center" vertical="center" wrapText="1"/>
      <protection locked="0"/>
    </xf>
    <xf numFmtId="0" fontId="30" fillId="0" borderId="9" xfId="0" applyFont="1" applyBorder="1" applyAlignment="1" applyProtection="1">
      <alignment horizontal="center" vertical="center" wrapText="1"/>
      <protection locked="0"/>
    </xf>
    <xf numFmtId="1" fontId="30" fillId="0" borderId="4" xfId="0" applyNumberFormat="1" applyFont="1" applyBorder="1" applyAlignment="1" applyProtection="1">
      <alignment horizontal="center" vertical="center"/>
      <protection locked="0"/>
    </xf>
    <xf numFmtId="1" fontId="30" fillId="0" borderId="6" xfId="0" applyNumberFormat="1" applyFont="1" applyBorder="1" applyAlignment="1" applyProtection="1">
      <alignment horizontal="center" vertical="center" wrapText="1"/>
      <protection locked="0"/>
    </xf>
    <xf numFmtId="1" fontId="30" fillId="0" borderId="2" xfId="0" applyNumberFormat="1" applyFont="1" applyBorder="1" applyAlignment="1" applyProtection="1">
      <alignment horizontal="center" vertical="center" wrapText="1"/>
      <protection locked="0"/>
    </xf>
    <xf numFmtId="1" fontId="30" fillId="0" borderId="7" xfId="0" applyNumberFormat="1" applyFont="1" applyBorder="1" applyAlignment="1" applyProtection="1">
      <alignment horizontal="center" vertical="center" wrapText="1"/>
      <protection locked="0"/>
    </xf>
    <xf numFmtId="179" fontId="30" fillId="0" borderId="6" xfId="0" applyNumberFormat="1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1" fontId="23" fillId="0" borderId="6" xfId="0" applyNumberFormat="1" applyFont="1" applyBorder="1" applyAlignment="1" applyProtection="1">
      <alignment horizontal="center" vertical="center"/>
      <protection locked="0"/>
    </xf>
    <xf numFmtId="1" fontId="23" fillId="0" borderId="2" xfId="0" applyNumberFormat="1" applyFont="1" applyBorder="1" applyAlignment="1" applyProtection="1">
      <alignment horizontal="center" vertical="center"/>
      <protection locked="0"/>
    </xf>
    <xf numFmtId="1" fontId="23" fillId="0" borderId="7" xfId="0" applyNumberFormat="1" applyFont="1" applyBorder="1" applyAlignment="1" applyProtection="1">
      <alignment horizontal="center" vertical="center"/>
      <protection locked="0"/>
    </xf>
    <xf numFmtId="179" fontId="23" fillId="0" borderId="6" xfId="0" applyNumberFormat="1" applyFont="1" applyBorder="1" applyAlignment="1" applyProtection="1">
      <alignment horizontal="center" vertical="center" wrapText="1"/>
      <protection locked="0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 wrapText="1"/>
      <protection locked="0"/>
    </xf>
    <xf numFmtId="0" fontId="31" fillId="0" borderId="9" xfId="0" applyFont="1" applyBorder="1" applyAlignment="1" applyProtection="1">
      <alignment horizontal="right" vertical="center" wrapText="1"/>
      <protection locked="0"/>
    </xf>
    <xf numFmtId="190" fontId="30" fillId="0" borderId="56" xfId="0" applyNumberFormat="1" applyFont="1" applyBorder="1" applyAlignment="1" applyProtection="1">
      <alignment horizontal="center" vertical="center"/>
      <protection locked="0"/>
    </xf>
    <xf numFmtId="0" fontId="30" fillId="0" borderId="5" xfId="0" applyFont="1" applyBorder="1" applyAlignment="1" applyProtection="1">
      <alignment horizontal="right" vertical="center"/>
      <protection locked="0"/>
    </xf>
    <xf numFmtId="1" fontId="30" fillId="0" borderId="2" xfId="0" applyNumberFormat="1" applyFont="1" applyBorder="1" applyAlignment="1" applyProtection="1">
      <alignment horizontal="right" vertical="center"/>
      <protection locked="0"/>
    </xf>
    <xf numFmtId="0" fontId="30" fillId="0" borderId="9" xfId="0" applyFont="1" applyBorder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horizontal="right" vertical="center" wrapText="1"/>
      <protection locked="0"/>
    </xf>
    <xf numFmtId="0" fontId="30" fillId="0" borderId="0" xfId="0" applyFont="1" applyAlignment="1" applyProtection="1">
      <alignment horizontal="center" vertical="center"/>
      <protection locked="0"/>
    </xf>
    <xf numFmtId="0" fontId="30" fillId="0" borderId="13" xfId="0" applyFont="1" applyBorder="1" applyAlignment="1" applyProtection="1">
      <alignment horizontal="center" vertical="center" wrapText="1"/>
      <protection locked="0"/>
    </xf>
    <xf numFmtId="0" fontId="30" fillId="0" borderId="1" xfId="0" applyFont="1" applyBorder="1" applyAlignment="1" applyProtection="1">
      <alignment horizontal="center" vertical="center" wrapText="1"/>
      <protection locked="0"/>
    </xf>
    <xf numFmtId="0" fontId="32" fillId="0" borderId="5" xfId="0" applyFont="1" applyBorder="1" applyAlignment="1" applyProtection="1">
      <alignment horizontal="right" vertical="center" wrapText="1"/>
      <protection locked="0"/>
    </xf>
    <xf numFmtId="0" fontId="32" fillId="0" borderId="9" xfId="0" applyFont="1" applyBorder="1" applyAlignment="1" applyProtection="1">
      <alignment horizontal="right" vertical="center" wrapText="1"/>
      <protection locked="0"/>
    </xf>
    <xf numFmtId="196" fontId="30" fillId="0" borderId="10" xfId="0" applyNumberFormat="1" applyFont="1" applyBorder="1" applyAlignment="1" applyProtection="1">
      <alignment horizontal="center" vertical="center" wrapText="1"/>
      <protection locked="0"/>
    </xf>
    <xf numFmtId="0" fontId="32" fillId="0" borderId="15" xfId="0" applyFont="1" applyBorder="1" applyAlignment="1" applyProtection="1">
      <alignment horizontal="right" vertical="center" wrapText="1"/>
      <protection locked="0"/>
    </xf>
    <xf numFmtId="0" fontId="32" fillId="0" borderId="0" xfId="0" applyFont="1" applyAlignment="1" applyProtection="1">
      <alignment horizontal="right" vertical="center" wrapText="1"/>
      <protection locked="0"/>
    </xf>
    <xf numFmtId="196" fontId="30" fillId="0" borderId="12" xfId="0" applyNumberFormat="1" applyFont="1" applyBorder="1" applyAlignment="1" applyProtection="1">
      <alignment horizontal="center" vertical="center" wrapText="1"/>
      <protection locked="0"/>
    </xf>
    <xf numFmtId="0" fontId="32" fillId="0" borderId="13" xfId="0" applyFont="1" applyBorder="1" applyAlignment="1" applyProtection="1">
      <alignment horizontal="right" vertical="center" wrapText="1"/>
      <protection locked="0"/>
    </xf>
    <xf numFmtId="0" fontId="32" fillId="0" borderId="1" xfId="0" applyFont="1" applyBorder="1" applyAlignment="1" applyProtection="1">
      <alignment horizontal="right" vertical="center" wrapText="1"/>
      <protection locked="0"/>
    </xf>
    <xf numFmtId="1" fontId="30" fillId="0" borderId="14" xfId="0" applyNumberFormat="1" applyFont="1" applyBorder="1" applyAlignment="1" applyProtection="1">
      <alignment horizontal="center" vertical="center" wrapText="1"/>
      <protection locked="0"/>
    </xf>
    <xf numFmtId="0" fontId="30" fillId="0" borderId="9" xfId="0" applyFont="1" applyBorder="1" applyAlignment="1" applyProtection="1">
      <alignment horizontal="right" vertical="center"/>
      <protection locked="0"/>
    </xf>
    <xf numFmtId="1" fontId="30" fillId="0" borderId="2" xfId="0" applyNumberFormat="1" applyFont="1" applyBorder="1" applyAlignment="1" applyProtection="1">
      <alignment horizontal="center" vertical="center"/>
      <protection locked="0"/>
    </xf>
    <xf numFmtId="1" fontId="6" fillId="0" borderId="0" xfId="0" applyNumberFormat="1" applyFont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horizontal="right" vertical="center"/>
      <protection locked="0"/>
    </xf>
    <xf numFmtId="1" fontId="30" fillId="0" borderId="0" xfId="0" applyNumberFormat="1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1" fontId="22" fillId="0" borderId="57" xfId="0" applyNumberFormat="1" applyFont="1" applyBorder="1" applyAlignment="1" applyProtection="1">
      <alignment horizontal="center" vertical="center"/>
      <protection locked="0"/>
    </xf>
    <xf numFmtId="1" fontId="22" fillId="0" borderId="56" xfId="0" applyNumberFormat="1" applyFont="1" applyBorder="1" applyAlignment="1" applyProtection="1">
      <alignment horizontal="center" vertical="center"/>
      <protection locked="0"/>
    </xf>
    <xf numFmtId="0" fontId="22" fillId="0" borderId="58" xfId="0" applyFont="1" applyBorder="1" applyAlignment="1" applyProtection="1">
      <alignment horizontal="center" vertical="center" wrapText="1"/>
      <protection locked="0"/>
    </xf>
    <xf numFmtId="0" fontId="30" fillId="0" borderId="0" xfId="0" applyFont="1" applyAlignment="1" applyProtection="1">
      <alignment horizontal="right" vertical="center"/>
      <protection locked="0"/>
    </xf>
    <xf numFmtId="0" fontId="33" fillId="0" borderId="59" xfId="0" applyFont="1" applyBorder="1" applyAlignment="1" applyProtection="1">
      <alignment horizontal="center" vertical="center"/>
      <protection locked="0"/>
    </xf>
    <xf numFmtId="0" fontId="33" fillId="0" borderId="60" xfId="0" applyFont="1" applyBorder="1" applyAlignment="1" applyProtection="1">
      <alignment horizontal="center" vertical="center"/>
      <protection locked="0"/>
    </xf>
    <xf numFmtId="0" fontId="33" fillId="0" borderId="61" xfId="0" applyFont="1" applyBorder="1" applyAlignment="1" applyProtection="1">
      <alignment vertical="center" wrapText="1"/>
      <protection locked="0"/>
    </xf>
    <xf numFmtId="0" fontId="34" fillId="0" borderId="0" xfId="0" applyFont="1" applyAlignment="1" applyProtection="1">
      <alignment horizontal="right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5" fillId="0" borderId="13" xfId="0" applyFont="1" applyBorder="1" applyAlignment="1" applyProtection="1">
      <alignment horizontal="center" vertical="center"/>
      <protection locked="0"/>
    </xf>
    <xf numFmtId="0" fontId="35" fillId="0" borderId="14" xfId="0" applyFont="1" applyBorder="1" applyAlignment="1" applyProtection="1">
      <alignment horizontal="center" vertical="center"/>
      <protection locked="0"/>
    </xf>
    <xf numFmtId="0" fontId="33" fillId="0" borderId="11" xfId="0" applyFont="1" applyBorder="1" applyAlignment="1" applyProtection="1">
      <alignment vertical="center"/>
      <protection locked="0"/>
    </xf>
    <xf numFmtId="0" fontId="34" fillId="0" borderId="6" xfId="0" applyFont="1" applyBorder="1" applyAlignment="1" applyProtection="1">
      <alignment vertical="center"/>
      <protection locked="0"/>
    </xf>
    <xf numFmtId="0" fontId="34" fillId="0" borderId="7" xfId="0" applyFont="1" applyBorder="1" applyAlignment="1" applyProtection="1">
      <alignment vertical="center"/>
      <protection locked="0"/>
    </xf>
    <xf numFmtId="0" fontId="34" fillId="0" borderId="4" xfId="0" applyFont="1" applyBorder="1" applyAlignment="1" applyProtection="1">
      <alignment vertical="center"/>
      <protection locked="0"/>
    </xf>
    <xf numFmtId="0" fontId="34" fillId="0" borderId="4" xfId="0" applyFont="1" applyBorder="1" applyAlignment="1" applyProtection="1">
      <alignment horizontal="right" vertical="center"/>
      <protection locked="0"/>
    </xf>
    <xf numFmtId="0" fontId="36" fillId="0" borderId="9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197" fontId="37" fillId="0" borderId="0" xfId="0" applyNumberFormat="1" applyFont="1" applyAlignment="1" applyProtection="1">
      <alignment horizontal="center" vertical="center"/>
      <protection locked="0"/>
    </xf>
    <xf numFmtId="198" fontId="38" fillId="0" borderId="0" xfId="0" applyNumberFormat="1" applyFont="1" applyAlignment="1" applyProtection="1">
      <alignment vertical="center"/>
      <protection locked="0"/>
    </xf>
    <xf numFmtId="198" fontId="39" fillId="0" borderId="0" xfId="0" applyNumberFormat="1" applyFont="1" applyAlignment="1" applyProtection="1">
      <alignment vertical="center"/>
      <protection locked="0"/>
    </xf>
    <xf numFmtId="198" fontId="3" fillId="0" borderId="0" xfId="0" applyNumberFormat="1" applyFont="1" applyAlignment="1" applyProtection="1">
      <alignment vertical="center"/>
      <protection locked="0"/>
    </xf>
    <xf numFmtId="0" fontId="3" fillId="0" borderId="0" xfId="0" applyFont="1" applyFill="1" applyAlignment="1" applyProtection="1">
      <alignment vertical="center"/>
      <protection locked="0"/>
    </xf>
    <xf numFmtId="0" fontId="1" fillId="0" borderId="0" xfId="0" applyFont="1" applyFill="1" applyAlignment="1" applyProtection="1">
      <alignment vertical="center"/>
      <protection locked="0"/>
    </xf>
    <xf numFmtId="0" fontId="22" fillId="0" borderId="0" xfId="0" applyFont="1" applyAlignment="1" applyProtection="1">
      <alignment vertical="center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3" fillId="0" borderId="1" xfId="0" applyFont="1" applyBorder="1" applyAlignment="1" applyProtection="1">
      <alignment vertical="center" wrapText="1"/>
      <protection locked="0"/>
    </xf>
    <xf numFmtId="0" fontId="19" fillId="0" borderId="0" xfId="0" applyFont="1" applyAlignment="1" applyProtection="1">
      <alignment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0" fontId="1" fillId="0" borderId="1" xfId="0" applyFont="1" applyBorder="1" applyAlignment="1" applyProtection="1">
      <alignment vertical="center"/>
      <protection locked="0"/>
    </xf>
    <xf numFmtId="0" fontId="31" fillId="0" borderId="26" xfId="0" applyFont="1" applyBorder="1" applyAlignment="1" applyProtection="1">
      <alignment vertical="center"/>
      <protection locked="0"/>
    </xf>
    <xf numFmtId="0" fontId="22" fillId="0" borderId="18" xfId="0" applyFont="1" applyBorder="1" applyAlignment="1" applyProtection="1">
      <alignment vertical="center"/>
      <protection locked="0"/>
    </xf>
    <xf numFmtId="0" fontId="22" fillId="0" borderId="19" xfId="0" applyFont="1" applyBorder="1" applyAlignment="1" applyProtection="1">
      <alignment vertical="center"/>
      <protection locked="0"/>
    </xf>
    <xf numFmtId="1" fontId="22" fillId="0" borderId="0" xfId="0" applyNumberFormat="1" applyFont="1" applyAlignment="1" applyProtection="1">
      <alignment horizontal="left" vertical="center"/>
      <protection locked="0"/>
    </xf>
    <xf numFmtId="179" fontId="40" fillId="0" borderId="1" xfId="0" applyNumberFormat="1" applyFont="1" applyBorder="1" applyAlignment="1" applyProtection="1">
      <alignment horizontal="center" vertical="center"/>
      <protection locked="0"/>
    </xf>
    <xf numFmtId="0" fontId="40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2" fontId="22" fillId="0" borderId="0" xfId="0" applyNumberFormat="1" applyFont="1" applyAlignment="1" applyProtection="1">
      <alignment horizontal="center" vertical="center"/>
      <protection locked="0"/>
    </xf>
    <xf numFmtId="199" fontId="22" fillId="0" borderId="0" xfId="0" applyNumberFormat="1" applyFont="1" applyAlignment="1" applyProtection="1">
      <alignment horizontal="left" vertical="center"/>
      <protection locked="0"/>
    </xf>
    <xf numFmtId="184" fontId="22" fillId="0" borderId="1" xfId="0" applyNumberFormat="1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84" fontId="22" fillId="0" borderId="0" xfId="0" applyNumberFormat="1" applyFont="1" applyAlignment="1" applyProtection="1">
      <alignment horizontal="center" vertical="center"/>
      <protection locked="0"/>
    </xf>
    <xf numFmtId="2" fontId="22" fillId="0" borderId="1" xfId="0" applyNumberFormat="1" applyFont="1" applyBorder="1" applyAlignment="1" applyProtection="1">
      <alignment horizontal="center" vertical="center"/>
      <protection locked="0"/>
    </xf>
    <xf numFmtId="200" fontId="22" fillId="0" borderId="0" xfId="0" applyNumberFormat="1" applyFont="1" applyAlignment="1" applyProtection="1">
      <alignment vertical="center"/>
      <protection locked="0"/>
    </xf>
    <xf numFmtId="200" fontId="22" fillId="0" borderId="0" xfId="0" applyNumberFormat="1" applyFont="1" applyAlignment="1" applyProtection="1">
      <alignment horizontal="left" vertical="center"/>
      <protection locked="0"/>
    </xf>
    <xf numFmtId="0" fontId="22" fillId="0" borderId="28" xfId="0" applyFont="1" applyBorder="1" applyAlignment="1" applyProtection="1">
      <alignment vertical="center"/>
      <protection locked="0"/>
    </xf>
    <xf numFmtId="200" fontId="22" fillId="0" borderId="29" xfId="0" applyNumberFormat="1" applyFont="1" applyBorder="1" applyAlignment="1" applyProtection="1">
      <alignment vertical="center"/>
      <protection locked="0"/>
    </xf>
    <xf numFmtId="0" fontId="22" fillId="0" borderId="29" xfId="0" applyFont="1" applyBorder="1" applyAlignment="1" applyProtection="1">
      <alignment vertical="center"/>
      <protection locked="0"/>
    </xf>
    <xf numFmtId="0" fontId="27" fillId="0" borderId="0" xfId="0" applyFont="1" applyAlignment="1" applyProtection="1">
      <alignment horizontal="right" vertical="center"/>
      <protection locked="0"/>
    </xf>
    <xf numFmtId="177" fontId="27" fillId="0" borderId="1" xfId="0" applyNumberFormat="1" applyFont="1" applyBorder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horizontal="left" vertical="center" wrapText="1"/>
      <protection locked="0"/>
    </xf>
    <xf numFmtId="0" fontId="32" fillId="0" borderId="0" xfId="0" applyFont="1" applyAlignment="1" applyProtection="1">
      <alignment vertical="center"/>
      <protection locked="0"/>
    </xf>
    <xf numFmtId="201" fontId="27" fillId="0" borderId="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vertical="center" wrapText="1"/>
      <protection locked="0"/>
    </xf>
    <xf numFmtId="14" fontId="27" fillId="0" borderId="1" xfId="0" applyNumberFormat="1" applyFont="1" applyBorder="1" applyAlignment="1" applyProtection="1">
      <alignment horizontal="center" vertical="center"/>
      <protection locked="0"/>
    </xf>
    <xf numFmtId="15" fontId="32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41" fillId="0" borderId="0" xfId="0" applyFont="1" applyAlignment="1" applyProtection="1">
      <alignment horizontal="right" vertical="center" wrapText="1"/>
      <protection locked="0"/>
    </xf>
    <xf numFmtId="0" fontId="41" fillId="0" borderId="0" xfId="0" applyFont="1" applyAlignment="1" applyProtection="1">
      <alignment horizontal="left" vertical="center" wrapText="1"/>
      <protection locked="0"/>
    </xf>
    <xf numFmtId="0" fontId="34" fillId="0" borderId="1" xfId="0" applyFont="1" applyBorder="1" applyAlignment="1" applyProtection="1">
      <alignment horizontal="right" vertical="center" wrapText="1"/>
      <protection locked="0"/>
    </xf>
    <xf numFmtId="0" fontId="34" fillId="0" borderId="0" xfId="0" applyFont="1" applyAlignment="1" applyProtection="1">
      <alignment horizontal="right" vertical="center" wrapText="1"/>
      <protection locked="0"/>
    </xf>
    <xf numFmtId="0" fontId="34" fillId="0" borderId="0" xfId="0" applyFont="1" applyAlignment="1" applyProtection="1">
      <alignment vertical="center"/>
      <protection locked="0"/>
    </xf>
    <xf numFmtId="0" fontId="30" fillId="0" borderId="10" xfId="0" applyFont="1" applyBorder="1" applyAlignment="1" applyProtection="1">
      <alignment horizontal="center" vertical="center" wrapText="1"/>
      <protection locked="0"/>
    </xf>
    <xf numFmtId="0" fontId="30" fillId="0" borderId="4" xfId="0" applyFont="1" applyFill="1" applyBorder="1" applyAlignment="1" applyProtection="1">
      <alignment horizontal="center" vertical="center" wrapText="1"/>
      <protection locked="0"/>
    </xf>
    <xf numFmtId="185" fontId="30" fillId="0" borderId="4" xfId="0" applyNumberFormat="1" applyFont="1" applyFill="1" applyBorder="1" applyAlignment="1" applyProtection="1">
      <alignment horizontal="center" vertical="center" wrapText="1"/>
      <protection locked="0"/>
    </xf>
    <xf numFmtId="185" fontId="30" fillId="0" borderId="4" xfId="0" applyNumberFormat="1" applyFont="1" applyBorder="1" applyAlignment="1" applyProtection="1">
      <alignment horizontal="center" vertical="center" wrapText="1"/>
      <protection locked="0"/>
    </xf>
    <xf numFmtId="178" fontId="30" fillId="0" borderId="7" xfId="0" applyNumberFormat="1" applyFont="1" applyFill="1" applyBorder="1" applyAlignment="1" applyProtection="1">
      <alignment horizontal="center" vertical="center" wrapText="1"/>
      <protection locked="0"/>
    </xf>
    <xf numFmtId="178" fontId="30" fillId="0" borderId="4" xfId="0" applyNumberFormat="1" applyFont="1" applyFill="1" applyBorder="1" applyAlignment="1" applyProtection="1">
      <alignment horizontal="center" vertical="center"/>
      <protection locked="0"/>
    </xf>
    <xf numFmtId="178" fontId="30" fillId="0" borderId="7" xfId="0" applyNumberFormat="1" applyFont="1" applyBorder="1" applyAlignment="1" applyProtection="1">
      <alignment horizontal="center" vertical="center"/>
      <protection locked="0"/>
    </xf>
    <xf numFmtId="178" fontId="30" fillId="0" borderId="4" xfId="0" applyNumberFormat="1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178" fontId="23" fillId="0" borderId="7" xfId="0" applyNumberFormat="1" applyFont="1" applyFill="1" applyBorder="1" applyAlignment="1" applyProtection="1">
      <alignment horizontal="center" vertical="center" wrapText="1"/>
      <protection locked="0"/>
    </xf>
    <xf numFmtId="178" fontId="23" fillId="0" borderId="4" xfId="0" applyNumberFormat="1" applyFont="1" applyFill="1" applyBorder="1" applyAlignment="1" applyProtection="1">
      <alignment horizontal="center" vertical="center"/>
      <protection locked="0"/>
    </xf>
    <xf numFmtId="178" fontId="23" fillId="0" borderId="7" xfId="0" applyNumberFormat="1" applyFont="1" applyBorder="1" applyAlignment="1" applyProtection="1">
      <alignment horizontal="center" vertical="center"/>
      <protection locked="0"/>
    </xf>
    <xf numFmtId="178" fontId="23" fillId="0" borderId="4" xfId="0" applyNumberFormat="1" applyFont="1" applyBorder="1" applyAlignment="1" applyProtection="1">
      <alignment horizontal="center" vertical="center"/>
      <protection locked="0"/>
    </xf>
    <xf numFmtId="1" fontId="30" fillId="0" borderId="2" xfId="0" applyNumberFormat="1" applyFont="1" applyBorder="1" applyAlignment="1" applyProtection="1">
      <alignment horizontal="left" vertical="center" wrapText="1"/>
      <protection locked="0"/>
    </xf>
    <xf numFmtId="185" fontId="42" fillId="0" borderId="31" xfId="0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30" fillId="0" borderId="14" xfId="0" applyFont="1" applyBorder="1" applyAlignment="1" applyProtection="1">
      <alignment horizontal="center" vertical="center" wrapText="1"/>
      <protection locked="0"/>
    </xf>
    <xf numFmtId="185" fontId="22" fillId="0" borderId="46" xfId="0" applyNumberFormat="1" applyFont="1" applyBorder="1" applyAlignment="1" applyProtection="1">
      <alignment horizontal="center" vertical="center" wrapText="1"/>
      <protection locked="0"/>
    </xf>
    <xf numFmtId="189" fontId="43" fillId="0" borderId="32" xfId="0" applyNumberFormat="1" applyFont="1" applyBorder="1" applyAlignment="1" applyProtection="1">
      <alignment horizontal="center" vertical="center" wrapText="1"/>
      <protection locked="0"/>
    </xf>
    <xf numFmtId="189" fontId="43" fillId="0" borderId="8" xfId="0" applyNumberFormat="1" applyFont="1" applyBorder="1" applyAlignment="1" applyProtection="1">
      <alignment horizontal="center" vertical="center" wrapText="1"/>
      <protection locked="0"/>
    </xf>
    <xf numFmtId="178" fontId="43" fillId="0" borderId="8" xfId="0" applyNumberFormat="1" applyFont="1" applyBorder="1" applyAlignment="1" applyProtection="1">
      <alignment horizontal="center" vertical="center" wrapText="1"/>
      <protection locked="0"/>
    </xf>
    <xf numFmtId="185" fontId="42" fillId="0" borderId="28" xfId="0" applyNumberFormat="1" applyFont="1" applyBorder="1" applyAlignment="1" applyProtection="1">
      <alignment horizontal="right" vertical="center" wrapText="1"/>
      <protection locked="0"/>
    </xf>
    <xf numFmtId="185" fontId="44" fillId="0" borderId="62" xfId="0" applyNumberFormat="1" applyFont="1" applyBorder="1" applyAlignment="1" applyProtection="1">
      <alignment horizontal="center" vertical="center" wrapText="1"/>
      <protection locked="0"/>
    </xf>
    <xf numFmtId="185" fontId="44" fillId="0" borderId="42" xfId="0" applyNumberFormat="1" applyFont="1" applyBorder="1" applyAlignment="1" applyProtection="1">
      <alignment horizontal="center" vertical="center" wrapText="1"/>
      <protection locked="0"/>
    </xf>
    <xf numFmtId="185" fontId="44" fillId="0" borderId="32" xfId="0" applyNumberFormat="1" applyFont="1" applyBorder="1" applyAlignment="1" applyProtection="1">
      <alignment horizontal="center" vertical="center" wrapText="1"/>
      <protection locked="0"/>
    </xf>
    <xf numFmtId="185" fontId="44" fillId="0" borderId="47" xfId="0" applyNumberFormat="1" applyFont="1" applyBorder="1" applyAlignment="1" applyProtection="1">
      <alignment horizontal="center" vertical="center" wrapText="1"/>
      <protection locked="0"/>
    </xf>
    <xf numFmtId="185" fontId="22" fillId="0" borderId="0" xfId="0" applyNumberFormat="1" applyFont="1" applyAlignment="1" applyProtection="1">
      <alignment horizontal="center" vertical="center" wrapText="1"/>
      <protection locked="0"/>
    </xf>
    <xf numFmtId="0" fontId="31" fillId="0" borderId="9" xfId="0" applyFont="1" applyBorder="1" applyAlignment="1" applyProtection="1">
      <alignment horizontal="center" vertical="center" wrapText="1"/>
      <protection locked="0"/>
    </xf>
    <xf numFmtId="185" fontId="22" fillId="0" borderId="4" xfId="0" applyNumberFormat="1" applyFont="1" applyBorder="1" applyAlignment="1" applyProtection="1">
      <alignment horizontal="center" vertical="center" wrapText="1"/>
      <protection locked="0"/>
    </xf>
    <xf numFmtId="189" fontId="43" fillId="0" borderId="11" xfId="0" applyNumberFormat="1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185" fontId="34" fillId="0" borderId="0" xfId="0" applyNumberFormat="1" applyFont="1" applyAlignment="1" applyProtection="1">
      <alignment horizontal="center" vertical="center" wrapText="1"/>
      <protection locked="0"/>
    </xf>
    <xf numFmtId="185" fontId="22" fillId="0" borderId="0" xfId="0" applyNumberFormat="1" applyFont="1" applyAlignment="1" applyProtection="1">
      <alignment vertical="center" wrapText="1"/>
      <protection locked="0"/>
    </xf>
    <xf numFmtId="0" fontId="31" fillId="0" borderId="0" xfId="0" applyFont="1" applyAlignment="1" applyProtection="1">
      <alignment horizontal="center" vertical="center" wrapText="1"/>
      <protection locked="0"/>
    </xf>
    <xf numFmtId="185" fontId="22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202" fontId="4" fillId="0" borderId="0" xfId="0" applyNumberFormat="1" applyFont="1" applyAlignment="1" applyProtection="1">
      <alignment vertical="center"/>
      <protection locked="0"/>
    </xf>
    <xf numFmtId="0" fontId="19" fillId="0" borderId="57" xfId="0" applyFont="1" applyBorder="1" applyAlignment="1" applyProtection="1">
      <alignment horizontal="center" vertical="center" wrapText="1"/>
      <protection locked="0"/>
    </xf>
    <xf numFmtId="0" fontId="19" fillId="0" borderId="57" xfId="0" applyFont="1" applyBorder="1" applyAlignment="1" applyProtection="1">
      <alignment horizontal="center" vertical="center"/>
      <protection locked="0"/>
    </xf>
    <xf numFmtId="0" fontId="19" fillId="0" borderId="58" xfId="0" applyFont="1" applyBorder="1" applyAlignment="1" applyProtection="1">
      <alignment horizontal="center" vertical="center"/>
      <protection locked="0"/>
    </xf>
    <xf numFmtId="0" fontId="19" fillId="0" borderId="13" xfId="0" applyFont="1" applyBorder="1" applyAlignment="1" applyProtection="1">
      <alignment horizontal="left" vertical="center"/>
      <protection locked="0"/>
    </xf>
    <xf numFmtId="0" fontId="32" fillId="0" borderId="11" xfId="0" applyFont="1" applyBorder="1" applyAlignment="1" applyProtection="1">
      <alignment horizontal="center" vertical="center"/>
      <protection locked="0"/>
    </xf>
    <xf numFmtId="203" fontId="32" fillId="0" borderId="11" xfId="0" applyNumberFormat="1" applyFont="1" applyBorder="1" applyAlignment="1" applyProtection="1">
      <alignment vertical="center"/>
      <protection locked="0"/>
    </xf>
    <xf numFmtId="0" fontId="19" fillId="0" borderId="6" xfId="0" applyFont="1" applyBorder="1" applyAlignment="1" applyProtection="1">
      <alignment horizontal="left" vertical="center"/>
      <protection locked="0"/>
    </xf>
    <xf numFmtId="0" fontId="32" fillId="0" borderId="4" xfId="0" applyFont="1" applyBorder="1" applyAlignment="1" applyProtection="1">
      <alignment horizontal="center" vertical="center"/>
      <protection locked="0"/>
    </xf>
    <xf numFmtId="203" fontId="32" fillId="0" borderId="4" xfId="0" applyNumberFormat="1" applyFont="1" applyBorder="1" applyAlignment="1" applyProtection="1">
      <alignment vertical="center"/>
      <protection locked="0"/>
    </xf>
    <xf numFmtId="0" fontId="45" fillId="0" borderId="0" xfId="0" applyFont="1" applyAlignment="1" applyProtection="1">
      <alignment vertical="center"/>
      <protection locked="0"/>
    </xf>
    <xf numFmtId="202" fontId="29" fillId="0" borderId="0" xfId="0" applyNumberFormat="1" applyFont="1" applyAlignment="1" applyProtection="1">
      <alignment vertical="center"/>
      <protection locked="0"/>
    </xf>
    <xf numFmtId="202" fontId="45" fillId="0" borderId="0" xfId="0" applyNumberFormat="1" applyFont="1" applyAlignment="1" applyProtection="1">
      <alignment vertical="center"/>
      <protection locked="0"/>
    </xf>
    <xf numFmtId="202" fontId="22" fillId="0" borderId="0" xfId="0" applyNumberFormat="1" applyFont="1" applyAlignment="1" applyProtection="1">
      <alignment horizontal="right" vertical="center"/>
      <protection locked="0"/>
    </xf>
    <xf numFmtId="202" fontId="32" fillId="0" borderId="0" xfId="0" applyNumberFormat="1" applyFont="1" applyAlignment="1" applyProtection="1">
      <alignment horizontal="right" vertical="center"/>
      <protection locked="0"/>
    </xf>
    <xf numFmtId="0" fontId="31" fillId="0" borderId="0" xfId="0" applyFont="1" applyAlignment="1" applyProtection="1">
      <alignment horizontal="left" vertical="center" wrapText="1"/>
      <protection locked="0"/>
    </xf>
    <xf numFmtId="202" fontId="22" fillId="0" borderId="63" xfId="0" applyNumberFormat="1" applyFont="1" applyBorder="1" applyAlignment="1" applyProtection="1">
      <alignment vertical="center"/>
      <protection locked="0"/>
    </xf>
    <xf numFmtId="202" fontId="4" fillId="0" borderId="63" xfId="0" applyNumberFormat="1" applyFont="1" applyBorder="1" applyAlignment="1" applyProtection="1">
      <alignment horizontal="right" vertical="center"/>
      <protection locked="0"/>
    </xf>
    <xf numFmtId="0" fontId="46" fillId="0" borderId="0" xfId="0" applyFont="1" applyAlignment="1" applyProtection="1">
      <alignment vertical="center"/>
      <protection locked="0"/>
    </xf>
    <xf numFmtId="0" fontId="47" fillId="0" borderId="0" xfId="0" applyFont="1" applyAlignment="1" applyProtection="1">
      <alignment vertical="center"/>
      <protection locked="0"/>
    </xf>
    <xf numFmtId="202" fontId="22" fillId="0" borderId="0" xfId="0" applyNumberFormat="1" applyFont="1" applyAlignment="1" applyProtection="1">
      <alignment vertical="center"/>
      <protection locked="0"/>
    </xf>
    <xf numFmtId="0" fontId="22" fillId="0" borderId="64" xfId="0" applyFont="1" applyBorder="1" applyAlignment="1" applyProtection="1">
      <alignment vertical="center"/>
      <protection locked="0"/>
    </xf>
    <xf numFmtId="0" fontId="22" fillId="0" borderId="48" xfId="0" applyFont="1" applyBorder="1" applyAlignment="1" applyProtection="1">
      <alignment vertical="center"/>
      <protection locked="0"/>
    </xf>
    <xf numFmtId="0" fontId="3" fillId="0" borderId="48" xfId="0" applyFont="1" applyBorder="1" applyAlignment="1" applyProtection="1">
      <alignment vertical="center"/>
      <protection locked="0"/>
    </xf>
    <xf numFmtId="2" fontId="22" fillId="0" borderId="2" xfId="0" applyNumberFormat="1" applyFont="1" applyBorder="1" applyAlignment="1" applyProtection="1">
      <alignment horizontal="center" vertical="center"/>
      <protection locked="0"/>
    </xf>
    <xf numFmtId="184" fontId="22" fillId="0" borderId="2" xfId="0" applyNumberFormat="1" applyFont="1" applyBorder="1" applyAlignment="1" applyProtection="1">
      <alignment horizontal="center" vertical="center"/>
      <protection locked="0"/>
    </xf>
    <xf numFmtId="0" fontId="22" fillId="0" borderId="65" xfId="0" applyFont="1" applyBorder="1" applyAlignment="1" applyProtection="1">
      <alignment vertical="center"/>
      <protection locked="0"/>
    </xf>
  </cellXfs>
  <cellStyles count="5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RC Bobber - Prelim Cost rev3" xfId="49"/>
    <cellStyle name="常规_#31026" xfId="50"/>
    <cellStyle name=" 1 2" xfId="51"/>
    <cellStyle name="40% - Accent2 4 37 2 4" xfId="52"/>
    <cellStyle name="Normal 2" xfId="53"/>
    <cellStyle name="一般_FAX " xfId="54"/>
    <cellStyle name=" 1" xfId="55"/>
    <cellStyle name="常规 10 4" xfId="56"/>
    <cellStyle name="常规_内部明细" xfId="57"/>
    <cellStyle name="常规_内部明细_5" xfId="58"/>
  </cellStyles>
  <tableStyles count="0" defaultTableStyle="TableStyleMedium2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noThreeD="1" val="0"/>
</file>

<file path=xl/ctrlProps/ctrlProp2.xml><?xml version="1.0" encoding="utf-8"?>
<formControlPr xmlns="http://schemas.microsoft.com/office/spreadsheetml/2009/9/main" objectType="CheckBox" checked="Checked" noThreeD="1" val="0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1234440</xdr:colOff>
          <xdr:row>27</xdr:row>
          <xdr:rowOff>68580</xdr:rowOff>
        </xdr:from>
        <xdr:to>
          <xdr:col>12</xdr:col>
          <xdr:colOff>266700</xdr:colOff>
          <xdr:row>28</xdr:row>
          <xdr:rowOff>99060</xdr:rowOff>
        </xdr:to>
        <xdr:sp>
          <xdr:nvSpPr>
            <xdr:cNvPr id="28673" name="Check Box 1025" hidden="1">
              <a:extLst>
                <a:ext uri="{63B3BB69-23CF-44E3-9099-C40C66FF867C}">
                  <a14:compatExt spid="_x0000_s28673"/>
                </a:ext>
              </a:extLst>
            </xdr:cNvPr>
            <xdr:cNvSpPr/>
          </xdr:nvSpPr>
          <xdr:spPr>
            <a:xfrm>
              <a:off x="16633190" y="12197080"/>
              <a:ext cx="853440" cy="33528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NO</a:t>
              </a:r>
              <a:endParaRPr lang="en-US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518160</xdr:colOff>
          <xdr:row>27</xdr:row>
          <xdr:rowOff>68580</xdr:rowOff>
        </xdr:from>
        <xdr:to>
          <xdr:col>11</xdr:col>
          <xdr:colOff>1470660</xdr:colOff>
          <xdr:row>28</xdr:row>
          <xdr:rowOff>114300</xdr:rowOff>
        </xdr:to>
        <xdr:sp>
          <xdr:nvSpPr>
            <xdr:cNvPr id="28674" name="Check Box 1026" hidden="1">
              <a:extLst>
                <a:ext uri="{63B3BB69-23CF-44E3-9099-C40C66FF867C}">
                  <a14:compatExt spid="_x0000_s28674"/>
                </a:ext>
              </a:extLst>
            </xdr:cNvPr>
            <xdr:cNvSpPr/>
          </xdr:nvSpPr>
          <xdr:spPr>
            <a:xfrm>
              <a:off x="15916910" y="12197080"/>
              <a:ext cx="952500" cy="35052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YES</a:t>
              </a:r>
              <a:endParaRPr lang="en-US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546735</xdr:colOff>
      <xdr:row>2</xdr:row>
      <xdr:rowOff>27940</xdr:rowOff>
    </xdr:from>
    <xdr:to>
      <xdr:col>11</xdr:col>
      <xdr:colOff>132080</xdr:colOff>
      <xdr:row>8</xdr:row>
      <xdr:rowOff>53975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84260" y="447040"/>
          <a:ext cx="1574165" cy="11861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394335</xdr:colOff>
      <xdr:row>2</xdr:row>
      <xdr:rowOff>5715</xdr:rowOff>
    </xdr:from>
    <xdr:to>
      <xdr:col>10</xdr:col>
      <xdr:colOff>760095</xdr:colOff>
      <xdr:row>8</xdr:row>
      <xdr:rowOff>4445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31860" y="424815"/>
          <a:ext cx="1546225" cy="1158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1082040</xdr:colOff>
      <xdr:row>1</xdr:row>
      <xdr:rowOff>186690</xdr:rowOff>
    </xdr:from>
    <xdr:to>
      <xdr:col>11</xdr:col>
      <xdr:colOff>579755</xdr:colOff>
      <xdr:row>8</xdr:row>
      <xdr:rowOff>8890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219565" y="415290"/>
          <a:ext cx="1486535" cy="11728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154940</xdr:colOff>
      <xdr:row>1</xdr:row>
      <xdr:rowOff>150495</xdr:rowOff>
    </xdr:from>
    <xdr:to>
      <xdr:col>11</xdr:col>
      <xdr:colOff>737870</xdr:colOff>
      <xdr:row>7</xdr:row>
      <xdr:rowOff>118110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72930" y="379095"/>
          <a:ext cx="1391285" cy="1143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131445</xdr:colOff>
      <xdr:row>1</xdr:row>
      <xdr:rowOff>86995</xdr:rowOff>
    </xdr:from>
    <xdr:to>
      <xdr:col>11</xdr:col>
      <xdr:colOff>762635</xdr:colOff>
      <xdr:row>7</xdr:row>
      <xdr:rowOff>83820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49435" y="315595"/>
          <a:ext cx="1439545" cy="11722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199390</xdr:colOff>
      <xdr:row>1</xdr:row>
      <xdr:rowOff>125730</xdr:rowOff>
    </xdr:from>
    <xdr:to>
      <xdr:col>11</xdr:col>
      <xdr:colOff>796290</xdr:colOff>
      <xdr:row>7</xdr:row>
      <xdr:rowOff>109855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17380" y="354330"/>
          <a:ext cx="1405255" cy="11595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O53"/>
  <sheetViews>
    <sheetView showGridLines="0" showZeros="0" tabSelected="1" zoomScale="55" zoomScaleNormal="55" workbookViewId="0">
      <selection activeCell="C8" sqref="C8:F8"/>
    </sheetView>
  </sheetViews>
  <sheetFormatPr defaultColWidth="9.21296296296296" defaultRowHeight="13.8"/>
  <cols>
    <col min="1" max="1" width="29" style="475" customWidth="1"/>
    <col min="2" max="2" width="20.8518518518519" style="475" customWidth="1"/>
    <col min="3" max="3" width="27.787037037037" style="475" customWidth="1"/>
    <col min="4" max="4" width="23.787037037037" style="475" customWidth="1"/>
    <col min="5" max="5" width="18.212962962963" style="475" customWidth="1"/>
    <col min="6" max="6" width="11.787037037037" style="475" customWidth="1"/>
    <col min="7" max="9" width="13.3333333333333" style="475" customWidth="1"/>
    <col min="10" max="14" width="26.5555555555556" style="475" customWidth="1"/>
    <col min="15" max="15" width="14.4444444444444" style="475" customWidth="1"/>
    <col min="16" max="17" width="9" style="475" hidden="1" customWidth="1"/>
    <col min="18" max="16384" width="9.21296296296296" style="475"/>
  </cols>
  <sheetData>
    <row r="1" s="471" customFormat="1" ht="24" customHeight="1" spans="1:14">
      <c r="A1" s="476" t="s">
        <v>0</v>
      </c>
      <c r="B1" s="477"/>
      <c r="C1" s="477"/>
      <c r="D1" s="477"/>
      <c r="E1" s="477"/>
      <c r="F1" s="477"/>
      <c r="G1" s="477"/>
      <c r="H1" s="477"/>
      <c r="I1" s="477"/>
      <c r="J1" s="477"/>
      <c r="K1" s="477"/>
      <c r="L1" s="477"/>
      <c r="M1" s="477"/>
      <c r="N1" s="477"/>
    </row>
    <row r="2" s="471" customFormat="1" ht="24" customHeight="1" spans="1:14">
      <c r="A2" s="478" t="s">
        <v>1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</row>
    <row r="3" s="471" customFormat="1" ht="24" customHeight="1" spans="1:14">
      <c r="A3" s="478"/>
      <c r="B3" s="479"/>
      <c r="C3" s="479"/>
      <c r="D3" s="479"/>
      <c r="E3" s="479"/>
      <c r="F3" s="479"/>
      <c r="G3" s="479"/>
      <c r="H3" s="479"/>
      <c r="I3" s="479"/>
      <c r="J3" s="479"/>
      <c r="K3" s="479"/>
      <c r="L3" s="479"/>
      <c r="M3" s="479"/>
      <c r="N3" s="479"/>
    </row>
    <row r="4" s="472" customFormat="1" ht="32" customHeight="1" spans="1:14">
      <c r="A4" s="480" t="s">
        <v>2</v>
      </c>
      <c r="B4" s="481" t="s">
        <v>3</v>
      </c>
      <c r="C4" s="482" t="s">
        <v>4</v>
      </c>
      <c r="D4" s="482"/>
      <c r="E4" s="482"/>
      <c r="F4" s="482"/>
      <c r="G4" s="483"/>
      <c r="H4" s="483"/>
      <c r="I4" s="483"/>
      <c r="K4" s="483"/>
      <c r="L4" s="588"/>
      <c r="M4" s="487" t="s">
        <v>5</v>
      </c>
      <c r="N4" s="589" t="s">
        <v>6</v>
      </c>
    </row>
    <row r="5" s="472" customFormat="1" ht="32" customHeight="1" spans="1:14">
      <c r="A5" s="480" t="s">
        <v>7</v>
      </c>
      <c r="B5" s="481" t="s">
        <v>3</v>
      </c>
      <c r="C5" s="482" t="s">
        <v>8</v>
      </c>
      <c r="D5" s="482"/>
      <c r="E5" s="482"/>
      <c r="F5" s="482"/>
      <c r="G5" s="483"/>
      <c r="H5" s="483"/>
      <c r="I5" s="483"/>
      <c r="K5" s="483"/>
      <c r="L5" s="483"/>
      <c r="M5" s="590"/>
      <c r="N5" s="480"/>
    </row>
    <row r="6" s="472" customFormat="1" ht="32" customHeight="1" spans="1:15">
      <c r="A6" s="480" t="s">
        <v>9</v>
      </c>
      <c r="B6" s="481" t="s">
        <v>3</v>
      </c>
      <c r="C6" s="484">
        <v>1097236</v>
      </c>
      <c r="D6" s="484"/>
      <c r="E6" s="484"/>
      <c r="F6" s="484"/>
      <c r="G6" s="485"/>
      <c r="H6" s="485"/>
      <c r="I6" s="485"/>
      <c r="K6" s="591"/>
      <c r="L6" s="591"/>
      <c r="M6" s="487" t="s">
        <v>10</v>
      </c>
      <c r="N6" s="592" t="s">
        <v>11</v>
      </c>
      <c r="O6" s="593"/>
    </row>
    <row r="7" s="472" customFormat="1" ht="32" customHeight="1" spans="1:15">
      <c r="A7" s="480" t="s">
        <v>12</v>
      </c>
      <c r="B7" s="481" t="s">
        <v>3</v>
      </c>
      <c r="C7" s="484"/>
      <c r="D7" s="484"/>
      <c r="E7" s="484"/>
      <c r="F7" s="484"/>
      <c r="G7" s="486"/>
      <c r="H7" s="486"/>
      <c r="I7" s="486"/>
      <c r="K7" s="591"/>
      <c r="L7" s="591"/>
      <c r="M7" s="487"/>
      <c r="N7" s="594"/>
      <c r="O7" s="593"/>
    </row>
    <row r="8" s="472" customFormat="1" ht="32" customHeight="1" spans="1:15">
      <c r="A8" s="487" t="s">
        <v>13</v>
      </c>
      <c r="B8" s="481" t="s">
        <v>3</v>
      </c>
      <c r="C8" s="488" t="s">
        <v>14</v>
      </c>
      <c r="D8" s="488"/>
      <c r="E8" s="488"/>
      <c r="F8" s="488"/>
      <c r="G8" s="480"/>
      <c r="H8" s="480"/>
      <c r="I8" s="480"/>
      <c r="J8" s="480"/>
      <c r="K8" s="595"/>
      <c r="L8" s="595"/>
      <c r="M8" s="487" t="s">
        <v>15</v>
      </c>
      <c r="N8" s="596">
        <v>46096</v>
      </c>
      <c r="O8" s="597"/>
    </row>
    <row r="9" ht="17.4" spans="1:14">
      <c r="A9" s="489" t="s">
        <v>16</v>
      </c>
      <c r="B9" s="490"/>
      <c r="C9" s="491"/>
      <c r="D9" s="492"/>
      <c r="E9" s="493"/>
      <c r="F9" s="493"/>
      <c r="G9" s="494"/>
      <c r="H9" s="494"/>
      <c r="I9" s="598"/>
      <c r="J9" s="599"/>
      <c r="L9" s="600"/>
      <c r="M9" s="515"/>
      <c r="N9" s="515"/>
    </row>
    <row r="10" ht="24" customHeight="1" spans="1:12">
      <c r="A10" s="495" t="s">
        <v>17</v>
      </c>
      <c r="B10" s="490"/>
      <c r="C10" s="490"/>
      <c r="I10" s="601"/>
      <c r="J10" s="602"/>
      <c r="K10" s="602"/>
      <c r="L10" s="603"/>
    </row>
    <row r="11" s="473" customFormat="1" ht="51.75" customHeight="1" spans="1:14">
      <c r="A11" s="496" t="s">
        <v>18</v>
      </c>
      <c r="B11" s="497" t="s">
        <v>19</v>
      </c>
      <c r="C11" s="498"/>
      <c r="D11" s="499"/>
      <c r="E11" s="499" t="s">
        <v>20</v>
      </c>
      <c r="F11" s="500" t="s">
        <v>21</v>
      </c>
      <c r="G11" s="501"/>
      <c r="H11" s="501"/>
      <c r="I11" s="604"/>
      <c r="J11" s="605" t="s">
        <v>22</v>
      </c>
      <c r="K11" s="606" t="s">
        <v>23</v>
      </c>
      <c r="L11" s="607" t="s">
        <v>24</v>
      </c>
      <c r="M11" s="607" t="s">
        <v>25</v>
      </c>
      <c r="N11" s="607" t="s">
        <v>26</v>
      </c>
    </row>
    <row r="12" s="474" customFormat="1" ht="42" customHeight="1" spans="1:14">
      <c r="A12" s="502">
        <f>C6</f>
        <v>1097236</v>
      </c>
      <c r="B12" s="503" t="str">
        <f>Rocky!C7</f>
        <v>29090/ T.94703-0001/ PWP LPP - 6.88 Movie Plush Refresh - GML--Rocky</v>
      </c>
      <c r="C12" s="504"/>
      <c r="D12" s="505"/>
      <c r="E12" s="506">
        <v>2</v>
      </c>
      <c r="F12" s="497"/>
      <c r="G12" s="498"/>
      <c r="H12" s="498"/>
      <c r="I12" s="499"/>
      <c r="J12" s="608">
        <f>Rocky!L179</f>
        <v>2.12598746849879</v>
      </c>
      <c r="K12" s="609">
        <f>Rocky!L181</f>
        <v>2.15035116408409</v>
      </c>
      <c r="L12" s="610">
        <f>Rocky!L185</f>
        <v>2.24084489054376</v>
      </c>
      <c r="M12" s="611">
        <f>Rocky!L186</f>
        <v>2.20283255324792</v>
      </c>
      <c r="N12" s="610">
        <f>Rocky!L187</f>
        <v>2.19209885368777</v>
      </c>
    </row>
    <row r="13" ht="42" customHeight="1" spans="1:14">
      <c r="A13" s="502">
        <f>C6</f>
        <v>1097236</v>
      </c>
      <c r="B13" s="503" t="str">
        <f>Skye!C7</f>
        <v>29090/ T.94703-0001/ PWP LPP - 6.88 Movie Plush Refresh - GML--Skye</v>
      </c>
      <c r="C13" s="504"/>
      <c r="D13" s="505"/>
      <c r="E13" s="506">
        <v>2</v>
      </c>
      <c r="F13" s="507"/>
      <c r="G13" s="508"/>
      <c r="H13" s="508"/>
      <c r="I13" s="612"/>
      <c r="J13" s="608">
        <f>Skye!L179</f>
        <v>2.27802501698516</v>
      </c>
      <c r="K13" s="609">
        <f>Skye!L181</f>
        <v>2.30238871257046</v>
      </c>
      <c r="L13" s="610">
        <f>Skye!L185</f>
        <v>2.39288243903013</v>
      </c>
      <c r="M13" s="611">
        <f>Skye!L186</f>
        <v>2.3548701017343</v>
      </c>
      <c r="N13" s="610">
        <f>Skye!L187</f>
        <v>2.34413640217414</v>
      </c>
    </row>
    <row r="14" ht="42" customHeight="1" spans="1:14">
      <c r="A14" s="502">
        <f>C6</f>
        <v>1097236</v>
      </c>
      <c r="B14" s="503" t="str">
        <f>Marshall!C7</f>
        <v>29090/ T.94703-0001/ PWP LPP - 6.88 Movie Plush Refresh - GML--Marshall</v>
      </c>
      <c r="C14" s="504"/>
      <c r="D14" s="505"/>
      <c r="E14" s="506">
        <v>2</v>
      </c>
      <c r="F14" s="507"/>
      <c r="G14" s="508"/>
      <c r="H14" s="508"/>
      <c r="I14" s="612"/>
      <c r="J14" s="608">
        <f>Marshall!L179</f>
        <v>2.18018557117291</v>
      </c>
      <c r="K14" s="609">
        <f>Marshall!L181</f>
        <v>2.20454926675821</v>
      </c>
      <c r="L14" s="610">
        <f>Marshall!L185</f>
        <v>2.29504299321788</v>
      </c>
      <c r="M14" s="611">
        <f>Marshall!L186</f>
        <v>2.25703065592205</v>
      </c>
      <c r="N14" s="610">
        <f>Marshall!L187</f>
        <v>2.24629695636189</v>
      </c>
    </row>
    <row r="15" ht="42" customHeight="1" spans="1:14">
      <c r="A15" s="502">
        <f>C6</f>
        <v>1097236</v>
      </c>
      <c r="B15" s="503" t="str">
        <f>Rex!C7</f>
        <v>29090/ T.94703-0001/ PWP LPP - 6.88 Movie Plush Refresh - GML--Rex</v>
      </c>
      <c r="C15" s="504"/>
      <c r="D15" s="505"/>
      <c r="E15" s="506">
        <v>2</v>
      </c>
      <c r="F15" s="507"/>
      <c r="G15" s="508"/>
      <c r="H15" s="508"/>
      <c r="I15" s="612"/>
      <c r="J15" s="608">
        <f>Rex!L179</f>
        <v>2.41866095506106</v>
      </c>
      <c r="K15" s="609">
        <f>Rex!L181</f>
        <v>2.44302465064635</v>
      </c>
      <c r="L15" s="610">
        <f>Rex!L185</f>
        <v>2.53351837710603</v>
      </c>
      <c r="M15" s="611">
        <f>Rex!L186</f>
        <v>2.49550603981019</v>
      </c>
      <c r="N15" s="610">
        <f>Rex!L187</f>
        <v>2.48477234025004</v>
      </c>
    </row>
    <row r="16" ht="42" customHeight="1" spans="1:14">
      <c r="A16" s="502">
        <f>C6</f>
        <v>1097236</v>
      </c>
      <c r="B16" s="503" t="str">
        <f>Chase!C7</f>
        <v>29090/ T.94703-0001/ PWP LPP - 6.88 Movie Plush Refresh - GML--Chase</v>
      </c>
      <c r="C16" s="504"/>
      <c r="D16" s="505"/>
      <c r="E16" s="506">
        <v>2</v>
      </c>
      <c r="F16" s="507"/>
      <c r="G16" s="508"/>
      <c r="H16" s="508"/>
      <c r="I16" s="612"/>
      <c r="J16" s="608">
        <f>Chase!L179</f>
        <v>2.08080708747227</v>
      </c>
      <c r="K16" s="609">
        <f>Chase!L181</f>
        <v>2.10517078305756</v>
      </c>
      <c r="L16" s="610">
        <f>Chase!L185</f>
        <v>2.19566450951723</v>
      </c>
      <c r="M16" s="611">
        <f>Chase!L186</f>
        <v>2.1576521722214</v>
      </c>
      <c r="N16" s="610">
        <f>Chase!L187</f>
        <v>2.14691847266125</v>
      </c>
    </row>
    <row r="17" ht="42" customHeight="1" spans="1:14">
      <c r="A17" s="502">
        <f>C6</f>
        <v>1097236</v>
      </c>
      <c r="B17" s="503" t="str">
        <f>Rubble!C7</f>
        <v>29090/ T.94703-0001/ PWP LPP - 6.88 Movie Plush Refresh - GML--Rubble</v>
      </c>
      <c r="C17" s="504"/>
      <c r="D17" s="505"/>
      <c r="E17" s="506">
        <v>2</v>
      </c>
      <c r="F17" s="507"/>
      <c r="G17" s="508"/>
      <c r="H17" s="508"/>
      <c r="I17" s="612"/>
      <c r="J17" s="608">
        <f>Rubble!L179</f>
        <v>2.15426131542586</v>
      </c>
      <c r="K17" s="609">
        <f>Rubble!L181</f>
        <v>2.17862501101116</v>
      </c>
      <c r="L17" s="610">
        <f>Rubble!L185</f>
        <v>2.26911873747083</v>
      </c>
      <c r="M17" s="611">
        <f>Rubble!L186</f>
        <v>2.23110640017499</v>
      </c>
      <c r="N17" s="610">
        <f>Rubble!L187</f>
        <v>2.22037270061484</v>
      </c>
    </row>
    <row r="18" ht="42" customHeight="1" spans="1:14">
      <c r="A18" s="502">
        <f>C12</f>
        <v>0</v>
      </c>
      <c r="B18" s="509"/>
      <c r="C18" s="510"/>
      <c r="D18" s="511"/>
      <c r="E18" s="512"/>
      <c r="F18" s="507"/>
      <c r="G18" s="508"/>
      <c r="H18" s="508"/>
      <c r="I18" s="612"/>
      <c r="J18" s="613"/>
      <c r="K18" s="614"/>
      <c r="L18" s="615"/>
      <c r="M18" s="616"/>
      <c r="N18" s="615"/>
    </row>
    <row r="19" ht="42" customHeight="1" spans="1:14">
      <c r="A19" s="513"/>
      <c r="B19" s="509"/>
      <c r="C19" s="510"/>
      <c r="D19" s="511"/>
      <c r="E19" s="512"/>
      <c r="F19" s="507"/>
      <c r="G19" s="508"/>
      <c r="H19" s="508"/>
      <c r="I19" s="612"/>
      <c r="J19" s="613"/>
      <c r="K19" s="614"/>
      <c r="L19" s="615"/>
      <c r="M19" s="616"/>
      <c r="N19" s="615"/>
    </row>
    <row r="20" ht="42" customHeight="1" spans="1:15">
      <c r="A20" s="514" t="s">
        <v>27</v>
      </c>
      <c r="B20" s="515"/>
      <c r="C20" s="515"/>
      <c r="D20" s="516" t="s">
        <v>28</v>
      </c>
      <c r="E20" s="517">
        <f>SUM(E12:E19)</f>
        <v>12</v>
      </c>
      <c r="F20" s="518"/>
      <c r="G20" s="519">
        <f>I22+1</f>
        <v>16369</v>
      </c>
      <c r="H20" s="520" t="s">
        <v>29</v>
      </c>
      <c r="I20" s="617">
        <f>Rocky!I168</f>
        <v>19248</v>
      </c>
      <c r="J20" s="618">
        <f>ROUND(SUMPRODUCT($E$12:$E$19,J12:J19)/$E$20,4)</f>
        <v>2.2063</v>
      </c>
      <c r="K20" s="618">
        <f>ROUND(SUMPRODUCT($E$12:$E$19,K12:K19)/$E$20,4)</f>
        <v>2.2307</v>
      </c>
      <c r="L20" s="618">
        <f>ROUND(SUMPRODUCT($E$12:$E$19,L12:L19)/$E$20,4)</f>
        <v>2.3212</v>
      </c>
      <c r="M20" s="618">
        <f>ROUND(SUMPRODUCT($E$12:$E$19,M12:M19)/$E$20,4)</f>
        <v>2.2832</v>
      </c>
      <c r="N20" s="618">
        <f>ROUND(SUMPRODUCT($E$12:$E$19,N12:N19)/$E$20,4)</f>
        <v>2.2724</v>
      </c>
      <c r="O20" s="619" t="s">
        <v>30</v>
      </c>
    </row>
    <row r="21" ht="45" customHeight="1" spans="1:15">
      <c r="A21" s="514"/>
      <c r="B21" s="515"/>
      <c r="C21" s="515"/>
      <c r="D21" s="521"/>
      <c r="E21" s="522"/>
      <c r="F21" s="523" t="s">
        <v>31</v>
      </c>
      <c r="G21" s="524"/>
      <c r="H21" s="524"/>
      <c r="I21" s="620"/>
      <c r="J21" s="621"/>
      <c r="K21" s="622">
        <f>K20-J20</f>
        <v>0.0244</v>
      </c>
      <c r="L21" s="623">
        <f>L20-J20</f>
        <v>0.1149</v>
      </c>
      <c r="M21" s="624">
        <f>M20-J20</f>
        <v>0.0768999999999997</v>
      </c>
      <c r="N21" s="623">
        <f>N20-J20</f>
        <v>0.0661</v>
      </c>
      <c r="O21" s="619"/>
    </row>
    <row r="22" ht="42" customHeight="1" spans="1:15">
      <c r="A22" s="525" t="s">
        <v>32</v>
      </c>
      <c r="B22" s="526"/>
      <c r="C22" s="526"/>
      <c r="D22" s="527">
        <f>(K21/(E52/E45))</f>
        <v>16.6070774669725</v>
      </c>
      <c r="E22" s="522"/>
      <c r="F22" s="518" t="s">
        <v>33</v>
      </c>
      <c r="G22" s="519">
        <f>H24+1</f>
        <v>8665</v>
      </c>
      <c r="H22" s="520" t="s">
        <v>29</v>
      </c>
      <c r="I22" s="617">
        <f>Rocky!I167</f>
        <v>16368</v>
      </c>
      <c r="J22" s="625"/>
      <c r="K22" s="626"/>
      <c r="L22" s="627"/>
      <c r="M22" s="628">
        <f>M20</f>
        <v>2.2832</v>
      </c>
      <c r="N22" s="629"/>
      <c r="O22" s="619" t="s">
        <v>34</v>
      </c>
    </row>
    <row r="23" ht="45" customHeight="1" spans="1:15">
      <c r="A23" s="528" t="s">
        <v>35</v>
      </c>
      <c r="B23" s="529"/>
      <c r="C23" s="529"/>
      <c r="D23" s="530">
        <f>(N21/(E52/E45))</f>
        <v>44.9888451052002</v>
      </c>
      <c r="E23" s="522"/>
      <c r="F23" s="523" t="s">
        <v>31</v>
      </c>
      <c r="G23" s="524"/>
      <c r="H23" s="524"/>
      <c r="I23" s="620"/>
      <c r="J23" s="630"/>
      <c r="K23" s="623"/>
      <c r="L23" s="623"/>
      <c r="M23" s="623">
        <f>M21</f>
        <v>0.0768999999999997</v>
      </c>
      <c r="N23" s="623"/>
      <c r="O23" s="619"/>
    </row>
    <row r="24" ht="38.25" customHeight="1" spans="1:15">
      <c r="A24" s="531" t="s">
        <v>36</v>
      </c>
      <c r="B24" s="532"/>
      <c r="C24" s="532"/>
      <c r="D24" s="533">
        <f>((55/E52)*E45)</f>
        <v>37433.9860935856</v>
      </c>
      <c r="E24" s="522"/>
      <c r="F24" s="518"/>
      <c r="G24" s="534" t="s">
        <v>37</v>
      </c>
      <c r="H24" s="535">
        <f>Rocky!I166</f>
        <v>8664</v>
      </c>
      <c r="I24" s="631"/>
      <c r="J24" s="628"/>
      <c r="K24" s="628"/>
      <c r="L24" s="627">
        <f>L20</f>
        <v>2.3212</v>
      </c>
      <c r="M24" s="628"/>
      <c r="N24" s="629"/>
      <c r="O24" s="619" t="s">
        <v>38</v>
      </c>
    </row>
    <row r="25" ht="34.5" customHeight="1" spans="1:14">
      <c r="A25" s="536"/>
      <c r="B25" s="515"/>
      <c r="C25" s="515"/>
      <c r="D25" s="515"/>
      <c r="E25" s="537"/>
      <c r="F25" s="523" t="s">
        <v>31</v>
      </c>
      <c r="G25" s="524"/>
      <c r="H25" s="524"/>
      <c r="I25" s="620"/>
      <c r="J25" s="632"/>
      <c r="K25" s="633"/>
      <c r="L25" s="633">
        <f>L21</f>
        <v>0.1149</v>
      </c>
      <c r="M25" s="633"/>
      <c r="N25" s="633"/>
    </row>
    <row r="26" ht="22.35" customHeight="1" spans="1:14">
      <c r="A26" s="538" t="s">
        <v>39</v>
      </c>
      <c r="B26" s="539"/>
      <c r="C26" s="539"/>
      <c r="D26" s="515"/>
      <c r="E26" s="537"/>
      <c r="F26" s="537"/>
      <c r="G26" s="537"/>
      <c r="H26" s="537"/>
      <c r="I26" s="634"/>
      <c r="J26" s="635"/>
      <c r="K26" s="636"/>
      <c r="L26" s="636"/>
      <c r="M26" s="636"/>
      <c r="N26" s="636"/>
    </row>
    <row r="27" ht="24.75" customHeight="1" spans="1:14">
      <c r="A27" s="540" t="s">
        <v>40</v>
      </c>
      <c r="B27" s="541"/>
      <c r="C27" s="542" t="s">
        <v>41</v>
      </c>
      <c r="D27" s="542" t="s">
        <v>42</v>
      </c>
      <c r="E27" s="537"/>
      <c r="F27" s="543"/>
      <c r="G27" s="543"/>
      <c r="H27" s="522"/>
      <c r="I27" s="637"/>
      <c r="J27" s="564" t="s">
        <v>43</v>
      </c>
      <c r="K27" s="564"/>
      <c r="L27" s="564"/>
      <c r="M27" s="636"/>
      <c r="N27" s="636"/>
    </row>
    <row r="28" ht="24" customHeight="1" spans="1:14">
      <c r="A28" s="544"/>
      <c r="B28" s="545"/>
      <c r="C28" s="546"/>
      <c r="D28" s="546"/>
      <c r="E28" s="547"/>
      <c r="F28" s="548"/>
      <c r="G28" s="548"/>
      <c r="H28" s="548"/>
      <c r="I28" s="548"/>
      <c r="J28" s="514" t="s">
        <v>44</v>
      </c>
      <c r="K28" s="564"/>
      <c r="L28" s="564"/>
      <c r="M28" s="638"/>
      <c r="N28" s="638"/>
    </row>
    <row r="29" ht="24" customHeight="1" spans="1:14">
      <c r="A29" s="549"/>
      <c r="B29" s="550"/>
      <c r="C29" s="551"/>
      <c r="D29" s="551"/>
      <c r="E29" s="547"/>
      <c r="F29" s="547"/>
      <c r="G29" s="547"/>
      <c r="H29" s="547"/>
      <c r="I29" s="547"/>
      <c r="M29" s="564"/>
      <c r="N29" s="638"/>
    </row>
    <row r="30" ht="26.25" customHeight="1" spans="1:14">
      <c r="A30" s="552"/>
      <c r="B30" s="553"/>
      <c r="C30" s="554"/>
      <c r="D30" s="555"/>
      <c r="E30" s="547"/>
      <c r="F30" s="547"/>
      <c r="G30" s="547"/>
      <c r="H30" s="547"/>
      <c r="J30" s="639" t="s">
        <v>45</v>
      </c>
      <c r="K30" s="639"/>
      <c r="L30" s="640"/>
      <c r="M30" s="640"/>
      <c r="N30" s="640">
        <f>K20</f>
        <v>2.2307</v>
      </c>
    </row>
    <row r="31" ht="32.25" customHeight="1" spans="1:14">
      <c r="A31" s="556"/>
      <c r="B31" s="557"/>
      <c r="C31" s="558"/>
      <c r="F31" s="559"/>
      <c r="G31" s="560"/>
      <c r="H31" s="561"/>
      <c r="J31" s="641" t="s">
        <v>46</v>
      </c>
      <c r="K31" s="642" t="s">
        <v>19</v>
      </c>
      <c r="L31" s="643" t="s">
        <v>47</v>
      </c>
      <c r="M31" s="643" t="s">
        <v>48</v>
      </c>
      <c r="N31" s="643" t="s">
        <v>49</v>
      </c>
    </row>
    <row r="32" ht="24.75" customHeight="1" spans="1:14">
      <c r="A32" s="562"/>
      <c r="B32" s="563"/>
      <c r="C32" s="563"/>
      <c r="D32" s="562"/>
      <c r="E32" s="2"/>
      <c r="F32" s="2"/>
      <c r="G32" s="2"/>
      <c r="H32" s="2"/>
      <c r="I32" s="2"/>
      <c r="J32" s="644"/>
      <c r="K32" s="644"/>
      <c r="L32" s="645"/>
      <c r="M32" s="646"/>
      <c r="N32" s="646"/>
    </row>
    <row r="33" ht="23.1" customHeight="1" spans="1:14">
      <c r="A33" s="490"/>
      <c r="B33" s="490"/>
      <c r="C33" s="490"/>
      <c r="D33" s="490"/>
      <c r="E33" s="539"/>
      <c r="F33" s="539"/>
      <c r="G33" s="539"/>
      <c r="H33" s="539"/>
      <c r="I33" s="539"/>
      <c r="J33" s="647"/>
      <c r="K33" s="647"/>
      <c r="L33" s="648"/>
      <c r="M33" s="649"/>
      <c r="N33" s="649"/>
    </row>
    <row r="34" ht="23.1" customHeight="1" spans="1:14">
      <c r="A34" s="564" t="s">
        <v>50</v>
      </c>
      <c r="B34" s="490"/>
      <c r="C34" s="490"/>
      <c r="D34" s="564" t="s">
        <v>51</v>
      </c>
      <c r="E34" s="539"/>
      <c r="F34" s="539"/>
      <c r="G34" s="539"/>
      <c r="H34" s="539"/>
      <c r="I34" s="539"/>
      <c r="J34" s="647"/>
      <c r="K34" s="647"/>
      <c r="L34" s="648"/>
      <c r="M34" s="649"/>
      <c r="N34" s="649"/>
    </row>
    <row r="35" ht="23.1" customHeight="1" spans="1:14">
      <c r="A35" s="490"/>
      <c r="B35" s="490"/>
      <c r="C35" s="490"/>
      <c r="D35" s="539"/>
      <c r="E35" s="539"/>
      <c r="F35" s="539"/>
      <c r="G35" s="539"/>
      <c r="H35" s="539"/>
      <c r="I35" s="539"/>
      <c r="J35" s="647"/>
      <c r="K35" s="647"/>
      <c r="L35" s="648"/>
      <c r="M35" s="649"/>
      <c r="N35" s="649"/>
    </row>
    <row r="36" ht="23.1" customHeight="1" spans="1:14">
      <c r="A36" s="490"/>
      <c r="B36" s="490"/>
      <c r="C36" s="490"/>
      <c r="D36" s="539"/>
      <c r="E36" s="539"/>
      <c r="F36" s="539"/>
      <c r="G36" s="539"/>
      <c r="H36" s="539"/>
      <c r="I36" s="539"/>
      <c r="J36" s="647"/>
      <c r="K36" s="647"/>
      <c r="L36" s="648"/>
      <c r="M36" s="649"/>
      <c r="N36" s="649"/>
    </row>
    <row r="37" ht="23.1" customHeight="1" spans="1:14">
      <c r="A37" s="490"/>
      <c r="B37" s="490"/>
      <c r="C37" s="490"/>
      <c r="D37" s="539"/>
      <c r="E37" s="539"/>
      <c r="F37" s="539"/>
      <c r="G37" s="539"/>
      <c r="H37" s="539"/>
      <c r="I37" s="539"/>
      <c r="J37" s="647"/>
      <c r="K37" s="647"/>
      <c r="L37" s="648"/>
      <c r="M37" s="649"/>
      <c r="N37" s="649"/>
    </row>
    <row r="38" ht="32.25" customHeight="1" spans="1:14">
      <c r="A38" s="490"/>
      <c r="B38" s="490"/>
      <c r="C38" s="490"/>
      <c r="D38" s="539"/>
      <c r="E38" s="539"/>
      <c r="F38" s="539"/>
      <c r="G38" s="539"/>
      <c r="H38" s="539"/>
      <c r="I38" s="539"/>
      <c r="J38" s="650" t="s">
        <v>52</v>
      </c>
      <c r="L38" s="651"/>
      <c r="M38" s="651"/>
      <c r="N38" s="652">
        <f>SUM(N30:N37)</f>
        <v>2.2307</v>
      </c>
    </row>
    <row r="39" s="475" customFormat="1" ht="25.5" customHeight="1" spans="1:14">
      <c r="A39" s="565"/>
      <c r="B39" s="565"/>
      <c r="C39" s="490"/>
      <c r="D39" s="566"/>
      <c r="E39" s="566"/>
      <c r="F39" s="539"/>
      <c r="G39" s="539"/>
      <c r="H39" s="539"/>
      <c r="I39" s="539"/>
      <c r="J39" s="564"/>
      <c r="K39" s="564"/>
      <c r="L39" s="653"/>
      <c r="M39" s="653"/>
      <c r="N39" s="654"/>
    </row>
    <row r="40" s="475" customFormat="1" ht="24.75" customHeight="1" spans="1:14">
      <c r="A40" s="567" t="s">
        <v>53</v>
      </c>
      <c r="B40" s="2"/>
      <c r="C40" s="2"/>
      <c r="D40" s="564" t="s">
        <v>54</v>
      </c>
      <c r="E40" s="2"/>
      <c r="F40" s="2"/>
      <c r="G40" s="2"/>
      <c r="H40" s="2"/>
      <c r="I40" s="2"/>
      <c r="J40" s="655"/>
      <c r="K40" s="655"/>
      <c r="L40" s="655"/>
      <c r="M40" s="655"/>
      <c r="N40" s="654">
        <v>0</v>
      </c>
    </row>
    <row r="41" ht="33.75" customHeight="1" spans="1:14">
      <c r="A41" s="2"/>
      <c r="B41" s="2"/>
      <c r="C41" s="2"/>
      <c r="D41" s="2"/>
      <c r="E41" s="2"/>
      <c r="F41" s="2"/>
      <c r="G41" s="2"/>
      <c r="H41" s="2"/>
      <c r="I41" s="2"/>
      <c r="J41" s="564" t="s">
        <v>55</v>
      </c>
      <c r="K41" s="564"/>
      <c r="L41" s="656"/>
      <c r="M41" s="656"/>
      <c r="N41" s="657">
        <f>SUM(N38:N40)</f>
        <v>2.2307</v>
      </c>
    </row>
    <row r="42" ht="23.1" customHeight="1" spans="1:14">
      <c r="A42" s="568" t="s">
        <v>56</v>
      </c>
      <c r="B42" s="569"/>
      <c r="C42" s="2"/>
      <c r="D42" s="568" t="s">
        <v>56</v>
      </c>
      <c r="E42" s="569"/>
      <c r="F42" s="2"/>
      <c r="G42" s="2"/>
      <c r="H42" s="2"/>
      <c r="I42" s="490"/>
      <c r="J42" s="658" t="s">
        <v>57</v>
      </c>
      <c r="K42" s="659"/>
      <c r="L42" s="660"/>
      <c r="M42" s="660"/>
      <c r="N42" s="660"/>
    </row>
    <row r="43" ht="23.1" customHeight="1"/>
    <row r="44" ht="15.6" spans="1:15">
      <c r="A44" s="570" t="s">
        <v>58</v>
      </c>
      <c r="B44" s="571"/>
      <c r="C44" s="571"/>
      <c r="D44" s="571"/>
      <c r="E44" s="571"/>
      <c r="F44" s="571"/>
      <c r="G44" s="571"/>
      <c r="H44" s="571"/>
      <c r="I44" s="571"/>
      <c r="J44" s="571"/>
      <c r="K44" s="571"/>
      <c r="L44" s="571"/>
      <c r="M44" s="571"/>
      <c r="N44" s="571"/>
      <c r="O44" s="661"/>
    </row>
    <row r="45" ht="18" customHeight="1" spans="1:15">
      <c r="A45" s="572" t="s">
        <v>59</v>
      </c>
      <c r="B45" s="573"/>
      <c r="C45" s="573"/>
      <c r="D45" s="564" t="s">
        <v>60</v>
      </c>
      <c r="E45" s="574">
        <f>E20</f>
        <v>12</v>
      </c>
      <c r="F45" s="575"/>
      <c r="G45" s="575"/>
      <c r="H45" s="575"/>
      <c r="I45" s="564"/>
      <c r="J45" s="564"/>
      <c r="K45" s="564"/>
      <c r="L45" s="564"/>
      <c r="M45" s="564"/>
      <c r="N45" s="564"/>
      <c r="O45" s="662"/>
    </row>
    <row r="46" ht="15" spans="1:15">
      <c r="A46" s="572"/>
      <c r="B46" s="564"/>
      <c r="C46" s="576" t="s">
        <v>61</v>
      </c>
      <c r="D46" s="564"/>
      <c r="E46" s="564"/>
      <c r="F46" s="564"/>
      <c r="G46" s="564"/>
      <c r="H46" s="564"/>
      <c r="I46" s="564"/>
      <c r="J46" s="564"/>
      <c r="K46" s="564"/>
      <c r="L46" s="576" t="s">
        <v>61</v>
      </c>
      <c r="M46" s="564"/>
      <c r="N46" s="564"/>
      <c r="O46" s="662"/>
    </row>
    <row r="47" ht="15" spans="1:15">
      <c r="A47" s="572" t="s">
        <v>62</v>
      </c>
      <c r="B47" s="564"/>
      <c r="C47" s="564"/>
      <c r="D47" s="564" t="s">
        <v>63</v>
      </c>
      <c r="E47" s="564"/>
      <c r="F47" s="564"/>
      <c r="G47" s="564"/>
      <c r="H47" s="564"/>
      <c r="J47" s="564" t="s">
        <v>64</v>
      </c>
      <c r="K47" s="564"/>
      <c r="L47" s="576"/>
      <c r="M47" s="564" t="s">
        <v>65</v>
      </c>
      <c r="N47" s="564"/>
      <c r="O47" s="663"/>
    </row>
    <row r="48" ht="18" customHeight="1" spans="1:15">
      <c r="A48" s="572" t="s">
        <v>66</v>
      </c>
      <c r="B48" s="577">
        <v>18.5</v>
      </c>
      <c r="C48" s="578" t="s">
        <v>67</v>
      </c>
      <c r="D48" s="564" t="s">
        <v>66</v>
      </c>
      <c r="E48" s="579">
        <f>B48*2.54</f>
        <v>46.99</v>
      </c>
      <c r="F48" s="580" t="s">
        <v>68</v>
      </c>
      <c r="G48" s="581"/>
      <c r="H48" s="581"/>
      <c r="I48" s="564"/>
      <c r="J48" s="564" t="s">
        <v>66</v>
      </c>
      <c r="K48" s="582"/>
      <c r="L48" s="564" t="s">
        <v>69</v>
      </c>
      <c r="M48" s="564" t="s">
        <v>66</v>
      </c>
      <c r="N48" s="579">
        <f>K48*2.54</f>
        <v>0</v>
      </c>
      <c r="O48" s="663" t="s">
        <v>68</v>
      </c>
    </row>
    <row r="49" ht="19.5" customHeight="1" spans="1:15">
      <c r="A49" s="572" t="s">
        <v>70</v>
      </c>
      <c r="B49" s="577">
        <v>8.54</v>
      </c>
      <c r="C49" s="578" t="s">
        <v>67</v>
      </c>
      <c r="D49" s="564" t="s">
        <v>71</v>
      </c>
      <c r="E49" s="579">
        <f t="shared" ref="E48:E50" si="0">B49*2.54</f>
        <v>21.6916</v>
      </c>
      <c r="F49" s="580" t="s">
        <v>68</v>
      </c>
      <c r="G49" s="581"/>
      <c r="H49" s="581"/>
      <c r="I49" s="564"/>
      <c r="J49" s="564" t="s">
        <v>71</v>
      </c>
      <c r="K49" s="664"/>
      <c r="L49" s="564" t="s">
        <v>69</v>
      </c>
      <c r="M49" s="564" t="s">
        <v>71</v>
      </c>
      <c r="N49" s="665">
        <f>K49*2.54</f>
        <v>0</v>
      </c>
      <c r="O49" s="663" t="s">
        <v>68</v>
      </c>
    </row>
    <row r="50" ht="18" customHeight="1" spans="1:15">
      <c r="A50" s="572" t="s">
        <v>72</v>
      </c>
      <c r="B50" s="582">
        <v>6.81</v>
      </c>
      <c r="C50" s="578" t="s">
        <v>67</v>
      </c>
      <c r="D50" s="564" t="s">
        <v>72</v>
      </c>
      <c r="E50" s="579">
        <f t="shared" si="0"/>
        <v>17.2974</v>
      </c>
      <c r="F50" s="580" t="s">
        <v>68</v>
      </c>
      <c r="G50" s="581"/>
      <c r="H50" s="581"/>
      <c r="I50" s="564"/>
      <c r="J50" s="564" t="s">
        <v>72</v>
      </c>
      <c r="K50" s="664"/>
      <c r="L50" s="564" t="s">
        <v>69</v>
      </c>
      <c r="M50" s="564" t="s">
        <v>72</v>
      </c>
      <c r="N50" s="665">
        <f>K50*2.54</f>
        <v>0</v>
      </c>
      <c r="O50" s="663" t="s">
        <v>68</v>
      </c>
    </row>
    <row r="51" ht="15" spans="1:15">
      <c r="A51" s="572" t="s">
        <v>73</v>
      </c>
      <c r="B51" s="577"/>
      <c r="C51" s="564" t="s">
        <v>74</v>
      </c>
      <c r="D51" s="564" t="s">
        <v>73</v>
      </c>
      <c r="E51" s="581">
        <f>+B51</f>
        <v>0</v>
      </c>
      <c r="F51" s="580" t="s">
        <v>74</v>
      </c>
      <c r="G51" s="581"/>
      <c r="H51" s="581"/>
      <c r="I51" s="564"/>
      <c r="J51" s="564" t="s">
        <v>73</v>
      </c>
      <c r="K51" s="581"/>
      <c r="L51" s="564" t="s">
        <v>74</v>
      </c>
      <c r="M51" s="564" t="s">
        <v>73</v>
      </c>
      <c r="N51" s="581">
        <f>+K51</f>
        <v>0</v>
      </c>
      <c r="O51" s="663" t="s">
        <v>74</v>
      </c>
    </row>
    <row r="52" ht="15" spans="1:15">
      <c r="A52" s="572" t="s">
        <v>75</v>
      </c>
      <c r="B52" s="577">
        <f>(B48*B49*B50)/(12*12*12)</f>
        <v>0.622634201388889</v>
      </c>
      <c r="C52" s="583"/>
      <c r="D52" s="564" t="s">
        <v>76</v>
      </c>
      <c r="E52" s="577">
        <f>(E48*E49*E50)/1000000</f>
        <v>0.0176310371636616</v>
      </c>
      <c r="F52" s="584"/>
      <c r="G52" s="583"/>
      <c r="H52" s="583"/>
      <c r="J52" s="564" t="s">
        <v>77</v>
      </c>
      <c r="K52" s="564">
        <f>(K48*K49*K50)/(12*12*12)</f>
        <v>0</v>
      </c>
      <c r="L52" s="564"/>
      <c r="M52" s="564"/>
      <c r="N52" s="564"/>
      <c r="O52" s="662"/>
    </row>
    <row r="53" ht="15.75" spans="1:15">
      <c r="A53" s="585"/>
      <c r="B53" s="586"/>
      <c r="C53" s="586"/>
      <c r="D53" s="587"/>
      <c r="E53" s="586"/>
      <c r="F53" s="586"/>
      <c r="G53" s="586"/>
      <c r="H53" s="586"/>
      <c r="I53" s="587"/>
      <c r="J53" s="587"/>
      <c r="K53" s="587"/>
      <c r="L53" s="587"/>
      <c r="M53" s="587"/>
      <c r="N53" s="587"/>
      <c r="O53" s="666"/>
    </row>
  </sheetData>
  <mergeCells count="32">
    <mergeCell ref="A1:N1"/>
    <mergeCell ref="A2:N2"/>
    <mergeCell ref="C4:F4"/>
    <mergeCell ref="C5:F5"/>
    <mergeCell ref="C6:F6"/>
    <mergeCell ref="C7:F7"/>
    <mergeCell ref="C8:F8"/>
    <mergeCell ref="C9:D9"/>
    <mergeCell ref="M9:N9"/>
    <mergeCell ref="B11:D11"/>
    <mergeCell ref="F11:I11"/>
    <mergeCell ref="B12:D12"/>
    <mergeCell ref="B13:D13"/>
    <mergeCell ref="B14:D14"/>
    <mergeCell ref="B15:D15"/>
    <mergeCell ref="B16:D16"/>
    <mergeCell ref="B17:D17"/>
    <mergeCell ref="B18:D18"/>
    <mergeCell ref="B19:D19"/>
    <mergeCell ref="F21:I21"/>
    <mergeCell ref="A22:C22"/>
    <mergeCell ref="A23:C23"/>
    <mergeCell ref="F23:I23"/>
    <mergeCell ref="A24:C24"/>
    <mergeCell ref="F25:I25"/>
    <mergeCell ref="A27:B27"/>
    <mergeCell ref="A28:B28"/>
    <mergeCell ref="F28:I28"/>
    <mergeCell ref="A29:B29"/>
    <mergeCell ref="A31:B31"/>
    <mergeCell ref="C31:E31"/>
    <mergeCell ref="J40:M40"/>
  </mergeCells>
  <pageMargins left="0.51875" right="0.196527777777778" top="0.209027777777778" bottom="0.159027777777778" header="0.5" footer="0.379166666666667"/>
  <pageSetup paperSize="9" scale="39" orientation="landscape" verticalDpi="1200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8673" name="Check Box 1025" r:id="rId3">
              <controlPr defaultSize="0">
                <anchor moveWithCells="1">
                  <from>
                    <xdr:col>11</xdr:col>
                    <xdr:colOff>1234440</xdr:colOff>
                    <xdr:row>27</xdr:row>
                    <xdr:rowOff>68580</xdr:rowOff>
                  </from>
                  <to>
                    <xdr:col>12</xdr:col>
                    <xdr:colOff>266700</xdr:colOff>
                    <xdr:row>28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4" name="Check Box 1026" r:id="rId4">
              <controlPr defaultSize="0">
                <anchor moveWithCells="1">
                  <from>
                    <xdr:col>11</xdr:col>
                    <xdr:colOff>518160</xdr:colOff>
                    <xdr:row>27</xdr:row>
                    <xdr:rowOff>68580</xdr:rowOff>
                  </from>
                  <to>
                    <xdr:col>11</xdr:col>
                    <xdr:colOff>1470660</xdr:colOff>
                    <xdr:row>28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30"/>
  <sheetViews>
    <sheetView showGridLines="0" zoomScale="85" zoomScaleNormal="85" topLeftCell="A176" workbookViewId="0">
      <selection activeCell="C214" sqref="B214:C215"/>
    </sheetView>
  </sheetViews>
  <sheetFormatPr defaultColWidth="9.21296296296296" defaultRowHeight="13.8"/>
  <cols>
    <col min="1" max="1" width="7.55555555555556" style="5" customWidth="1"/>
    <col min="2" max="2" width="14.212962962963" style="5" customWidth="1"/>
    <col min="3" max="3" width="29.212962962963" style="5" customWidth="1"/>
    <col min="4" max="4" width="15.8611111111111" style="6" customWidth="1"/>
    <col min="5" max="5" width="15.4444444444444" style="6" customWidth="1"/>
    <col min="6" max="6" width="7.98148148148148" style="6" customWidth="1"/>
    <col min="7" max="7" width="3.44444444444444" style="5" customWidth="1"/>
    <col min="8" max="8" width="4.73148148148148" style="6" customWidth="1"/>
    <col min="9" max="9" width="20.212962962963" style="5" customWidth="1"/>
    <col min="10" max="10" width="17.212962962963" style="7" customWidth="1"/>
    <col min="11" max="11" width="11.787037037037" style="5" customWidth="1"/>
    <col min="12" max="12" width="15" style="5" customWidth="1"/>
    <col min="13" max="13" width="12.212962962963" style="5" customWidth="1"/>
    <col min="14" max="14" width="9" style="8" customWidth="1"/>
    <col min="15" max="15" width="18.6666666666667" style="5" customWidth="1"/>
    <col min="16" max="16" width="10.3333333333333" style="5" customWidth="1"/>
    <col min="17" max="17" width="29.4444444444444" style="6" customWidth="1"/>
    <col min="18" max="19" width="3.78703703703704" style="6" customWidth="1"/>
    <col min="20" max="16384" width="9.21296296296296" style="5"/>
  </cols>
  <sheetData>
    <row r="1" ht="18" customHeight="1" spans="1:17">
      <c r="A1" s="9" t="s">
        <v>0</v>
      </c>
      <c r="B1" s="9"/>
      <c r="C1" s="9"/>
      <c r="D1" s="9"/>
      <c r="E1" s="9"/>
      <c r="F1" s="9"/>
      <c r="G1" s="9"/>
      <c r="H1" s="9"/>
      <c r="I1" s="9"/>
      <c r="J1" s="78"/>
      <c r="K1" s="9"/>
      <c r="L1" s="9"/>
      <c r="M1" s="9"/>
      <c r="N1" s="9"/>
      <c r="O1" s="9"/>
      <c r="P1" s="9"/>
      <c r="Q1" s="9"/>
    </row>
    <row r="2" ht="15" customHeight="1" spans="1:17">
      <c r="A2" s="10" t="s">
        <v>78</v>
      </c>
      <c r="B2" s="10"/>
      <c r="C2" s="10"/>
      <c r="D2" s="10"/>
      <c r="E2" s="10"/>
      <c r="F2" s="10"/>
      <c r="G2" s="10"/>
      <c r="H2" s="10"/>
      <c r="I2" s="10"/>
      <c r="J2" s="79"/>
      <c r="K2" s="10"/>
      <c r="L2" s="10"/>
      <c r="M2" s="10"/>
      <c r="N2" s="10"/>
      <c r="O2" s="10"/>
      <c r="P2" s="10"/>
      <c r="Q2" s="10"/>
    </row>
    <row r="3" spans="1:17">
      <c r="A3" s="11" t="s">
        <v>79</v>
      </c>
      <c r="B3" s="12"/>
      <c r="C3" s="13" t="s">
        <v>4</v>
      </c>
      <c r="D3" s="13"/>
      <c r="E3" s="13"/>
      <c r="F3" s="13"/>
      <c r="G3" s="14"/>
      <c r="H3" s="15"/>
      <c r="I3" s="80"/>
      <c r="J3" s="81"/>
      <c r="K3" s="82"/>
      <c r="L3" s="4"/>
      <c r="M3" s="82" t="s">
        <v>5</v>
      </c>
      <c r="N3" s="83" t="str">
        <f>Summary!N4</f>
        <v>Charles</v>
      </c>
      <c r="O3" s="83"/>
      <c r="P3" s="83"/>
      <c r="Q3" s="156"/>
    </row>
    <row r="4" ht="15" customHeight="1" spans="1:17">
      <c r="A4" s="16" t="s">
        <v>80</v>
      </c>
      <c r="B4" s="16"/>
      <c r="C4" s="17" t="s">
        <v>8</v>
      </c>
      <c r="D4" s="17"/>
      <c r="E4" s="17"/>
      <c r="F4" s="17"/>
      <c r="G4" s="17"/>
      <c r="H4" s="17"/>
      <c r="I4" s="80"/>
      <c r="J4" s="81"/>
      <c r="K4" s="82"/>
      <c r="L4" s="4"/>
      <c r="M4" s="82" t="s">
        <v>10</v>
      </c>
      <c r="N4" s="84" t="str">
        <f>Summary!N6</f>
        <v>V2</v>
      </c>
      <c r="O4" s="84"/>
      <c r="P4" s="84"/>
      <c r="Q4" s="156"/>
    </row>
    <row r="5" ht="16.5" customHeight="1" spans="1:17">
      <c r="A5" s="16" t="s">
        <v>81</v>
      </c>
      <c r="B5" s="16"/>
      <c r="C5" s="18">
        <f>Summary!C6</f>
        <v>1097236</v>
      </c>
      <c r="D5" s="19"/>
      <c r="E5" s="19"/>
      <c r="F5" s="19"/>
      <c r="G5" s="20"/>
      <c r="H5" s="21"/>
      <c r="I5" s="4"/>
      <c r="J5" s="85"/>
      <c r="K5" s="82"/>
      <c r="L5" s="4"/>
      <c r="M5" s="82" t="s">
        <v>15</v>
      </c>
      <c r="N5" s="86">
        <f>Summary!N8</f>
        <v>46096</v>
      </c>
      <c r="O5" s="86"/>
      <c r="P5" s="86"/>
      <c r="Q5" s="156"/>
    </row>
    <row r="6" ht="16.5" customHeight="1" spans="1:17">
      <c r="A6" s="16" t="s">
        <v>82</v>
      </c>
      <c r="B6" s="16"/>
      <c r="C6" s="17">
        <f>Summary!C7</f>
        <v>0</v>
      </c>
      <c r="D6" s="17"/>
      <c r="E6" s="17"/>
      <c r="F6" s="17"/>
      <c r="G6" s="22"/>
      <c r="H6" s="23"/>
      <c r="I6" s="4"/>
      <c r="J6" s="85"/>
      <c r="K6" s="82"/>
      <c r="L6" s="4"/>
      <c r="M6" s="82"/>
      <c r="N6" s="87"/>
      <c r="O6" s="88"/>
      <c r="P6" s="88"/>
      <c r="Q6" s="156"/>
    </row>
    <row r="7" ht="15.75" customHeight="1" spans="1:17">
      <c r="A7" s="24" t="s">
        <v>83</v>
      </c>
      <c r="B7" s="24"/>
      <c r="C7" s="25" t="s">
        <v>84</v>
      </c>
      <c r="D7" s="26"/>
      <c r="E7" s="26"/>
      <c r="F7" s="26"/>
      <c r="G7" s="27"/>
      <c r="H7" s="26"/>
      <c r="I7" s="89"/>
      <c r="J7" s="90"/>
      <c r="K7" s="91"/>
      <c r="L7" s="4"/>
      <c r="M7" s="92"/>
      <c r="N7" s="87"/>
      <c r="O7" s="88"/>
      <c r="P7" s="88"/>
      <c r="Q7" s="156"/>
    </row>
    <row r="9" s="1" customFormat="1" ht="41.25" customHeight="1" spans="1:19">
      <c r="A9" s="28"/>
      <c r="B9" s="29" t="s">
        <v>85</v>
      </c>
      <c r="C9" s="30" t="s">
        <v>86</v>
      </c>
      <c r="D9" s="31" t="s">
        <v>87</v>
      </c>
      <c r="E9" s="31" t="s">
        <v>88</v>
      </c>
      <c r="F9" s="32" t="s">
        <v>89</v>
      </c>
      <c r="G9" s="33"/>
      <c r="H9" s="34"/>
      <c r="I9" s="93" t="s">
        <v>90</v>
      </c>
      <c r="J9" s="94" t="s">
        <v>91</v>
      </c>
      <c r="K9" s="95" t="s">
        <v>92</v>
      </c>
      <c r="L9" s="95" t="s">
        <v>93</v>
      </c>
      <c r="M9" s="96"/>
      <c r="N9" s="95" t="s">
        <v>94</v>
      </c>
      <c r="O9" s="95" t="s">
        <v>95</v>
      </c>
      <c r="P9" s="95" t="s">
        <v>96</v>
      </c>
      <c r="Q9" s="95" t="s">
        <v>97</v>
      </c>
      <c r="R9" s="49"/>
      <c r="S9" s="49"/>
    </row>
    <row r="10" s="1" customFormat="1" ht="14.25" customHeight="1" spans="1:19">
      <c r="A10" s="35"/>
      <c r="B10" s="36"/>
      <c r="C10" s="37"/>
      <c r="D10" s="38"/>
      <c r="E10" s="38"/>
      <c r="F10" s="39"/>
      <c r="G10" s="40"/>
      <c r="H10" s="41"/>
      <c r="I10" s="97"/>
      <c r="J10" s="98"/>
      <c r="K10" s="99"/>
      <c r="L10" s="100"/>
      <c r="M10" s="101" t="str">
        <f t="shared" ref="M10:M17" si="0">IF(F10="","",F10/H10)</f>
        <v/>
      </c>
      <c r="N10" s="102"/>
      <c r="O10" s="103"/>
      <c r="P10" s="104"/>
      <c r="Q10" s="157"/>
      <c r="R10" s="49"/>
      <c r="S10" s="49"/>
    </row>
    <row r="11" s="1" customFormat="1" ht="14.25" customHeight="1" spans="1:19">
      <c r="A11" s="35"/>
      <c r="B11" s="36"/>
      <c r="C11" s="42"/>
      <c r="D11" s="38"/>
      <c r="E11" s="38"/>
      <c r="F11" s="39"/>
      <c r="G11" s="40"/>
      <c r="H11" s="41"/>
      <c r="I11" s="97"/>
      <c r="J11" s="98"/>
      <c r="K11" s="99"/>
      <c r="L11" s="105">
        <f>+J11*K11/1000</f>
        <v>0</v>
      </c>
      <c r="M11" s="101" t="str">
        <f t="shared" si="0"/>
        <v/>
      </c>
      <c r="N11" s="102">
        <v>0</v>
      </c>
      <c r="O11" s="106"/>
      <c r="P11" s="104"/>
      <c r="Q11" s="158"/>
      <c r="R11" s="49"/>
      <c r="S11" s="49"/>
    </row>
    <row r="12" s="1" customFormat="1" ht="14.25" customHeight="1" spans="1:19">
      <c r="A12" s="35"/>
      <c r="B12" s="36"/>
      <c r="C12" s="42"/>
      <c r="D12" s="38"/>
      <c r="E12" s="38"/>
      <c r="F12" s="39"/>
      <c r="G12" s="40"/>
      <c r="H12" s="41"/>
      <c r="I12" s="97"/>
      <c r="J12" s="98"/>
      <c r="K12" s="99"/>
      <c r="L12" s="105"/>
      <c r="M12" s="101" t="str">
        <f t="shared" si="0"/>
        <v/>
      </c>
      <c r="N12" s="102"/>
      <c r="O12" s="103"/>
      <c r="P12" s="104"/>
      <c r="Q12" s="158"/>
      <c r="R12" s="49"/>
      <c r="S12" s="49"/>
    </row>
    <row r="13" s="1" customFormat="1" ht="14.25" customHeight="1" spans="1:19">
      <c r="A13" s="35"/>
      <c r="B13" s="36"/>
      <c r="C13" s="42"/>
      <c r="D13" s="38"/>
      <c r="E13" s="38"/>
      <c r="F13" s="39"/>
      <c r="G13" s="40"/>
      <c r="H13" s="41"/>
      <c r="I13" s="97"/>
      <c r="J13" s="98"/>
      <c r="K13" s="99"/>
      <c r="L13" s="105"/>
      <c r="M13" s="101" t="str">
        <f t="shared" si="0"/>
        <v/>
      </c>
      <c r="N13" s="102"/>
      <c r="O13" s="103"/>
      <c r="P13" s="104"/>
      <c r="Q13" s="158"/>
      <c r="R13" s="49"/>
      <c r="S13" s="49"/>
    </row>
    <row r="14" s="1" customFormat="1" ht="14.25" customHeight="1" spans="1:19">
      <c r="A14" s="35"/>
      <c r="B14" s="36"/>
      <c r="C14" s="37"/>
      <c r="D14" s="38"/>
      <c r="E14" s="38"/>
      <c r="F14" s="39"/>
      <c r="G14" s="40"/>
      <c r="H14" s="41"/>
      <c r="I14" s="97"/>
      <c r="J14" s="107"/>
      <c r="K14" s="99"/>
      <c r="L14" s="108"/>
      <c r="M14" s="101" t="str">
        <f t="shared" si="0"/>
        <v/>
      </c>
      <c r="N14" s="102"/>
      <c r="O14" s="103"/>
      <c r="P14" s="104"/>
      <c r="Q14" s="158"/>
      <c r="R14" s="49"/>
      <c r="S14" s="49"/>
    </row>
    <row r="15" s="1" customFormat="1" ht="14.25" customHeight="1" spans="1:19">
      <c r="A15" s="35"/>
      <c r="B15" s="36"/>
      <c r="C15" s="43"/>
      <c r="D15" s="38"/>
      <c r="E15" s="38"/>
      <c r="F15" s="39"/>
      <c r="G15" s="40"/>
      <c r="H15" s="41"/>
      <c r="J15" s="98"/>
      <c r="K15" s="99"/>
      <c r="L15" s="100">
        <f>+J15*K15/1000</f>
        <v>0</v>
      </c>
      <c r="M15" s="101" t="str">
        <f t="shared" si="0"/>
        <v/>
      </c>
      <c r="N15" s="102">
        <v>0</v>
      </c>
      <c r="O15" s="103"/>
      <c r="P15" s="104"/>
      <c r="Q15" s="158"/>
      <c r="R15" s="49"/>
      <c r="S15" s="49"/>
    </row>
    <row r="16" s="1" customFormat="1" ht="14.25" customHeight="1" spans="1:19">
      <c r="A16" s="35"/>
      <c r="B16" s="36"/>
      <c r="C16" s="43"/>
      <c r="D16" s="38"/>
      <c r="E16" s="38"/>
      <c r="F16" s="39"/>
      <c r="G16" s="40"/>
      <c r="H16" s="41"/>
      <c r="I16" s="97"/>
      <c r="J16" s="107"/>
      <c r="K16" s="99"/>
      <c r="L16" s="108"/>
      <c r="M16" s="101" t="str">
        <f t="shared" si="0"/>
        <v/>
      </c>
      <c r="N16" s="102"/>
      <c r="O16" s="103"/>
      <c r="P16" s="104"/>
      <c r="Q16" s="158"/>
      <c r="R16" s="49"/>
      <c r="S16" s="49"/>
    </row>
    <row r="17" s="1" customFormat="1" ht="14.25" customHeight="1" spans="1:19">
      <c r="A17" s="35"/>
      <c r="B17" s="36"/>
      <c r="C17" s="43"/>
      <c r="D17" s="38"/>
      <c r="E17" s="38"/>
      <c r="F17" s="39"/>
      <c r="G17" s="40"/>
      <c r="H17" s="41"/>
      <c r="I17" s="97"/>
      <c r="J17" s="98"/>
      <c r="K17" s="99"/>
      <c r="L17" s="100">
        <f>+J17*K17/1000</f>
        <v>0</v>
      </c>
      <c r="M17" s="101" t="str">
        <f t="shared" si="0"/>
        <v/>
      </c>
      <c r="N17" s="102">
        <v>0</v>
      </c>
      <c r="O17" s="103"/>
      <c r="P17" s="104"/>
      <c r="Q17" s="158"/>
      <c r="R17" s="49"/>
      <c r="S17" s="49"/>
    </row>
    <row r="18" s="1" customFormat="1" ht="14.25" customHeight="1" spans="1:19">
      <c r="A18" s="35"/>
      <c r="B18" s="44"/>
      <c r="C18" s="43"/>
      <c r="D18" s="45"/>
      <c r="E18" s="45"/>
      <c r="F18" s="45"/>
      <c r="G18" s="46"/>
      <c r="H18" s="47"/>
      <c r="I18" s="97"/>
      <c r="J18" s="109" t="s">
        <v>98</v>
      </c>
      <c r="K18" s="110">
        <f>SUM(K10:K17)</f>
        <v>0</v>
      </c>
      <c r="L18" s="105"/>
      <c r="M18" s="111"/>
      <c r="N18" s="112">
        <f>SUM(N10:N17)</f>
        <v>0</v>
      </c>
      <c r="O18" s="113"/>
      <c r="P18" s="114"/>
      <c r="Q18" s="159"/>
      <c r="R18" s="49"/>
      <c r="S18" s="49"/>
    </row>
    <row r="19" s="1" customFormat="1" spans="1:19">
      <c r="A19" s="35"/>
      <c r="B19" s="48"/>
      <c r="D19" s="49"/>
      <c r="E19" s="49"/>
      <c r="F19" s="49"/>
      <c r="H19" s="49"/>
      <c r="J19" s="115"/>
      <c r="K19" s="116"/>
      <c r="L19" s="117" t="s">
        <v>99</v>
      </c>
      <c r="M19" s="118">
        <f>SUM(L10:L18)</f>
        <v>0</v>
      </c>
      <c r="Q19" s="49"/>
      <c r="R19" s="49"/>
      <c r="S19" s="49"/>
    </row>
    <row r="20" s="1" customFormat="1" ht="11.4" spans="1:19">
      <c r="A20" s="35"/>
      <c r="B20" s="48"/>
      <c r="D20" s="49"/>
      <c r="E20" s="49"/>
      <c r="F20" s="49"/>
      <c r="H20" s="49"/>
      <c r="J20" s="115"/>
      <c r="N20" s="119">
        <f>M19/P98</f>
        <v>0</v>
      </c>
      <c r="Q20" s="49"/>
      <c r="R20" s="49"/>
      <c r="S20" s="49"/>
    </row>
    <row r="21" s="1" customFormat="1" ht="32.25" customHeight="1" spans="1:19">
      <c r="A21" s="35"/>
      <c r="B21" s="50" t="s">
        <v>100</v>
      </c>
      <c r="C21" s="51" t="s">
        <v>19</v>
      </c>
      <c r="D21" s="52"/>
      <c r="E21" s="52"/>
      <c r="F21" s="52"/>
      <c r="G21" s="52"/>
      <c r="H21" s="52"/>
      <c r="I21" s="120"/>
      <c r="J21" s="94" t="s">
        <v>101</v>
      </c>
      <c r="K21" s="95" t="s">
        <v>102</v>
      </c>
      <c r="L21" s="95" t="s">
        <v>93</v>
      </c>
      <c r="Q21" s="49"/>
      <c r="R21" s="49"/>
      <c r="S21" s="49"/>
    </row>
    <row r="22" s="1" customFormat="1" ht="15.75" customHeight="1" spans="1:21">
      <c r="A22" s="35"/>
      <c r="B22" s="53"/>
      <c r="C22" s="54" t="s">
        <v>103</v>
      </c>
      <c r="D22" s="55"/>
      <c r="E22" s="55"/>
      <c r="F22" s="55"/>
      <c r="G22" s="55"/>
      <c r="H22" s="55"/>
      <c r="I22" s="121"/>
      <c r="J22" s="122"/>
      <c r="K22" s="123"/>
      <c r="L22" s="124"/>
      <c r="Q22" s="160"/>
      <c r="R22" s="160"/>
      <c r="S22" s="161"/>
      <c r="T22" s="162"/>
      <c r="U22" s="163"/>
    </row>
    <row r="23" s="2" customFormat="1" ht="17" customHeight="1" spans="1:21">
      <c r="A23" s="56"/>
      <c r="B23" s="57"/>
      <c r="C23" s="63" t="s">
        <v>104</v>
      </c>
      <c r="D23" s="58" t="s">
        <v>105</v>
      </c>
      <c r="E23" s="59"/>
      <c r="F23" s="60"/>
      <c r="G23" s="61"/>
      <c r="H23" s="61"/>
      <c r="I23" s="125"/>
      <c r="J23" s="126">
        <f>14/6.8*1.06</f>
        <v>2.18235294117647</v>
      </c>
      <c r="K23" s="127">
        <v>0.116259579787734</v>
      </c>
      <c r="L23" s="128">
        <f t="shared" ref="L23:L32" si="1">K23*J23</f>
        <v>0.253719435889702</v>
      </c>
      <c r="N23" s="129"/>
      <c r="O23" s="130"/>
      <c r="P23" s="129"/>
      <c r="Q23" s="129"/>
      <c r="R23" s="164"/>
      <c r="S23" s="165"/>
      <c r="T23" s="166"/>
      <c r="U23" s="167"/>
    </row>
    <row r="24" s="2" customFormat="1" ht="17" customHeight="1" spans="1:21">
      <c r="A24" s="56"/>
      <c r="B24" s="57"/>
      <c r="C24" s="470" t="s">
        <v>106</v>
      </c>
      <c r="D24" s="58" t="s">
        <v>107</v>
      </c>
      <c r="E24" s="59"/>
      <c r="F24" s="60"/>
      <c r="G24" s="61"/>
      <c r="H24" s="61"/>
      <c r="I24" s="125"/>
      <c r="J24" s="126">
        <f>19.8/6.8*1.06</f>
        <v>3.08647058823529</v>
      </c>
      <c r="K24" s="127">
        <v>0.00195677843247288</v>
      </c>
      <c r="L24" s="128">
        <f t="shared" si="1"/>
        <v>0.00603953907952071</v>
      </c>
      <c r="N24" s="129"/>
      <c r="O24" s="130"/>
      <c r="P24" s="129"/>
      <c r="Q24" s="129"/>
      <c r="R24" s="164"/>
      <c r="S24" s="165"/>
      <c r="T24" s="166"/>
      <c r="U24" s="167"/>
    </row>
    <row r="25" s="2" customFormat="1" ht="17" customHeight="1" spans="1:21">
      <c r="A25" s="56"/>
      <c r="B25" s="57"/>
      <c r="C25" s="470" t="s">
        <v>108</v>
      </c>
      <c r="D25" s="58" t="s">
        <v>109</v>
      </c>
      <c r="E25" s="59"/>
      <c r="F25" s="60"/>
      <c r="G25" s="61"/>
      <c r="H25" s="61"/>
      <c r="I25" s="125"/>
      <c r="J25" s="126">
        <f>6.2/6.8*1.06</f>
        <v>0.966470588235294</v>
      </c>
      <c r="K25" s="127">
        <v>0.000903128507295174</v>
      </c>
      <c r="L25" s="128">
        <f t="shared" si="1"/>
        <v>0.00087284713969763</v>
      </c>
      <c r="N25" s="129"/>
      <c r="O25" s="130"/>
      <c r="P25" s="129"/>
      <c r="Q25" s="129"/>
      <c r="R25" s="164"/>
      <c r="S25" s="165"/>
      <c r="T25" s="166"/>
      <c r="U25" s="167"/>
    </row>
    <row r="26" s="2" customFormat="1" ht="17" customHeight="1" spans="1:21">
      <c r="A26" s="56"/>
      <c r="B26" s="57"/>
      <c r="C26" s="63" t="s">
        <v>110</v>
      </c>
      <c r="D26" s="58" t="s">
        <v>111</v>
      </c>
      <c r="E26" s="59"/>
      <c r="F26" s="60"/>
      <c r="G26" s="61"/>
      <c r="H26" s="61"/>
      <c r="I26" s="125"/>
      <c r="J26" s="126">
        <f>9.2/6.8*1.06</f>
        <v>1.43411764705882</v>
      </c>
      <c r="K26" s="127">
        <v>0.00451564253647587</v>
      </c>
      <c r="L26" s="128">
        <f t="shared" si="1"/>
        <v>0.00647596264936951</v>
      </c>
      <c r="N26" s="129"/>
      <c r="O26" s="130"/>
      <c r="P26" s="129"/>
      <c r="Q26" s="129"/>
      <c r="R26" s="164"/>
      <c r="S26" s="165"/>
      <c r="T26" s="166"/>
      <c r="U26" s="167"/>
    </row>
    <row r="27" s="2" customFormat="1" ht="17" customHeight="1" spans="1:21">
      <c r="A27" s="56"/>
      <c r="B27" s="57"/>
      <c r="C27" s="62" t="s">
        <v>112</v>
      </c>
      <c r="D27" s="58" t="s">
        <v>113</v>
      </c>
      <c r="E27" s="59"/>
      <c r="F27" s="60"/>
      <c r="G27" s="61"/>
      <c r="H27" s="61"/>
      <c r="I27" s="125"/>
      <c r="J27" s="126">
        <f>9.2/6.8*1.06</f>
        <v>1.43411764705882</v>
      </c>
      <c r="K27" s="127">
        <v>0.00193527537277537</v>
      </c>
      <c r="L27" s="128">
        <f t="shared" si="1"/>
        <v>0.0027754125640155</v>
      </c>
      <c r="N27" s="129"/>
      <c r="O27" s="130"/>
      <c r="P27" s="129"/>
      <c r="Q27" s="129"/>
      <c r="R27" s="164"/>
      <c r="S27" s="165"/>
      <c r="T27" s="166"/>
      <c r="U27" s="167"/>
    </row>
    <row r="28" s="2" customFormat="1" ht="17" customHeight="1" spans="1:21">
      <c r="A28" s="56"/>
      <c r="B28" s="57"/>
      <c r="C28" s="62" t="s">
        <v>114</v>
      </c>
      <c r="D28" s="58" t="s">
        <v>115</v>
      </c>
      <c r="E28" s="59"/>
      <c r="F28" s="60"/>
      <c r="G28" s="61"/>
      <c r="H28" s="61"/>
      <c r="I28" s="125"/>
      <c r="J28" s="126">
        <f>5/6.8*1.06</f>
        <v>0.779411764705882</v>
      </c>
      <c r="K28" s="127">
        <v>0.00240834268612046</v>
      </c>
      <c r="L28" s="128">
        <f t="shared" si="1"/>
        <v>0.00187709062300565</v>
      </c>
      <c r="N28" s="129"/>
      <c r="O28" s="130"/>
      <c r="P28" s="129"/>
      <c r="Q28" s="129"/>
      <c r="R28" s="164"/>
      <c r="S28" s="165"/>
      <c r="T28" s="166"/>
      <c r="U28" s="167"/>
    </row>
    <row r="29" s="2" customFormat="1" ht="17" customHeight="1" spans="1:21">
      <c r="A29" s="56"/>
      <c r="B29" s="57"/>
      <c r="C29" s="63"/>
      <c r="D29" s="58"/>
      <c r="E29" s="59"/>
      <c r="F29" s="60"/>
      <c r="G29" s="61"/>
      <c r="H29" s="61"/>
      <c r="I29" s="125"/>
      <c r="J29" s="126"/>
      <c r="K29" s="127"/>
      <c r="L29" s="128">
        <f t="shared" si="1"/>
        <v>0</v>
      </c>
      <c r="N29" s="129"/>
      <c r="O29" s="130"/>
      <c r="P29" s="129"/>
      <c r="Q29" s="129"/>
      <c r="R29" s="164"/>
      <c r="S29" s="165"/>
      <c r="T29" s="166"/>
      <c r="U29" s="167"/>
    </row>
    <row r="30" s="2" customFormat="1" ht="17" customHeight="1" spans="1:21">
      <c r="A30" s="56"/>
      <c r="B30" s="57"/>
      <c r="C30" s="64"/>
      <c r="D30" s="58"/>
      <c r="E30" s="59"/>
      <c r="F30" s="60"/>
      <c r="G30" s="61"/>
      <c r="H30" s="61"/>
      <c r="I30" s="125"/>
      <c r="J30" s="126"/>
      <c r="K30" s="127"/>
      <c r="L30" s="128">
        <f t="shared" si="1"/>
        <v>0</v>
      </c>
      <c r="N30" s="129"/>
      <c r="O30" s="130"/>
      <c r="P30" s="129"/>
      <c r="Q30" s="129"/>
      <c r="R30" s="164"/>
      <c r="S30" s="165"/>
      <c r="T30" s="166"/>
      <c r="U30" s="167"/>
    </row>
    <row r="31" s="2" customFormat="1" ht="17" customHeight="1" spans="1:21">
      <c r="A31" s="56"/>
      <c r="B31" s="57"/>
      <c r="C31" s="63"/>
      <c r="D31" s="58"/>
      <c r="E31" s="59"/>
      <c r="F31" s="60"/>
      <c r="G31" s="61"/>
      <c r="H31" s="61"/>
      <c r="I31" s="125"/>
      <c r="J31" s="126"/>
      <c r="K31" s="127"/>
      <c r="L31" s="128">
        <f t="shared" si="1"/>
        <v>0</v>
      </c>
      <c r="N31" s="129"/>
      <c r="O31" s="130"/>
      <c r="P31" s="129"/>
      <c r="Q31" s="129"/>
      <c r="R31" s="164"/>
      <c r="S31" s="165"/>
      <c r="T31" s="166"/>
      <c r="U31" s="167"/>
    </row>
    <row r="32" s="2" customFormat="1" ht="17" customHeight="1" spans="1:21">
      <c r="A32" s="56"/>
      <c r="B32" s="57"/>
      <c r="C32" s="64"/>
      <c r="D32" s="58"/>
      <c r="E32" s="59"/>
      <c r="F32" s="60"/>
      <c r="G32" s="61"/>
      <c r="H32" s="61"/>
      <c r="I32" s="125"/>
      <c r="J32" s="126"/>
      <c r="K32" s="127"/>
      <c r="L32" s="128">
        <f t="shared" si="1"/>
        <v>0</v>
      </c>
      <c r="N32" s="129"/>
      <c r="O32" s="130"/>
      <c r="P32" s="129"/>
      <c r="Q32" s="129"/>
      <c r="R32" s="164"/>
      <c r="S32" s="165"/>
      <c r="T32" s="166"/>
      <c r="U32" s="167"/>
    </row>
    <row r="33" s="2" customFormat="1" ht="17" customHeight="1" spans="1:21">
      <c r="A33" s="56"/>
      <c r="B33" s="57"/>
      <c r="C33" s="65"/>
      <c r="D33" s="58"/>
      <c r="E33" s="59"/>
      <c r="F33" s="60"/>
      <c r="G33" s="61"/>
      <c r="H33" s="61"/>
      <c r="I33" s="125"/>
      <c r="J33" s="126"/>
      <c r="K33" s="58"/>
      <c r="L33" s="128"/>
      <c r="N33" s="129"/>
      <c r="O33" s="130"/>
      <c r="P33" s="129"/>
      <c r="Q33" s="129"/>
      <c r="R33" s="164"/>
      <c r="S33" s="165"/>
      <c r="T33" s="166"/>
      <c r="U33" s="167"/>
    </row>
    <row r="34" s="2" customFormat="1" ht="17" customHeight="1" spans="1:21">
      <c r="A34" s="56"/>
      <c r="B34" s="57"/>
      <c r="C34" s="65"/>
      <c r="D34" s="58"/>
      <c r="E34" s="59"/>
      <c r="F34" s="60"/>
      <c r="G34" s="61"/>
      <c r="H34" s="61"/>
      <c r="I34" s="125"/>
      <c r="J34" s="126"/>
      <c r="K34" s="58"/>
      <c r="L34" s="128"/>
      <c r="N34" s="129"/>
      <c r="O34" s="130"/>
      <c r="P34" s="129"/>
      <c r="Q34" s="129"/>
      <c r="R34" s="164"/>
      <c r="S34" s="165"/>
      <c r="T34" s="166"/>
      <c r="U34" s="167"/>
    </row>
    <row r="35" s="2" customFormat="1" ht="17" customHeight="1" spans="1:21">
      <c r="A35" s="56"/>
      <c r="B35" s="57"/>
      <c r="C35" s="65"/>
      <c r="D35" s="58"/>
      <c r="E35" s="59"/>
      <c r="F35" s="60"/>
      <c r="G35" s="61"/>
      <c r="H35" s="61"/>
      <c r="I35" s="125"/>
      <c r="J35" s="126"/>
      <c r="K35" s="58"/>
      <c r="L35" s="128"/>
      <c r="N35" s="129"/>
      <c r="O35" s="130"/>
      <c r="P35" s="129"/>
      <c r="Q35" s="129"/>
      <c r="R35" s="164"/>
      <c r="S35" s="165"/>
      <c r="T35" s="166"/>
      <c r="U35" s="167"/>
    </row>
    <row r="36" s="1" customFormat="1" spans="1:21">
      <c r="A36" s="35"/>
      <c r="B36" s="53"/>
      <c r="C36" s="66"/>
      <c r="D36" s="67"/>
      <c r="E36" s="67"/>
      <c r="F36" s="67"/>
      <c r="G36" s="67"/>
      <c r="H36" s="67"/>
      <c r="I36" s="131"/>
      <c r="J36" s="132"/>
      <c r="K36" s="133"/>
      <c r="L36" s="134"/>
      <c r="M36" s="135">
        <f>SUM(L23:L36)</f>
        <v>0.271760287945311</v>
      </c>
      <c r="N36" s="119">
        <f>M36/P98</f>
        <v>0.395478788750063</v>
      </c>
      <c r="Q36" s="160"/>
      <c r="R36" s="160"/>
      <c r="S36" s="161"/>
      <c r="T36" s="162"/>
      <c r="U36" s="163"/>
    </row>
    <row r="37" s="1" customFormat="1" ht="18" customHeight="1" spans="1:21">
      <c r="A37" s="35"/>
      <c r="B37" s="53"/>
      <c r="C37" s="54" t="s">
        <v>116</v>
      </c>
      <c r="D37" s="55"/>
      <c r="E37" s="55"/>
      <c r="F37" s="55"/>
      <c r="G37" s="55"/>
      <c r="H37" s="55"/>
      <c r="I37" s="121"/>
      <c r="J37" s="122"/>
      <c r="K37" s="136"/>
      <c r="L37" s="124"/>
      <c r="Q37" s="160"/>
      <c r="R37" s="160"/>
      <c r="S37" s="161"/>
      <c r="T37" s="162"/>
      <c r="U37" s="163"/>
    </row>
    <row r="38" s="1" customFormat="1" ht="13.5" customHeight="1" spans="1:21">
      <c r="A38" s="35"/>
      <c r="B38" s="53"/>
      <c r="C38" s="68"/>
      <c r="D38" s="69"/>
      <c r="E38" s="69"/>
      <c r="F38" s="69"/>
      <c r="G38" s="69"/>
      <c r="H38" s="69"/>
      <c r="I38" s="137"/>
      <c r="J38" s="98"/>
      <c r="K38" s="138"/>
      <c r="L38" s="139">
        <f t="shared" ref="L38:L45" si="2">J38*K38</f>
        <v>0</v>
      </c>
      <c r="P38" s="49"/>
      <c r="Q38" s="160"/>
      <c r="R38" s="160"/>
      <c r="S38" s="161"/>
      <c r="T38" s="162"/>
      <c r="U38" s="163"/>
    </row>
    <row r="39" s="1" customFormat="1" ht="13.5" customHeight="1" spans="1:21">
      <c r="A39" s="35"/>
      <c r="B39" s="53"/>
      <c r="C39" s="68"/>
      <c r="D39" s="69"/>
      <c r="E39" s="69"/>
      <c r="F39" s="69"/>
      <c r="G39" s="69"/>
      <c r="H39" s="69"/>
      <c r="I39" s="137"/>
      <c r="J39" s="98"/>
      <c r="K39" s="138"/>
      <c r="L39" s="139">
        <f t="shared" si="2"/>
        <v>0</v>
      </c>
      <c r="P39" s="49"/>
      <c r="Q39" s="160"/>
      <c r="R39" s="160"/>
      <c r="S39" s="161"/>
      <c r="T39" s="162"/>
      <c r="U39" s="163"/>
    </row>
    <row r="40" s="1" customFormat="1" ht="13.5" customHeight="1" spans="1:21">
      <c r="A40" s="35"/>
      <c r="B40" s="53"/>
      <c r="C40" s="68"/>
      <c r="D40" s="69"/>
      <c r="E40" s="69"/>
      <c r="F40" s="69"/>
      <c r="G40" s="69"/>
      <c r="H40" s="69"/>
      <c r="I40" s="137"/>
      <c r="J40" s="98"/>
      <c r="K40" s="138"/>
      <c r="L40" s="139">
        <f t="shared" si="2"/>
        <v>0</v>
      </c>
      <c r="P40" s="49"/>
      <c r="Q40" s="160"/>
      <c r="R40" s="160"/>
      <c r="S40" s="161"/>
      <c r="T40" s="162"/>
      <c r="U40" s="163"/>
    </row>
    <row r="41" s="1" customFormat="1" ht="13.5" customHeight="1" spans="1:21">
      <c r="A41" s="35"/>
      <c r="B41" s="53"/>
      <c r="C41" s="68"/>
      <c r="D41" s="69"/>
      <c r="E41" s="69"/>
      <c r="F41" s="69"/>
      <c r="G41" s="69"/>
      <c r="H41" s="69"/>
      <c r="I41" s="137"/>
      <c r="J41" s="98"/>
      <c r="K41" s="138"/>
      <c r="L41" s="139">
        <f t="shared" si="2"/>
        <v>0</v>
      </c>
      <c r="P41" s="49"/>
      <c r="Q41" s="160"/>
      <c r="R41" s="160"/>
      <c r="S41" s="161"/>
      <c r="T41" s="162"/>
      <c r="U41" s="163"/>
    </row>
    <row r="42" s="1" customFormat="1" ht="13.5" customHeight="1" spans="1:21">
      <c r="A42" s="35"/>
      <c r="B42" s="53"/>
      <c r="C42" s="68"/>
      <c r="D42" s="69"/>
      <c r="E42" s="69"/>
      <c r="F42" s="69"/>
      <c r="G42" s="69"/>
      <c r="H42" s="69"/>
      <c r="I42" s="137"/>
      <c r="J42" s="98"/>
      <c r="K42" s="138"/>
      <c r="L42" s="139">
        <f t="shared" si="2"/>
        <v>0</v>
      </c>
      <c r="P42" s="49"/>
      <c r="Q42" s="160"/>
      <c r="R42" s="160"/>
      <c r="S42" s="161"/>
      <c r="T42" s="162"/>
      <c r="U42" s="163"/>
    </row>
    <row r="43" s="1" customFormat="1" ht="13.5" customHeight="1" spans="1:21">
      <c r="A43" s="35"/>
      <c r="B43" s="53"/>
      <c r="C43" s="68"/>
      <c r="D43" s="69"/>
      <c r="E43" s="69"/>
      <c r="F43" s="69"/>
      <c r="G43" s="69"/>
      <c r="H43" s="69"/>
      <c r="I43" s="137"/>
      <c r="J43" s="98"/>
      <c r="K43" s="138"/>
      <c r="L43" s="139">
        <f t="shared" si="2"/>
        <v>0</v>
      </c>
      <c r="P43" s="49"/>
      <c r="Q43" s="160"/>
      <c r="R43" s="160"/>
      <c r="S43" s="161"/>
      <c r="T43" s="162"/>
      <c r="U43" s="163"/>
    </row>
    <row r="44" s="1" customFormat="1" ht="13.5" customHeight="1" spans="1:21">
      <c r="A44" s="35"/>
      <c r="B44" s="53"/>
      <c r="C44" s="68"/>
      <c r="D44" s="69"/>
      <c r="E44" s="69"/>
      <c r="F44" s="69"/>
      <c r="G44" s="69"/>
      <c r="H44" s="69"/>
      <c r="I44" s="137"/>
      <c r="J44" s="98"/>
      <c r="K44" s="138"/>
      <c r="L44" s="139">
        <f t="shared" si="2"/>
        <v>0</v>
      </c>
      <c r="P44" s="49"/>
      <c r="Q44" s="160"/>
      <c r="R44" s="160"/>
      <c r="S44" s="161"/>
      <c r="T44" s="162"/>
      <c r="U44" s="163"/>
    </row>
    <row r="45" s="1" customFormat="1" ht="13.5" customHeight="1" spans="1:21">
      <c r="A45" s="35"/>
      <c r="B45" s="53"/>
      <c r="C45" s="68"/>
      <c r="D45" s="69"/>
      <c r="E45" s="69"/>
      <c r="F45" s="69"/>
      <c r="G45" s="69"/>
      <c r="H45" s="69"/>
      <c r="I45" s="137"/>
      <c r="J45" s="98"/>
      <c r="K45" s="138"/>
      <c r="L45" s="139">
        <f t="shared" si="2"/>
        <v>0</v>
      </c>
      <c r="P45" s="49"/>
      <c r="Q45" s="160"/>
      <c r="R45" s="160"/>
      <c r="S45" s="161"/>
      <c r="T45" s="162"/>
      <c r="U45" s="163"/>
    </row>
    <row r="46" s="1" customFormat="1" spans="1:21">
      <c r="A46" s="35"/>
      <c r="B46" s="53"/>
      <c r="C46" s="70"/>
      <c r="D46" s="71"/>
      <c r="E46" s="71"/>
      <c r="F46" s="71"/>
      <c r="G46" s="71"/>
      <c r="H46" s="71"/>
      <c r="I46" s="140"/>
      <c r="J46" s="98"/>
      <c r="K46" s="138"/>
      <c r="L46" s="139"/>
      <c r="M46" s="135">
        <f>SUM(L38:L46)</f>
        <v>0</v>
      </c>
      <c r="N46" s="119">
        <f>M46/P98</f>
        <v>0</v>
      </c>
      <c r="Q46" s="160"/>
      <c r="R46" s="160"/>
      <c r="S46" s="161"/>
      <c r="T46" s="162"/>
      <c r="U46" s="163"/>
    </row>
    <row r="47" s="1" customFormat="1" ht="18" customHeight="1" spans="1:21">
      <c r="A47" s="35"/>
      <c r="B47" s="53"/>
      <c r="C47" s="54" t="s">
        <v>117</v>
      </c>
      <c r="D47" s="55"/>
      <c r="E47" s="55"/>
      <c r="F47" s="55"/>
      <c r="G47" s="55"/>
      <c r="H47" s="55"/>
      <c r="I47" s="121"/>
      <c r="J47" s="122"/>
      <c r="K47" s="123"/>
      <c r="L47" s="124"/>
      <c r="O47" s="141"/>
      <c r="Q47" s="160"/>
      <c r="R47" s="160"/>
      <c r="S47" s="161"/>
      <c r="T47" s="162"/>
      <c r="U47" s="163"/>
    </row>
    <row r="48" s="1" customFormat="1" ht="14.25" customHeight="1" spans="1:19">
      <c r="A48" s="35"/>
      <c r="B48" s="53"/>
      <c r="C48" s="72"/>
      <c r="D48" s="73"/>
      <c r="E48" s="73"/>
      <c r="F48" s="73"/>
      <c r="G48" s="73"/>
      <c r="H48" s="73"/>
      <c r="I48" s="142"/>
      <c r="J48" s="132"/>
      <c r="K48" s="143"/>
      <c r="L48" s="134">
        <f t="shared" ref="L48:L57" si="3">J48*K48</f>
        <v>0</v>
      </c>
      <c r="O48" s="144"/>
      <c r="P48" s="144"/>
      <c r="Q48" s="49"/>
      <c r="R48" s="49"/>
      <c r="S48" s="49"/>
    </row>
    <row r="49" s="1" customFormat="1" ht="14.25" customHeight="1" spans="1:19">
      <c r="A49" s="35"/>
      <c r="B49" s="53"/>
      <c r="C49" s="72"/>
      <c r="D49" s="73"/>
      <c r="E49" s="73"/>
      <c r="F49" s="73"/>
      <c r="G49" s="73"/>
      <c r="H49" s="73"/>
      <c r="I49" s="142"/>
      <c r="J49" s="132"/>
      <c r="K49" s="143"/>
      <c r="L49" s="134">
        <f t="shared" si="3"/>
        <v>0</v>
      </c>
      <c r="O49" s="144"/>
      <c r="P49" s="144"/>
      <c r="Q49" s="49"/>
      <c r="R49" s="49"/>
      <c r="S49" s="49"/>
    </row>
    <row r="50" s="1" customFormat="1" ht="14.25" customHeight="1" spans="1:19">
      <c r="A50" s="35"/>
      <c r="B50" s="53"/>
      <c r="C50" s="68"/>
      <c r="D50" s="61"/>
      <c r="E50" s="61"/>
      <c r="F50" s="61"/>
      <c r="G50" s="61"/>
      <c r="H50" s="61"/>
      <c r="I50" s="145"/>
      <c r="J50" s="146"/>
      <c r="K50" s="147"/>
      <c r="L50" s="148">
        <f t="shared" si="3"/>
        <v>0</v>
      </c>
      <c r="O50" s="144"/>
      <c r="P50" s="144"/>
      <c r="Q50" s="49"/>
      <c r="R50" s="49"/>
      <c r="S50" s="49"/>
    </row>
    <row r="51" s="1" customFormat="1" ht="14.25" customHeight="1" spans="1:19">
      <c r="A51" s="35"/>
      <c r="B51" s="53"/>
      <c r="C51" s="68"/>
      <c r="D51" s="69"/>
      <c r="E51" s="69"/>
      <c r="F51" s="61"/>
      <c r="G51" s="61"/>
      <c r="H51" s="61"/>
      <c r="I51" s="61"/>
      <c r="J51" s="146"/>
      <c r="K51" s="147"/>
      <c r="L51" s="148">
        <f t="shared" si="3"/>
        <v>0</v>
      </c>
      <c r="O51" s="144"/>
      <c r="P51" s="144"/>
      <c r="Q51" s="49"/>
      <c r="R51" s="49"/>
      <c r="S51" s="49"/>
    </row>
    <row r="52" s="1" customFormat="1" ht="14.25" customHeight="1" spans="1:19">
      <c r="A52" s="35"/>
      <c r="B52" s="53"/>
      <c r="C52" s="72"/>
      <c r="D52" s="73"/>
      <c r="E52" s="73"/>
      <c r="F52" s="73"/>
      <c r="G52" s="73"/>
      <c r="H52" s="73"/>
      <c r="I52" s="142"/>
      <c r="J52" s="132"/>
      <c r="K52" s="143"/>
      <c r="L52" s="134">
        <f t="shared" si="3"/>
        <v>0</v>
      </c>
      <c r="O52" s="144"/>
      <c r="P52" s="144"/>
      <c r="Q52" s="49"/>
      <c r="R52" s="49"/>
      <c r="S52" s="49"/>
    </row>
    <row r="53" s="1" customFormat="1" ht="14.25" customHeight="1" spans="1:19">
      <c r="A53" s="35"/>
      <c r="B53" s="53"/>
      <c r="C53" s="72"/>
      <c r="D53" s="73"/>
      <c r="E53" s="73"/>
      <c r="F53" s="73"/>
      <c r="G53" s="73"/>
      <c r="H53" s="73"/>
      <c r="I53" s="142"/>
      <c r="J53" s="132"/>
      <c r="K53" s="143"/>
      <c r="L53" s="134">
        <f t="shared" si="3"/>
        <v>0</v>
      </c>
      <c r="O53" s="144"/>
      <c r="P53" s="144"/>
      <c r="Q53" s="49"/>
      <c r="R53" s="49"/>
      <c r="S53" s="49"/>
    </row>
    <row r="54" s="1" customFormat="1" ht="14.25" customHeight="1" spans="1:19">
      <c r="A54" s="35"/>
      <c r="B54" s="53"/>
      <c r="C54" s="72"/>
      <c r="D54" s="73"/>
      <c r="E54" s="73"/>
      <c r="F54" s="73"/>
      <c r="G54" s="73"/>
      <c r="H54" s="73"/>
      <c r="I54" s="142"/>
      <c r="J54" s="132"/>
      <c r="K54" s="143"/>
      <c r="L54" s="134">
        <f t="shared" si="3"/>
        <v>0</v>
      </c>
      <c r="O54" s="144"/>
      <c r="P54" s="144"/>
      <c r="Q54" s="49"/>
      <c r="R54" s="49"/>
      <c r="S54" s="49"/>
    </row>
    <row r="55" s="1" customFormat="1" ht="14.25" customHeight="1" spans="1:19">
      <c r="A55" s="35"/>
      <c r="B55" s="53"/>
      <c r="C55" s="72"/>
      <c r="D55" s="73"/>
      <c r="E55" s="73"/>
      <c r="F55" s="73"/>
      <c r="G55" s="73"/>
      <c r="H55" s="73"/>
      <c r="I55" s="142"/>
      <c r="J55" s="132"/>
      <c r="K55" s="143"/>
      <c r="L55" s="134">
        <f t="shared" si="3"/>
        <v>0</v>
      </c>
      <c r="O55" s="144"/>
      <c r="P55" s="144"/>
      <c r="Q55" s="49"/>
      <c r="R55" s="49"/>
      <c r="S55" s="49"/>
    </row>
    <row r="56" s="1" customFormat="1" ht="14.25" customHeight="1" spans="1:19">
      <c r="A56" s="35"/>
      <c r="B56" s="53"/>
      <c r="C56" s="72"/>
      <c r="D56" s="73"/>
      <c r="E56" s="73"/>
      <c r="F56" s="73"/>
      <c r="G56" s="73"/>
      <c r="H56" s="73"/>
      <c r="I56" s="142"/>
      <c r="J56" s="132"/>
      <c r="K56" s="143"/>
      <c r="L56" s="134">
        <f t="shared" si="3"/>
        <v>0</v>
      </c>
      <c r="O56" s="144"/>
      <c r="P56" s="144"/>
      <c r="Q56" s="49"/>
      <c r="R56" s="49"/>
      <c r="S56" s="49"/>
    </row>
    <row r="57" s="1" customFormat="1" ht="14.25" customHeight="1" spans="1:19">
      <c r="A57" s="35"/>
      <c r="B57" s="53"/>
      <c r="C57" s="66"/>
      <c r="D57" s="67"/>
      <c r="E57" s="67"/>
      <c r="F57" s="67"/>
      <c r="G57" s="67"/>
      <c r="H57" s="67"/>
      <c r="I57" s="131"/>
      <c r="J57" s="132"/>
      <c r="K57" s="133"/>
      <c r="L57" s="134">
        <f t="shared" si="3"/>
        <v>0</v>
      </c>
      <c r="Q57" s="49"/>
      <c r="R57" s="49"/>
      <c r="S57" s="49"/>
    </row>
    <row r="58" s="1" customFormat="1" ht="14.25" customHeight="1" spans="1:19">
      <c r="A58" s="35"/>
      <c r="B58" s="53"/>
      <c r="C58" s="66"/>
      <c r="D58" s="67"/>
      <c r="E58" s="67"/>
      <c r="F58" s="67"/>
      <c r="G58" s="67"/>
      <c r="H58" s="67"/>
      <c r="I58" s="131"/>
      <c r="J58" s="132"/>
      <c r="K58" s="149"/>
      <c r="L58" s="134"/>
      <c r="M58" s="135">
        <f>SUM(L48:L58)</f>
        <v>0</v>
      </c>
      <c r="N58" s="119">
        <f>M58/P98</f>
        <v>0</v>
      </c>
      <c r="Q58" s="49"/>
      <c r="R58" s="49"/>
      <c r="S58" s="49"/>
    </row>
    <row r="59" s="1" customFormat="1" ht="18.75" customHeight="1" spans="1:19">
      <c r="A59" s="35"/>
      <c r="B59" s="53"/>
      <c r="C59" s="54" t="s">
        <v>118</v>
      </c>
      <c r="D59" s="55"/>
      <c r="E59" s="55"/>
      <c r="F59" s="55"/>
      <c r="G59" s="55"/>
      <c r="H59" s="55"/>
      <c r="I59" s="121"/>
      <c r="J59" s="122"/>
      <c r="K59" s="123"/>
      <c r="L59" s="124"/>
      <c r="Q59" s="49"/>
      <c r="R59" s="49"/>
      <c r="S59" s="49"/>
    </row>
    <row r="60" s="2" customFormat="1" ht="14.25" customHeight="1" spans="1:19">
      <c r="A60" s="35"/>
      <c r="B60" s="57"/>
      <c r="C60" s="74" t="s">
        <v>119</v>
      </c>
      <c r="D60" s="61" t="s">
        <v>120</v>
      </c>
      <c r="E60" s="61"/>
      <c r="F60" s="61"/>
      <c r="G60" s="61"/>
      <c r="H60" s="61"/>
      <c r="I60" s="61"/>
      <c r="J60" s="150">
        <v>0.00297685009487666</v>
      </c>
      <c r="K60" s="151">
        <v>5.2020202020202</v>
      </c>
      <c r="L60" s="152">
        <f>J60*K60</f>
        <v>0.0154856343319341</v>
      </c>
      <c r="Q60" s="168"/>
      <c r="R60" s="168"/>
      <c r="S60" s="168"/>
    </row>
    <row r="61" s="2" customFormat="1" ht="14.25" customHeight="1" spans="1:19">
      <c r="A61" s="35"/>
      <c r="B61" s="57"/>
      <c r="C61" s="75" t="s">
        <v>121</v>
      </c>
      <c r="D61" s="61" t="s">
        <v>122</v>
      </c>
      <c r="E61" s="61"/>
      <c r="F61" s="61"/>
      <c r="G61" s="61"/>
      <c r="H61" s="61"/>
      <c r="I61" s="61"/>
      <c r="J61" s="153">
        <v>0.000482732447817837</v>
      </c>
      <c r="K61" s="154">
        <v>26.010101010101</v>
      </c>
      <c r="L61" s="155">
        <f>J61*K61</f>
        <v>0.0125559197285953</v>
      </c>
      <c r="Q61" s="168"/>
      <c r="R61" s="168"/>
      <c r="S61" s="168"/>
    </row>
    <row r="62" s="2" customFormat="1" ht="14.25" customHeight="1" spans="1:19">
      <c r="A62" s="35"/>
      <c r="B62" s="57"/>
      <c r="C62" s="75" t="s">
        <v>123</v>
      </c>
      <c r="D62" s="61" t="s">
        <v>124</v>
      </c>
      <c r="E62" s="61"/>
      <c r="F62" s="61"/>
      <c r="G62" s="61"/>
      <c r="H62" s="61"/>
      <c r="I62" s="145"/>
      <c r="J62" s="153">
        <f>0.0085/6.8*1.06</f>
        <v>0.001325</v>
      </c>
      <c r="K62" s="154">
        <v>46.8181818181818</v>
      </c>
      <c r="L62" s="155">
        <f>J62*K62</f>
        <v>0.0620340909090909</v>
      </c>
      <c r="Q62" s="168"/>
      <c r="R62" s="168"/>
      <c r="S62" s="168"/>
    </row>
    <row r="63" s="2" customFormat="1" ht="14.25" customHeight="1" spans="1:19">
      <c r="A63" s="35"/>
      <c r="B63" s="57"/>
      <c r="C63" s="75" t="s">
        <v>125</v>
      </c>
      <c r="D63" s="61" t="s">
        <v>126</v>
      </c>
      <c r="E63" s="61"/>
      <c r="F63" s="61"/>
      <c r="G63" s="61"/>
      <c r="H63" s="61"/>
      <c r="I63" s="61"/>
      <c r="J63" s="150">
        <v>0.0186</v>
      </c>
      <c r="K63" s="151">
        <v>1</v>
      </c>
      <c r="L63" s="152">
        <f>J63*K63</f>
        <v>0.0186</v>
      </c>
      <c r="Q63" s="168"/>
      <c r="R63" s="168"/>
      <c r="S63" s="168"/>
    </row>
    <row r="64" s="2" customFormat="1" ht="14.25" customHeight="1" spans="1:19">
      <c r="A64" s="35"/>
      <c r="B64" s="57"/>
      <c r="C64" s="76" t="s">
        <v>127</v>
      </c>
      <c r="D64" s="77" t="s">
        <v>128</v>
      </c>
      <c r="E64" s="61"/>
      <c r="F64" s="61"/>
      <c r="G64" s="61"/>
      <c r="H64" s="61"/>
      <c r="I64" s="145"/>
      <c r="J64" s="150">
        <v>0.173729706936538</v>
      </c>
      <c r="K64" s="151">
        <v>1</v>
      </c>
      <c r="L64" s="152">
        <f>J64*K64</f>
        <v>0.173729706936538</v>
      </c>
      <c r="Q64" s="168"/>
      <c r="R64" s="168"/>
      <c r="S64" s="168"/>
    </row>
    <row r="65" s="2" customFormat="1" ht="14.25" customHeight="1" spans="1:19">
      <c r="A65" s="35"/>
      <c r="B65" s="57"/>
      <c r="C65" s="75"/>
      <c r="D65" s="61"/>
      <c r="E65" s="61"/>
      <c r="F65" s="61"/>
      <c r="G65" s="61"/>
      <c r="H65" s="61"/>
      <c r="I65" s="145"/>
      <c r="J65" s="150"/>
      <c r="K65" s="151"/>
      <c r="L65" s="152"/>
      <c r="Q65" s="168"/>
      <c r="R65" s="168"/>
      <c r="S65" s="168"/>
    </row>
    <row r="66" s="2" customFormat="1" ht="14.25" customHeight="1" spans="1:19">
      <c r="A66" s="35"/>
      <c r="B66" s="57"/>
      <c r="C66" s="75"/>
      <c r="D66" s="61"/>
      <c r="E66" s="61"/>
      <c r="F66" s="61"/>
      <c r="G66" s="61"/>
      <c r="H66" s="61"/>
      <c r="I66" s="145"/>
      <c r="J66" s="153"/>
      <c r="K66" s="208"/>
      <c r="L66" s="152"/>
      <c r="Q66" s="168"/>
      <c r="R66" s="168"/>
      <c r="S66" s="168"/>
    </row>
    <row r="67" s="1" customFormat="1" ht="14.25" customHeight="1" spans="1:19">
      <c r="A67" s="35"/>
      <c r="B67" s="53"/>
      <c r="C67" s="72"/>
      <c r="D67" s="61"/>
      <c r="E67" s="61"/>
      <c r="F67" s="61"/>
      <c r="G67" s="61"/>
      <c r="H67" s="61"/>
      <c r="I67" s="145"/>
      <c r="J67" s="146"/>
      <c r="K67" s="209"/>
      <c r="L67" s="148"/>
      <c r="Q67" s="49"/>
      <c r="R67" s="49"/>
      <c r="S67" s="49"/>
    </row>
    <row r="68" s="1" customFormat="1" ht="14.25" customHeight="1" spans="1:19">
      <c r="A68" s="35"/>
      <c r="B68" s="53"/>
      <c r="C68" s="72"/>
      <c r="D68" s="61"/>
      <c r="E68" s="61"/>
      <c r="F68" s="61"/>
      <c r="G68" s="61"/>
      <c r="H68" s="61"/>
      <c r="I68" s="145"/>
      <c r="J68" s="146"/>
      <c r="K68" s="209"/>
      <c r="L68" s="152"/>
      <c r="Q68" s="49"/>
      <c r="R68" s="49"/>
      <c r="S68" s="49"/>
    </row>
    <row r="69" s="1" customFormat="1" ht="14.25" customHeight="1" spans="1:19">
      <c r="A69" s="35"/>
      <c r="B69" s="53"/>
      <c r="C69" s="72"/>
      <c r="D69" s="61"/>
      <c r="E69" s="61"/>
      <c r="F69" s="61"/>
      <c r="G69" s="61"/>
      <c r="H69" s="61"/>
      <c r="I69" s="145"/>
      <c r="J69" s="146"/>
      <c r="K69" s="210"/>
      <c r="L69" s="152"/>
      <c r="Q69" s="49"/>
      <c r="R69" s="49"/>
      <c r="S69" s="49"/>
    </row>
    <row r="70" s="1" customFormat="1" ht="14.25" customHeight="1" spans="1:19">
      <c r="A70" s="35"/>
      <c r="B70" s="53"/>
      <c r="C70" s="72"/>
      <c r="D70" s="61"/>
      <c r="E70" s="61"/>
      <c r="F70" s="61"/>
      <c r="G70" s="61"/>
      <c r="H70" s="61"/>
      <c r="I70" s="145"/>
      <c r="J70" s="146"/>
      <c r="K70" s="210"/>
      <c r="L70" s="152"/>
      <c r="Q70" s="49"/>
      <c r="R70" s="49"/>
      <c r="S70" s="49"/>
    </row>
    <row r="71" s="1" customFormat="1" ht="14.25" customHeight="1" spans="1:19">
      <c r="A71" s="35"/>
      <c r="B71" s="53"/>
      <c r="C71" s="68"/>
      <c r="D71" s="69"/>
      <c r="E71" s="69"/>
      <c r="F71" s="69"/>
      <c r="G71" s="69"/>
      <c r="H71" s="69"/>
      <c r="I71" s="137"/>
      <c r="J71" s="98"/>
      <c r="K71" s="211"/>
      <c r="L71" s="148"/>
      <c r="M71" s="135">
        <f>SUM(L60:L71)</f>
        <v>0.282405351906158</v>
      </c>
      <c r="N71" s="119">
        <f>M71/P98</f>
        <v>0.410970003574836</v>
      </c>
      <c r="Q71" s="49"/>
      <c r="R71" s="49"/>
      <c r="S71" s="49"/>
    </row>
    <row r="72" s="1" customFormat="1" spans="1:19">
      <c r="A72" s="35"/>
      <c r="B72" s="169"/>
      <c r="C72" s="170"/>
      <c r="D72" s="171"/>
      <c r="E72" s="171"/>
      <c r="F72" s="171"/>
      <c r="G72" s="172"/>
      <c r="H72" s="171"/>
      <c r="I72" s="172"/>
      <c r="J72" s="212"/>
      <c r="K72" s="213"/>
      <c r="L72" s="117" t="s">
        <v>129</v>
      </c>
      <c r="M72" s="118">
        <f>M36+M46+M58+M71</f>
        <v>0.554165639851469</v>
      </c>
      <c r="Q72" s="49"/>
      <c r="R72" s="49"/>
      <c r="S72" s="49"/>
    </row>
    <row r="73" s="1" customFormat="1" ht="11.4" spans="1:19">
      <c r="A73" s="35"/>
      <c r="B73" s="169"/>
      <c r="C73" s="173"/>
      <c r="D73" s="174"/>
      <c r="E73" s="174"/>
      <c r="F73" s="174"/>
      <c r="G73" s="175"/>
      <c r="H73" s="174"/>
      <c r="I73" s="175"/>
      <c r="J73" s="214"/>
      <c r="K73" s="215"/>
      <c r="L73" s="216"/>
      <c r="M73" s="217"/>
      <c r="Q73" s="49"/>
      <c r="R73" s="49"/>
      <c r="S73" s="49"/>
    </row>
    <row r="74" s="1" customFormat="1" ht="18" customHeight="1" spans="1:19">
      <c r="A74" s="35"/>
      <c r="B74" s="53"/>
      <c r="C74" s="176" t="s">
        <v>130</v>
      </c>
      <c r="D74" s="177"/>
      <c r="E74" s="177"/>
      <c r="F74" s="177"/>
      <c r="G74" s="177"/>
      <c r="H74" s="177"/>
      <c r="I74" s="218"/>
      <c r="J74" s="219"/>
      <c r="K74" s="220"/>
      <c r="L74" s="124"/>
      <c r="Q74" s="49"/>
      <c r="R74" s="49"/>
      <c r="S74" s="49"/>
    </row>
    <row r="75" s="1" customFormat="1" ht="13.2" spans="1:19">
      <c r="A75" s="35"/>
      <c r="B75" s="53"/>
      <c r="C75" s="72"/>
      <c r="D75" s="73"/>
      <c r="E75" s="73"/>
      <c r="F75" s="73"/>
      <c r="G75" s="73"/>
      <c r="H75" s="73"/>
      <c r="I75" s="142"/>
      <c r="J75" s="221"/>
      <c r="K75" s="143"/>
      <c r="L75" s="134">
        <f>J75*K75</f>
        <v>0</v>
      </c>
      <c r="M75" s="222"/>
      <c r="Q75" s="49"/>
      <c r="R75" s="49"/>
      <c r="S75" s="49"/>
    </row>
    <row r="76" s="1" customFormat="1" ht="13.2" spans="1:19">
      <c r="A76" s="35"/>
      <c r="B76" s="53"/>
      <c r="C76" s="72"/>
      <c r="D76" s="73"/>
      <c r="E76" s="73"/>
      <c r="F76" s="73"/>
      <c r="G76" s="73"/>
      <c r="H76" s="73"/>
      <c r="I76" s="142"/>
      <c r="J76" s="221"/>
      <c r="K76" s="143"/>
      <c r="L76" s="134">
        <f>J76*K76</f>
        <v>0</v>
      </c>
      <c r="M76" s="222"/>
      <c r="Q76" s="49"/>
      <c r="R76" s="49"/>
      <c r="S76" s="49"/>
    </row>
    <row r="77" s="1" customFormat="1" ht="13.2" spans="1:19">
      <c r="A77" s="35"/>
      <c r="B77" s="53"/>
      <c r="C77" s="72"/>
      <c r="D77" s="73"/>
      <c r="E77" s="73"/>
      <c r="F77" s="73"/>
      <c r="G77" s="73"/>
      <c r="H77" s="73"/>
      <c r="I77" s="142"/>
      <c r="J77" s="221"/>
      <c r="K77" s="143"/>
      <c r="L77" s="134">
        <f>J77*K77</f>
        <v>0</v>
      </c>
      <c r="M77" s="222"/>
      <c r="Q77" s="49"/>
      <c r="R77" s="49"/>
      <c r="S77" s="49"/>
    </row>
    <row r="78" s="1" customFormat="1" ht="13.2" spans="1:19">
      <c r="A78" s="35"/>
      <c r="B78" s="53"/>
      <c r="C78" s="72"/>
      <c r="D78" s="73"/>
      <c r="E78" s="73"/>
      <c r="F78" s="73"/>
      <c r="G78" s="73"/>
      <c r="H78" s="73"/>
      <c r="I78" s="142"/>
      <c r="J78" s="221"/>
      <c r="K78" s="143"/>
      <c r="L78" s="134">
        <f>J78*K78</f>
        <v>0</v>
      </c>
      <c r="M78" s="222"/>
      <c r="Q78" s="49"/>
      <c r="R78" s="49"/>
      <c r="S78" s="49"/>
    </row>
    <row r="79" s="1" customFormat="1" ht="11.4" spans="1:19">
      <c r="A79" s="35"/>
      <c r="B79" s="53"/>
      <c r="C79" s="178"/>
      <c r="D79" s="179"/>
      <c r="E79" s="179"/>
      <c r="F79" s="179"/>
      <c r="G79" s="179"/>
      <c r="H79" s="179"/>
      <c r="I79" s="223"/>
      <c r="J79" s="224"/>
      <c r="K79" s="157"/>
      <c r="L79" s="134">
        <f>J79*K79</f>
        <v>0</v>
      </c>
      <c r="Q79" s="49"/>
      <c r="R79" s="49"/>
      <c r="S79" s="49"/>
    </row>
    <row r="80" s="1" customFormat="1" ht="11.4" spans="1:19">
      <c r="A80" s="35"/>
      <c r="B80" s="180"/>
      <c r="C80" s="66" t="s">
        <v>16</v>
      </c>
      <c r="D80" s="67"/>
      <c r="E80" s="67"/>
      <c r="F80" s="67"/>
      <c r="G80" s="67"/>
      <c r="H80" s="67"/>
      <c r="I80" s="131"/>
      <c r="J80" s="132"/>
      <c r="K80" s="133"/>
      <c r="L80" s="134"/>
      <c r="M80" s="217"/>
      <c r="Q80" s="49"/>
      <c r="R80" s="49"/>
      <c r="S80" s="49"/>
    </row>
    <row r="81" s="1" customFormat="1" spans="1:19">
      <c r="A81" s="35"/>
      <c r="D81" s="49"/>
      <c r="E81" s="49"/>
      <c r="F81" s="49"/>
      <c r="H81" s="49"/>
      <c r="J81" s="115"/>
      <c r="K81" s="116"/>
      <c r="L81" s="117" t="s">
        <v>129</v>
      </c>
      <c r="M81" s="118">
        <f>SUM(L75:L80)</f>
        <v>0</v>
      </c>
      <c r="N81" s="119">
        <f>M81/P98</f>
        <v>0</v>
      </c>
      <c r="Q81" s="49"/>
      <c r="R81" s="49"/>
      <c r="S81" s="49"/>
    </row>
    <row r="82" s="1" customFormat="1" spans="1:19">
      <c r="A82" s="35"/>
      <c r="D82" s="49"/>
      <c r="E82" s="49"/>
      <c r="F82" s="49"/>
      <c r="H82" s="49"/>
      <c r="J82" s="115"/>
      <c r="K82" s="116"/>
      <c r="L82" s="225"/>
      <c r="M82" s="226"/>
      <c r="Q82" s="49"/>
      <c r="R82" s="49"/>
      <c r="S82" s="49"/>
    </row>
    <row r="83" s="1" customFormat="1" spans="1:19">
      <c r="A83" s="35"/>
      <c r="D83" s="49"/>
      <c r="E83" s="49"/>
      <c r="F83" s="49"/>
      <c r="H83" s="49"/>
      <c r="J83" s="115"/>
      <c r="K83" s="116"/>
      <c r="L83" s="225"/>
      <c r="M83" s="226"/>
      <c r="Q83" s="49"/>
      <c r="R83" s="49"/>
      <c r="S83" s="49"/>
    </row>
    <row r="84" s="1" customFormat="1" ht="30.75" customHeight="1" spans="1:19">
      <c r="A84" s="35"/>
      <c r="B84" s="50" t="s">
        <v>131</v>
      </c>
      <c r="C84" s="51" t="s">
        <v>19</v>
      </c>
      <c r="D84" s="52"/>
      <c r="E84" s="52"/>
      <c r="F84" s="52"/>
      <c r="G84" s="52"/>
      <c r="H84" s="52"/>
      <c r="I84" s="120"/>
      <c r="J84" s="94" t="s">
        <v>101</v>
      </c>
      <c r="K84" s="95" t="s">
        <v>102</v>
      </c>
      <c r="L84" s="95" t="s">
        <v>93</v>
      </c>
      <c r="M84" s="226"/>
      <c r="Q84" s="49"/>
      <c r="R84" s="49"/>
      <c r="S84" s="49"/>
    </row>
    <row r="85" s="1" customFormat="1" ht="15" customHeight="1" spans="1:19">
      <c r="A85" s="35"/>
      <c r="B85" s="181"/>
      <c r="C85" s="182" t="s">
        <v>132</v>
      </c>
      <c r="D85" s="183"/>
      <c r="E85" s="183"/>
      <c r="F85" s="183"/>
      <c r="G85" s="183"/>
      <c r="H85" s="183"/>
      <c r="I85" s="227"/>
      <c r="J85" s="228"/>
      <c r="K85" s="229"/>
      <c r="L85" s="139"/>
      <c r="M85" s="230"/>
      <c r="Q85" s="49"/>
      <c r="R85" s="49"/>
      <c r="S85" s="49"/>
    </row>
    <row r="86" s="1" customFormat="1" ht="15" customHeight="1" spans="1:19">
      <c r="A86" s="35"/>
      <c r="B86" s="181"/>
      <c r="C86" s="184" t="s">
        <v>133</v>
      </c>
      <c r="D86" s="185" t="s">
        <v>134</v>
      </c>
      <c r="E86" s="185"/>
      <c r="F86" s="185"/>
      <c r="G86" s="185"/>
      <c r="H86" s="185"/>
      <c r="I86" s="231"/>
      <c r="J86" s="228">
        <v>0.0386185958254269</v>
      </c>
      <c r="K86" s="232">
        <v>1</v>
      </c>
      <c r="L86" s="139">
        <f t="shared" ref="L86:L90" si="4">J86*K86</f>
        <v>0.0386185958254269</v>
      </c>
      <c r="M86" s="230"/>
      <c r="Q86" s="49"/>
      <c r="R86" s="49"/>
      <c r="S86" s="49"/>
    </row>
    <row r="87" s="1" customFormat="1" ht="15" customHeight="1" spans="1:19">
      <c r="A87" s="35"/>
      <c r="B87" s="181"/>
      <c r="C87" s="184" t="s">
        <v>135</v>
      </c>
      <c r="D87" s="185" t="s">
        <v>136</v>
      </c>
      <c r="E87" s="185"/>
      <c r="F87" s="185"/>
      <c r="G87" s="185"/>
      <c r="H87" s="185"/>
      <c r="I87" s="231"/>
      <c r="J87" s="228">
        <v>0.511696394686907</v>
      </c>
      <c r="K87" s="232">
        <f>1/12</f>
        <v>0.0833333333333333</v>
      </c>
      <c r="L87" s="139">
        <f t="shared" si="4"/>
        <v>0.0426413662239089</v>
      </c>
      <c r="M87" s="230"/>
      <c r="Q87" s="49"/>
      <c r="R87" s="49"/>
      <c r="S87" s="49"/>
    </row>
    <row r="88" s="1" customFormat="1" ht="15" customHeight="1" spans="1:19">
      <c r="A88" s="35"/>
      <c r="B88" s="181"/>
      <c r="C88" s="184" t="s">
        <v>137</v>
      </c>
      <c r="D88" s="185"/>
      <c r="E88" s="185"/>
      <c r="F88" s="185"/>
      <c r="G88" s="185"/>
      <c r="H88" s="185"/>
      <c r="I88" s="231"/>
      <c r="J88" s="233">
        <v>0.001</v>
      </c>
      <c r="K88" s="232">
        <v>1</v>
      </c>
      <c r="L88" s="139">
        <f t="shared" si="4"/>
        <v>0.001</v>
      </c>
      <c r="M88" s="230"/>
      <c r="Q88" s="49"/>
      <c r="R88" s="49"/>
      <c r="S88" s="49"/>
    </row>
    <row r="89" s="1" customFormat="1" ht="15" customHeight="1" spans="1:19">
      <c r="A89" s="35"/>
      <c r="B89" s="181"/>
      <c r="C89" s="184"/>
      <c r="D89" s="185"/>
      <c r="E89" s="185"/>
      <c r="F89" s="185"/>
      <c r="G89" s="185"/>
      <c r="H89" s="185"/>
      <c r="I89" s="231"/>
      <c r="J89" s="228"/>
      <c r="K89" s="232"/>
      <c r="L89" s="139">
        <f t="shared" si="4"/>
        <v>0</v>
      </c>
      <c r="M89" s="230"/>
      <c r="Q89" s="49"/>
      <c r="R89" s="49"/>
      <c r="S89" s="49"/>
    </row>
    <row r="90" s="1" customFormat="1" ht="15" customHeight="1" spans="1:19">
      <c r="A90" s="35"/>
      <c r="B90" s="181"/>
      <c r="C90" s="184"/>
      <c r="D90" s="185"/>
      <c r="E90" s="185"/>
      <c r="F90" s="185"/>
      <c r="G90" s="185"/>
      <c r="H90" s="185"/>
      <c r="I90" s="231"/>
      <c r="J90" s="228"/>
      <c r="K90" s="232"/>
      <c r="L90" s="139">
        <f t="shared" si="4"/>
        <v>0</v>
      </c>
      <c r="M90" s="230"/>
      <c r="Q90" s="49"/>
      <c r="R90" s="49"/>
      <c r="S90" s="49"/>
    </row>
    <row r="91" s="1" customFormat="1" ht="15" customHeight="1" spans="1:19">
      <c r="A91" s="35"/>
      <c r="B91" s="181"/>
      <c r="C91" s="182" t="s">
        <v>138</v>
      </c>
      <c r="D91" s="183"/>
      <c r="E91" s="183"/>
      <c r="F91" s="183"/>
      <c r="G91" s="183"/>
      <c r="H91" s="183"/>
      <c r="J91" s="98"/>
      <c r="K91" s="208"/>
      <c r="L91" s="139"/>
      <c r="M91" s="111"/>
      <c r="Q91" s="49"/>
      <c r="R91" s="49"/>
      <c r="S91" s="49"/>
    </row>
    <row r="92" s="1" customFormat="1" ht="15" customHeight="1" spans="1:19">
      <c r="A92" s="35"/>
      <c r="B92" s="181"/>
      <c r="C92" s="184" t="s">
        <v>139</v>
      </c>
      <c r="D92" s="185"/>
      <c r="E92" s="185" t="s">
        <v>140</v>
      </c>
      <c r="F92" s="185"/>
      <c r="G92" s="185"/>
      <c r="H92" s="185"/>
      <c r="I92" s="227"/>
      <c r="J92" s="228">
        <v>0.367779279558559</v>
      </c>
      <c r="K92" s="232">
        <f>1/12</f>
        <v>0.0833333333333333</v>
      </c>
      <c r="L92" s="139">
        <f>J92*K92</f>
        <v>0.0306482732965466</v>
      </c>
      <c r="M92" s="234"/>
      <c r="N92" s="235"/>
      <c r="Q92" s="49"/>
      <c r="R92" s="49"/>
      <c r="S92" s="49"/>
    </row>
    <row r="93" s="1" customFormat="1" ht="15" customHeight="1" spans="1:19">
      <c r="A93" s="35"/>
      <c r="B93" s="181"/>
      <c r="C93" s="184" t="s">
        <v>141</v>
      </c>
      <c r="D93" s="185" t="s">
        <v>142</v>
      </c>
      <c r="E93" s="185"/>
      <c r="F93" s="185"/>
      <c r="G93" s="185"/>
      <c r="H93" s="185"/>
      <c r="I93" s="231"/>
      <c r="J93" s="228">
        <v>0.00400284000568001</v>
      </c>
      <c r="K93" s="232">
        <v>1</v>
      </c>
      <c r="L93" s="139">
        <f>J93*K93</f>
        <v>0.00400284000568001</v>
      </c>
      <c r="M93" s="234"/>
      <c r="Q93" s="49"/>
      <c r="R93" s="49"/>
      <c r="S93" s="49"/>
    </row>
    <row r="94" s="1" customFormat="1" ht="15" customHeight="1" spans="1:19">
      <c r="A94" s="35"/>
      <c r="B94" s="181"/>
      <c r="C94" s="184" t="s">
        <v>143</v>
      </c>
      <c r="D94" s="185"/>
      <c r="E94" s="185"/>
      <c r="F94" s="185"/>
      <c r="G94" s="185"/>
      <c r="H94" s="185"/>
      <c r="I94" s="231"/>
      <c r="J94" s="228">
        <v>0.0160910815939278</v>
      </c>
      <c r="K94" s="232">
        <v>1</v>
      </c>
      <c r="L94" s="139">
        <f>J94*K94</f>
        <v>0.0160910815939278</v>
      </c>
      <c r="M94" s="111"/>
      <c r="Q94" s="49"/>
      <c r="R94" s="49"/>
      <c r="S94" s="49"/>
    </row>
    <row r="95" s="1" customFormat="1" ht="15" customHeight="1" spans="1:19">
      <c r="A95" s="35"/>
      <c r="B95" s="53"/>
      <c r="C95" s="184"/>
      <c r="D95" s="185"/>
      <c r="E95" s="185"/>
      <c r="F95" s="185"/>
      <c r="G95" s="185"/>
      <c r="H95" s="185"/>
      <c r="I95" s="231"/>
      <c r="J95" s="98"/>
      <c r="K95" s="236"/>
      <c r="L95" s="139"/>
      <c r="M95" s="111"/>
      <c r="Q95" s="49"/>
      <c r="R95" s="49"/>
      <c r="S95" s="49"/>
    </row>
    <row r="96" s="1" customFormat="1" ht="15" customHeight="1" spans="1:19">
      <c r="A96" s="35"/>
      <c r="B96" s="180"/>
      <c r="C96" s="184"/>
      <c r="D96" s="185"/>
      <c r="E96" s="185"/>
      <c r="F96" s="185"/>
      <c r="G96" s="185"/>
      <c r="H96" s="185"/>
      <c r="I96" s="231"/>
      <c r="J96" s="107"/>
      <c r="K96" s="237"/>
      <c r="L96" s="139"/>
      <c r="M96" s="238"/>
      <c r="Q96" s="49"/>
      <c r="R96" s="49"/>
      <c r="S96" s="49"/>
    </row>
    <row r="97" ht="15" customHeight="1" spans="12:16">
      <c r="L97" s="239" t="s">
        <v>129</v>
      </c>
      <c r="M97" s="118">
        <f>SUM(L85:L96)</f>
        <v>0.13300215694549</v>
      </c>
      <c r="N97" s="119">
        <f>M97/P98</f>
        <v>0.193551207675101</v>
      </c>
      <c r="P97" s="1"/>
    </row>
    <row r="98" ht="15" customHeight="1" spans="13:16">
      <c r="M98" s="240"/>
      <c r="N98" s="241">
        <f>SUM(N20:N97)</f>
        <v>1</v>
      </c>
      <c r="P98" s="242">
        <f>M72+M97</f>
        <v>0.687167796796959</v>
      </c>
    </row>
    <row r="99" ht="15" customHeight="1"/>
    <row r="100" ht="15" customHeight="1"/>
    <row r="101" s="1" customFormat="1" ht="22.35" customHeight="1" spans="1:19">
      <c r="A101" s="186" t="s">
        <v>144</v>
      </c>
      <c r="B101" s="187" t="s">
        <v>145</v>
      </c>
      <c r="C101" s="51" t="s">
        <v>19</v>
      </c>
      <c r="D101" s="52"/>
      <c r="E101" s="52"/>
      <c r="F101" s="52"/>
      <c r="G101" s="52"/>
      <c r="H101" s="52"/>
      <c r="I101" s="52"/>
      <c r="J101" s="243"/>
      <c r="K101" s="120"/>
      <c r="L101" s="95" t="s">
        <v>93</v>
      </c>
      <c r="N101" s="119"/>
      <c r="Q101" s="49"/>
      <c r="R101" s="49"/>
      <c r="S101" s="49"/>
    </row>
    <row r="102" s="1" customFormat="1" ht="13.35" customHeight="1" spans="1:19">
      <c r="A102" s="188"/>
      <c r="B102" s="189"/>
      <c r="C102" s="190" t="s">
        <v>146</v>
      </c>
      <c r="D102" s="191"/>
      <c r="E102" s="191"/>
      <c r="F102" s="191"/>
      <c r="G102" s="191"/>
      <c r="H102" s="191"/>
      <c r="I102" s="191"/>
      <c r="J102" s="244"/>
      <c r="K102" s="245"/>
      <c r="L102" s="246">
        <f>N18</f>
        <v>0</v>
      </c>
      <c r="N102" s="119"/>
      <c r="Q102" s="49"/>
      <c r="R102" s="49"/>
      <c r="S102" s="49"/>
    </row>
    <row r="103" s="1" customFormat="1" ht="11.4" spans="1:19">
      <c r="A103" s="188"/>
      <c r="B103" s="189"/>
      <c r="C103" s="192" t="s">
        <v>147</v>
      </c>
      <c r="D103" s="193"/>
      <c r="E103" s="193"/>
      <c r="F103" s="193"/>
      <c r="G103" s="193"/>
      <c r="H103" s="193"/>
      <c r="I103" s="193"/>
      <c r="J103" s="247"/>
      <c r="K103" s="248"/>
      <c r="L103" s="246">
        <v>0</v>
      </c>
      <c r="N103" s="119"/>
      <c r="Q103" s="49"/>
      <c r="R103" s="49"/>
      <c r="S103" s="49"/>
    </row>
    <row r="104" s="1" customFormat="1" ht="11.4" spans="1:19">
      <c r="A104" s="188"/>
      <c r="B104" s="189"/>
      <c r="C104" s="194" t="s">
        <v>148</v>
      </c>
      <c r="D104" s="195"/>
      <c r="E104" s="195"/>
      <c r="F104" s="195"/>
      <c r="G104" s="195"/>
      <c r="H104" s="195"/>
      <c r="I104" s="195"/>
      <c r="J104" s="249"/>
      <c r="K104" s="250"/>
      <c r="L104" s="246">
        <v>0</v>
      </c>
      <c r="N104" s="119"/>
      <c r="Q104" s="49"/>
      <c r="R104" s="49"/>
      <c r="S104" s="49"/>
    </row>
    <row r="105" s="1" customFormat="1" ht="11.4" spans="1:19">
      <c r="A105" s="188"/>
      <c r="B105" s="189"/>
      <c r="C105" s="192" t="s">
        <v>149</v>
      </c>
      <c r="D105" s="193"/>
      <c r="E105" s="193"/>
      <c r="F105" s="193"/>
      <c r="G105" s="193"/>
      <c r="H105" s="193"/>
      <c r="I105" s="193"/>
      <c r="J105" s="247"/>
      <c r="K105" s="248"/>
      <c r="L105" s="246">
        <v>0</v>
      </c>
      <c r="N105" s="119"/>
      <c r="Q105" s="49"/>
      <c r="R105" s="49"/>
      <c r="S105" s="49"/>
    </row>
    <row r="106" s="1" customFormat="1" ht="11.4" spans="1:19">
      <c r="A106" s="188"/>
      <c r="B106" s="196"/>
      <c r="C106" s="192" t="s">
        <v>150</v>
      </c>
      <c r="D106" s="193"/>
      <c r="E106" s="193"/>
      <c r="F106" s="193"/>
      <c r="G106" s="193"/>
      <c r="H106" s="193"/>
      <c r="I106" s="193"/>
      <c r="J106" s="247"/>
      <c r="K106" s="248"/>
      <c r="L106" s="246">
        <v>0</v>
      </c>
      <c r="N106" s="119"/>
      <c r="Q106" s="49"/>
      <c r="R106" s="49"/>
      <c r="S106" s="49"/>
    </row>
    <row r="107" s="1" customFormat="1" spans="1:19">
      <c r="A107" s="188"/>
      <c r="B107" s="197"/>
      <c r="D107" s="49"/>
      <c r="E107" s="49"/>
      <c r="F107" s="49"/>
      <c r="H107" s="49"/>
      <c r="J107" s="115"/>
      <c r="L107" s="239" t="s">
        <v>129</v>
      </c>
      <c r="M107" s="118">
        <f>SUM(L102:L106)</f>
        <v>0</v>
      </c>
      <c r="N107" s="119"/>
      <c r="Q107" s="49"/>
      <c r="R107" s="49"/>
      <c r="S107" s="49"/>
    </row>
    <row r="108" s="1" customFormat="1" ht="11.4" spans="1:19">
      <c r="A108" s="188"/>
      <c r="B108" s="198"/>
      <c r="D108" s="49"/>
      <c r="E108" s="49"/>
      <c r="F108" s="49"/>
      <c r="H108" s="49"/>
      <c r="J108" s="115"/>
      <c r="L108" s="251"/>
      <c r="N108" s="119"/>
      <c r="Q108" s="49"/>
      <c r="R108" s="49"/>
      <c r="S108" s="49"/>
    </row>
    <row r="109" s="1" customFormat="1" ht="29.25" customHeight="1" spans="1:19">
      <c r="A109" s="188"/>
      <c r="B109" s="29" t="s">
        <v>151</v>
      </c>
      <c r="C109" s="51" t="s">
        <v>19</v>
      </c>
      <c r="D109" s="52"/>
      <c r="E109" s="52"/>
      <c r="F109" s="52"/>
      <c r="G109" s="52"/>
      <c r="H109" s="52"/>
      <c r="I109" s="120"/>
      <c r="J109" s="94" t="s">
        <v>152</v>
      </c>
      <c r="K109" s="95" t="s">
        <v>153</v>
      </c>
      <c r="L109" s="95" t="s">
        <v>93</v>
      </c>
      <c r="N109" s="119"/>
      <c r="Q109" s="49"/>
      <c r="R109" s="49"/>
      <c r="S109" s="49"/>
    </row>
    <row r="110" s="1" customFormat="1" spans="1:19">
      <c r="A110" s="188"/>
      <c r="B110" s="199"/>
      <c r="C110" s="37"/>
      <c r="D110" s="200"/>
      <c r="E110" s="200"/>
      <c r="F110" s="200"/>
      <c r="G110" s="201"/>
      <c r="H110" s="200"/>
      <c r="I110" s="252"/>
      <c r="J110" s="98"/>
      <c r="K110" s="253"/>
      <c r="L110" s="254"/>
      <c r="M110" s="255"/>
      <c r="N110" s="119"/>
      <c r="Q110" s="49"/>
      <c r="R110" s="49"/>
      <c r="S110" s="49"/>
    </row>
    <row r="111" s="1" customFormat="1" ht="11.4" spans="1:19">
      <c r="A111" s="188"/>
      <c r="B111" s="199"/>
      <c r="C111" s="43"/>
      <c r="D111" s="200"/>
      <c r="E111" s="200"/>
      <c r="F111" s="200"/>
      <c r="G111" s="201"/>
      <c r="H111" s="200"/>
      <c r="I111" s="252"/>
      <c r="J111" s="98"/>
      <c r="K111" s="253"/>
      <c r="L111" s="256">
        <f t="shared" ref="L111:L119" si="5">J111*K111</f>
        <v>0</v>
      </c>
      <c r="M111" s="255"/>
      <c r="N111" s="119"/>
      <c r="Q111" s="49"/>
      <c r="R111" s="49"/>
      <c r="S111" s="49"/>
    </row>
    <row r="112" s="1" customFormat="1" ht="11.4" spans="1:19">
      <c r="A112" s="188"/>
      <c r="B112" s="199"/>
      <c r="C112" s="43"/>
      <c r="D112" s="200"/>
      <c r="E112" s="200"/>
      <c r="F112" s="200"/>
      <c r="G112" s="201"/>
      <c r="H112" s="200"/>
      <c r="I112" s="252"/>
      <c r="J112" s="98"/>
      <c r="K112" s="253"/>
      <c r="L112" s="256">
        <f t="shared" si="5"/>
        <v>0</v>
      </c>
      <c r="M112" s="255"/>
      <c r="N112" s="119"/>
      <c r="Q112" s="49"/>
      <c r="R112" s="49"/>
      <c r="S112" s="49"/>
    </row>
    <row r="113" s="1" customFormat="1" ht="11.4" spans="1:19">
      <c r="A113" s="188"/>
      <c r="B113" s="199"/>
      <c r="C113" s="43"/>
      <c r="D113" s="200"/>
      <c r="E113" s="200"/>
      <c r="F113" s="200"/>
      <c r="G113" s="201"/>
      <c r="H113" s="200"/>
      <c r="I113" s="252"/>
      <c r="J113" s="98"/>
      <c r="K113" s="253"/>
      <c r="L113" s="256">
        <f t="shared" si="5"/>
        <v>0</v>
      </c>
      <c r="M113" s="255"/>
      <c r="N113" s="119"/>
      <c r="Q113" s="49"/>
      <c r="R113" s="49"/>
      <c r="S113" s="49"/>
    </row>
    <row r="114" s="1" customFormat="1" ht="11.4" spans="1:19">
      <c r="A114" s="188"/>
      <c r="B114" s="199"/>
      <c r="C114" s="43"/>
      <c r="D114" s="200"/>
      <c r="E114" s="200"/>
      <c r="F114" s="200"/>
      <c r="G114" s="201"/>
      <c r="H114" s="200"/>
      <c r="I114" s="252"/>
      <c r="J114" s="98"/>
      <c r="K114" s="253"/>
      <c r="L114" s="256">
        <f t="shared" si="5"/>
        <v>0</v>
      </c>
      <c r="M114" s="255"/>
      <c r="N114" s="119"/>
      <c r="Q114" s="49"/>
      <c r="R114" s="49"/>
      <c r="S114" s="49"/>
    </row>
    <row r="115" s="1" customFormat="1" ht="11.4" spans="1:19">
      <c r="A115" s="188"/>
      <c r="B115" s="199"/>
      <c r="C115" s="43"/>
      <c r="D115" s="200"/>
      <c r="E115" s="200"/>
      <c r="F115" s="200"/>
      <c r="G115" s="201"/>
      <c r="H115" s="200"/>
      <c r="I115" s="252"/>
      <c r="J115" s="98"/>
      <c r="K115" s="253"/>
      <c r="L115" s="256">
        <f t="shared" si="5"/>
        <v>0</v>
      </c>
      <c r="M115" s="111"/>
      <c r="N115" s="119"/>
      <c r="Q115" s="49"/>
      <c r="R115" s="49"/>
      <c r="S115" s="49"/>
    </row>
    <row r="116" s="1" customFormat="1" ht="11.4" spans="1:19">
      <c r="A116" s="188"/>
      <c r="B116" s="199"/>
      <c r="C116" s="43"/>
      <c r="D116" s="200"/>
      <c r="E116" s="200"/>
      <c r="F116" s="200"/>
      <c r="G116" s="201"/>
      <c r="H116" s="200"/>
      <c r="I116" s="252"/>
      <c r="J116" s="98"/>
      <c r="K116" s="253"/>
      <c r="L116" s="256">
        <f t="shared" si="5"/>
        <v>0</v>
      </c>
      <c r="M116" s="111"/>
      <c r="N116" s="119"/>
      <c r="Q116" s="49"/>
      <c r="R116" s="49"/>
      <c r="S116" s="49"/>
    </row>
    <row r="117" s="1" customFormat="1" ht="11.4" spans="1:19">
      <c r="A117" s="188"/>
      <c r="B117" s="199"/>
      <c r="C117" s="43"/>
      <c r="D117" s="200"/>
      <c r="E117" s="200"/>
      <c r="F117" s="200"/>
      <c r="G117" s="201"/>
      <c r="H117" s="200"/>
      <c r="I117" s="252"/>
      <c r="J117" s="98"/>
      <c r="K117" s="253"/>
      <c r="L117" s="256">
        <f t="shared" si="5"/>
        <v>0</v>
      </c>
      <c r="M117" s="111"/>
      <c r="N117" s="119"/>
      <c r="Q117" s="49"/>
      <c r="R117" s="49"/>
      <c r="S117" s="49"/>
    </row>
    <row r="118" s="1" customFormat="1" ht="11.4" spans="1:19">
      <c r="A118" s="188"/>
      <c r="B118" s="199"/>
      <c r="C118" s="202"/>
      <c r="D118" s="203"/>
      <c r="E118" s="203"/>
      <c r="F118" s="203"/>
      <c r="G118" s="204"/>
      <c r="H118" s="203"/>
      <c r="I118" s="257"/>
      <c r="J118" s="132"/>
      <c r="K118" s="258"/>
      <c r="L118" s="246">
        <f t="shared" si="5"/>
        <v>0</v>
      </c>
      <c r="N118" s="119"/>
      <c r="Q118" s="49"/>
      <c r="R118" s="49"/>
      <c r="S118" s="49"/>
    </row>
    <row r="119" s="1" customFormat="1" ht="11.4" spans="1:19">
      <c r="A119" s="188"/>
      <c r="B119" s="205"/>
      <c r="C119" s="202"/>
      <c r="D119" s="203"/>
      <c r="E119" s="203"/>
      <c r="F119" s="203"/>
      <c r="G119" s="204"/>
      <c r="H119" s="203"/>
      <c r="I119" s="259"/>
      <c r="J119" s="132"/>
      <c r="K119" s="258"/>
      <c r="L119" s="246">
        <f t="shared" si="5"/>
        <v>0</v>
      </c>
      <c r="N119" s="119"/>
      <c r="Q119" s="49"/>
      <c r="R119" s="49"/>
      <c r="S119" s="49"/>
    </row>
    <row r="120" s="1" customFormat="1" spans="1:19">
      <c r="A120" s="188"/>
      <c r="B120" s="206"/>
      <c r="D120" s="49"/>
      <c r="E120" s="49"/>
      <c r="F120" s="49"/>
      <c r="H120" s="49"/>
      <c r="J120" s="115"/>
      <c r="L120" s="239" t="s">
        <v>129</v>
      </c>
      <c r="M120" s="118">
        <f>SUM(L110:L119)</f>
        <v>0</v>
      </c>
      <c r="N120" s="119"/>
      <c r="Q120" s="49"/>
      <c r="R120" s="49"/>
      <c r="S120" s="49"/>
    </row>
    <row r="121" s="1" customFormat="1" spans="1:19">
      <c r="A121" s="188"/>
      <c r="B121" s="207"/>
      <c r="D121" s="49"/>
      <c r="E121" s="49"/>
      <c r="F121" s="49"/>
      <c r="H121" s="49"/>
      <c r="J121" s="115"/>
      <c r="L121" s="260"/>
      <c r="M121" s="240"/>
      <c r="N121" s="119"/>
      <c r="Q121" s="49"/>
      <c r="R121" s="49"/>
      <c r="S121" s="49"/>
    </row>
    <row r="122" s="1" customFormat="1" ht="30.6" customHeight="1" spans="1:19">
      <c r="A122" s="188"/>
      <c r="B122" s="29" t="s">
        <v>154</v>
      </c>
      <c r="C122" s="51" t="s">
        <v>19</v>
      </c>
      <c r="D122" s="52"/>
      <c r="E122" s="52"/>
      <c r="F122" s="52"/>
      <c r="G122" s="52"/>
      <c r="H122" s="52"/>
      <c r="I122" s="120"/>
      <c r="J122" s="94" t="s">
        <v>155</v>
      </c>
      <c r="K122" s="95" t="s">
        <v>156</v>
      </c>
      <c r="L122" s="95" t="s">
        <v>93</v>
      </c>
      <c r="N122" s="119"/>
      <c r="Q122" s="49"/>
      <c r="R122" s="49"/>
      <c r="S122" s="49"/>
    </row>
    <row r="123" s="1" customFormat="1" ht="11.4" spans="1:19">
      <c r="A123" s="188"/>
      <c r="B123" s="199"/>
      <c r="C123" s="68" t="s">
        <v>157</v>
      </c>
      <c r="D123" s="69"/>
      <c r="E123" s="69"/>
      <c r="F123" s="69"/>
      <c r="G123" s="69"/>
      <c r="H123" s="69"/>
      <c r="I123" s="137"/>
      <c r="J123" s="98"/>
      <c r="K123" s="261"/>
      <c r="L123" s="256">
        <f t="shared" ref="L123:L130" si="6">J123*K123</f>
        <v>0</v>
      </c>
      <c r="M123" s="262"/>
      <c r="N123" s="119"/>
      <c r="Q123" s="49"/>
      <c r="R123" s="49"/>
      <c r="S123" s="49"/>
    </row>
    <row r="124" s="1" customFormat="1" ht="11.4" spans="1:19">
      <c r="A124" s="188"/>
      <c r="B124" s="199"/>
      <c r="C124" s="68" t="s">
        <v>158</v>
      </c>
      <c r="D124" s="69"/>
      <c r="E124" s="69"/>
      <c r="F124" s="69"/>
      <c r="G124" s="69"/>
      <c r="H124" s="69"/>
      <c r="I124" s="137"/>
      <c r="J124" s="98"/>
      <c r="K124" s="261"/>
      <c r="L124" s="256">
        <f t="shared" si="6"/>
        <v>0</v>
      </c>
      <c r="M124" s="262"/>
      <c r="N124" s="119"/>
      <c r="Q124" s="49"/>
      <c r="R124" s="49"/>
      <c r="S124" s="49"/>
    </row>
    <row r="125" s="1" customFormat="1" ht="11.4" spans="1:19">
      <c r="A125" s="188"/>
      <c r="B125" s="199"/>
      <c r="C125" s="68" t="s">
        <v>159</v>
      </c>
      <c r="D125" s="69"/>
      <c r="E125" s="69"/>
      <c r="F125" s="69"/>
      <c r="G125" s="69"/>
      <c r="H125" s="69"/>
      <c r="I125" s="137"/>
      <c r="J125" s="98"/>
      <c r="K125" s="261"/>
      <c r="L125" s="256">
        <f t="shared" si="6"/>
        <v>0</v>
      </c>
      <c r="M125" s="111"/>
      <c r="N125" s="119"/>
      <c r="Q125" s="49"/>
      <c r="R125" s="49"/>
      <c r="S125" s="49"/>
    </row>
    <row r="126" s="1" customFormat="1" ht="11.4" spans="1:19">
      <c r="A126" s="188"/>
      <c r="B126" s="199"/>
      <c r="C126" s="68" t="s">
        <v>160</v>
      </c>
      <c r="D126" s="69"/>
      <c r="E126" s="69"/>
      <c r="F126" s="69"/>
      <c r="G126" s="69"/>
      <c r="H126" s="69"/>
      <c r="I126" s="137"/>
      <c r="J126" s="98">
        <v>3.226</v>
      </c>
      <c r="K126" s="263">
        <v>0.230526869516765</v>
      </c>
      <c r="L126" s="256">
        <f t="shared" si="6"/>
        <v>0.743679681061085</v>
      </c>
      <c r="M126" s="111"/>
      <c r="N126" s="119"/>
      <c r="Q126" s="49"/>
      <c r="R126" s="49"/>
      <c r="S126" s="49"/>
    </row>
    <row r="127" s="1" customFormat="1" ht="11.4" spans="1:19">
      <c r="A127" s="188"/>
      <c r="B127" s="199"/>
      <c r="C127" s="68" t="s">
        <v>161</v>
      </c>
      <c r="D127" s="69"/>
      <c r="E127" s="69"/>
      <c r="F127" s="69"/>
      <c r="G127" s="69"/>
      <c r="H127" s="69"/>
      <c r="I127" s="137"/>
      <c r="J127" s="98"/>
      <c r="K127" s="263"/>
      <c r="L127" s="256">
        <f t="shared" si="6"/>
        <v>0</v>
      </c>
      <c r="M127" s="111"/>
      <c r="N127" s="119"/>
      <c r="Q127" s="49"/>
      <c r="R127" s="49"/>
      <c r="S127" s="49"/>
    </row>
    <row r="128" s="1" customFormat="1" ht="11.4" spans="1:19">
      <c r="A128" s="188"/>
      <c r="B128" s="199"/>
      <c r="C128" s="68" t="s">
        <v>162</v>
      </c>
      <c r="D128" s="69"/>
      <c r="E128" s="69"/>
      <c r="F128" s="69"/>
      <c r="G128" s="69"/>
      <c r="H128" s="69"/>
      <c r="I128" s="137"/>
      <c r="J128" s="98">
        <v>3.226</v>
      </c>
      <c r="K128" s="263">
        <v>0.0401679579497339</v>
      </c>
      <c r="L128" s="256">
        <f t="shared" si="6"/>
        <v>0.129581832345842</v>
      </c>
      <c r="M128" s="262"/>
      <c r="N128" s="119"/>
      <c r="Q128" s="49"/>
      <c r="R128" s="49"/>
      <c r="S128" s="49"/>
    </row>
    <row r="129" s="1" customFormat="1" ht="11.4" spans="1:19">
      <c r="A129" s="188"/>
      <c r="B129" s="199"/>
      <c r="C129" s="68" t="s">
        <v>163</v>
      </c>
      <c r="D129" s="69"/>
      <c r="E129" s="69"/>
      <c r="F129" s="69"/>
      <c r="G129" s="69"/>
      <c r="H129" s="69"/>
      <c r="I129" s="137"/>
      <c r="J129" s="98">
        <v>3.226</v>
      </c>
      <c r="K129" s="263">
        <v>0.0325204492483867</v>
      </c>
      <c r="L129" s="256">
        <f t="shared" si="6"/>
        <v>0.104910969275296</v>
      </c>
      <c r="M129" s="111"/>
      <c r="N129" s="119"/>
      <c r="Q129" s="49"/>
      <c r="R129" s="49"/>
      <c r="S129" s="49"/>
    </row>
    <row r="130" s="1" customFormat="1" ht="11.4" spans="1:19">
      <c r="A130" s="188"/>
      <c r="B130" s="205"/>
      <c r="C130" s="66" t="s">
        <v>164</v>
      </c>
      <c r="D130" s="67"/>
      <c r="E130" s="67"/>
      <c r="F130" s="67"/>
      <c r="G130" s="67"/>
      <c r="H130" s="67"/>
      <c r="I130" s="131"/>
      <c r="J130" s="98">
        <v>3.226</v>
      </c>
      <c r="K130" s="263">
        <v>0.0418275557061348</v>
      </c>
      <c r="L130" s="246">
        <f t="shared" si="6"/>
        <v>0.134935694707991</v>
      </c>
      <c r="N130" s="119"/>
      <c r="Q130" s="49"/>
      <c r="R130" s="49"/>
      <c r="S130" s="49"/>
    </row>
    <row r="131" s="1" customFormat="1" spans="4:19">
      <c r="D131" s="49"/>
      <c r="E131" s="49"/>
      <c r="F131" s="49"/>
      <c r="H131" s="49"/>
      <c r="J131" s="115"/>
      <c r="L131" s="239" t="s">
        <v>129</v>
      </c>
      <c r="M131" s="118">
        <f>SUM(L123:L130)</f>
        <v>1.11310817739021</v>
      </c>
      <c r="N131" s="119"/>
      <c r="Q131" s="49"/>
      <c r="R131" s="49"/>
      <c r="S131" s="49"/>
    </row>
    <row r="132" s="1" customFormat="1" ht="11.4" spans="4:19">
      <c r="D132" s="49"/>
      <c r="E132" s="49"/>
      <c r="F132" s="49"/>
      <c r="H132" s="49"/>
      <c r="J132" s="115"/>
      <c r="N132" s="119"/>
      <c r="Q132" s="49"/>
      <c r="R132" s="49"/>
      <c r="S132" s="49"/>
    </row>
    <row r="133" s="1" customFormat="1" ht="11.4" spans="4:19">
      <c r="D133" s="49"/>
      <c r="E133" s="49"/>
      <c r="F133" s="49"/>
      <c r="H133" s="49"/>
      <c r="J133" s="115"/>
      <c r="N133" s="119"/>
      <c r="Q133" s="49"/>
      <c r="R133" s="49"/>
      <c r="S133" s="49"/>
    </row>
    <row r="134" s="1" customFormat="1" ht="30" customHeight="1" spans="1:19">
      <c r="A134" s="264" t="s">
        <v>165</v>
      </c>
      <c r="B134" s="51" t="s">
        <v>19</v>
      </c>
      <c r="C134" s="52"/>
      <c r="D134" s="52"/>
      <c r="E134" s="52"/>
      <c r="F134" s="52"/>
      <c r="G134" s="52"/>
      <c r="H134" s="52"/>
      <c r="I134" s="52"/>
      <c r="J134" s="94" t="s">
        <v>166</v>
      </c>
      <c r="K134" s="95" t="s">
        <v>167</v>
      </c>
      <c r="L134" s="95" t="s">
        <v>93</v>
      </c>
      <c r="N134" s="119"/>
      <c r="Q134" s="49"/>
      <c r="R134" s="49"/>
      <c r="S134" s="49"/>
    </row>
    <row r="135" s="3" customFormat="1" ht="17" customHeight="1" spans="1:19">
      <c r="A135" s="265"/>
      <c r="B135" s="266" t="s">
        <v>168</v>
      </c>
      <c r="C135" s="267"/>
      <c r="D135" s="267"/>
      <c r="E135" s="267"/>
      <c r="F135" s="267"/>
      <c r="G135" s="267"/>
      <c r="H135" s="267"/>
      <c r="I135" s="354"/>
      <c r="J135" s="355">
        <f>M19+M72</f>
        <v>0.554165639851469</v>
      </c>
      <c r="K135" s="356">
        <v>0.15</v>
      </c>
      <c r="L135" s="357">
        <f>SUM(J135*K135)</f>
        <v>0.0831248459777204</v>
      </c>
      <c r="N135" s="358"/>
      <c r="Q135" s="49"/>
      <c r="R135" s="49"/>
      <c r="S135" s="49"/>
    </row>
    <row r="136" s="3" customFormat="1" ht="17" customHeight="1" spans="1:19">
      <c r="A136" s="265"/>
      <c r="B136" s="266" t="s">
        <v>169</v>
      </c>
      <c r="C136" s="267"/>
      <c r="D136" s="267"/>
      <c r="E136" s="267"/>
      <c r="F136" s="267"/>
      <c r="G136" s="267"/>
      <c r="H136" s="267"/>
      <c r="I136" s="354"/>
      <c r="J136" s="355">
        <f>M81</f>
        <v>0</v>
      </c>
      <c r="K136" s="356"/>
      <c r="L136" s="357">
        <f>SUM(J136*K136)</f>
        <v>0</v>
      </c>
      <c r="N136" s="358"/>
      <c r="Q136" s="49"/>
      <c r="R136" s="49"/>
      <c r="S136" s="49"/>
    </row>
    <row r="137" s="3" customFormat="1" ht="17" customHeight="1" spans="1:19">
      <c r="A137" s="265"/>
      <c r="B137" s="266" t="s">
        <v>131</v>
      </c>
      <c r="C137" s="267"/>
      <c r="D137" s="267"/>
      <c r="E137" s="267"/>
      <c r="F137" s="267"/>
      <c r="G137" s="267"/>
      <c r="H137" s="267"/>
      <c r="I137" s="354"/>
      <c r="J137" s="355">
        <f>+M97</f>
        <v>0.13300215694549</v>
      </c>
      <c r="K137" s="356">
        <v>0.1</v>
      </c>
      <c r="L137" s="357">
        <f>SUM(J137*K137)</f>
        <v>0.013300215694549</v>
      </c>
      <c r="N137" s="358"/>
      <c r="Q137" s="49"/>
      <c r="R137" s="49"/>
      <c r="S137" s="49"/>
    </row>
    <row r="138" s="3" customFormat="1" ht="17" customHeight="1" spans="1:19">
      <c r="A138" s="265"/>
      <c r="B138" s="266" t="s">
        <v>170</v>
      </c>
      <c r="C138" s="267"/>
      <c r="D138" s="267"/>
      <c r="E138" s="267"/>
      <c r="F138" s="267"/>
      <c r="G138" s="267"/>
      <c r="H138" s="267"/>
      <c r="I138" s="354"/>
      <c r="J138" s="355">
        <f>M107+M120+M131</f>
        <v>1.11310817739021</v>
      </c>
      <c r="K138" s="356">
        <v>0.15</v>
      </c>
      <c r="L138" s="357">
        <f>SUM(J138*K138)</f>
        <v>0.166966226608532</v>
      </c>
      <c r="N138" s="358"/>
      <c r="Q138" s="49"/>
      <c r="R138" s="49"/>
      <c r="S138" s="49"/>
    </row>
    <row r="139" s="1" customFormat="1" spans="1:19">
      <c r="A139" s="268"/>
      <c r="B139" s="269"/>
      <c r="C139" s="270"/>
      <c r="D139" s="271"/>
      <c r="E139" s="271"/>
      <c r="F139" s="271"/>
      <c r="G139" s="270"/>
      <c r="H139" s="271"/>
      <c r="I139" s="270"/>
      <c r="J139" s="359"/>
      <c r="K139" s="360"/>
      <c r="L139" s="361" t="s">
        <v>129</v>
      </c>
      <c r="M139" s="118">
        <f>SUM(L135:L138)</f>
        <v>0.263391288280801</v>
      </c>
      <c r="N139" s="119"/>
      <c r="Q139" s="49"/>
      <c r="R139" s="49"/>
      <c r="S139" s="49"/>
    </row>
    <row r="140" s="1" customFormat="1" spans="1:19">
      <c r="A140" s="272"/>
      <c r="B140" s="273"/>
      <c r="C140" s="274"/>
      <c r="D140" s="275"/>
      <c r="E140" s="275"/>
      <c r="F140" s="275"/>
      <c r="G140" s="274"/>
      <c r="H140" s="275"/>
      <c r="I140" s="274"/>
      <c r="J140" s="214"/>
      <c r="K140" s="362"/>
      <c r="L140" s="163"/>
      <c r="N140" s="119"/>
      <c r="Q140" s="49"/>
      <c r="R140" s="49"/>
      <c r="S140" s="49"/>
    </row>
    <row r="141" s="1" customFormat="1" ht="30.75" customHeight="1" spans="1:19">
      <c r="A141" s="264" t="s">
        <v>171</v>
      </c>
      <c r="B141" s="51" t="s">
        <v>19</v>
      </c>
      <c r="C141" s="52"/>
      <c r="D141" s="52"/>
      <c r="E141" s="52"/>
      <c r="F141" s="52"/>
      <c r="G141" s="52"/>
      <c r="H141" s="52"/>
      <c r="I141" s="52"/>
      <c r="J141" s="94" t="s">
        <v>166</v>
      </c>
      <c r="K141" s="363" t="s">
        <v>172</v>
      </c>
      <c r="L141" s="95" t="s">
        <v>93</v>
      </c>
      <c r="N141" s="119"/>
      <c r="Q141" s="49"/>
      <c r="R141" s="49"/>
      <c r="S141" s="49"/>
    </row>
    <row r="142" s="3" customFormat="1" ht="17" customHeight="1" spans="1:19">
      <c r="A142" s="276"/>
      <c r="B142" s="266" t="s">
        <v>173</v>
      </c>
      <c r="C142" s="267"/>
      <c r="D142" s="267"/>
      <c r="E142" s="267"/>
      <c r="F142" s="267"/>
      <c r="G142" s="267"/>
      <c r="H142" s="267"/>
      <c r="I142" s="267"/>
      <c r="J142" s="364">
        <f>J135+J137</f>
        <v>0.687167796796959</v>
      </c>
      <c r="K142" s="356">
        <v>0.02</v>
      </c>
      <c r="L142" s="357">
        <f>SUM(J142*K142)</f>
        <v>0.0137433559359392</v>
      </c>
      <c r="N142" s="358"/>
      <c r="Q142" s="49"/>
      <c r="R142" s="49"/>
      <c r="S142" s="49"/>
    </row>
    <row r="143" s="3" customFormat="1" ht="17" customHeight="1" spans="1:19">
      <c r="A143" s="277"/>
      <c r="B143" s="266" t="s">
        <v>169</v>
      </c>
      <c r="C143" s="267"/>
      <c r="D143" s="267"/>
      <c r="E143" s="267"/>
      <c r="F143" s="267"/>
      <c r="G143" s="267"/>
      <c r="H143" s="267"/>
      <c r="I143" s="267"/>
      <c r="J143" s="364">
        <f>+J136</f>
        <v>0</v>
      </c>
      <c r="K143" s="356">
        <v>0.02</v>
      </c>
      <c r="L143" s="357">
        <f>SUM(J143*K143)</f>
        <v>0</v>
      </c>
      <c r="N143" s="358"/>
      <c r="Q143" s="49"/>
      <c r="R143" s="49"/>
      <c r="S143" s="49"/>
    </row>
    <row r="144" s="1" customFormat="1" spans="1:19">
      <c r="A144" s="278"/>
      <c r="B144" s="1" t="s">
        <v>16</v>
      </c>
      <c r="D144" s="49"/>
      <c r="E144" s="49"/>
      <c r="F144" s="49"/>
      <c r="H144" s="49"/>
      <c r="J144" s="115"/>
      <c r="L144" s="365" t="s">
        <v>129</v>
      </c>
      <c r="M144" s="118">
        <f>SUM(L142:L143)</f>
        <v>0.0137433559359392</v>
      </c>
      <c r="N144" s="119"/>
      <c r="Q144" s="49"/>
      <c r="R144" s="49"/>
      <c r="S144" s="49"/>
    </row>
    <row r="145" s="1" customFormat="1" spans="1:19">
      <c r="A145" s="272"/>
      <c r="B145" s="273"/>
      <c r="C145" s="274"/>
      <c r="D145" s="275"/>
      <c r="E145" s="275"/>
      <c r="F145" s="275"/>
      <c r="G145" s="274"/>
      <c r="H145" s="275"/>
      <c r="I145" s="274"/>
      <c r="J145" s="214"/>
      <c r="K145" s="362"/>
      <c r="L145" s="163"/>
      <c r="N145" s="119"/>
      <c r="Q145" s="49"/>
      <c r="R145" s="49"/>
      <c r="S145" s="49"/>
    </row>
    <row r="146" s="1" customFormat="1" ht="30.75" customHeight="1" spans="1:19">
      <c r="A146" s="186" t="s">
        <v>174</v>
      </c>
      <c r="B146" s="51" t="s">
        <v>19</v>
      </c>
      <c r="C146" s="52"/>
      <c r="D146" s="52"/>
      <c r="E146" s="52"/>
      <c r="F146" s="52"/>
      <c r="G146" s="52"/>
      <c r="H146" s="52"/>
      <c r="I146" s="52"/>
      <c r="J146" s="94" t="s">
        <v>101</v>
      </c>
      <c r="K146" s="95" t="s">
        <v>102</v>
      </c>
      <c r="L146" s="95" t="s">
        <v>93</v>
      </c>
      <c r="N146" s="119"/>
      <c r="Q146" s="49"/>
      <c r="R146" s="49"/>
      <c r="S146" s="49"/>
    </row>
    <row r="147" s="2" customFormat="1" ht="19" customHeight="1" spans="1:19">
      <c r="A147" s="279"/>
      <c r="B147" s="280" t="s">
        <v>175</v>
      </c>
      <c r="C147" s="281"/>
      <c r="D147" s="281"/>
      <c r="E147" s="281"/>
      <c r="F147" s="281"/>
      <c r="G147" s="281"/>
      <c r="H147" s="281"/>
      <c r="I147" s="281"/>
      <c r="J147" s="153">
        <v>0.0485768500948767</v>
      </c>
      <c r="K147" s="366">
        <v>1</v>
      </c>
      <c r="L147" s="367">
        <f>SUM(J147*K147)</f>
        <v>0.0485768500948767</v>
      </c>
      <c r="N147" s="368"/>
      <c r="Q147" s="168"/>
      <c r="R147" s="168"/>
      <c r="S147" s="168"/>
    </row>
    <row r="148" s="1" customFormat="1" ht="14.1" customHeight="1" spans="1:19">
      <c r="A148" s="279"/>
      <c r="B148" s="66"/>
      <c r="C148" s="67"/>
      <c r="D148" s="67"/>
      <c r="E148" s="67"/>
      <c r="F148" s="67"/>
      <c r="G148" s="67"/>
      <c r="H148" s="67"/>
      <c r="I148" s="67"/>
      <c r="J148" s="228"/>
      <c r="K148" s="253"/>
      <c r="L148" s="134"/>
      <c r="N148" s="119"/>
      <c r="Q148" s="49"/>
      <c r="R148" s="49"/>
      <c r="S148" s="49"/>
    </row>
    <row r="149" s="1" customFormat="1" ht="14.1" customHeight="1" spans="1:19">
      <c r="A149" s="279"/>
      <c r="B149" s="66"/>
      <c r="C149" s="67"/>
      <c r="D149" s="67"/>
      <c r="E149" s="67"/>
      <c r="F149" s="67"/>
      <c r="G149" s="67"/>
      <c r="H149" s="67"/>
      <c r="I149" s="67"/>
      <c r="J149" s="228"/>
      <c r="K149" s="253"/>
      <c r="L149" s="134"/>
      <c r="N149" s="119"/>
      <c r="Q149" s="49"/>
      <c r="R149" s="49"/>
      <c r="S149" s="49"/>
    </row>
    <row r="150" s="1" customFormat="1" ht="14.25" customHeight="1" spans="1:19">
      <c r="A150" s="282"/>
      <c r="B150" s="66"/>
      <c r="C150" s="67"/>
      <c r="D150" s="67"/>
      <c r="E150" s="67"/>
      <c r="F150" s="67"/>
      <c r="G150" s="67"/>
      <c r="H150" s="67"/>
      <c r="I150" s="67"/>
      <c r="J150" s="98"/>
      <c r="K150" s="253"/>
      <c r="L150" s="134"/>
      <c r="N150" s="119"/>
      <c r="Q150" s="49"/>
      <c r="R150" s="49"/>
      <c r="S150" s="49"/>
    </row>
    <row r="151" s="1" customFormat="1" spans="1:19">
      <c r="A151" s="278"/>
      <c r="B151" s="1" t="s">
        <v>16</v>
      </c>
      <c r="D151" s="49"/>
      <c r="E151" s="49"/>
      <c r="F151" s="49"/>
      <c r="H151" s="49"/>
      <c r="J151" s="115"/>
      <c r="L151" s="365" t="s">
        <v>129</v>
      </c>
      <c r="M151" s="118">
        <f>SUM(L147:L150)</f>
        <v>0.0485768500948767</v>
      </c>
      <c r="N151" s="119"/>
      <c r="Q151" s="49"/>
      <c r="R151" s="49"/>
      <c r="S151" s="49"/>
    </row>
    <row r="152" s="1" customFormat="1" spans="1:19">
      <c r="A152" s="5"/>
      <c r="D152" s="49"/>
      <c r="E152" s="49"/>
      <c r="F152" s="49"/>
      <c r="H152" s="49"/>
      <c r="J152" s="115"/>
      <c r="N152" s="119"/>
      <c r="Q152" s="49"/>
      <c r="R152" s="49"/>
      <c r="S152" s="49"/>
    </row>
    <row r="153" s="1" customFormat="1" ht="27.75" customHeight="1" spans="1:19">
      <c r="A153" s="186" t="s">
        <v>176</v>
      </c>
      <c r="B153" s="283" t="s">
        <v>19</v>
      </c>
      <c r="C153" s="284"/>
      <c r="D153" s="284"/>
      <c r="E153" s="284"/>
      <c r="F153" s="284"/>
      <c r="G153" s="284"/>
      <c r="H153" s="284"/>
      <c r="I153" s="284"/>
      <c r="J153" s="369" t="s">
        <v>101</v>
      </c>
      <c r="K153" s="370" t="s">
        <v>102</v>
      </c>
      <c r="L153" s="370" t="s">
        <v>93</v>
      </c>
      <c r="N153" s="119"/>
      <c r="Q153" s="49"/>
      <c r="R153" s="49"/>
      <c r="S153" s="49"/>
    </row>
    <row r="154" s="1" customFormat="1" ht="14.1" customHeight="1" spans="1:19">
      <c r="A154" s="279"/>
      <c r="B154" s="202" t="s">
        <v>177</v>
      </c>
      <c r="C154" s="204"/>
      <c r="D154" s="204"/>
      <c r="E154" s="204"/>
      <c r="F154" s="204"/>
      <c r="G154" s="204"/>
      <c r="H154" s="204"/>
      <c r="I154" s="204"/>
      <c r="J154" s="228"/>
      <c r="K154" s="229"/>
      <c r="L154" s="134">
        <f>-J154*K154</f>
        <v>0</v>
      </c>
      <c r="N154" s="119"/>
      <c r="Q154" s="49"/>
      <c r="R154" s="49"/>
      <c r="S154" s="49"/>
    </row>
    <row r="155" s="1" customFormat="1" ht="14.1" customHeight="1" spans="1:19">
      <c r="A155" s="279"/>
      <c r="B155" s="202"/>
      <c r="C155" s="204"/>
      <c r="D155" s="204"/>
      <c r="E155" s="204"/>
      <c r="F155" s="204"/>
      <c r="G155" s="204"/>
      <c r="H155" s="204"/>
      <c r="I155" s="204"/>
      <c r="J155" s="228"/>
      <c r="K155" s="229"/>
      <c r="L155" s="134"/>
      <c r="N155" s="119"/>
      <c r="Q155" s="49"/>
      <c r="R155" s="49"/>
      <c r="S155" s="49"/>
    </row>
    <row r="156" s="1" customFormat="1" ht="14.1" customHeight="1" spans="1:19">
      <c r="A156" s="279"/>
      <c r="B156" s="202"/>
      <c r="C156" s="204"/>
      <c r="D156" s="204"/>
      <c r="E156" s="204"/>
      <c r="F156" s="204"/>
      <c r="G156" s="204"/>
      <c r="H156" s="204"/>
      <c r="I156" s="204"/>
      <c r="J156" s="228"/>
      <c r="K156" s="229"/>
      <c r="L156" s="134"/>
      <c r="N156" s="119"/>
      <c r="Q156" s="49"/>
      <c r="R156" s="49"/>
      <c r="S156" s="49"/>
    </row>
    <row r="157" s="1" customFormat="1" ht="14.25" customHeight="1" spans="1:19">
      <c r="A157" s="282"/>
      <c r="B157" s="202"/>
      <c r="C157" s="204"/>
      <c r="D157" s="204"/>
      <c r="E157" s="204"/>
      <c r="F157" s="204"/>
      <c r="G157" s="204"/>
      <c r="H157" s="204"/>
      <c r="I157" s="204"/>
      <c r="J157" s="98"/>
      <c r="K157" s="229"/>
      <c r="L157" s="134"/>
      <c r="N157" s="119"/>
      <c r="Q157" s="49"/>
      <c r="R157" s="49"/>
      <c r="S157" s="49"/>
    </row>
    <row r="158" s="1" customFormat="1" spans="1:19">
      <c r="A158" s="278"/>
      <c r="B158" s="1" t="s">
        <v>16</v>
      </c>
      <c r="D158" s="49"/>
      <c r="E158" s="49"/>
      <c r="F158" s="49"/>
      <c r="H158" s="49"/>
      <c r="J158" s="115"/>
      <c r="L158" s="365" t="s">
        <v>129</v>
      </c>
      <c r="M158" s="118">
        <f>SUM(L154:L157)</f>
        <v>0</v>
      </c>
      <c r="N158" s="119"/>
      <c r="Q158" s="49"/>
      <c r="R158" s="49"/>
      <c r="S158" s="49"/>
    </row>
    <row r="159" s="1" customFormat="1" ht="14.55" spans="1:19">
      <c r="A159" s="5"/>
      <c r="D159" s="49"/>
      <c r="E159" s="49"/>
      <c r="F159" s="49"/>
      <c r="H159" s="49"/>
      <c r="J159" s="115"/>
      <c r="N159" s="119"/>
      <c r="Q159" s="49"/>
      <c r="R159" s="49"/>
      <c r="S159" s="49"/>
    </row>
    <row r="160" s="1" customFormat="1" ht="27.75" customHeight="1" spans="1:19">
      <c r="A160" s="285" t="s">
        <v>178</v>
      </c>
      <c r="B160" s="286" t="s">
        <v>19</v>
      </c>
      <c r="C160" s="287"/>
      <c r="D160" s="287"/>
      <c r="E160" s="287"/>
      <c r="F160" s="287"/>
      <c r="G160" s="287"/>
      <c r="H160" s="287"/>
      <c r="I160" s="287"/>
      <c r="J160" s="371"/>
      <c r="K160" s="372"/>
      <c r="L160" s="373" t="s">
        <v>93</v>
      </c>
      <c r="N160" s="119"/>
      <c r="Q160" s="49"/>
      <c r="R160" s="49"/>
      <c r="S160" s="49"/>
    </row>
    <row r="161" s="1" customFormat="1" ht="18" customHeight="1" spans="1:19">
      <c r="A161" s="288"/>
      <c r="B161" s="289"/>
      <c r="C161" s="290" t="s">
        <v>179</v>
      </c>
      <c r="D161" s="291"/>
      <c r="E161" s="291"/>
      <c r="F161" s="291"/>
      <c r="G161" s="292"/>
      <c r="H161" s="292" t="s">
        <v>180</v>
      </c>
      <c r="I161" s="292"/>
      <c r="J161" s="374"/>
      <c r="K161" s="375"/>
      <c r="L161" s="376"/>
      <c r="Q161" s="49"/>
      <c r="R161" s="49"/>
      <c r="S161" s="49"/>
    </row>
    <row r="162" s="4" customFormat="1" ht="21.6" customHeight="1" spans="1:19">
      <c r="A162" s="293"/>
      <c r="B162" s="294" t="s">
        <v>181</v>
      </c>
      <c r="C162" s="295">
        <v>17004</v>
      </c>
      <c r="D162" s="296" t="s">
        <v>182</v>
      </c>
      <c r="E162" s="297"/>
      <c r="F162" s="297"/>
      <c r="G162" s="298"/>
      <c r="H162" s="299"/>
      <c r="I162" s="298">
        <v>38124</v>
      </c>
      <c r="J162" s="377" t="s">
        <v>182</v>
      </c>
      <c r="K162" s="378"/>
      <c r="L162" s="379">
        <v>0.0243636955852966</v>
      </c>
      <c r="N162" s="380"/>
      <c r="Q162" s="440"/>
      <c r="R162" s="440"/>
      <c r="S162" s="440"/>
    </row>
    <row r="163" s="4" customFormat="1" ht="10.5" customHeight="1" spans="1:19">
      <c r="A163" s="293"/>
      <c r="B163" s="300"/>
      <c r="C163" s="301"/>
      <c r="D163" s="302"/>
      <c r="E163" s="301"/>
      <c r="F163" s="301"/>
      <c r="G163" s="303"/>
      <c r="H163" s="304"/>
      <c r="I163" s="303"/>
      <c r="J163" s="381"/>
      <c r="K163" s="382"/>
      <c r="L163" s="383"/>
      <c r="N163" s="380"/>
      <c r="Q163" s="440"/>
      <c r="R163" s="440"/>
      <c r="S163" s="440"/>
    </row>
    <row r="164" s="4" customFormat="1" ht="19.5" customHeight="1" spans="1:19">
      <c r="A164" s="293"/>
      <c r="B164" s="305" t="s">
        <v>183</v>
      </c>
      <c r="C164" s="306">
        <f>C162</f>
        <v>17004</v>
      </c>
      <c r="D164" s="307" t="str">
        <f>D162</f>
        <v>pcs</v>
      </c>
      <c r="E164" s="308"/>
      <c r="F164" s="308"/>
      <c r="G164" s="308"/>
      <c r="H164" s="308"/>
      <c r="I164" s="298">
        <f>I162</f>
        <v>38124</v>
      </c>
      <c r="J164" s="384" t="s">
        <v>182</v>
      </c>
      <c r="K164" s="385"/>
      <c r="L164" s="386">
        <v>0.0270707728725517</v>
      </c>
      <c r="N164" s="380"/>
      <c r="Q164" s="440"/>
      <c r="R164" s="440"/>
      <c r="S164" s="440"/>
    </row>
    <row r="165" s="4" customFormat="1" ht="9.75" customHeight="1" spans="1:19">
      <c r="A165" s="293"/>
      <c r="B165" s="309"/>
      <c r="C165" s="310"/>
      <c r="D165" s="302"/>
      <c r="E165" s="302"/>
      <c r="F165" s="302"/>
      <c r="G165" s="310"/>
      <c r="H165" s="311"/>
      <c r="I165" s="303"/>
      <c r="J165" s="381"/>
      <c r="K165" s="382"/>
      <c r="L165" s="383"/>
      <c r="N165" s="380"/>
      <c r="Q165" s="440"/>
      <c r="R165" s="440"/>
      <c r="S165" s="440"/>
    </row>
    <row r="166" s="4" customFormat="1" ht="27.75" customHeight="1" spans="1:19">
      <c r="A166" s="293"/>
      <c r="B166" s="312" t="s">
        <v>184</v>
      </c>
      <c r="C166" s="313" t="s">
        <v>185</v>
      </c>
      <c r="D166" s="313"/>
      <c r="E166" s="313"/>
      <c r="F166" s="313"/>
      <c r="G166" s="313"/>
      <c r="H166" s="313"/>
      <c r="I166" s="387">
        <v>8664</v>
      </c>
      <c r="J166" s="388" t="s">
        <v>186</v>
      </c>
      <c r="K166" s="389"/>
      <c r="L166" s="390">
        <v>0.114857422044969</v>
      </c>
      <c r="N166" s="380"/>
      <c r="Q166" s="440"/>
      <c r="R166" s="440"/>
      <c r="S166" s="440"/>
    </row>
    <row r="167" s="4" customFormat="1" ht="26.25" customHeight="1" spans="1:19">
      <c r="A167" s="293"/>
      <c r="B167" s="314" t="s">
        <v>187</v>
      </c>
      <c r="C167" s="315" t="s">
        <v>188</v>
      </c>
      <c r="D167" s="315"/>
      <c r="E167" s="315"/>
      <c r="F167" s="315"/>
      <c r="G167" s="315"/>
      <c r="H167" s="316"/>
      <c r="I167" s="391">
        <v>16368</v>
      </c>
      <c r="J167" s="392" t="s">
        <v>186</v>
      </c>
      <c r="K167" s="393"/>
      <c r="L167" s="394">
        <v>0.0768450847491343</v>
      </c>
      <c r="N167" s="380"/>
      <c r="Q167" s="440"/>
      <c r="R167" s="440"/>
      <c r="S167" s="440"/>
    </row>
    <row r="168" s="4" customFormat="1" ht="30" customHeight="1" spans="1:19">
      <c r="A168" s="293"/>
      <c r="B168" s="317" t="s">
        <v>189</v>
      </c>
      <c r="C168" s="318" t="s">
        <v>190</v>
      </c>
      <c r="D168" s="318"/>
      <c r="E168" s="318"/>
      <c r="F168" s="318"/>
      <c r="G168" s="318"/>
      <c r="H168" s="319"/>
      <c r="I168" s="298">
        <v>19248</v>
      </c>
      <c r="J168" s="377" t="s">
        <v>186</v>
      </c>
      <c r="K168" s="378"/>
      <c r="L168" s="394">
        <v>0.0661113851889795</v>
      </c>
      <c r="N168" s="380"/>
      <c r="Q168" s="440"/>
      <c r="R168" s="440"/>
      <c r="S168" s="440"/>
    </row>
    <row r="169" s="4" customFormat="1" ht="9.75" customHeight="1" spans="1:19">
      <c r="A169" s="293"/>
      <c r="B169" s="320"/>
      <c r="C169" s="321"/>
      <c r="D169" s="311"/>
      <c r="E169" s="311"/>
      <c r="F169" s="311"/>
      <c r="G169" s="321"/>
      <c r="H169" s="311"/>
      <c r="I169" s="303"/>
      <c r="J169" s="381"/>
      <c r="K169" s="382"/>
      <c r="L169" s="395"/>
      <c r="N169" s="380"/>
      <c r="Q169" s="440"/>
      <c r="R169" s="440"/>
      <c r="S169" s="440"/>
    </row>
    <row r="170" s="4" customFormat="1" ht="29.25" customHeight="1" spans="1:19">
      <c r="A170" s="293"/>
      <c r="B170" s="312" t="s">
        <v>191</v>
      </c>
      <c r="C170" s="313" t="s">
        <v>185</v>
      </c>
      <c r="D170" s="313"/>
      <c r="E170" s="313"/>
      <c r="F170" s="313"/>
      <c r="G170" s="313"/>
      <c r="H170" s="313"/>
      <c r="I170" s="387">
        <f>I166</f>
        <v>8664</v>
      </c>
      <c r="J170" s="396" t="s">
        <v>186</v>
      </c>
      <c r="K170" s="397"/>
      <c r="L170" s="398"/>
      <c r="N170" s="380"/>
      <c r="Q170" s="440"/>
      <c r="R170" s="440"/>
      <c r="S170" s="440"/>
    </row>
    <row r="171" s="4" customFormat="1" ht="27" customHeight="1" spans="1:19">
      <c r="A171" s="293"/>
      <c r="B171" s="314" t="s">
        <v>192</v>
      </c>
      <c r="C171" s="315" t="s">
        <v>188</v>
      </c>
      <c r="D171" s="315"/>
      <c r="E171" s="315"/>
      <c r="F171" s="315"/>
      <c r="G171" s="315"/>
      <c r="H171" s="316"/>
      <c r="I171" s="391">
        <f>I167</f>
        <v>16368</v>
      </c>
      <c r="J171" s="392" t="s">
        <v>186</v>
      </c>
      <c r="K171" s="393"/>
      <c r="L171" s="399"/>
      <c r="N171" s="380"/>
      <c r="Q171" s="440"/>
      <c r="R171" s="440"/>
      <c r="S171" s="440"/>
    </row>
    <row r="172" s="4" customFormat="1" ht="29.25" customHeight="1" spans="1:19">
      <c r="A172" s="322"/>
      <c r="B172" s="317" t="s">
        <v>193</v>
      </c>
      <c r="C172" s="323" t="s">
        <v>190</v>
      </c>
      <c r="D172" s="323"/>
      <c r="E172" s="323"/>
      <c r="F172" s="323"/>
      <c r="G172" s="323"/>
      <c r="H172" s="319"/>
      <c r="I172" s="298">
        <f>I168</f>
        <v>19248</v>
      </c>
      <c r="J172" s="400" t="s">
        <v>186</v>
      </c>
      <c r="K172" s="401"/>
      <c r="L172" s="379"/>
      <c r="N172" s="380"/>
      <c r="Q172" s="440"/>
      <c r="R172" s="440"/>
      <c r="S172" s="440"/>
    </row>
    <row r="173" s="1" customFormat="1" ht="11.4" spans="1:19">
      <c r="A173" s="324"/>
      <c r="B173" s="325"/>
      <c r="C173" s="325"/>
      <c r="D173" s="326"/>
      <c r="E173" s="326"/>
      <c r="F173" s="326"/>
      <c r="G173" s="325"/>
      <c r="H173" s="326"/>
      <c r="I173" s="325"/>
      <c r="J173" s="402"/>
      <c r="K173" s="325"/>
      <c r="L173" s="163"/>
      <c r="N173" s="119"/>
      <c r="Q173" s="49"/>
      <c r="R173" s="49"/>
      <c r="S173" s="49"/>
    </row>
    <row r="174" s="1" customFormat="1" ht="11.4" spans="1:19">
      <c r="A174" s="324"/>
      <c r="B174" s="325"/>
      <c r="C174" s="325"/>
      <c r="D174" s="326"/>
      <c r="E174" s="326"/>
      <c r="F174" s="326"/>
      <c r="G174" s="325"/>
      <c r="H174" s="326"/>
      <c r="I174" s="325"/>
      <c r="J174" s="402"/>
      <c r="K174" s="325"/>
      <c r="L174" s="163"/>
      <c r="N174" s="119"/>
      <c r="Q174" s="49"/>
      <c r="R174" s="49"/>
      <c r="S174" s="49"/>
    </row>
    <row r="175" s="1" customFormat="1" ht="11.4" spans="4:19">
      <c r="D175" s="49"/>
      <c r="E175" s="49"/>
      <c r="F175" s="49"/>
      <c r="H175" s="49"/>
      <c r="J175" s="115"/>
      <c r="N175" s="119"/>
      <c r="Q175" s="49"/>
      <c r="R175" s="49"/>
      <c r="S175" s="49"/>
    </row>
    <row r="176" s="1" customFormat="1" spans="1:19">
      <c r="A176" s="5" t="s">
        <v>194</v>
      </c>
      <c r="D176" s="49"/>
      <c r="E176" s="49"/>
      <c r="F176" s="49"/>
      <c r="H176" s="49"/>
      <c r="J176" s="115"/>
      <c r="N176" s="119"/>
      <c r="Q176" s="49"/>
      <c r="R176" s="49"/>
      <c r="S176" s="49"/>
    </row>
    <row r="177" s="1" customFormat="1" ht="12.15" spans="4:19">
      <c r="D177" s="49"/>
      <c r="E177" s="49"/>
      <c r="F177" s="49"/>
      <c r="H177" s="49"/>
      <c r="J177" s="115"/>
      <c r="L177" s="217"/>
      <c r="N177" s="119"/>
      <c r="Q177" s="49"/>
      <c r="R177" s="49"/>
      <c r="S177" s="49"/>
    </row>
    <row r="178" s="1" customFormat="1" ht="29.25" customHeight="1" spans="1:19">
      <c r="A178" s="327" t="s">
        <v>195</v>
      </c>
      <c r="B178" s="328"/>
      <c r="C178" s="328"/>
      <c r="D178" s="328"/>
      <c r="E178" s="328"/>
      <c r="F178" s="328"/>
      <c r="G178" s="328"/>
      <c r="H178" s="328"/>
      <c r="I178" s="328"/>
      <c r="J178" s="403"/>
      <c r="K178" s="404" t="s">
        <v>196</v>
      </c>
      <c r="L178" s="405"/>
      <c r="M178" s="404" t="s">
        <v>197</v>
      </c>
      <c r="N178" s="405"/>
      <c r="Q178" s="49"/>
      <c r="R178" s="49"/>
      <c r="S178" s="49"/>
    </row>
    <row r="179" s="1" customFormat="1" ht="22.35" customHeight="1" spans="1:19">
      <c r="A179" s="329" t="s">
        <v>198</v>
      </c>
      <c r="B179" s="330"/>
      <c r="C179" s="330"/>
      <c r="D179" s="330"/>
      <c r="E179" s="330"/>
      <c r="F179" s="330"/>
      <c r="G179" s="330"/>
      <c r="H179" s="330"/>
      <c r="I179" s="330"/>
      <c r="J179" s="406"/>
      <c r="K179" s="407"/>
      <c r="L179" s="408">
        <f>M19+M72+M81+M97+M107+M120+M131+M139+M144+M151+M158</f>
        <v>2.12598746849879</v>
      </c>
      <c r="M179" s="407"/>
      <c r="N179" s="408">
        <f>L179+F206</f>
        <v>2.12598746849879</v>
      </c>
      <c r="Q179" s="49"/>
      <c r="R179" s="49"/>
      <c r="S179" s="49"/>
    </row>
    <row r="180" s="1" customFormat="1" ht="11.25" customHeight="1" spans="1:19">
      <c r="A180" s="331"/>
      <c r="B180" s="332"/>
      <c r="C180" s="332"/>
      <c r="D180" s="333"/>
      <c r="E180" s="333"/>
      <c r="F180" s="333"/>
      <c r="G180" s="332"/>
      <c r="H180" s="333"/>
      <c r="I180" s="332"/>
      <c r="J180" s="409"/>
      <c r="K180" s="410"/>
      <c r="L180" s="411"/>
      <c r="M180" s="410"/>
      <c r="N180" s="411"/>
      <c r="Q180" s="49"/>
      <c r="R180" s="49"/>
      <c r="S180" s="49"/>
    </row>
    <row r="181" s="1" customFormat="1" ht="18" customHeight="1" spans="1:19">
      <c r="A181" s="334" t="s">
        <v>199</v>
      </c>
      <c r="B181" s="335"/>
      <c r="C181" s="335"/>
      <c r="D181" s="335"/>
      <c r="E181" s="335"/>
      <c r="F181" s="335"/>
      <c r="G181" s="335"/>
      <c r="H181" s="335"/>
      <c r="I181" s="335"/>
      <c r="J181" s="412"/>
      <c r="K181" s="407"/>
      <c r="L181" s="408">
        <f>IF(OR(ISERROR(L179+L162),ISBLANK(L162)),"-",L179+L162)</f>
        <v>2.15035116408409</v>
      </c>
      <c r="M181" s="407"/>
      <c r="N181" s="408">
        <f>IF(ISERROR(L181+F206),"-",L181+F206)</f>
        <v>2.15035116408409</v>
      </c>
      <c r="Q181" s="49"/>
      <c r="R181" s="49"/>
      <c r="S181" s="49"/>
    </row>
    <row r="182" s="1" customFormat="1" ht="11.25" customHeight="1" spans="1:19">
      <c r="A182" s="336"/>
      <c r="B182" s="333"/>
      <c r="C182" s="333"/>
      <c r="D182" s="333"/>
      <c r="E182" s="333"/>
      <c r="F182" s="333"/>
      <c r="G182" s="333"/>
      <c r="H182" s="333"/>
      <c r="I182" s="333"/>
      <c r="J182" s="409"/>
      <c r="K182" s="410"/>
      <c r="L182" s="411"/>
      <c r="M182" s="410"/>
      <c r="N182" s="411"/>
      <c r="Q182" s="49"/>
      <c r="R182" s="49"/>
      <c r="S182" s="49"/>
    </row>
    <row r="183" s="1" customFormat="1" ht="19.5" customHeight="1" spans="1:19">
      <c r="A183" s="334" t="s">
        <v>200</v>
      </c>
      <c r="B183" s="335"/>
      <c r="C183" s="335"/>
      <c r="D183" s="335"/>
      <c r="E183" s="335"/>
      <c r="F183" s="335"/>
      <c r="G183" s="335"/>
      <c r="H183" s="335"/>
      <c r="I183" s="335"/>
      <c r="J183" s="412"/>
      <c r="K183" s="407"/>
      <c r="L183" s="408">
        <f>IF(OR(ISERROR(L179+L164),ISBLANK(L164)),"-",L179+L164)</f>
        <v>2.15305824137134</v>
      </c>
      <c r="M183" s="407"/>
      <c r="N183" s="408">
        <f>IF(ISERROR(L183+F206),"-",L183+F206)</f>
        <v>2.15305824137134</v>
      </c>
      <c r="Q183" s="49"/>
      <c r="R183" s="49"/>
      <c r="S183" s="49"/>
    </row>
    <row r="184" s="1" customFormat="1" ht="9.75" customHeight="1" spans="1:19">
      <c r="A184" s="337"/>
      <c r="B184" s="338"/>
      <c r="C184" s="338"/>
      <c r="D184" s="339"/>
      <c r="E184" s="339"/>
      <c r="F184" s="339"/>
      <c r="G184" s="338"/>
      <c r="H184" s="339"/>
      <c r="I184" s="338"/>
      <c r="J184" s="413"/>
      <c r="K184" s="414"/>
      <c r="L184" s="415"/>
      <c r="M184" s="414"/>
      <c r="N184" s="415"/>
      <c r="Q184" s="49"/>
      <c r="R184" s="49"/>
      <c r="S184" s="49"/>
    </row>
    <row r="185" s="1" customFormat="1" ht="19.5" customHeight="1" spans="1:19">
      <c r="A185" s="340" t="s">
        <v>201</v>
      </c>
      <c r="B185" s="341"/>
      <c r="C185" s="313" t="s">
        <v>202</v>
      </c>
      <c r="D185" s="313"/>
      <c r="E185" s="313"/>
      <c r="F185" s="313"/>
      <c r="G185" s="342"/>
      <c r="H185" s="343"/>
      <c r="I185" s="416"/>
      <c r="J185" s="417"/>
      <c r="K185" s="418"/>
      <c r="L185" s="419">
        <f>IF(OR(ISERROR(L179+L166),ISBLANK(L166)),"-",L179+L166)</f>
        <v>2.24084489054376</v>
      </c>
      <c r="M185" s="418"/>
      <c r="N185" s="419">
        <f>IF(ISERROR(L185+F206),"-",L185+F206)</f>
        <v>2.24084489054376</v>
      </c>
      <c r="Q185" s="49"/>
      <c r="R185" s="49"/>
      <c r="S185" s="49"/>
    </row>
    <row r="186" s="1" customFormat="1" ht="18.75" customHeight="1" spans="1:19">
      <c r="A186" s="344" t="s">
        <v>203</v>
      </c>
      <c r="B186" s="315"/>
      <c r="C186" s="315" t="s">
        <v>204</v>
      </c>
      <c r="D186" s="315"/>
      <c r="E186" s="315"/>
      <c r="F186" s="315"/>
      <c r="G186" s="345"/>
      <c r="H186" s="316"/>
      <c r="I186" s="420"/>
      <c r="J186" s="421"/>
      <c r="K186" s="422"/>
      <c r="L186" s="423">
        <f>IF(OR(ISERROR(L179+L167),ISBLANK(L167)),"-",L179+L167)</f>
        <v>2.20283255324792</v>
      </c>
      <c r="M186" s="422"/>
      <c r="N186" s="423">
        <f>IF(ISERROR(L186+F206),"-",L186+F206)</f>
        <v>2.20283255324792</v>
      </c>
      <c r="Q186" s="49"/>
      <c r="R186" s="49"/>
      <c r="S186" s="49"/>
    </row>
    <row r="187" s="1" customFormat="1" ht="19.5" customHeight="1" spans="1:19">
      <c r="A187" s="346" t="s">
        <v>205</v>
      </c>
      <c r="B187" s="347"/>
      <c r="C187" s="318" t="s">
        <v>206</v>
      </c>
      <c r="D187" s="318"/>
      <c r="E187" s="318"/>
      <c r="F187" s="318"/>
      <c r="G187" s="348"/>
      <c r="H187" s="349"/>
      <c r="I187" s="424"/>
      <c r="J187" s="425"/>
      <c r="K187" s="426"/>
      <c r="L187" s="427">
        <f>IF(OR(ISERROR(L179+L168),ISBLANK(L168)),"-",L179+L168)</f>
        <v>2.19209885368777</v>
      </c>
      <c r="M187" s="426"/>
      <c r="N187" s="427">
        <f>IF(ISERROR(L187+F206),"-",L187+F206)</f>
        <v>2.19209885368777</v>
      </c>
      <c r="Q187" s="49"/>
      <c r="R187" s="49"/>
      <c r="S187" s="49"/>
    </row>
    <row r="188" s="1" customFormat="1" ht="9" customHeight="1" spans="1:19">
      <c r="A188" s="350"/>
      <c r="B188" s="351"/>
      <c r="C188" s="351"/>
      <c r="D188" s="339"/>
      <c r="E188" s="339"/>
      <c r="F188" s="339"/>
      <c r="G188" s="351"/>
      <c r="H188" s="339"/>
      <c r="I188" s="428"/>
      <c r="J188" s="413"/>
      <c r="K188" s="429"/>
      <c r="L188" s="430"/>
      <c r="M188" s="429"/>
      <c r="N188" s="430"/>
      <c r="Q188" s="49"/>
      <c r="R188" s="49"/>
      <c r="S188" s="49"/>
    </row>
    <row r="189" s="1" customFormat="1" ht="21.6" customHeight="1" spans="1:19">
      <c r="A189" s="340" t="s">
        <v>207</v>
      </c>
      <c r="B189" s="341"/>
      <c r="C189" s="313" t="s">
        <v>202</v>
      </c>
      <c r="D189" s="313"/>
      <c r="E189" s="313"/>
      <c r="F189" s="313"/>
      <c r="G189" s="342"/>
      <c r="H189" s="343"/>
      <c r="I189" s="416"/>
      <c r="J189" s="417"/>
      <c r="K189" s="431"/>
      <c r="L189" s="432" t="str">
        <f>IF(OR(ISERROR(L179+L170),ISBLANK(L170)),"-",L179+L170)</f>
        <v>-</v>
      </c>
      <c r="M189" s="431"/>
      <c r="N189" s="432" t="str">
        <f>IF(ISERROR(L189+F206),"-",L189+F206)</f>
        <v>-</v>
      </c>
      <c r="Q189" s="49"/>
      <c r="R189" s="49"/>
      <c r="S189" s="49"/>
    </row>
    <row r="190" s="1" customFormat="1" ht="20.25" customHeight="1" spans="1:19">
      <c r="A190" s="344" t="s">
        <v>208</v>
      </c>
      <c r="B190" s="315"/>
      <c r="C190" s="315" t="s">
        <v>204</v>
      </c>
      <c r="D190" s="315"/>
      <c r="E190" s="315"/>
      <c r="F190" s="315"/>
      <c r="G190" s="345"/>
      <c r="H190" s="316"/>
      <c r="I190" s="420"/>
      <c r="J190" s="421"/>
      <c r="K190" s="433"/>
      <c r="L190" s="434" t="str">
        <f>IF(OR(ISERROR(L179+L171),ISBLANK(L171)),"-",L179+L171)</f>
        <v>-</v>
      </c>
      <c r="M190" s="433"/>
      <c r="N190" s="434" t="str">
        <f>IF(ISERROR(L190+F206),"-",L190+F206)</f>
        <v>-</v>
      </c>
      <c r="Q190" s="49"/>
      <c r="R190" s="49"/>
      <c r="S190" s="49"/>
    </row>
    <row r="191" s="1" customFormat="1" ht="20.25" customHeight="1" spans="1:19">
      <c r="A191" s="352" t="s">
        <v>209</v>
      </c>
      <c r="B191" s="318"/>
      <c r="C191" s="318" t="s">
        <v>206</v>
      </c>
      <c r="D191" s="318"/>
      <c r="E191" s="318"/>
      <c r="F191" s="318"/>
      <c r="G191" s="323"/>
      <c r="H191" s="353"/>
      <c r="I191" s="435"/>
      <c r="J191" s="436"/>
      <c r="K191" s="437"/>
      <c r="L191" s="438" t="str">
        <f>IF(OR(ISERROR(L179+L172),ISBLANK(L172)),"-",L179+L172)</f>
        <v>-</v>
      </c>
      <c r="M191" s="437"/>
      <c r="N191" s="438" t="str">
        <f>IF(ISERROR(L191+F206),"-",L191+F206)</f>
        <v>-</v>
      </c>
      <c r="Q191" s="49"/>
      <c r="R191" s="49"/>
      <c r="S191" s="49"/>
    </row>
    <row r="192" s="1" customFormat="1" ht="16.5" customHeight="1" spans="1:19">
      <c r="A192" s="24"/>
      <c r="B192" s="24"/>
      <c r="C192" s="24"/>
      <c r="D192" s="80"/>
      <c r="E192" s="80"/>
      <c r="F192" s="80"/>
      <c r="G192" s="24"/>
      <c r="H192" s="80"/>
      <c r="I192" s="24"/>
      <c r="J192" s="81"/>
      <c r="K192" s="439"/>
      <c r="L192" s="80"/>
      <c r="M192" s="242"/>
      <c r="N192" s="119"/>
      <c r="Q192" s="49"/>
      <c r="R192" s="49"/>
      <c r="S192" s="49"/>
    </row>
    <row r="193" s="1" customFormat="1" ht="11.4" spans="4:19">
      <c r="D193" s="49"/>
      <c r="E193" s="49"/>
      <c r="F193" s="49"/>
      <c r="H193" s="49"/>
      <c r="J193" s="115"/>
      <c r="N193" s="119"/>
      <c r="Q193" s="49"/>
      <c r="R193" s="49"/>
      <c r="S193" s="49"/>
    </row>
    <row r="194" s="1" customFormat="1" ht="11.4" spans="1:19">
      <c r="A194" s="1" t="s">
        <v>27</v>
      </c>
      <c r="D194" s="49"/>
      <c r="E194" s="49"/>
      <c r="F194" s="49"/>
      <c r="H194" s="49"/>
      <c r="J194" s="115"/>
      <c r="N194" s="119"/>
      <c r="Q194" s="49"/>
      <c r="R194" s="49"/>
      <c r="S194" s="49"/>
    </row>
    <row r="195" s="1" customFormat="1" ht="11.4" spans="4:19">
      <c r="D195" s="49"/>
      <c r="E195" s="49"/>
      <c r="F195" s="49"/>
      <c r="H195" s="49"/>
      <c r="J195" s="115"/>
      <c r="N195" s="119"/>
      <c r="Q195" s="49"/>
      <c r="R195" s="49"/>
      <c r="S195" s="49"/>
    </row>
    <row r="196" s="1" customFormat="1" ht="12.15" spans="4:19">
      <c r="D196" s="49"/>
      <c r="E196" s="49"/>
      <c r="F196" s="49"/>
      <c r="H196" s="49"/>
      <c r="J196" s="115"/>
      <c r="N196" s="119"/>
      <c r="Q196" s="49"/>
      <c r="R196" s="49"/>
      <c r="S196" s="49"/>
    </row>
    <row r="197" s="1" customFormat="1" ht="15.75" customHeight="1" spans="1:19">
      <c r="A197" s="441" t="s">
        <v>210</v>
      </c>
      <c r="B197" s="442"/>
      <c r="C197" s="442"/>
      <c r="D197" s="442"/>
      <c r="E197" s="442"/>
      <c r="F197" s="442"/>
      <c r="G197" s="443"/>
      <c r="H197" s="49"/>
      <c r="J197" s="115"/>
      <c r="N197" s="119"/>
      <c r="Q197" s="49"/>
      <c r="R197" s="49"/>
      <c r="S197" s="49"/>
    </row>
    <row r="198" s="1" customFormat="1" ht="13.95" spans="1:19">
      <c r="A198" s="444" t="s">
        <v>19</v>
      </c>
      <c r="B198" s="445"/>
      <c r="C198" s="445"/>
      <c r="D198" s="446" t="s">
        <v>47</v>
      </c>
      <c r="E198" s="446" t="s">
        <v>48</v>
      </c>
      <c r="F198" s="446" t="s">
        <v>211</v>
      </c>
      <c r="H198" s="49"/>
      <c r="J198" s="115"/>
      <c r="N198" s="119"/>
      <c r="Q198" s="49"/>
      <c r="R198" s="49"/>
      <c r="S198" s="49"/>
    </row>
    <row r="199" s="1" customFormat="1" ht="15" customHeight="1" spans="1:19">
      <c r="A199" s="447"/>
      <c r="B199" s="448"/>
      <c r="C199" s="449"/>
      <c r="D199" s="450">
        <v>1</v>
      </c>
      <c r="E199" s="451"/>
      <c r="F199" s="452">
        <f>D199*E199</f>
        <v>0</v>
      </c>
      <c r="H199" s="49"/>
      <c r="J199" s="115"/>
      <c r="N199" s="119"/>
      <c r="Q199" s="49"/>
      <c r="R199" s="49"/>
      <c r="S199" s="49"/>
    </row>
    <row r="200" s="1" customFormat="1" ht="15" customHeight="1" spans="1:19">
      <c r="A200" s="453"/>
      <c r="B200" s="454"/>
      <c r="C200" s="455"/>
      <c r="D200" s="450"/>
      <c r="E200" s="451"/>
      <c r="F200" s="452">
        <f t="shared" ref="F200:F205" si="7">D200*E200</f>
        <v>0</v>
      </c>
      <c r="H200" s="49"/>
      <c r="J200" s="115"/>
      <c r="N200" s="119"/>
      <c r="Q200" s="49"/>
      <c r="R200" s="49"/>
      <c r="S200" s="49"/>
    </row>
    <row r="201" s="1" customFormat="1" ht="15" customHeight="1" spans="1:19">
      <c r="A201" s="453"/>
      <c r="B201" s="454"/>
      <c r="C201" s="455"/>
      <c r="D201" s="450"/>
      <c r="E201" s="451"/>
      <c r="F201" s="452">
        <f t="shared" si="7"/>
        <v>0</v>
      </c>
      <c r="H201" s="49"/>
      <c r="J201" s="115"/>
      <c r="N201" s="119"/>
      <c r="Q201" s="49"/>
      <c r="R201" s="49"/>
      <c r="S201" s="49"/>
    </row>
    <row r="202" s="1" customFormat="1" ht="15" customHeight="1" spans="1:19">
      <c r="A202" s="456"/>
      <c r="B202" s="457"/>
      <c r="C202" s="458"/>
      <c r="D202" s="459"/>
      <c r="E202" s="460"/>
      <c r="F202" s="452">
        <f t="shared" si="7"/>
        <v>0</v>
      </c>
      <c r="H202" s="49"/>
      <c r="J202" s="115"/>
      <c r="N202" s="119"/>
      <c r="Q202" s="49"/>
      <c r="R202" s="49"/>
      <c r="S202" s="49"/>
    </row>
    <row r="203" s="1" customFormat="1" ht="15" customHeight="1" spans="1:19">
      <c r="A203" s="456"/>
      <c r="B203" s="457"/>
      <c r="C203" s="458"/>
      <c r="D203" s="459"/>
      <c r="E203" s="460"/>
      <c r="F203" s="452">
        <f t="shared" si="7"/>
        <v>0</v>
      </c>
      <c r="H203" s="49"/>
      <c r="J203" s="115"/>
      <c r="N203" s="119"/>
      <c r="Q203" s="49"/>
      <c r="R203" s="49"/>
      <c r="S203" s="49"/>
    </row>
    <row r="204" s="1" customFormat="1" ht="15" customHeight="1" spans="1:19">
      <c r="A204" s="456"/>
      <c r="B204" s="457"/>
      <c r="C204" s="458"/>
      <c r="D204" s="459"/>
      <c r="E204" s="460"/>
      <c r="F204" s="452">
        <f t="shared" si="7"/>
        <v>0</v>
      </c>
      <c r="H204" s="49"/>
      <c r="J204" s="115"/>
      <c r="N204" s="119"/>
      <c r="Q204" s="49"/>
      <c r="R204" s="49"/>
      <c r="S204" s="49"/>
    </row>
    <row r="205" s="1" customFormat="1" ht="15" customHeight="1" spans="1:19">
      <c r="A205" s="461"/>
      <c r="B205" s="462"/>
      <c r="C205" s="463"/>
      <c r="D205" s="464"/>
      <c r="E205" s="465"/>
      <c r="F205" s="452">
        <f t="shared" si="7"/>
        <v>0</v>
      </c>
      <c r="H205" s="49"/>
      <c r="J205" s="115"/>
      <c r="N205" s="119"/>
      <c r="Q205" s="49"/>
      <c r="R205" s="49"/>
      <c r="S205" s="49"/>
    </row>
    <row r="206" s="1" customFormat="1" ht="15" customHeight="1" spans="1:19">
      <c r="A206" s="466"/>
      <c r="B206" s="467"/>
      <c r="C206" s="467"/>
      <c r="D206" s="466" t="s">
        <v>49</v>
      </c>
      <c r="E206" s="468"/>
      <c r="F206" s="469">
        <f>SUM(F199:F205)</f>
        <v>0</v>
      </c>
      <c r="H206" s="49"/>
      <c r="J206" s="115"/>
      <c r="N206" s="119"/>
      <c r="Q206" s="49"/>
      <c r="R206" s="49"/>
      <c r="S206" s="49"/>
    </row>
    <row r="207" s="1" customFormat="1" ht="11.4" spans="4:19">
      <c r="D207" s="49"/>
      <c r="E207" s="49"/>
      <c r="F207" s="49"/>
      <c r="H207" s="49"/>
      <c r="J207" s="115"/>
      <c r="N207" s="119"/>
      <c r="Q207" s="49"/>
      <c r="R207" s="49"/>
      <c r="S207" s="49"/>
    </row>
    <row r="208" s="1" customFormat="1" ht="11.4" spans="4:19">
      <c r="D208" s="49"/>
      <c r="E208" s="49"/>
      <c r="F208" s="49"/>
      <c r="H208" s="49"/>
      <c r="J208" s="115"/>
      <c r="N208" s="119"/>
      <c r="Q208" s="49"/>
      <c r="R208" s="49"/>
      <c r="S208" s="49"/>
    </row>
    <row r="209" s="1" customFormat="1" ht="11.4" spans="4:19">
      <c r="D209" s="49"/>
      <c r="E209" s="49"/>
      <c r="F209" s="49"/>
      <c r="H209" s="49"/>
      <c r="J209" s="115"/>
      <c r="N209" s="119"/>
      <c r="Q209" s="49"/>
      <c r="R209" s="49"/>
      <c r="S209" s="49"/>
    </row>
    <row r="210" s="1" customFormat="1" ht="11.4" spans="4:19">
      <c r="D210" s="49"/>
      <c r="E210" s="49"/>
      <c r="F210" s="49"/>
      <c r="H210" s="49"/>
      <c r="J210" s="115"/>
      <c r="N210" s="119"/>
      <c r="Q210" s="49"/>
      <c r="R210" s="49"/>
      <c r="S210" s="49"/>
    </row>
    <row r="211" s="1" customFormat="1" ht="11.4" spans="4:19">
      <c r="D211" s="49"/>
      <c r="E211" s="49"/>
      <c r="F211" s="49"/>
      <c r="H211" s="49"/>
      <c r="J211" s="115"/>
      <c r="N211" s="119"/>
      <c r="Q211" s="49"/>
      <c r="R211" s="49"/>
      <c r="S211" s="49"/>
    </row>
    <row r="212" s="1" customFormat="1" ht="11.4" spans="4:19">
      <c r="D212" s="49"/>
      <c r="E212" s="49"/>
      <c r="F212" s="49"/>
      <c r="H212" s="49"/>
      <c r="J212" s="115"/>
      <c r="N212" s="119"/>
      <c r="Q212" s="49"/>
      <c r="R212" s="49"/>
      <c r="S212" s="49"/>
    </row>
    <row r="213" s="1" customFormat="1" ht="11.4" spans="4:19">
      <c r="D213" s="49"/>
      <c r="E213" s="49"/>
      <c r="F213" s="49"/>
      <c r="H213" s="49"/>
      <c r="J213" s="115"/>
      <c r="N213" s="119"/>
      <c r="Q213" s="49"/>
      <c r="R213" s="49"/>
      <c r="S213" s="49"/>
    </row>
    <row r="214" s="1" customFormat="1" ht="11.4" spans="4:19">
      <c r="D214" s="49"/>
      <c r="E214" s="49"/>
      <c r="F214" s="49"/>
      <c r="H214" s="49"/>
      <c r="J214" s="115"/>
      <c r="N214" s="119"/>
      <c r="Q214" s="49"/>
      <c r="R214" s="49"/>
      <c r="S214" s="49"/>
    </row>
    <row r="215" s="1" customFormat="1" ht="11.4" spans="4:19">
      <c r="D215" s="49"/>
      <c r="E215" s="49"/>
      <c r="F215" s="49"/>
      <c r="H215" s="49"/>
      <c r="J215" s="115"/>
      <c r="N215" s="119"/>
      <c r="Q215" s="49"/>
      <c r="R215" s="49"/>
      <c r="S215" s="49"/>
    </row>
    <row r="216" s="1" customFormat="1" ht="11.4" spans="4:19">
      <c r="D216" s="49"/>
      <c r="E216" s="49"/>
      <c r="F216" s="49"/>
      <c r="H216" s="49"/>
      <c r="J216" s="115"/>
      <c r="N216" s="119"/>
      <c r="Q216" s="49"/>
      <c r="R216" s="49"/>
      <c r="S216" s="49"/>
    </row>
    <row r="217" s="1" customFormat="1" ht="11.4" spans="4:19">
      <c r="D217" s="49"/>
      <c r="E217" s="49"/>
      <c r="F217" s="49"/>
      <c r="H217" s="49"/>
      <c r="J217" s="115"/>
      <c r="N217" s="119"/>
      <c r="Q217" s="49"/>
      <c r="R217" s="49"/>
      <c r="S217" s="49"/>
    </row>
    <row r="218" s="1" customFormat="1" ht="11.4" spans="4:19">
      <c r="D218" s="49"/>
      <c r="E218" s="49"/>
      <c r="F218" s="49"/>
      <c r="H218" s="49"/>
      <c r="J218" s="115"/>
      <c r="N218" s="119"/>
      <c r="Q218" s="49"/>
      <c r="R218" s="49"/>
      <c r="S218" s="49"/>
    </row>
    <row r="219" s="1" customFormat="1" ht="11.4" spans="4:19">
      <c r="D219" s="49"/>
      <c r="E219" s="49"/>
      <c r="F219" s="49"/>
      <c r="H219" s="49"/>
      <c r="J219" s="115"/>
      <c r="N219" s="119"/>
      <c r="Q219" s="49"/>
      <c r="R219" s="49"/>
      <c r="S219" s="49"/>
    </row>
    <row r="220" s="1" customFormat="1" ht="11.4" spans="4:19">
      <c r="D220" s="49"/>
      <c r="E220" s="49"/>
      <c r="F220" s="49"/>
      <c r="H220" s="49"/>
      <c r="J220" s="115"/>
      <c r="N220" s="119"/>
      <c r="Q220" s="49"/>
      <c r="R220" s="49"/>
      <c r="S220" s="49"/>
    </row>
    <row r="221" s="1" customFormat="1" ht="11.4" spans="4:19">
      <c r="D221" s="49"/>
      <c r="E221" s="49"/>
      <c r="F221" s="49"/>
      <c r="H221" s="49"/>
      <c r="J221" s="115"/>
      <c r="N221" s="119"/>
      <c r="Q221" s="49"/>
      <c r="R221" s="49"/>
      <c r="S221" s="49"/>
    </row>
    <row r="222" s="1" customFormat="1" ht="11.4" spans="4:19">
      <c r="D222" s="49"/>
      <c r="E222" s="49"/>
      <c r="F222" s="49"/>
      <c r="H222" s="49"/>
      <c r="J222" s="115"/>
      <c r="N222" s="119"/>
      <c r="Q222" s="49"/>
      <c r="R222" s="49"/>
      <c r="S222" s="49"/>
    </row>
    <row r="223" s="1" customFormat="1" ht="11.4" spans="4:19">
      <c r="D223" s="49"/>
      <c r="E223" s="49"/>
      <c r="F223" s="49"/>
      <c r="H223" s="49"/>
      <c r="J223" s="115"/>
      <c r="N223" s="119"/>
      <c r="Q223" s="49"/>
      <c r="R223" s="49"/>
      <c r="S223" s="49"/>
    </row>
    <row r="224" s="1" customFormat="1" ht="11.4" spans="4:19">
      <c r="D224" s="49"/>
      <c r="E224" s="49"/>
      <c r="F224" s="49"/>
      <c r="H224" s="49"/>
      <c r="J224" s="115"/>
      <c r="N224" s="119"/>
      <c r="Q224" s="49"/>
      <c r="R224" s="49"/>
      <c r="S224" s="49"/>
    </row>
    <row r="225" s="1" customFormat="1" ht="11.4" spans="4:19">
      <c r="D225" s="49"/>
      <c r="E225" s="49"/>
      <c r="F225" s="49"/>
      <c r="H225" s="49"/>
      <c r="J225" s="115"/>
      <c r="N225" s="119"/>
      <c r="Q225" s="49"/>
      <c r="R225" s="49"/>
      <c r="S225" s="49"/>
    </row>
    <row r="226" s="1" customFormat="1" ht="11.4" spans="4:19">
      <c r="D226" s="49"/>
      <c r="E226" s="49"/>
      <c r="F226" s="49"/>
      <c r="H226" s="49"/>
      <c r="J226" s="115"/>
      <c r="N226" s="119"/>
      <c r="Q226" s="49"/>
      <c r="R226" s="49"/>
      <c r="S226" s="49"/>
    </row>
    <row r="227" s="1" customFormat="1" ht="11.4" spans="4:19">
      <c r="D227" s="49"/>
      <c r="E227" s="49"/>
      <c r="F227" s="49"/>
      <c r="H227" s="49"/>
      <c r="J227" s="115"/>
      <c r="N227" s="119"/>
      <c r="Q227" s="49"/>
      <c r="R227" s="49"/>
      <c r="S227" s="49"/>
    </row>
    <row r="228" s="1" customFormat="1" ht="11.4" spans="4:19">
      <c r="D228" s="49"/>
      <c r="E228" s="49"/>
      <c r="F228" s="49"/>
      <c r="H228" s="49"/>
      <c r="J228" s="115"/>
      <c r="N228" s="119"/>
      <c r="Q228" s="49"/>
      <c r="R228" s="49"/>
      <c r="S228" s="49"/>
    </row>
    <row r="229" s="1" customFormat="1" ht="11.4" spans="4:19">
      <c r="D229" s="49"/>
      <c r="E229" s="49"/>
      <c r="F229" s="49"/>
      <c r="H229" s="49"/>
      <c r="J229" s="115"/>
      <c r="N229" s="119"/>
      <c r="Q229" s="49"/>
      <c r="R229" s="49"/>
      <c r="S229" s="49"/>
    </row>
    <row r="230" s="1" customFormat="1" ht="11.4" spans="4:19">
      <c r="D230" s="49"/>
      <c r="E230" s="49"/>
      <c r="F230" s="49"/>
      <c r="H230" s="49"/>
      <c r="J230" s="115"/>
      <c r="N230" s="119"/>
      <c r="Q230" s="49"/>
      <c r="R230" s="49"/>
      <c r="S230" s="49"/>
    </row>
    <row r="231" s="1" customFormat="1" ht="11.4" spans="4:19">
      <c r="D231" s="49"/>
      <c r="E231" s="49"/>
      <c r="F231" s="49"/>
      <c r="H231" s="49"/>
      <c r="J231" s="115"/>
      <c r="N231" s="119"/>
      <c r="Q231" s="49"/>
      <c r="R231" s="49"/>
      <c r="S231" s="49"/>
    </row>
    <row r="232" s="1" customFormat="1" ht="11.4" spans="4:19">
      <c r="D232" s="49"/>
      <c r="E232" s="49"/>
      <c r="F232" s="49"/>
      <c r="H232" s="49"/>
      <c r="J232" s="115"/>
      <c r="N232" s="119"/>
      <c r="Q232" s="49"/>
      <c r="R232" s="49"/>
      <c r="S232" s="49"/>
    </row>
    <row r="233" s="1" customFormat="1" ht="11.4" spans="4:19">
      <c r="D233" s="49"/>
      <c r="E233" s="49"/>
      <c r="F233" s="49"/>
      <c r="H233" s="49"/>
      <c r="J233" s="115"/>
      <c r="N233" s="119"/>
      <c r="Q233" s="49"/>
      <c r="R233" s="49"/>
      <c r="S233" s="49"/>
    </row>
    <row r="234" s="1" customFormat="1" ht="11.4" spans="4:19">
      <c r="D234" s="49"/>
      <c r="E234" s="49"/>
      <c r="F234" s="49"/>
      <c r="H234" s="49"/>
      <c r="J234" s="115"/>
      <c r="N234" s="119"/>
      <c r="Q234" s="49"/>
      <c r="R234" s="49"/>
      <c r="S234" s="49"/>
    </row>
    <row r="235" s="1" customFormat="1" ht="11.4" spans="4:19">
      <c r="D235" s="49"/>
      <c r="E235" s="49"/>
      <c r="F235" s="49"/>
      <c r="H235" s="49"/>
      <c r="J235" s="115"/>
      <c r="N235" s="119"/>
      <c r="Q235" s="49"/>
      <c r="R235" s="49"/>
      <c r="S235" s="49"/>
    </row>
    <row r="236" s="1" customFormat="1" ht="11.4" spans="4:19">
      <c r="D236" s="49"/>
      <c r="E236" s="49"/>
      <c r="F236" s="49"/>
      <c r="H236" s="49"/>
      <c r="J236" s="115"/>
      <c r="N236" s="119"/>
      <c r="Q236" s="49"/>
      <c r="R236" s="49"/>
      <c r="S236" s="49"/>
    </row>
    <row r="237" s="1" customFormat="1" ht="11.4" spans="4:19">
      <c r="D237" s="49"/>
      <c r="E237" s="49"/>
      <c r="F237" s="49"/>
      <c r="H237" s="49"/>
      <c r="J237" s="115"/>
      <c r="N237" s="119"/>
      <c r="Q237" s="49"/>
      <c r="R237" s="49"/>
      <c r="S237" s="49"/>
    </row>
    <row r="238" s="1" customFormat="1" ht="11.4" spans="4:19">
      <c r="D238" s="49"/>
      <c r="E238" s="49"/>
      <c r="F238" s="49"/>
      <c r="H238" s="49"/>
      <c r="J238" s="115"/>
      <c r="N238" s="119"/>
      <c r="Q238" s="49"/>
      <c r="R238" s="49"/>
      <c r="S238" s="49"/>
    </row>
    <row r="239" s="1" customFormat="1" ht="11.4" spans="4:19">
      <c r="D239" s="49"/>
      <c r="E239" s="49"/>
      <c r="F239" s="49"/>
      <c r="H239" s="49"/>
      <c r="J239" s="115"/>
      <c r="N239" s="119"/>
      <c r="Q239" s="49"/>
      <c r="R239" s="49"/>
      <c r="S239" s="49"/>
    </row>
    <row r="240" s="1" customFormat="1" ht="11.4" spans="4:19">
      <c r="D240" s="49"/>
      <c r="E240" s="49"/>
      <c r="F240" s="49"/>
      <c r="H240" s="49"/>
      <c r="J240" s="115"/>
      <c r="N240" s="119"/>
      <c r="Q240" s="49"/>
      <c r="R240" s="49"/>
      <c r="S240" s="49"/>
    </row>
    <row r="241" s="1" customFormat="1" ht="11.4" spans="4:19">
      <c r="D241" s="49"/>
      <c r="E241" s="49"/>
      <c r="F241" s="49"/>
      <c r="H241" s="49"/>
      <c r="J241" s="115"/>
      <c r="N241" s="119"/>
      <c r="Q241" s="49"/>
      <c r="R241" s="49"/>
      <c r="S241" s="49"/>
    </row>
    <row r="242" s="1" customFormat="1" ht="11.4" spans="4:19">
      <c r="D242" s="49"/>
      <c r="E242" s="49"/>
      <c r="F242" s="49"/>
      <c r="H242" s="49"/>
      <c r="J242" s="115"/>
      <c r="N242" s="119"/>
      <c r="Q242" s="49"/>
      <c r="R242" s="49"/>
      <c r="S242" s="49"/>
    </row>
    <row r="243" s="1" customFormat="1" ht="11.4" spans="4:19">
      <c r="D243" s="49"/>
      <c r="E243" s="49"/>
      <c r="F243" s="49"/>
      <c r="H243" s="49"/>
      <c r="J243" s="115"/>
      <c r="N243" s="119"/>
      <c r="Q243" s="49"/>
      <c r="R243" s="49"/>
      <c r="S243" s="49"/>
    </row>
    <row r="244" s="1" customFormat="1" ht="11.4" spans="4:19">
      <c r="D244" s="49"/>
      <c r="E244" s="49"/>
      <c r="F244" s="49"/>
      <c r="H244" s="49"/>
      <c r="J244" s="115"/>
      <c r="N244" s="119"/>
      <c r="Q244" s="49"/>
      <c r="R244" s="49"/>
      <c r="S244" s="49"/>
    </row>
    <row r="245" s="1" customFormat="1" ht="11.4" spans="4:19">
      <c r="D245" s="49"/>
      <c r="E245" s="49"/>
      <c r="F245" s="49"/>
      <c r="H245" s="49"/>
      <c r="J245" s="115"/>
      <c r="N245" s="119"/>
      <c r="Q245" s="49"/>
      <c r="R245" s="49"/>
      <c r="S245" s="49"/>
    </row>
    <row r="246" s="1" customFormat="1" ht="11.4" spans="4:19">
      <c r="D246" s="49"/>
      <c r="E246" s="49"/>
      <c r="F246" s="49"/>
      <c r="H246" s="49"/>
      <c r="J246" s="115"/>
      <c r="N246" s="119"/>
      <c r="Q246" s="49"/>
      <c r="R246" s="49"/>
      <c r="S246" s="49"/>
    </row>
    <row r="247" s="1" customFormat="1" ht="11.4" spans="4:19">
      <c r="D247" s="49"/>
      <c r="E247" s="49"/>
      <c r="F247" s="49"/>
      <c r="H247" s="49"/>
      <c r="J247" s="115"/>
      <c r="N247" s="119"/>
      <c r="Q247" s="49"/>
      <c r="R247" s="49"/>
      <c r="S247" s="49"/>
    </row>
    <row r="248" s="1" customFormat="1" ht="11.4" spans="4:19">
      <c r="D248" s="49"/>
      <c r="E248" s="49"/>
      <c r="F248" s="49"/>
      <c r="H248" s="49"/>
      <c r="J248" s="115"/>
      <c r="N248" s="119"/>
      <c r="Q248" s="49"/>
      <c r="R248" s="49"/>
      <c r="S248" s="49"/>
    </row>
    <row r="249" s="1" customFormat="1" ht="11.4" spans="4:19">
      <c r="D249" s="49"/>
      <c r="E249" s="49"/>
      <c r="F249" s="49"/>
      <c r="H249" s="49"/>
      <c r="J249" s="115"/>
      <c r="N249" s="119"/>
      <c r="Q249" s="49"/>
      <c r="R249" s="49"/>
      <c r="S249" s="49"/>
    </row>
    <row r="250" s="1" customFormat="1" ht="11.4" spans="4:19">
      <c r="D250" s="49"/>
      <c r="E250" s="49"/>
      <c r="F250" s="49"/>
      <c r="H250" s="49"/>
      <c r="J250" s="115"/>
      <c r="N250" s="119"/>
      <c r="Q250" s="49"/>
      <c r="R250" s="49"/>
      <c r="S250" s="49"/>
    </row>
    <row r="251" s="1" customFormat="1" ht="11.4" spans="4:19">
      <c r="D251" s="49"/>
      <c r="E251" s="49"/>
      <c r="F251" s="49"/>
      <c r="H251" s="49"/>
      <c r="J251" s="115"/>
      <c r="N251" s="119"/>
      <c r="Q251" s="49"/>
      <c r="R251" s="49"/>
      <c r="S251" s="49"/>
    </row>
    <row r="252" s="1" customFormat="1" ht="11.4" spans="4:19">
      <c r="D252" s="49"/>
      <c r="E252" s="49"/>
      <c r="F252" s="49"/>
      <c r="H252" s="49"/>
      <c r="J252" s="115"/>
      <c r="N252" s="119"/>
      <c r="Q252" s="49"/>
      <c r="R252" s="49"/>
      <c r="S252" s="49"/>
    </row>
    <row r="253" s="1" customFormat="1" ht="11.4" spans="4:19">
      <c r="D253" s="49"/>
      <c r="E253" s="49"/>
      <c r="F253" s="49"/>
      <c r="H253" s="49"/>
      <c r="J253" s="115"/>
      <c r="N253" s="119"/>
      <c r="Q253" s="49"/>
      <c r="R253" s="49"/>
      <c r="S253" s="49"/>
    </row>
    <row r="254" s="1" customFormat="1" ht="11.4" spans="4:19">
      <c r="D254" s="49"/>
      <c r="E254" s="49"/>
      <c r="F254" s="49"/>
      <c r="H254" s="49"/>
      <c r="J254" s="115"/>
      <c r="N254" s="119"/>
      <c r="Q254" s="49"/>
      <c r="R254" s="49"/>
      <c r="S254" s="49"/>
    </row>
    <row r="255" s="1" customFormat="1" ht="11.4" spans="4:19">
      <c r="D255" s="49"/>
      <c r="E255" s="49"/>
      <c r="F255" s="49"/>
      <c r="H255" s="49"/>
      <c r="J255" s="115"/>
      <c r="N255" s="119"/>
      <c r="Q255" s="49"/>
      <c r="R255" s="49"/>
      <c r="S255" s="49"/>
    </row>
    <row r="256" s="1" customFormat="1" ht="11.4" spans="4:19">
      <c r="D256" s="49"/>
      <c r="E256" s="49"/>
      <c r="F256" s="49"/>
      <c r="H256" s="49"/>
      <c r="J256" s="115"/>
      <c r="N256" s="119"/>
      <c r="Q256" s="49"/>
      <c r="R256" s="49"/>
      <c r="S256" s="49"/>
    </row>
    <row r="257" s="1" customFormat="1" ht="11.4" spans="4:19">
      <c r="D257" s="49"/>
      <c r="E257" s="49"/>
      <c r="F257" s="49"/>
      <c r="H257" s="49"/>
      <c r="J257" s="115"/>
      <c r="N257" s="119"/>
      <c r="Q257" s="49"/>
      <c r="R257" s="49"/>
      <c r="S257" s="49"/>
    </row>
    <row r="258" s="1" customFormat="1" ht="11.4" spans="4:19">
      <c r="D258" s="49"/>
      <c r="E258" s="49"/>
      <c r="F258" s="49"/>
      <c r="H258" s="49"/>
      <c r="J258" s="115"/>
      <c r="N258" s="119"/>
      <c r="Q258" s="49"/>
      <c r="R258" s="49"/>
      <c r="S258" s="49"/>
    </row>
    <row r="259" s="1" customFormat="1" ht="11.4" spans="4:19">
      <c r="D259" s="49"/>
      <c r="E259" s="49"/>
      <c r="F259" s="49"/>
      <c r="H259" s="49"/>
      <c r="J259" s="115"/>
      <c r="N259" s="119"/>
      <c r="Q259" s="49"/>
      <c r="R259" s="49"/>
      <c r="S259" s="49"/>
    </row>
    <row r="260" s="1" customFormat="1" ht="11.4" spans="4:19">
      <c r="D260" s="49"/>
      <c r="E260" s="49"/>
      <c r="F260" s="49"/>
      <c r="H260" s="49"/>
      <c r="J260" s="115"/>
      <c r="N260" s="119"/>
      <c r="Q260" s="49"/>
      <c r="R260" s="49"/>
      <c r="S260" s="49"/>
    </row>
    <row r="261" s="1" customFormat="1" ht="11.4" spans="4:19">
      <c r="D261" s="49"/>
      <c r="E261" s="49"/>
      <c r="F261" s="49"/>
      <c r="H261" s="49"/>
      <c r="J261" s="115"/>
      <c r="N261" s="119"/>
      <c r="Q261" s="49"/>
      <c r="R261" s="49"/>
      <c r="S261" s="49"/>
    </row>
    <row r="262" s="1" customFormat="1" ht="11.4" spans="4:19">
      <c r="D262" s="49"/>
      <c r="E262" s="49"/>
      <c r="F262" s="49"/>
      <c r="H262" s="49"/>
      <c r="J262" s="115"/>
      <c r="N262" s="119"/>
      <c r="Q262" s="49"/>
      <c r="R262" s="49"/>
      <c r="S262" s="49"/>
    </row>
    <row r="263" s="1" customFormat="1" ht="11.4" spans="4:19">
      <c r="D263" s="49"/>
      <c r="E263" s="49"/>
      <c r="F263" s="49"/>
      <c r="H263" s="49"/>
      <c r="J263" s="115"/>
      <c r="N263" s="119"/>
      <c r="Q263" s="49"/>
      <c r="R263" s="49"/>
      <c r="S263" s="49"/>
    </row>
    <row r="264" s="1" customFormat="1" ht="11.4" spans="4:19">
      <c r="D264" s="49"/>
      <c r="E264" s="49"/>
      <c r="F264" s="49"/>
      <c r="H264" s="49"/>
      <c r="J264" s="115"/>
      <c r="N264" s="119"/>
      <c r="Q264" s="49"/>
      <c r="R264" s="49"/>
      <c r="S264" s="49"/>
    </row>
    <row r="265" s="1" customFormat="1" ht="11.4" spans="4:19">
      <c r="D265" s="49"/>
      <c r="E265" s="49"/>
      <c r="F265" s="49"/>
      <c r="H265" s="49"/>
      <c r="J265" s="115"/>
      <c r="N265" s="119"/>
      <c r="Q265" s="49"/>
      <c r="R265" s="49"/>
      <c r="S265" s="49"/>
    </row>
    <row r="266" s="1" customFormat="1" ht="11.4" spans="4:19">
      <c r="D266" s="49"/>
      <c r="E266" s="49"/>
      <c r="F266" s="49"/>
      <c r="H266" s="49"/>
      <c r="J266" s="115"/>
      <c r="N266" s="119"/>
      <c r="Q266" s="49"/>
      <c r="R266" s="49"/>
      <c r="S266" s="49"/>
    </row>
    <row r="267" s="1" customFormat="1" ht="11.4" spans="4:19">
      <c r="D267" s="49"/>
      <c r="E267" s="49"/>
      <c r="F267" s="49"/>
      <c r="H267" s="49"/>
      <c r="J267" s="115"/>
      <c r="N267" s="119"/>
      <c r="Q267" s="49"/>
      <c r="R267" s="49"/>
      <c r="S267" s="49"/>
    </row>
    <row r="268" s="1" customFormat="1" ht="11.4" spans="4:19">
      <c r="D268" s="49"/>
      <c r="E268" s="49"/>
      <c r="F268" s="49"/>
      <c r="H268" s="49"/>
      <c r="J268" s="115"/>
      <c r="N268" s="119"/>
      <c r="Q268" s="49"/>
      <c r="R268" s="49"/>
      <c r="S268" s="49"/>
    </row>
    <row r="269" s="1" customFormat="1" ht="11.4" spans="4:19">
      <c r="D269" s="49"/>
      <c r="E269" s="49"/>
      <c r="F269" s="49"/>
      <c r="H269" s="49"/>
      <c r="J269" s="115"/>
      <c r="N269" s="119"/>
      <c r="Q269" s="49"/>
      <c r="R269" s="49"/>
      <c r="S269" s="49"/>
    </row>
    <row r="270" s="1" customFormat="1" ht="11.4" spans="4:19">
      <c r="D270" s="49"/>
      <c r="E270" s="49"/>
      <c r="F270" s="49"/>
      <c r="H270" s="49"/>
      <c r="J270" s="115"/>
      <c r="N270" s="119"/>
      <c r="Q270" s="49"/>
      <c r="R270" s="49"/>
      <c r="S270" s="49"/>
    </row>
    <row r="271" s="1" customFormat="1" ht="11.4" spans="4:19">
      <c r="D271" s="49"/>
      <c r="E271" s="49"/>
      <c r="F271" s="49"/>
      <c r="H271" s="49"/>
      <c r="J271" s="115"/>
      <c r="N271" s="119"/>
      <c r="Q271" s="49"/>
      <c r="R271" s="49"/>
      <c r="S271" s="49"/>
    </row>
    <row r="272" s="1" customFormat="1" ht="11.4" spans="4:19">
      <c r="D272" s="49"/>
      <c r="E272" s="49"/>
      <c r="F272" s="49"/>
      <c r="H272" s="49"/>
      <c r="J272" s="115"/>
      <c r="N272" s="119"/>
      <c r="Q272" s="49"/>
      <c r="R272" s="49"/>
      <c r="S272" s="49"/>
    </row>
    <row r="273" s="1" customFormat="1" ht="11.4" spans="4:19">
      <c r="D273" s="49"/>
      <c r="E273" s="49"/>
      <c r="F273" s="49"/>
      <c r="H273" s="49"/>
      <c r="J273" s="115"/>
      <c r="N273" s="119"/>
      <c r="Q273" s="49"/>
      <c r="R273" s="49"/>
      <c r="S273" s="49"/>
    </row>
    <row r="274" s="1" customFormat="1" ht="11.4" spans="4:19">
      <c r="D274" s="49"/>
      <c r="E274" s="49"/>
      <c r="F274" s="49"/>
      <c r="H274" s="49"/>
      <c r="J274" s="115"/>
      <c r="N274" s="119"/>
      <c r="Q274" s="49"/>
      <c r="R274" s="49"/>
      <c r="S274" s="49"/>
    </row>
    <row r="275" s="1" customFormat="1" ht="11.4" spans="4:19">
      <c r="D275" s="49"/>
      <c r="E275" s="49"/>
      <c r="F275" s="49"/>
      <c r="H275" s="49"/>
      <c r="J275" s="115"/>
      <c r="N275" s="119"/>
      <c r="Q275" s="49"/>
      <c r="R275" s="49"/>
      <c r="S275" s="49"/>
    </row>
    <row r="276" s="1" customFormat="1" ht="11.4" spans="4:19">
      <c r="D276" s="49"/>
      <c r="E276" s="49"/>
      <c r="F276" s="49"/>
      <c r="H276" s="49"/>
      <c r="J276" s="115"/>
      <c r="N276" s="119"/>
      <c r="Q276" s="49"/>
      <c r="R276" s="49"/>
      <c r="S276" s="49"/>
    </row>
    <row r="277" s="1" customFormat="1" ht="11.4" spans="4:19">
      <c r="D277" s="49"/>
      <c r="E277" s="49"/>
      <c r="F277" s="49"/>
      <c r="H277" s="49"/>
      <c r="J277" s="115"/>
      <c r="N277" s="119"/>
      <c r="Q277" s="49"/>
      <c r="R277" s="49"/>
      <c r="S277" s="49"/>
    </row>
    <row r="278" s="1" customFormat="1" ht="11.4" spans="4:19">
      <c r="D278" s="49"/>
      <c r="E278" s="49"/>
      <c r="F278" s="49"/>
      <c r="H278" s="49"/>
      <c r="J278" s="115"/>
      <c r="N278" s="119"/>
      <c r="Q278" s="49"/>
      <c r="R278" s="49"/>
      <c r="S278" s="49"/>
    </row>
    <row r="279" s="1" customFormat="1" ht="11.4" spans="4:19">
      <c r="D279" s="49"/>
      <c r="E279" s="49"/>
      <c r="F279" s="49"/>
      <c r="H279" s="49"/>
      <c r="J279" s="115"/>
      <c r="N279" s="119"/>
      <c r="Q279" s="49"/>
      <c r="R279" s="49"/>
      <c r="S279" s="49"/>
    </row>
    <row r="280" s="1" customFormat="1" ht="11.4" spans="4:19">
      <c r="D280" s="49"/>
      <c r="E280" s="49"/>
      <c r="F280" s="49"/>
      <c r="H280" s="49"/>
      <c r="J280" s="115"/>
      <c r="N280" s="119"/>
      <c r="Q280" s="49"/>
      <c r="R280" s="49"/>
      <c r="S280" s="49"/>
    </row>
    <row r="281" s="1" customFormat="1" ht="11.4" spans="4:19">
      <c r="D281" s="49"/>
      <c r="E281" s="49"/>
      <c r="F281" s="49"/>
      <c r="H281" s="49"/>
      <c r="J281" s="115"/>
      <c r="N281" s="119"/>
      <c r="Q281" s="49"/>
      <c r="R281" s="49"/>
      <c r="S281" s="49"/>
    </row>
    <row r="282" s="1" customFormat="1" ht="11.4" spans="4:19">
      <c r="D282" s="49"/>
      <c r="E282" s="49"/>
      <c r="F282" s="49"/>
      <c r="H282" s="49"/>
      <c r="J282" s="115"/>
      <c r="N282" s="119"/>
      <c r="Q282" s="49"/>
      <c r="R282" s="49"/>
      <c r="S282" s="49"/>
    </row>
    <row r="283" s="1" customFormat="1" ht="11.4" spans="4:19">
      <c r="D283" s="49"/>
      <c r="E283" s="49"/>
      <c r="F283" s="49"/>
      <c r="H283" s="49"/>
      <c r="J283" s="115"/>
      <c r="N283" s="119"/>
      <c r="Q283" s="49"/>
      <c r="R283" s="49"/>
      <c r="S283" s="49"/>
    </row>
    <row r="284" s="1" customFormat="1" ht="11.4" spans="4:19">
      <c r="D284" s="49"/>
      <c r="E284" s="49"/>
      <c r="F284" s="49"/>
      <c r="H284" s="49"/>
      <c r="J284" s="115"/>
      <c r="N284" s="119"/>
      <c r="Q284" s="49"/>
      <c r="R284" s="49"/>
      <c r="S284" s="49"/>
    </row>
    <row r="285" s="1" customFormat="1" ht="11.4" spans="4:19">
      <c r="D285" s="49"/>
      <c r="E285" s="49"/>
      <c r="F285" s="49"/>
      <c r="H285" s="49"/>
      <c r="J285" s="115"/>
      <c r="N285" s="119"/>
      <c r="Q285" s="49"/>
      <c r="R285" s="49"/>
      <c r="S285" s="49"/>
    </row>
    <row r="286" s="1" customFormat="1" ht="11.4" spans="4:19">
      <c r="D286" s="49"/>
      <c r="E286" s="49"/>
      <c r="F286" s="49"/>
      <c r="H286" s="49"/>
      <c r="J286" s="115"/>
      <c r="N286" s="119"/>
      <c r="Q286" s="49"/>
      <c r="R286" s="49"/>
      <c r="S286" s="49"/>
    </row>
    <row r="287" s="1" customFormat="1" ht="11.4" spans="4:19">
      <c r="D287" s="49"/>
      <c r="E287" s="49"/>
      <c r="F287" s="49"/>
      <c r="H287" s="49"/>
      <c r="J287" s="115"/>
      <c r="N287" s="119"/>
      <c r="Q287" s="49"/>
      <c r="R287" s="49"/>
      <c r="S287" s="49"/>
    </row>
    <row r="288" s="1" customFormat="1" ht="11.4" spans="4:19">
      <c r="D288" s="49"/>
      <c r="E288" s="49"/>
      <c r="F288" s="49"/>
      <c r="H288" s="49"/>
      <c r="J288" s="115"/>
      <c r="N288" s="119"/>
      <c r="Q288" s="49"/>
      <c r="R288" s="49"/>
      <c r="S288" s="49"/>
    </row>
    <row r="289" s="1" customFormat="1" ht="11.4" spans="4:19">
      <c r="D289" s="49"/>
      <c r="E289" s="49"/>
      <c r="F289" s="49"/>
      <c r="H289" s="49"/>
      <c r="J289" s="115"/>
      <c r="N289" s="119"/>
      <c r="Q289" s="49"/>
      <c r="R289" s="49"/>
      <c r="S289" s="49"/>
    </row>
    <row r="290" s="1" customFormat="1" ht="11.4" spans="4:19">
      <c r="D290" s="49"/>
      <c r="E290" s="49"/>
      <c r="F290" s="49"/>
      <c r="H290" s="49"/>
      <c r="J290" s="115"/>
      <c r="N290" s="119"/>
      <c r="Q290" s="49"/>
      <c r="R290" s="49"/>
      <c r="S290" s="49"/>
    </row>
    <row r="291" s="1" customFormat="1" ht="11.4" spans="4:19">
      <c r="D291" s="49"/>
      <c r="E291" s="49"/>
      <c r="F291" s="49"/>
      <c r="H291" s="49"/>
      <c r="J291" s="115"/>
      <c r="N291" s="119"/>
      <c r="Q291" s="49"/>
      <c r="R291" s="49"/>
      <c r="S291" s="49"/>
    </row>
    <row r="292" s="1" customFormat="1" ht="11.4" spans="4:19">
      <c r="D292" s="49"/>
      <c r="E292" s="49"/>
      <c r="F292" s="49"/>
      <c r="H292" s="49"/>
      <c r="J292" s="115"/>
      <c r="N292" s="119"/>
      <c r="Q292" s="49"/>
      <c r="R292" s="49"/>
      <c r="S292" s="49"/>
    </row>
    <row r="293" s="1" customFormat="1" ht="11.4" spans="4:19">
      <c r="D293" s="49"/>
      <c r="E293" s="49"/>
      <c r="F293" s="49"/>
      <c r="H293" s="49"/>
      <c r="J293" s="115"/>
      <c r="N293" s="119"/>
      <c r="Q293" s="49"/>
      <c r="R293" s="49"/>
      <c r="S293" s="49"/>
    </row>
    <row r="294" s="1" customFormat="1" ht="11.4" spans="4:19">
      <c r="D294" s="49"/>
      <c r="E294" s="49"/>
      <c r="F294" s="49"/>
      <c r="H294" s="49"/>
      <c r="J294" s="115"/>
      <c r="N294" s="119"/>
      <c r="Q294" s="49"/>
      <c r="R294" s="49"/>
      <c r="S294" s="49"/>
    </row>
    <row r="295" s="1" customFormat="1" ht="11.4" spans="4:19">
      <c r="D295" s="49"/>
      <c r="E295" s="49"/>
      <c r="F295" s="49"/>
      <c r="H295" s="49"/>
      <c r="J295" s="115"/>
      <c r="N295" s="119"/>
      <c r="Q295" s="49"/>
      <c r="R295" s="49"/>
      <c r="S295" s="49"/>
    </row>
    <row r="296" s="1" customFormat="1" ht="11.4" spans="4:19">
      <c r="D296" s="49"/>
      <c r="E296" s="49"/>
      <c r="F296" s="49"/>
      <c r="H296" s="49"/>
      <c r="J296" s="115"/>
      <c r="N296" s="119"/>
      <c r="Q296" s="49"/>
      <c r="R296" s="49"/>
      <c r="S296" s="49"/>
    </row>
    <row r="297" s="1" customFormat="1" ht="11.4" spans="4:19">
      <c r="D297" s="49"/>
      <c r="E297" s="49"/>
      <c r="F297" s="49"/>
      <c r="H297" s="49"/>
      <c r="J297" s="115"/>
      <c r="N297" s="119"/>
      <c r="Q297" s="49"/>
      <c r="R297" s="49"/>
      <c r="S297" s="49"/>
    </row>
    <row r="298" s="1" customFormat="1" ht="11.4" spans="4:19">
      <c r="D298" s="49"/>
      <c r="E298" s="49"/>
      <c r="F298" s="49"/>
      <c r="H298" s="49"/>
      <c r="J298" s="115"/>
      <c r="N298" s="119"/>
      <c r="Q298" s="49"/>
      <c r="R298" s="49"/>
      <c r="S298" s="49"/>
    </row>
    <row r="299" s="1" customFormat="1" ht="11.4" spans="4:19">
      <c r="D299" s="49"/>
      <c r="E299" s="49"/>
      <c r="F299" s="49"/>
      <c r="H299" s="49"/>
      <c r="J299" s="115"/>
      <c r="N299" s="119"/>
      <c r="Q299" s="49"/>
      <c r="R299" s="49"/>
      <c r="S299" s="49"/>
    </row>
    <row r="300" s="1" customFormat="1" ht="11.4" spans="4:19">
      <c r="D300" s="49"/>
      <c r="E300" s="49"/>
      <c r="F300" s="49"/>
      <c r="H300" s="49"/>
      <c r="J300" s="115"/>
      <c r="N300" s="119"/>
      <c r="Q300" s="49"/>
      <c r="R300" s="49"/>
      <c r="S300" s="49"/>
    </row>
    <row r="301" s="1" customFormat="1" ht="11.4" spans="4:19">
      <c r="D301" s="49"/>
      <c r="E301" s="49"/>
      <c r="F301" s="49"/>
      <c r="H301" s="49"/>
      <c r="J301" s="115"/>
      <c r="N301" s="119"/>
      <c r="Q301" s="49"/>
      <c r="R301" s="49"/>
      <c r="S301" s="49"/>
    </row>
    <row r="302" s="1" customFormat="1" ht="11.4" spans="4:19">
      <c r="D302" s="49"/>
      <c r="E302" s="49"/>
      <c r="F302" s="49"/>
      <c r="H302" s="49"/>
      <c r="J302" s="115"/>
      <c r="N302" s="119"/>
      <c r="Q302" s="49"/>
      <c r="R302" s="49"/>
      <c r="S302" s="49"/>
    </row>
    <row r="303" s="1" customFormat="1" ht="11.4" spans="4:19">
      <c r="D303" s="49"/>
      <c r="E303" s="49"/>
      <c r="F303" s="49"/>
      <c r="H303" s="49"/>
      <c r="J303" s="115"/>
      <c r="N303" s="119"/>
      <c r="Q303" s="49"/>
      <c r="R303" s="49"/>
      <c r="S303" s="49"/>
    </row>
    <row r="304" s="1" customFormat="1" ht="11.4" spans="4:19">
      <c r="D304" s="49"/>
      <c r="E304" s="49"/>
      <c r="F304" s="49"/>
      <c r="H304" s="49"/>
      <c r="J304" s="115"/>
      <c r="N304" s="119"/>
      <c r="Q304" s="49"/>
      <c r="R304" s="49"/>
      <c r="S304" s="49"/>
    </row>
    <row r="305" s="1" customFormat="1" ht="11.4" spans="4:19">
      <c r="D305" s="49"/>
      <c r="E305" s="49"/>
      <c r="F305" s="49"/>
      <c r="H305" s="49"/>
      <c r="J305" s="115"/>
      <c r="N305" s="119"/>
      <c r="Q305" s="49"/>
      <c r="R305" s="49"/>
      <c r="S305" s="49"/>
    </row>
    <row r="306" s="1" customFormat="1" ht="11.4" spans="4:19">
      <c r="D306" s="49"/>
      <c r="E306" s="49"/>
      <c r="F306" s="49"/>
      <c r="H306" s="49"/>
      <c r="J306" s="115"/>
      <c r="N306" s="119"/>
      <c r="Q306" s="49"/>
      <c r="R306" s="49"/>
      <c r="S306" s="49"/>
    </row>
    <row r="307" s="1" customFormat="1" ht="11.4" spans="4:19">
      <c r="D307" s="49"/>
      <c r="E307" s="49"/>
      <c r="F307" s="49"/>
      <c r="H307" s="49"/>
      <c r="J307" s="115"/>
      <c r="N307" s="119"/>
      <c r="Q307" s="49"/>
      <c r="R307" s="49"/>
      <c r="S307" s="49"/>
    </row>
    <row r="308" s="1" customFormat="1" ht="11.4" spans="4:19">
      <c r="D308" s="49"/>
      <c r="E308" s="49"/>
      <c r="F308" s="49"/>
      <c r="H308" s="49"/>
      <c r="J308" s="115"/>
      <c r="N308" s="119"/>
      <c r="Q308" s="49"/>
      <c r="R308" s="49"/>
      <c r="S308" s="49"/>
    </row>
    <row r="309" s="1" customFormat="1" ht="11.4" spans="4:19">
      <c r="D309" s="49"/>
      <c r="E309" s="49"/>
      <c r="F309" s="49"/>
      <c r="H309" s="49"/>
      <c r="J309" s="115"/>
      <c r="N309" s="119"/>
      <c r="Q309" s="49"/>
      <c r="R309" s="49"/>
      <c r="S309" s="49"/>
    </row>
    <row r="310" s="1" customFormat="1" ht="11.4" spans="4:19">
      <c r="D310" s="49"/>
      <c r="E310" s="49"/>
      <c r="F310" s="49"/>
      <c r="H310" s="49"/>
      <c r="J310" s="115"/>
      <c r="N310" s="119"/>
      <c r="Q310" s="49"/>
      <c r="R310" s="49"/>
      <c r="S310" s="49"/>
    </row>
    <row r="311" s="1" customFormat="1" ht="11.4" spans="4:19">
      <c r="D311" s="49"/>
      <c r="E311" s="49"/>
      <c r="F311" s="49"/>
      <c r="H311" s="49"/>
      <c r="J311" s="115"/>
      <c r="N311" s="119"/>
      <c r="Q311" s="49"/>
      <c r="R311" s="49"/>
      <c r="S311" s="49"/>
    </row>
    <row r="312" s="1" customFormat="1" ht="11.4" spans="4:19">
      <c r="D312" s="49"/>
      <c r="E312" s="49"/>
      <c r="F312" s="49"/>
      <c r="H312" s="49"/>
      <c r="J312" s="115"/>
      <c r="N312" s="119"/>
      <c r="Q312" s="49"/>
      <c r="R312" s="49"/>
      <c r="S312" s="49"/>
    </row>
    <row r="313" s="1" customFormat="1" ht="11.4" spans="4:19">
      <c r="D313" s="49"/>
      <c r="E313" s="49"/>
      <c r="F313" s="49"/>
      <c r="H313" s="49"/>
      <c r="J313" s="115"/>
      <c r="N313" s="119"/>
      <c r="Q313" s="49"/>
      <c r="R313" s="49"/>
      <c r="S313" s="49"/>
    </row>
    <row r="314" s="1" customFormat="1" ht="11.4" spans="4:19">
      <c r="D314" s="49"/>
      <c r="E314" s="49"/>
      <c r="F314" s="49"/>
      <c r="H314" s="49"/>
      <c r="J314" s="115"/>
      <c r="N314" s="119"/>
      <c r="Q314" s="49"/>
      <c r="R314" s="49"/>
      <c r="S314" s="49"/>
    </row>
    <row r="315" s="1" customFormat="1" ht="11.4" spans="4:19">
      <c r="D315" s="49"/>
      <c r="E315" s="49"/>
      <c r="F315" s="49"/>
      <c r="H315" s="49"/>
      <c r="J315" s="115"/>
      <c r="N315" s="119"/>
      <c r="Q315" s="49"/>
      <c r="R315" s="49"/>
      <c r="S315" s="49"/>
    </row>
    <row r="316" s="1" customFormat="1" ht="11.4" spans="4:19">
      <c r="D316" s="49"/>
      <c r="E316" s="49"/>
      <c r="F316" s="49"/>
      <c r="H316" s="49"/>
      <c r="J316" s="115"/>
      <c r="N316" s="119"/>
      <c r="Q316" s="49"/>
      <c r="R316" s="49"/>
      <c r="S316" s="49"/>
    </row>
    <row r="317" s="1" customFormat="1" ht="11.4" spans="4:19">
      <c r="D317" s="49"/>
      <c r="E317" s="49"/>
      <c r="F317" s="49"/>
      <c r="H317" s="49"/>
      <c r="J317" s="115"/>
      <c r="N317" s="119"/>
      <c r="Q317" s="49"/>
      <c r="R317" s="49"/>
      <c r="S317" s="49"/>
    </row>
    <row r="318" s="1" customFormat="1" ht="11.4" spans="4:19">
      <c r="D318" s="49"/>
      <c r="E318" s="49"/>
      <c r="F318" s="49"/>
      <c r="H318" s="49"/>
      <c r="J318" s="115"/>
      <c r="N318" s="119"/>
      <c r="Q318" s="49"/>
      <c r="R318" s="49"/>
      <c r="S318" s="49"/>
    </row>
    <row r="319" s="1" customFormat="1" ht="11.4" spans="4:19">
      <c r="D319" s="49"/>
      <c r="E319" s="49"/>
      <c r="F319" s="49"/>
      <c r="H319" s="49"/>
      <c r="J319" s="115"/>
      <c r="N319" s="119"/>
      <c r="Q319" s="49"/>
      <c r="R319" s="49"/>
      <c r="S319" s="49"/>
    </row>
    <row r="320" s="1" customFormat="1" ht="11.4" spans="4:19">
      <c r="D320" s="49"/>
      <c r="E320" s="49"/>
      <c r="F320" s="49"/>
      <c r="H320" s="49"/>
      <c r="J320" s="115"/>
      <c r="N320" s="119"/>
      <c r="Q320" s="49"/>
      <c r="R320" s="49"/>
      <c r="S320" s="49"/>
    </row>
    <row r="321" s="1" customFormat="1" ht="11.4" spans="4:19">
      <c r="D321" s="49"/>
      <c r="E321" s="49"/>
      <c r="F321" s="49"/>
      <c r="H321" s="49"/>
      <c r="J321" s="115"/>
      <c r="N321" s="119"/>
      <c r="Q321" s="49"/>
      <c r="R321" s="49"/>
      <c r="S321" s="49"/>
    </row>
    <row r="322" s="1" customFormat="1" ht="11.4" spans="4:19">
      <c r="D322" s="49"/>
      <c r="E322" s="49"/>
      <c r="F322" s="49"/>
      <c r="H322" s="49"/>
      <c r="J322" s="115"/>
      <c r="N322" s="119"/>
      <c r="Q322" s="49"/>
      <c r="R322" s="49"/>
      <c r="S322" s="49"/>
    </row>
    <row r="323" s="1" customFormat="1" ht="11.4" spans="4:19">
      <c r="D323" s="49"/>
      <c r="E323" s="49"/>
      <c r="F323" s="49"/>
      <c r="H323" s="49"/>
      <c r="J323" s="115"/>
      <c r="N323" s="119"/>
      <c r="Q323" s="49"/>
      <c r="R323" s="49"/>
      <c r="S323" s="49"/>
    </row>
    <row r="324" s="1" customFormat="1" ht="11.4" spans="4:19">
      <c r="D324" s="49"/>
      <c r="E324" s="49"/>
      <c r="F324" s="49"/>
      <c r="H324" s="49"/>
      <c r="J324" s="115"/>
      <c r="N324" s="119"/>
      <c r="Q324" s="49"/>
      <c r="R324" s="49"/>
      <c r="S324" s="49"/>
    </row>
    <row r="325" s="1" customFormat="1" ht="11.4" spans="4:19">
      <c r="D325" s="49"/>
      <c r="E325" s="49"/>
      <c r="F325" s="49"/>
      <c r="H325" s="49"/>
      <c r="J325" s="115"/>
      <c r="N325" s="119"/>
      <c r="Q325" s="49"/>
      <c r="R325" s="49"/>
      <c r="S325" s="49"/>
    </row>
    <row r="326" s="1" customFormat="1" ht="11.4" spans="4:19">
      <c r="D326" s="49"/>
      <c r="E326" s="49"/>
      <c r="F326" s="49"/>
      <c r="H326" s="49"/>
      <c r="J326" s="115"/>
      <c r="N326" s="119"/>
      <c r="Q326" s="49"/>
      <c r="R326" s="49"/>
      <c r="S326" s="49"/>
    </row>
    <row r="327" s="1" customFormat="1" ht="11.4" spans="4:19">
      <c r="D327" s="49"/>
      <c r="E327" s="49"/>
      <c r="F327" s="49"/>
      <c r="H327" s="49"/>
      <c r="J327" s="115"/>
      <c r="N327" s="119"/>
      <c r="Q327" s="49"/>
      <c r="R327" s="49"/>
      <c r="S327" s="49"/>
    </row>
    <row r="328" s="1" customFormat="1" ht="11.4" spans="4:19">
      <c r="D328" s="49"/>
      <c r="E328" s="49"/>
      <c r="F328" s="49"/>
      <c r="H328" s="49"/>
      <c r="J328" s="115"/>
      <c r="N328" s="119"/>
      <c r="Q328" s="49"/>
      <c r="R328" s="49"/>
      <c r="S328" s="49"/>
    </row>
    <row r="329" s="1" customFormat="1" ht="11.4" spans="4:19">
      <c r="D329" s="49"/>
      <c r="E329" s="49"/>
      <c r="F329" s="49"/>
      <c r="H329" s="49"/>
      <c r="J329" s="115"/>
      <c r="N329" s="119"/>
      <c r="Q329" s="49"/>
      <c r="R329" s="49"/>
      <c r="S329" s="49"/>
    </row>
    <row r="330" s="1" customFormat="1" ht="11.4" spans="4:19">
      <c r="D330" s="49"/>
      <c r="E330" s="49"/>
      <c r="F330" s="49"/>
      <c r="H330" s="49"/>
      <c r="J330" s="115"/>
      <c r="N330" s="119"/>
      <c r="Q330" s="49"/>
      <c r="R330" s="49"/>
      <c r="S330" s="49"/>
    </row>
    <row r="331" s="1" customFormat="1" ht="11.4" spans="4:19">
      <c r="D331" s="49"/>
      <c r="E331" s="49"/>
      <c r="F331" s="49"/>
      <c r="H331" s="49"/>
      <c r="J331" s="115"/>
      <c r="N331" s="119"/>
      <c r="Q331" s="49"/>
      <c r="R331" s="49"/>
      <c r="S331" s="49"/>
    </row>
    <row r="332" s="1" customFormat="1" ht="11.4" spans="4:19">
      <c r="D332" s="49"/>
      <c r="E332" s="49"/>
      <c r="F332" s="49"/>
      <c r="H332" s="49"/>
      <c r="J332" s="115"/>
      <c r="N332" s="119"/>
      <c r="Q332" s="49"/>
      <c r="R332" s="49"/>
      <c r="S332" s="49"/>
    </row>
    <row r="333" s="1" customFormat="1" ht="11.4" spans="4:19">
      <c r="D333" s="49"/>
      <c r="E333" s="49"/>
      <c r="F333" s="49"/>
      <c r="H333" s="49"/>
      <c r="J333" s="115"/>
      <c r="N333" s="119"/>
      <c r="Q333" s="49"/>
      <c r="R333" s="49"/>
      <c r="S333" s="49"/>
    </row>
    <row r="334" s="1" customFormat="1" ht="11.4" spans="4:19">
      <c r="D334" s="49"/>
      <c r="E334" s="49"/>
      <c r="F334" s="49"/>
      <c r="H334" s="49"/>
      <c r="J334" s="115"/>
      <c r="N334" s="119"/>
      <c r="Q334" s="49"/>
      <c r="R334" s="49"/>
      <c r="S334" s="49"/>
    </row>
    <row r="335" s="1" customFormat="1" ht="11.4" spans="4:19">
      <c r="D335" s="49"/>
      <c r="E335" s="49"/>
      <c r="F335" s="49"/>
      <c r="H335" s="49"/>
      <c r="J335" s="115"/>
      <c r="N335" s="119"/>
      <c r="Q335" s="49"/>
      <c r="R335" s="49"/>
      <c r="S335" s="49"/>
    </row>
    <row r="336" s="1" customFormat="1" ht="11.4" spans="4:19">
      <c r="D336" s="49"/>
      <c r="E336" s="49"/>
      <c r="F336" s="49"/>
      <c r="H336" s="49"/>
      <c r="J336" s="115"/>
      <c r="N336" s="119"/>
      <c r="Q336" s="49"/>
      <c r="R336" s="49"/>
      <c r="S336" s="49"/>
    </row>
    <row r="337" s="1" customFormat="1" ht="11.4" spans="4:19">
      <c r="D337" s="49"/>
      <c r="E337" s="49"/>
      <c r="F337" s="49"/>
      <c r="H337" s="49"/>
      <c r="J337" s="115"/>
      <c r="N337" s="119"/>
      <c r="Q337" s="49"/>
      <c r="R337" s="49"/>
      <c r="S337" s="49"/>
    </row>
    <row r="338" s="1" customFormat="1" ht="11.4" spans="4:19">
      <c r="D338" s="49"/>
      <c r="E338" s="49"/>
      <c r="F338" s="49"/>
      <c r="H338" s="49"/>
      <c r="J338" s="115"/>
      <c r="N338" s="119"/>
      <c r="Q338" s="49"/>
      <c r="R338" s="49"/>
      <c r="S338" s="49"/>
    </row>
    <row r="339" s="1" customFormat="1" ht="11.4" spans="4:19">
      <c r="D339" s="49"/>
      <c r="E339" s="49"/>
      <c r="F339" s="49"/>
      <c r="H339" s="49"/>
      <c r="J339" s="115"/>
      <c r="N339" s="119"/>
      <c r="Q339" s="49"/>
      <c r="R339" s="49"/>
      <c r="S339" s="49"/>
    </row>
    <row r="340" s="1" customFormat="1" ht="11.4" spans="4:19">
      <c r="D340" s="49"/>
      <c r="E340" s="49"/>
      <c r="F340" s="49"/>
      <c r="H340" s="49"/>
      <c r="J340" s="115"/>
      <c r="N340" s="119"/>
      <c r="Q340" s="49"/>
      <c r="R340" s="49"/>
      <c r="S340" s="49"/>
    </row>
    <row r="341" s="1" customFormat="1" ht="11.4" spans="4:19">
      <c r="D341" s="49"/>
      <c r="E341" s="49"/>
      <c r="F341" s="49"/>
      <c r="H341" s="49"/>
      <c r="J341" s="115"/>
      <c r="N341" s="119"/>
      <c r="Q341" s="49"/>
      <c r="R341" s="49"/>
      <c r="S341" s="49"/>
    </row>
    <row r="342" s="1" customFormat="1" ht="11.4" spans="4:19">
      <c r="D342" s="49"/>
      <c r="E342" s="49"/>
      <c r="F342" s="49"/>
      <c r="H342" s="49"/>
      <c r="J342" s="115"/>
      <c r="N342" s="119"/>
      <c r="Q342" s="49"/>
      <c r="R342" s="49"/>
      <c r="S342" s="49"/>
    </row>
    <row r="343" s="1" customFormat="1" ht="11.4" spans="4:19">
      <c r="D343" s="49"/>
      <c r="E343" s="49"/>
      <c r="F343" s="49"/>
      <c r="H343" s="49"/>
      <c r="J343" s="115"/>
      <c r="N343" s="119"/>
      <c r="Q343" s="49"/>
      <c r="R343" s="49"/>
      <c r="S343" s="49"/>
    </row>
    <row r="344" s="1" customFormat="1" ht="11.4" spans="4:19">
      <c r="D344" s="49"/>
      <c r="E344" s="49"/>
      <c r="F344" s="49"/>
      <c r="H344" s="49"/>
      <c r="J344" s="115"/>
      <c r="N344" s="119"/>
      <c r="Q344" s="49"/>
      <c r="R344" s="49"/>
      <c r="S344" s="49"/>
    </row>
    <row r="345" s="1" customFormat="1" ht="11.4" spans="4:19">
      <c r="D345" s="49"/>
      <c r="E345" s="49"/>
      <c r="F345" s="49"/>
      <c r="H345" s="49"/>
      <c r="J345" s="115"/>
      <c r="N345" s="119"/>
      <c r="Q345" s="49"/>
      <c r="R345" s="49"/>
      <c r="S345" s="49"/>
    </row>
    <row r="346" s="1" customFormat="1" ht="11.4" spans="4:19">
      <c r="D346" s="49"/>
      <c r="E346" s="49"/>
      <c r="F346" s="49"/>
      <c r="H346" s="49"/>
      <c r="J346" s="115"/>
      <c r="N346" s="119"/>
      <c r="Q346" s="49"/>
      <c r="R346" s="49"/>
      <c r="S346" s="49"/>
    </row>
    <row r="347" s="1" customFormat="1" ht="11.4" spans="4:19">
      <c r="D347" s="49"/>
      <c r="E347" s="49"/>
      <c r="F347" s="49"/>
      <c r="H347" s="49"/>
      <c r="J347" s="115"/>
      <c r="N347" s="119"/>
      <c r="Q347" s="49"/>
      <c r="R347" s="49"/>
      <c r="S347" s="49"/>
    </row>
    <row r="348" s="1" customFormat="1" ht="11.4" spans="4:19">
      <c r="D348" s="49"/>
      <c r="E348" s="49"/>
      <c r="F348" s="49"/>
      <c r="H348" s="49"/>
      <c r="J348" s="115"/>
      <c r="N348" s="119"/>
      <c r="Q348" s="49"/>
      <c r="R348" s="49"/>
      <c r="S348" s="49"/>
    </row>
    <row r="349" s="1" customFormat="1" ht="11.4" spans="4:19">
      <c r="D349" s="49"/>
      <c r="E349" s="49"/>
      <c r="F349" s="49"/>
      <c r="H349" s="49"/>
      <c r="J349" s="115"/>
      <c r="N349" s="119"/>
      <c r="Q349" s="49"/>
      <c r="R349" s="49"/>
      <c r="S349" s="49"/>
    </row>
    <row r="350" s="1" customFormat="1" ht="11.4" spans="4:19">
      <c r="D350" s="49"/>
      <c r="E350" s="49"/>
      <c r="F350" s="49"/>
      <c r="H350" s="49"/>
      <c r="J350" s="115"/>
      <c r="N350" s="119"/>
      <c r="Q350" s="49"/>
      <c r="R350" s="49"/>
      <c r="S350" s="49"/>
    </row>
    <row r="351" s="1" customFormat="1" ht="11.4" spans="4:19">
      <c r="D351" s="49"/>
      <c r="E351" s="49"/>
      <c r="F351" s="49"/>
      <c r="H351" s="49"/>
      <c r="J351" s="115"/>
      <c r="N351" s="119"/>
      <c r="Q351" s="49"/>
      <c r="R351" s="49"/>
      <c r="S351" s="49"/>
    </row>
    <row r="352" s="1" customFormat="1" ht="11.4" spans="4:19">
      <c r="D352" s="49"/>
      <c r="E352" s="49"/>
      <c r="F352" s="49"/>
      <c r="H352" s="49"/>
      <c r="J352" s="115"/>
      <c r="N352" s="119"/>
      <c r="Q352" s="49"/>
      <c r="R352" s="49"/>
      <c r="S352" s="49"/>
    </row>
    <row r="353" s="1" customFormat="1" ht="11.4" spans="4:19">
      <c r="D353" s="49"/>
      <c r="E353" s="49"/>
      <c r="F353" s="49"/>
      <c r="H353" s="49"/>
      <c r="J353" s="115"/>
      <c r="N353" s="119"/>
      <c r="Q353" s="49"/>
      <c r="R353" s="49"/>
      <c r="S353" s="49"/>
    </row>
    <row r="354" s="1" customFormat="1" ht="11.4" spans="4:19">
      <c r="D354" s="49"/>
      <c r="E354" s="49"/>
      <c r="F354" s="49"/>
      <c r="H354" s="49"/>
      <c r="J354" s="115"/>
      <c r="N354" s="119"/>
      <c r="Q354" s="49"/>
      <c r="R354" s="49"/>
      <c r="S354" s="49"/>
    </row>
    <row r="355" s="1" customFormat="1" ht="11.4" spans="4:19">
      <c r="D355" s="49"/>
      <c r="E355" s="49"/>
      <c r="F355" s="49"/>
      <c r="H355" s="49"/>
      <c r="J355" s="115"/>
      <c r="N355" s="119"/>
      <c r="Q355" s="49"/>
      <c r="R355" s="49"/>
      <c r="S355" s="49"/>
    </row>
    <row r="356" s="1" customFormat="1" ht="11.4" spans="4:19">
      <c r="D356" s="49"/>
      <c r="E356" s="49"/>
      <c r="F356" s="49"/>
      <c r="H356" s="49"/>
      <c r="J356" s="115"/>
      <c r="N356" s="119"/>
      <c r="Q356" s="49"/>
      <c r="R356" s="49"/>
      <c r="S356" s="49"/>
    </row>
    <row r="357" s="1" customFormat="1" ht="11.4" spans="4:19">
      <c r="D357" s="49"/>
      <c r="E357" s="49"/>
      <c r="F357" s="49"/>
      <c r="H357" s="49"/>
      <c r="J357" s="115"/>
      <c r="N357" s="119"/>
      <c r="Q357" s="49"/>
      <c r="R357" s="49"/>
      <c r="S357" s="49"/>
    </row>
    <row r="358" s="1" customFormat="1" ht="11.4" spans="4:19">
      <c r="D358" s="49"/>
      <c r="E358" s="49"/>
      <c r="F358" s="49"/>
      <c r="H358" s="49"/>
      <c r="J358" s="115"/>
      <c r="N358" s="119"/>
      <c r="Q358" s="49"/>
      <c r="R358" s="49"/>
      <c r="S358" s="49"/>
    </row>
    <row r="359" s="1" customFormat="1" ht="11.4" spans="4:19">
      <c r="D359" s="49"/>
      <c r="E359" s="49"/>
      <c r="F359" s="49"/>
      <c r="H359" s="49"/>
      <c r="J359" s="115"/>
      <c r="N359" s="119"/>
      <c r="Q359" s="49"/>
      <c r="R359" s="49"/>
      <c r="S359" s="49"/>
    </row>
    <row r="360" s="1" customFormat="1" ht="11.4" spans="4:19">
      <c r="D360" s="49"/>
      <c r="E360" s="49"/>
      <c r="F360" s="49"/>
      <c r="H360" s="49"/>
      <c r="J360" s="115"/>
      <c r="N360" s="119"/>
      <c r="Q360" s="49"/>
      <c r="R360" s="49"/>
      <c r="S360" s="49"/>
    </row>
    <row r="361" s="1" customFormat="1" ht="11.4" spans="4:19">
      <c r="D361" s="49"/>
      <c r="E361" s="49"/>
      <c r="F361" s="49"/>
      <c r="H361" s="49"/>
      <c r="J361" s="115"/>
      <c r="N361" s="119"/>
      <c r="Q361" s="49"/>
      <c r="R361" s="49"/>
      <c r="S361" s="49"/>
    </row>
    <row r="362" s="1" customFormat="1" ht="11.4" spans="4:19">
      <c r="D362" s="49"/>
      <c r="E362" s="49"/>
      <c r="F362" s="49"/>
      <c r="H362" s="49"/>
      <c r="J362" s="115"/>
      <c r="N362" s="119"/>
      <c r="Q362" s="49"/>
      <c r="R362" s="49"/>
      <c r="S362" s="49"/>
    </row>
    <row r="363" s="1" customFormat="1" ht="11.4" spans="4:19">
      <c r="D363" s="49"/>
      <c r="E363" s="49"/>
      <c r="F363" s="49"/>
      <c r="H363" s="49"/>
      <c r="J363" s="115"/>
      <c r="N363" s="119"/>
      <c r="Q363" s="49"/>
      <c r="R363" s="49"/>
      <c r="S363" s="49"/>
    </row>
    <row r="364" s="1" customFormat="1" ht="11.4" spans="4:19">
      <c r="D364" s="49"/>
      <c r="E364" s="49"/>
      <c r="F364" s="49"/>
      <c r="H364" s="49"/>
      <c r="J364" s="115"/>
      <c r="N364" s="119"/>
      <c r="Q364" s="49"/>
      <c r="R364" s="49"/>
      <c r="S364" s="49"/>
    </row>
    <row r="365" s="1" customFormat="1" ht="11.4" spans="4:19">
      <c r="D365" s="49"/>
      <c r="E365" s="49"/>
      <c r="F365" s="49"/>
      <c r="H365" s="49"/>
      <c r="J365" s="115"/>
      <c r="N365" s="119"/>
      <c r="Q365" s="49"/>
      <c r="R365" s="49"/>
      <c r="S365" s="49"/>
    </row>
    <row r="366" s="1" customFormat="1" ht="11.4" spans="4:19">
      <c r="D366" s="49"/>
      <c r="E366" s="49"/>
      <c r="F366" s="49"/>
      <c r="H366" s="49"/>
      <c r="J366" s="115"/>
      <c r="N366" s="119"/>
      <c r="Q366" s="49"/>
      <c r="R366" s="49"/>
      <c r="S366" s="49"/>
    </row>
    <row r="367" s="1" customFormat="1" ht="11.4" spans="4:19">
      <c r="D367" s="49"/>
      <c r="E367" s="49"/>
      <c r="F367" s="49"/>
      <c r="H367" s="49"/>
      <c r="J367" s="115"/>
      <c r="N367" s="119"/>
      <c r="Q367" s="49"/>
      <c r="R367" s="49"/>
      <c r="S367" s="49"/>
    </row>
    <row r="368" s="1" customFormat="1" ht="11.4" spans="4:19">
      <c r="D368" s="49"/>
      <c r="E368" s="49"/>
      <c r="F368" s="49"/>
      <c r="H368" s="49"/>
      <c r="J368" s="115"/>
      <c r="N368" s="119"/>
      <c r="Q368" s="49"/>
      <c r="R368" s="49"/>
      <c r="S368" s="49"/>
    </row>
    <row r="369" s="1" customFormat="1" ht="11.4" spans="4:19">
      <c r="D369" s="49"/>
      <c r="E369" s="49"/>
      <c r="F369" s="49"/>
      <c r="H369" s="49"/>
      <c r="J369" s="115"/>
      <c r="N369" s="119"/>
      <c r="Q369" s="49"/>
      <c r="R369" s="49"/>
      <c r="S369" s="49"/>
    </row>
    <row r="370" s="1" customFormat="1" ht="11.4" spans="4:19">
      <c r="D370" s="49"/>
      <c r="E370" s="49"/>
      <c r="F370" s="49"/>
      <c r="H370" s="49"/>
      <c r="J370" s="115"/>
      <c r="N370" s="119"/>
      <c r="Q370" s="49"/>
      <c r="R370" s="49"/>
      <c r="S370" s="49"/>
    </row>
    <row r="371" s="1" customFormat="1" ht="11.4" spans="4:19">
      <c r="D371" s="49"/>
      <c r="E371" s="49"/>
      <c r="F371" s="49"/>
      <c r="H371" s="49"/>
      <c r="J371" s="115"/>
      <c r="N371" s="119"/>
      <c r="Q371" s="49"/>
      <c r="R371" s="49"/>
      <c r="S371" s="49"/>
    </row>
    <row r="372" s="1" customFormat="1" ht="11.4" spans="4:19">
      <c r="D372" s="49"/>
      <c r="E372" s="49"/>
      <c r="F372" s="49"/>
      <c r="H372" s="49"/>
      <c r="J372" s="115"/>
      <c r="N372" s="119"/>
      <c r="Q372" s="49"/>
      <c r="R372" s="49"/>
      <c r="S372" s="49"/>
    </row>
    <row r="373" s="1" customFormat="1" ht="11.4" spans="4:19">
      <c r="D373" s="49"/>
      <c r="E373" s="49"/>
      <c r="F373" s="49"/>
      <c r="H373" s="49"/>
      <c r="J373" s="115"/>
      <c r="N373" s="119"/>
      <c r="Q373" s="49"/>
      <c r="R373" s="49"/>
      <c r="S373" s="49"/>
    </row>
    <row r="374" s="1" customFormat="1" ht="11.4" spans="4:19">
      <c r="D374" s="49"/>
      <c r="E374" s="49"/>
      <c r="F374" s="49"/>
      <c r="H374" s="49"/>
      <c r="J374" s="115"/>
      <c r="N374" s="119"/>
      <c r="Q374" s="49"/>
      <c r="R374" s="49"/>
      <c r="S374" s="49"/>
    </row>
    <row r="375" s="1" customFormat="1" ht="11.4" spans="4:19">
      <c r="D375" s="49"/>
      <c r="E375" s="49"/>
      <c r="F375" s="49"/>
      <c r="H375" s="49"/>
      <c r="J375" s="115"/>
      <c r="N375" s="119"/>
      <c r="Q375" s="49"/>
      <c r="R375" s="49"/>
      <c r="S375" s="49"/>
    </row>
    <row r="376" s="1" customFormat="1" ht="11.4" spans="4:19">
      <c r="D376" s="49"/>
      <c r="E376" s="49"/>
      <c r="F376" s="49"/>
      <c r="H376" s="49"/>
      <c r="J376" s="115"/>
      <c r="N376" s="119"/>
      <c r="Q376" s="49"/>
      <c r="R376" s="49"/>
      <c r="S376" s="49"/>
    </row>
    <row r="377" s="1" customFormat="1" ht="11.4" spans="4:19">
      <c r="D377" s="49"/>
      <c r="E377" s="49"/>
      <c r="F377" s="49"/>
      <c r="H377" s="49"/>
      <c r="J377" s="115"/>
      <c r="N377" s="119"/>
      <c r="Q377" s="49"/>
      <c r="R377" s="49"/>
      <c r="S377" s="49"/>
    </row>
    <row r="378" s="1" customFormat="1" ht="11.4" spans="4:19">
      <c r="D378" s="49"/>
      <c r="E378" s="49"/>
      <c r="F378" s="49"/>
      <c r="H378" s="49"/>
      <c r="J378" s="115"/>
      <c r="N378" s="119"/>
      <c r="Q378" s="49"/>
      <c r="R378" s="49"/>
      <c r="S378" s="49"/>
    </row>
    <row r="379" s="1" customFormat="1" ht="11.4" spans="4:19">
      <c r="D379" s="49"/>
      <c r="E379" s="49"/>
      <c r="F379" s="49"/>
      <c r="H379" s="49"/>
      <c r="J379" s="115"/>
      <c r="N379" s="119"/>
      <c r="Q379" s="49"/>
      <c r="R379" s="49"/>
      <c r="S379" s="49"/>
    </row>
    <row r="380" s="1" customFormat="1" ht="11.4" spans="4:19">
      <c r="D380" s="49"/>
      <c r="E380" s="49"/>
      <c r="F380" s="49"/>
      <c r="H380" s="49"/>
      <c r="J380" s="115"/>
      <c r="N380" s="119"/>
      <c r="Q380" s="49"/>
      <c r="R380" s="49"/>
      <c r="S380" s="49"/>
    </row>
    <row r="381" s="1" customFormat="1" ht="11.4" spans="4:19">
      <c r="D381" s="49"/>
      <c r="E381" s="49"/>
      <c r="F381" s="49"/>
      <c r="H381" s="49"/>
      <c r="J381" s="115"/>
      <c r="N381" s="119"/>
      <c r="Q381" s="49"/>
      <c r="R381" s="49"/>
      <c r="S381" s="49"/>
    </row>
    <row r="382" s="1" customFormat="1" ht="11.4" spans="4:19">
      <c r="D382" s="49"/>
      <c r="E382" s="49"/>
      <c r="F382" s="49"/>
      <c r="H382" s="49"/>
      <c r="J382" s="115"/>
      <c r="N382" s="119"/>
      <c r="Q382" s="49"/>
      <c r="R382" s="49"/>
      <c r="S382" s="49"/>
    </row>
    <row r="383" s="1" customFormat="1" ht="11.4" spans="4:19">
      <c r="D383" s="49"/>
      <c r="E383" s="49"/>
      <c r="F383" s="49"/>
      <c r="H383" s="49"/>
      <c r="J383" s="115"/>
      <c r="N383" s="119"/>
      <c r="Q383" s="49"/>
      <c r="R383" s="49"/>
      <c r="S383" s="49"/>
    </row>
    <row r="384" s="1" customFormat="1" ht="11.4" spans="4:19">
      <c r="D384" s="49"/>
      <c r="E384" s="49"/>
      <c r="F384" s="49"/>
      <c r="H384" s="49"/>
      <c r="J384" s="115"/>
      <c r="N384" s="119"/>
      <c r="Q384" s="49"/>
      <c r="R384" s="49"/>
      <c r="S384" s="49"/>
    </row>
    <row r="385" s="1" customFormat="1" ht="11.4" spans="4:19">
      <c r="D385" s="49"/>
      <c r="E385" s="49"/>
      <c r="F385" s="49"/>
      <c r="H385" s="49"/>
      <c r="J385" s="115"/>
      <c r="N385" s="119"/>
      <c r="Q385" s="49"/>
      <c r="R385" s="49"/>
      <c r="S385" s="49"/>
    </row>
    <row r="386" s="1" customFormat="1" ht="11.4" spans="4:19">
      <c r="D386" s="49"/>
      <c r="E386" s="49"/>
      <c r="F386" s="49"/>
      <c r="H386" s="49"/>
      <c r="J386" s="115"/>
      <c r="N386" s="119"/>
      <c r="Q386" s="49"/>
      <c r="R386" s="49"/>
      <c r="S386" s="49"/>
    </row>
    <row r="387" s="1" customFormat="1" ht="11.4" spans="4:19">
      <c r="D387" s="49"/>
      <c r="E387" s="49"/>
      <c r="F387" s="49"/>
      <c r="H387" s="49"/>
      <c r="J387" s="115"/>
      <c r="N387" s="119"/>
      <c r="Q387" s="49"/>
      <c r="R387" s="49"/>
      <c r="S387" s="49"/>
    </row>
    <row r="388" s="1" customFormat="1" ht="11.4" spans="4:19">
      <c r="D388" s="49"/>
      <c r="E388" s="49"/>
      <c r="F388" s="49"/>
      <c r="H388" s="49"/>
      <c r="J388" s="115"/>
      <c r="N388" s="119"/>
      <c r="Q388" s="49"/>
      <c r="R388" s="49"/>
      <c r="S388" s="49"/>
    </row>
    <row r="389" s="1" customFormat="1" ht="11.4" spans="4:19">
      <c r="D389" s="49"/>
      <c r="E389" s="49"/>
      <c r="F389" s="49"/>
      <c r="H389" s="49"/>
      <c r="J389" s="115"/>
      <c r="N389" s="119"/>
      <c r="Q389" s="49"/>
      <c r="R389" s="49"/>
      <c r="S389" s="49"/>
    </row>
    <row r="390" s="1" customFormat="1" ht="11.4" spans="4:19">
      <c r="D390" s="49"/>
      <c r="E390" s="49"/>
      <c r="F390" s="49"/>
      <c r="H390" s="49"/>
      <c r="J390" s="115"/>
      <c r="N390" s="119"/>
      <c r="Q390" s="49"/>
      <c r="R390" s="49"/>
      <c r="S390" s="49"/>
    </row>
    <row r="391" s="1" customFormat="1" ht="11.4" spans="4:19">
      <c r="D391" s="49"/>
      <c r="E391" s="49"/>
      <c r="F391" s="49"/>
      <c r="H391" s="49"/>
      <c r="J391" s="115"/>
      <c r="N391" s="119"/>
      <c r="Q391" s="49"/>
      <c r="R391" s="49"/>
      <c r="S391" s="49"/>
    </row>
    <row r="392" s="1" customFormat="1" ht="11.4" spans="4:19">
      <c r="D392" s="49"/>
      <c r="E392" s="49"/>
      <c r="F392" s="49"/>
      <c r="H392" s="49"/>
      <c r="J392" s="115"/>
      <c r="N392" s="119"/>
      <c r="Q392" s="49"/>
      <c r="R392" s="49"/>
      <c r="S392" s="49"/>
    </row>
    <row r="393" s="1" customFormat="1" ht="11.4" spans="4:19">
      <c r="D393" s="49"/>
      <c r="E393" s="49"/>
      <c r="F393" s="49"/>
      <c r="H393" s="49"/>
      <c r="J393" s="115"/>
      <c r="N393" s="119"/>
      <c r="Q393" s="49"/>
      <c r="R393" s="49"/>
      <c r="S393" s="49"/>
    </row>
    <row r="394" s="1" customFormat="1" ht="11.4" spans="4:19">
      <c r="D394" s="49"/>
      <c r="E394" s="49"/>
      <c r="F394" s="49"/>
      <c r="H394" s="49"/>
      <c r="J394" s="115"/>
      <c r="N394" s="119"/>
      <c r="Q394" s="49"/>
      <c r="R394" s="49"/>
      <c r="S394" s="49"/>
    </row>
    <row r="395" s="1" customFormat="1" ht="11.4" spans="4:19">
      <c r="D395" s="49"/>
      <c r="E395" s="49"/>
      <c r="F395" s="49"/>
      <c r="H395" s="49"/>
      <c r="J395" s="115"/>
      <c r="N395" s="119"/>
      <c r="Q395" s="49"/>
      <c r="R395" s="49"/>
      <c r="S395" s="49"/>
    </row>
    <row r="396" s="1" customFormat="1" ht="11.4" spans="4:19">
      <c r="D396" s="49"/>
      <c r="E396" s="49"/>
      <c r="F396" s="49"/>
      <c r="H396" s="49"/>
      <c r="J396" s="115"/>
      <c r="N396" s="119"/>
      <c r="Q396" s="49"/>
      <c r="R396" s="49"/>
      <c r="S396" s="49"/>
    </row>
    <row r="397" s="1" customFormat="1" ht="11.4" spans="4:19">
      <c r="D397" s="49"/>
      <c r="E397" s="49"/>
      <c r="F397" s="49"/>
      <c r="H397" s="49"/>
      <c r="J397" s="115"/>
      <c r="N397" s="119"/>
      <c r="Q397" s="49"/>
      <c r="R397" s="49"/>
      <c r="S397" s="49"/>
    </row>
    <row r="398" s="1" customFormat="1" ht="11.4" spans="4:19">
      <c r="D398" s="49"/>
      <c r="E398" s="49"/>
      <c r="F398" s="49"/>
      <c r="H398" s="49"/>
      <c r="J398" s="115"/>
      <c r="N398" s="119"/>
      <c r="Q398" s="49"/>
      <c r="R398" s="49"/>
      <c r="S398" s="49"/>
    </row>
    <row r="399" s="1" customFormat="1" ht="11.4" spans="4:19">
      <c r="D399" s="49"/>
      <c r="E399" s="49"/>
      <c r="F399" s="49"/>
      <c r="H399" s="49"/>
      <c r="J399" s="115"/>
      <c r="N399" s="119"/>
      <c r="Q399" s="49"/>
      <c r="R399" s="49"/>
      <c r="S399" s="49"/>
    </row>
    <row r="400" s="1" customFormat="1" ht="11.4" spans="4:19">
      <c r="D400" s="49"/>
      <c r="E400" s="49"/>
      <c r="F400" s="49"/>
      <c r="H400" s="49"/>
      <c r="J400" s="115"/>
      <c r="N400" s="119"/>
      <c r="Q400" s="49"/>
      <c r="R400" s="49"/>
      <c r="S400" s="49"/>
    </row>
    <row r="401" s="1" customFormat="1" ht="11.4" spans="4:19">
      <c r="D401" s="49"/>
      <c r="E401" s="49"/>
      <c r="F401" s="49"/>
      <c r="H401" s="49"/>
      <c r="J401" s="115"/>
      <c r="N401" s="119"/>
      <c r="Q401" s="49"/>
      <c r="R401" s="49"/>
      <c r="S401" s="49"/>
    </row>
    <row r="402" s="1" customFormat="1" ht="11.4" spans="4:19">
      <c r="D402" s="49"/>
      <c r="E402" s="49"/>
      <c r="F402" s="49"/>
      <c r="H402" s="49"/>
      <c r="J402" s="115"/>
      <c r="N402" s="119"/>
      <c r="Q402" s="49"/>
      <c r="R402" s="49"/>
      <c r="S402" s="49"/>
    </row>
    <row r="403" s="1" customFormat="1" ht="11.4" spans="4:19">
      <c r="D403" s="49"/>
      <c r="E403" s="49"/>
      <c r="F403" s="49"/>
      <c r="H403" s="49"/>
      <c r="J403" s="115"/>
      <c r="N403" s="119"/>
      <c r="Q403" s="49"/>
      <c r="R403" s="49"/>
      <c r="S403" s="49"/>
    </row>
    <row r="404" s="1" customFormat="1" ht="11.4" spans="4:19">
      <c r="D404" s="49"/>
      <c r="E404" s="49"/>
      <c r="F404" s="49"/>
      <c r="H404" s="49"/>
      <c r="J404" s="115"/>
      <c r="N404" s="119"/>
      <c r="Q404" s="49"/>
      <c r="R404" s="49"/>
      <c r="S404" s="49"/>
    </row>
    <row r="405" s="1" customFormat="1" ht="11.4" spans="4:19">
      <c r="D405" s="49"/>
      <c r="E405" s="49"/>
      <c r="F405" s="49"/>
      <c r="H405" s="49"/>
      <c r="J405" s="115"/>
      <c r="N405" s="119"/>
      <c r="Q405" s="49"/>
      <c r="R405" s="49"/>
      <c r="S405" s="49"/>
    </row>
    <row r="406" s="1" customFormat="1" ht="11.4" spans="4:19">
      <c r="D406" s="49"/>
      <c r="E406" s="49"/>
      <c r="F406" s="49"/>
      <c r="H406" s="49"/>
      <c r="J406" s="115"/>
      <c r="N406" s="119"/>
      <c r="Q406" s="49"/>
      <c r="R406" s="49"/>
      <c r="S406" s="49"/>
    </row>
    <row r="407" s="1" customFormat="1" ht="11.4" spans="4:19">
      <c r="D407" s="49"/>
      <c r="E407" s="49"/>
      <c r="F407" s="49"/>
      <c r="H407" s="49"/>
      <c r="J407" s="115"/>
      <c r="N407" s="119"/>
      <c r="Q407" s="49"/>
      <c r="R407" s="49"/>
      <c r="S407" s="49"/>
    </row>
    <row r="408" s="1" customFormat="1" ht="11.4" spans="4:19">
      <c r="D408" s="49"/>
      <c r="E408" s="49"/>
      <c r="F408" s="49"/>
      <c r="H408" s="49"/>
      <c r="J408" s="115"/>
      <c r="N408" s="119"/>
      <c r="Q408" s="49"/>
      <c r="R408" s="49"/>
      <c r="S408" s="49"/>
    </row>
    <row r="409" s="1" customFormat="1" ht="11.4" spans="4:19">
      <c r="D409" s="49"/>
      <c r="E409" s="49"/>
      <c r="F409" s="49"/>
      <c r="H409" s="49"/>
      <c r="J409" s="115"/>
      <c r="N409" s="119"/>
      <c r="Q409" s="49"/>
      <c r="R409" s="49"/>
      <c r="S409" s="49"/>
    </row>
    <row r="410" s="1" customFormat="1" ht="11.4" spans="4:19">
      <c r="D410" s="49"/>
      <c r="E410" s="49"/>
      <c r="F410" s="49"/>
      <c r="H410" s="49"/>
      <c r="J410" s="115"/>
      <c r="N410" s="119"/>
      <c r="Q410" s="49"/>
      <c r="R410" s="49"/>
      <c r="S410" s="49"/>
    </row>
    <row r="411" s="1" customFormat="1" ht="11.4" spans="4:19">
      <c r="D411" s="49"/>
      <c r="E411" s="49"/>
      <c r="F411" s="49"/>
      <c r="H411" s="49"/>
      <c r="J411" s="115"/>
      <c r="N411" s="119"/>
      <c r="Q411" s="49"/>
      <c r="R411" s="49"/>
      <c r="S411" s="49"/>
    </row>
    <row r="412" s="1" customFormat="1" ht="11.4" spans="4:19">
      <c r="D412" s="49"/>
      <c r="E412" s="49"/>
      <c r="F412" s="49"/>
      <c r="H412" s="49"/>
      <c r="J412" s="115"/>
      <c r="N412" s="119"/>
      <c r="Q412" s="49"/>
      <c r="R412" s="49"/>
      <c r="S412" s="49"/>
    </row>
    <row r="413" s="1" customFormat="1" ht="11.4" spans="4:19">
      <c r="D413" s="49"/>
      <c r="E413" s="49"/>
      <c r="F413" s="49"/>
      <c r="H413" s="49"/>
      <c r="J413" s="115"/>
      <c r="N413" s="119"/>
      <c r="Q413" s="49"/>
      <c r="R413" s="49"/>
      <c r="S413" s="49"/>
    </row>
    <row r="414" s="1" customFormat="1" ht="11.4" spans="4:19">
      <c r="D414" s="49"/>
      <c r="E414" s="49"/>
      <c r="F414" s="49"/>
      <c r="H414" s="49"/>
      <c r="J414" s="115"/>
      <c r="N414" s="119"/>
      <c r="Q414" s="49"/>
      <c r="R414" s="49"/>
      <c r="S414" s="49"/>
    </row>
    <row r="415" s="1" customFormat="1" ht="11.4" spans="4:19">
      <c r="D415" s="49"/>
      <c r="E415" s="49"/>
      <c r="F415" s="49"/>
      <c r="H415" s="49"/>
      <c r="J415" s="115"/>
      <c r="N415" s="119"/>
      <c r="Q415" s="49"/>
      <c r="R415" s="49"/>
      <c r="S415" s="49"/>
    </row>
    <row r="416" s="1" customFormat="1" ht="11.4" spans="4:19">
      <c r="D416" s="49"/>
      <c r="E416" s="49"/>
      <c r="F416" s="49"/>
      <c r="H416" s="49"/>
      <c r="J416" s="115"/>
      <c r="N416" s="119"/>
      <c r="Q416" s="49"/>
      <c r="R416" s="49"/>
      <c r="S416" s="49"/>
    </row>
    <row r="417" s="1" customFormat="1" ht="11.4" spans="4:19">
      <c r="D417" s="49"/>
      <c r="E417" s="49"/>
      <c r="F417" s="49"/>
      <c r="H417" s="49"/>
      <c r="J417" s="115"/>
      <c r="N417" s="119"/>
      <c r="Q417" s="49"/>
      <c r="R417" s="49"/>
      <c r="S417" s="49"/>
    </row>
    <row r="418" s="1" customFormat="1" ht="11.4" spans="4:19">
      <c r="D418" s="49"/>
      <c r="E418" s="49"/>
      <c r="F418" s="49"/>
      <c r="H418" s="49"/>
      <c r="J418" s="115"/>
      <c r="N418" s="119"/>
      <c r="Q418" s="49"/>
      <c r="R418" s="49"/>
      <c r="S418" s="49"/>
    </row>
    <row r="419" s="1" customFormat="1" ht="11.4" spans="4:19">
      <c r="D419" s="49"/>
      <c r="E419" s="49"/>
      <c r="F419" s="49"/>
      <c r="H419" s="49"/>
      <c r="J419" s="115"/>
      <c r="N419" s="119"/>
      <c r="Q419" s="49"/>
      <c r="R419" s="49"/>
      <c r="S419" s="49"/>
    </row>
    <row r="420" s="1" customFormat="1" ht="11.4" spans="4:19">
      <c r="D420" s="49"/>
      <c r="E420" s="49"/>
      <c r="F420" s="49"/>
      <c r="H420" s="49"/>
      <c r="J420" s="115"/>
      <c r="N420" s="119"/>
      <c r="Q420" s="49"/>
      <c r="R420" s="49"/>
      <c r="S420" s="49"/>
    </row>
    <row r="421" s="1" customFormat="1" ht="11.4" spans="4:19">
      <c r="D421" s="49"/>
      <c r="E421" s="49"/>
      <c r="F421" s="49"/>
      <c r="H421" s="49"/>
      <c r="J421" s="115"/>
      <c r="N421" s="119"/>
      <c r="Q421" s="49"/>
      <c r="R421" s="49"/>
      <c r="S421" s="49"/>
    </row>
    <row r="422" s="1" customFormat="1" ht="11.4" spans="4:19">
      <c r="D422" s="49"/>
      <c r="E422" s="49"/>
      <c r="F422" s="49"/>
      <c r="H422" s="49"/>
      <c r="J422" s="115"/>
      <c r="N422" s="119"/>
      <c r="Q422" s="49"/>
      <c r="R422" s="49"/>
      <c r="S422" s="49"/>
    </row>
    <row r="423" s="1" customFormat="1" ht="11.4" spans="4:19">
      <c r="D423" s="49"/>
      <c r="E423" s="49"/>
      <c r="F423" s="49"/>
      <c r="H423" s="49"/>
      <c r="J423" s="115"/>
      <c r="N423" s="119"/>
      <c r="Q423" s="49"/>
      <c r="R423" s="49"/>
      <c r="S423" s="49"/>
    </row>
    <row r="424" s="1" customFormat="1" ht="11.4" spans="4:19">
      <c r="D424" s="49"/>
      <c r="E424" s="49"/>
      <c r="F424" s="49"/>
      <c r="H424" s="49"/>
      <c r="J424" s="115"/>
      <c r="N424" s="119"/>
      <c r="Q424" s="49"/>
      <c r="R424" s="49"/>
      <c r="S424" s="49"/>
    </row>
    <row r="425" s="1" customFormat="1" ht="11.4" spans="4:19">
      <c r="D425" s="49"/>
      <c r="E425" s="49"/>
      <c r="F425" s="49"/>
      <c r="H425" s="49"/>
      <c r="J425" s="115"/>
      <c r="N425" s="119"/>
      <c r="Q425" s="49"/>
      <c r="R425" s="49"/>
      <c r="S425" s="49"/>
    </row>
    <row r="426" s="1" customFormat="1" ht="11.4" spans="4:19">
      <c r="D426" s="49"/>
      <c r="E426" s="49"/>
      <c r="F426" s="49"/>
      <c r="H426" s="49"/>
      <c r="J426" s="115"/>
      <c r="N426" s="119"/>
      <c r="Q426" s="49"/>
      <c r="R426" s="49"/>
      <c r="S426" s="49"/>
    </row>
    <row r="427" s="1" customFormat="1" ht="11.4" spans="4:19">
      <c r="D427" s="49"/>
      <c r="E427" s="49"/>
      <c r="F427" s="49"/>
      <c r="H427" s="49"/>
      <c r="J427" s="115"/>
      <c r="N427" s="119"/>
      <c r="Q427" s="49"/>
      <c r="R427" s="49"/>
      <c r="S427" s="49"/>
    </row>
    <row r="428" s="1" customFormat="1" ht="11.4" spans="4:19">
      <c r="D428" s="49"/>
      <c r="E428" s="49"/>
      <c r="F428" s="49"/>
      <c r="H428" s="49"/>
      <c r="J428" s="115"/>
      <c r="N428" s="119"/>
      <c r="Q428" s="49"/>
      <c r="R428" s="49"/>
      <c r="S428" s="49"/>
    </row>
    <row r="429" s="1" customFormat="1" ht="11.4" spans="4:19">
      <c r="D429" s="49"/>
      <c r="E429" s="49"/>
      <c r="F429" s="49"/>
      <c r="H429" s="49"/>
      <c r="J429" s="115"/>
      <c r="N429" s="119"/>
      <c r="Q429" s="49"/>
      <c r="R429" s="49"/>
      <c r="S429" s="49"/>
    </row>
    <row r="430" s="1" customFormat="1" ht="11.4" spans="4:19">
      <c r="D430" s="49"/>
      <c r="E430" s="49"/>
      <c r="F430" s="49"/>
      <c r="H430" s="49"/>
      <c r="J430" s="115"/>
      <c r="N430" s="119"/>
      <c r="Q430" s="49"/>
      <c r="R430" s="49"/>
      <c r="S430" s="49"/>
    </row>
    <row r="431" s="1" customFormat="1" ht="11.4" spans="4:19">
      <c r="D431" s="49"/>
      <c r="E431" s="49"/>
      <c r="F431" s="49"/>
      <c r="H431" s="49"/>
      <c r="J431" s="115"/>
      <c r="N431" s="119"/>
      <c r="Q431" s="49"/>
      <c r="R431" s="49"/>
      <c r="S431" s="49"/>
    </row>
    <row r="432" s="1" customFormat="1" ht="11.4" spans="4:19">
      <c r="D432" s="49"/>
      <c r="E432" s="49"/>
      <c r="F432" s="49"/>
      <c r="H432" s="49"/>
      <c r="J432" s="115"/>
      <c r="N432" s="119"/>
      <c r="Q432" s="49"/>
      <c r="R432" s="49"/>
      <c r="S432" s="49"/>
    </row>
    <row r="433" s="1" customFormat="1" ht="11.4" spans="4:19">
      <c r="D433" s="49"/>
      <c r="E433" s="49"/>
      <c r="F433" s="49"/>
      <c r="H433" s="49"/>
      <c r="J433" s="115"/>
      <c r="N433" s="119"/>
      <c r="Q433" s="49"/>
      <c r="R433" s="49"/>
      <c r="S433" s="49"/>
    </row>
    <row r="434" s="1" customFormat="1" ht="11.4" spans="4:19">
      <c r="D434" s="49"/>
      <c r="E434" s="49"/>
      <c r="F434" s="49"/>
      <c r="H434" s="49"/>
      <c r="J434" s="115"/>
      <c r="N434" s="119"/>
      <c r="Q434" s="49"/>
      <c r="R434" s="49"/>
      <c r="S434" s="49"/>
    </row>
    <row r="435" s="1" customFormat="1" ht="11.4" spans="4:19">
      <c r="D435" s="49"/>
      <c r="E435" s="49"/>
      <c r="F435" s="49"/>
      <c r="H435" s="49"/>
      <c r="J435" s="115"/>
      <c r="N435" s="119"/>
      <c r="Q435" s="49"/>
      <c r="R435" s="49"/>
      <c r="S435" s="49"/>
    </row>
    <row r="436" s="1" customFormat="1" ht="11.4" spans="4:19">
      <c r="D436" s="49"/>
      <c r="E436" s="49"/>
      <c r="F436" s="49"/>
      <c r="H436" s="49"/>
      <c r="J436" s="115"/>
      <c r="N436" s="119"/>
      <c r="Q436" s="49"/>
      <c r="R436" s="49"/>
      <c r="S436" s="49"/>
    </row>
    <row r="437" s="1" customFormat="1" ht="11.4" spans="4:19">
      <c r="D437" s="49"/>
      <c r="E437" s="49"/>
      <c r="F437" s="49"/>
      <c r="H437" s="49"/>
      <c r="J437" s="115"/>
      <c r="N437" s="119"/>
      <c r="Q437" s="49"/>
      <c r="R437" s="49"/>
      <c r="S437" s="49"/>
    </row>
    <row r="438" s="1" customFormat="1" ht="11.4" spans="4:19">
      <c r="D438" s="49"/>
      <c r="E438" s="49"/>
      <c r="F438" s="49"/>
      <c r="H438" s="49"/>
      <c r="J438" s="115"/>
      <c r="N438" s="119"/>
      <c r="Q438" s="49"/>
      <c r="R438" s="49"/>
      <c r="S438" s="49"/>
    </row>
    <row r="439" s="1" customFormat="1" ht="11.4" spans="4:19">
      <c r="D439" s="49"/>
      <c r="E439" s="49"/>
      <c r="F439" s="49"/>
      <c r="H439" s="49"/>
      <c r="J439" s="115"/>
      <c r="N439" s="119"/>
      <c r="Q439" s="49"/>
      <c r="R439" s="49"/>
      <c r="S439" s="49"/>
    </row>
    <row r="440" s="1" customFormat="1" ht="11.4" spans="4:19">
      <c r="D440" s="49"/>
      <c r="E440" s="49"/>
      <c r="F440" s="49"/>
      <c r="H440" s="49"/>
      <c r="J440" s="115"/>
      <c r="N440" s="119"/>
      <c r="Q440" s="49"/>
      <c r="R440" s="49"/>
      <c r="S440" s="49"/>
    </row>
    <row r="441" s="1" customFormat="1" ht="11.4" spans="4:19">
      <c r="D441" s="49"/>
      <c r="E441" s="49"/>
      <c r="F441" s="49"/>
      <c r="H441" s="49"/>
      <c r="J441" s="115"/>
      <c r="N441" s="119"/>
      <c r="Q441" s="49"/>
      <c r="R441" s="49"/>
      <c r="S441" s="49"/>
    </row>
    <row r="442" s="1" customFormat="1" ht="11.4" spans="4:19">
      <c r="D442" s="49"/>
      <c r="E442" s="49"/>
      <c r="F442" s="49"/>
      <c r="H442" s="49"/>
      <c r="J442" s="115"/>
      <c r="N442" s="119"/>
      <c r="Q442" s="49"/>
      <c r="R442" s="49"/>
      <c r="S442" s="49"/>
    </row>
    <row r="443" s="1" customFormat="1" ht="11.4" spans="4:19">
      <c r="D443" s="49"/>
      <c r="E443" s="49"/>
      <c r="F443" s="49"/>
      <c r="H443" s="49"/>
      <c r="J443" s="115"/>
      <c r="N443" s="119"/>
      <c r="Q443" s="49"/>
      <c r="R443" s="49"/>
      <c r="S443" s="49"/>
    </row>
    <row r="444" s="1" customFormat="1" ht="11.4" spans="4:19">
      <c r="D444" s="49"/>
      <c r="E444" s="49"/>
      <c r="F444" s="49"/>
      <c r="H444" s="49"/>
      <c r="J444" s="115"/>
      <c r="N444" s="119"/>
      <c r="Q444" s="49"/>
      <c r="R444" s="49"/>
      <c r="S444" s="49"/>
    </row>
    <row r="445" s="1" customFormat="1" ht="11.4" spans="4:19">
      <c r="D445" s="49"/>
      <c r="E445" s="49"/>
      <c r="F445" s="49"/>
      <c r="H445" s="49"/>
      <c r="J445" s="115"/>
      <c r="N445" s="119"/>
      <c r="Q445" s="49"/>
      <c r="R445" s="49"/>
      <c r="S445" s="49"/>
    </row>
    <row r="446" s="1" customFormat="1" ht="11.4" spans="4:19">
      <c r="D446" s="49"/>
      <c r="E446" s="49"/>
      <c r="F446" s="49"/>
      <c r="H446" s="49"/>
      <c r="J446" s="115"/>
      <c r="N446" s="119"/>
      <c r="Q446" s="49"/>
      <c r="R446" s="49"/>
      <c r="S446" s="49"/>
    </row>
    <row r="447" s="1" customFormat="1" ht="11.4" spans="4:19">
      <c r="D447" s="49"/>
      <c r="E447" s="49"/>
      <c r="F447" s="49"/>
      <c r="H447" s="49"/>
      <c r="J447" s="115"/>
      <c r="N447" s="119"/>
      <c r="Q447" s="49"/>
      <c r="R447" s="49"/>
      <c r="S447" s="49"/>
    </row>
    <row r="448" s="1" customFormat="1" ht="11.4" spans="4:19">
      <c r="D448" s="49"/>
      <c r="E448" s="49"/>
      <c r="F448" s="49"/>
      <c r="H448" s="49"/>
      <c r="J448" s="115"/>
      <c r="N448" s="119"/>
      <c r="Q448" s="49"/>
      <c r="R448" s="49"/>
      <c r="S448" s="49"/>
    </row>
    <row r="449" s="1" customFormat="1" ht="11.4" spans="4:19">
      <c r="D449" s="49"/>
      <c r="E449" s="49"/>
      <c r="F449" s="49"/>
      <c r="H449" s="49"/>
      <c r="J449" s="115"/>
      <c r="N449" s="119"/>
      <c r="Q449" s="49"/>
      <c r="R449" s="49"/>
      <c r="S449" s="49"/>
    </row>
    <row r="450" s="1" customFormat="1" ht="11.4" spans="4:19">
      <c r="D450" s="49"/>
      <c r="E450" s="49"/>
      <c r="F450" s="49"/>
      <c r="H450" s="49"/>
      <c r="J450" s="115"/>
      <c r="N450" s="119"/>
      <c r="Q450" s="49"/>
      <c r="R450" s="49"/>
      <c r="S450" s="49"/>
    </row>
    <row r="451" s="1" customFormat="1" ht="11.4" spans="4:19">
      <c r="D451" s="49"/>
      <c r="E451" s="49"/>
      <c r="F451" s="49"/>
      <c r="H451" s="49"/>
      <c r="J451" s="115"/>
      <c r="N451" s="119"/>
      <c r="Q451" s="49"/>
      <c r="R451" s="49"/>
      <c r="S451" s="49"/>
    </row>
    <row r="452" s="1" customFormat="1" ht="11.4" spans="4:19">
      <c r="D452" s="49"/>
      <c r="E452" s="49"/>
      <c r="F452" s="49"/>
      <c r="H452" s="49"/>
      <c r="J452" s="115"/>
      <c r="N452" s="119"/>
      <c r="Q452" s="49"/>
      <c r="R452" s="49"/>
      <c r="S452" s="49"/>
    </row>
    <row r="453" s="1" customFormat="1" ht="11.4" spans="4:19">
      <c r="D453" s="49"/>
      <c r="E453" s="49"/>
      <c r="F453" s="49"/>
      <c r="H453" s="49"/>
      <c r="J453" s="115"/>
      <c r="N453" s="119"/>
      <c r="Q453" s="49"/>
      <c r="R453" s="49"/>
      <c r="S453" s="49"/>
    </row>
    <row r="454" s="1" customFormat="1" ht="11.4" spans="4:19">
      <c r="D454" s="49"/>
      <c r="E454" s="49"/>
      <c r="F454" s="49"/>
      <c r="H454" s="49"/>
      <c r="J454" s="115"/>
      <c r="N454" s="119"/>
      <c r="Q454" s="49"/>
      <c r="R454" s="49"/>
      <c r="S454" s="49"/>
    </row>
    <row r="455" s="1" customFormat="1" ht="11.4" spans="4:19">
      <c r="D455" s="49"/>
      <c r="E455" s="49"/>
      <c r="F455" s="49"/>
      <c r="H455" s="49"/>
      <c r="J455" s="115"/>
      <c r="N455" s="119"/>
      <c r="Q455" s="49"/>
      <c r="R455" s="49"/>
      <c r="S455" s="49"/>
    </row>
    <row r="456" s="1" customFormat="1" ht="11.4" spans="4:19">
      <c r="D456" s="49"/>
      <c r="E456" s="49"/>
      <c r="F456" s="49"/>
      <c r="H456" s="49"/>
      <c r="J456" s="115"/>
      <c r="N456" s="119"/>
      <c r="Q456" s="49"/>
      <c r="R456" s="49"/>
      <c r="S456" s="49"/>
    </row>
    <row r="457" s="1" customFormat="1" ht="11.4" spans="4:19">
      <c r="D457" s="49"/>
      <c r="E457" s="49"/>
      <c r="F457" s="49"/>
      <c r="H457" s="49"/>
      <c r="J457" s="115"/>
      <c r="N457" s="119"/>
      <c r="Q457" s="49"/>
      <c r="R457" s="49"/>
      <c r="S457" s="49"/>
    </row>
    <row r="458" s="1" customFormat="1" ht="11.4" spans="4:19">
      <c r="D458" s="49"/>
      <c r="E458" s="49"/>
      <c r="F458" s="49"/>
      <c r="H458" s="49"/>
      <c r="J458" s="115"/>
      <c r="N458" s="119"/>
      <c r="Q458" s="49"/>
      <c r="R458" s="49"/>
      <c r="S458" s="49"/>
    </row>
    <row r="459" s="1" customFormat="1" ht="11.4" spans="4:19">
      <c r="D459" s="49"/>
      <c r="E459" s="49"/>
      <c r="F459" s="49"/>
      <c r="H459" s="49"/>
      <c r="J459" s="115"/>
      <c r="N459" s="119"/>
      <c r="Q459" s="49"/>
      <c r="R459" s="49"/>
      <c r="S459" s="49"/>
    </row>
    <row r="460" s="1" customFormat="1" ht="11.4" spans="4:19">
      <c r="D460" s="49"/>
      <c r="E460" s="49"/>
      <c r="F460" s="49"/>
      <c r="H460" s="49"/>
      <c r="J460" s="115"/>
      <c r="N460" s="119"/>
      <c r="Q460" s="49"/>
      <c r="R460" s="49"/>
      <c r="S460" s="49"/>
    </row>
    <row r="461" s="1" customFormat="1" ht="11.4" spans="4:19">
      <c r="D461" s="49"/>
      <c r="E461" s="49"/>
      <c r="F461" s="49"/>
      <c r="H461" s="49"/>
      <c r="J461" s="115"/>
      <c r="N461" s="119"/>
      <c r="Q461" s="49"/>
      <c r="R461" s="49"/>
      <c r="S461" s="49"/>
    </row>
    <row r="462" s="1" customFormat="1" ht="11.4" spans="4:19">
      <c r="D462" s="49"/>
      <c r="E462" s="49"/>
      <c r="F462" s="49"/>
      <c r="H462" s="49"/>
      <c r="J462" s="115"/>
      <c r="N462" s="119"/>
      <c r="Q462" s="49"/>
      <c r="R462" s="49"/>
      <c r="S462" s="49"/>
    </row>
    <row r="463" s="1" customFormat="1" ht="11.4" spans="4:19">
      <c r="D463" s="49"/>
      <c r="E463" s="49"/>
      <c r="F463" s="49"/>
      <c r="H463" s="49"/>
      <c r="J463" s="115"/>
      <c r="N463" s="119"/>
      <c r="Q463" s="49"/>
      <c r="R463" s="49"/>
      <c r="S463" s="49"/>
    </row>
    <row r="464" s="1" customFormat="1" ht="11.4" spans="4:19">
      <c r="D464" s="49"/>
      <c r="E464" s="49"/>
      <c r="F464" s="49"/>
      <c r="H464" s="49"/>
      <c r="J464" s="115"/>
      <c r="N464" s="119"/>
      <c r="Q464" s="49"/>
      <c r="R464" s="49"/>
      <c r="S464" s="49"/>
    </row>
    <row r="465" s="1" customFormat="1" ht="11.4" spans="4:19">
      <c r="D465" s="49"/>
      <c r="E465" s="49"/>
      <c r="F465" s="49"/>
      <c r="H465" s="49"/>
      <c r="J465" s="115"/>
      <c r="N465" s="119"/>
      <c r="Q465" s="49"/>
      <c r="R465" s="49"/>
      <c r="S465" s="49"/>
    </row>
    <row r="466" s="1" customFormat="1" ht="11.4" spans="4:19">
      <c r="D466" s="49"/>
      <c r="E466" s="49"/>
      <c r="F466" s="49"/>
      <c r="H466" s="49"/>
      <c r="J466" s="115"/>
      <c r="N466" s="119"/>
      <c r="Q466" s="49"/>
      <c r="R466" s="49"/>
      <c r="S466" s="49"/>
    </row>
    <row r="467" s="1" customFormat="1" ht="11.4" spans="4:19">
      <c r="D467" s="49"/>
      <c r="E467" s="49"/>
      <c r="F467" s="49"/>
      <c r="H467" s="49"/>
      <c r="J467" s="115"/>
      <c r="N467" s="119"/>
      <c r="Q467" s="49"/>
      <c r="R467" s="49"/>
      <c r="S467" s="49"/>
    </row>
    <row r="468" s="1" customFormat="1" ht="11.4" spans="4:19">
      <c r="D468" s="49"/>
      <c r="E468" s="49"/>
      <c r="F468" s="49"/>
      <c r="H468" s="49"/>
      <c r="J468" s="115"/>
      <c r="N468" s="119"/>
      <c r="Q468" s="49"/>
      <c r="R468" s="49"/>
      <c r="S468" s="49"/>
    </row>
    <row r="469" s="1" customFormat="1" ht="11.4" spans="4:19">
      <c r="D469" s="49"/>
      <c r="E469" s="49"/>
      <c r="F469" s="49"/>
      <c r="H469" s="49"/>
      <c r="J469" s="115"/>
      <c r="N469" s="119"/>
      <c r="Q469" s="49"/>
      <c r="R469" s="49"/>
      <c r="S469" s="49"/>
    </row>
    <row r="470" s="1" customFormat="1" ht="11.4" spans="4:19">
      <c r="D470" s="49"/>
      <c r="E470" s="49"/>
      <c r="F470" s="49"/>
      <c r="H470" s="49"/>
      <c r="J470" s="115"/>
      <c r="N470" s="119"/>
      <c r="Q470" s="49"/>
      <c r="R470" s="49"/>
      <c r="S470" s="49"/>
    </row>
    <row r="471" s="1" customFormat="1" ht="11.4" spans="4:19">
      <c r="D471" s="49"/>
      <c r="E471" s="49"/>
      <c r="F471" s="49"/>
      <c r="H471" s="49"/>
      <c r="J471" s="115"/>
      <c r="N471" s="119"/>
      <c r="Q471" s="49"/>
      <c r="R471" s="49"/>
      <c r="S471" s="49"/>
    </row>
    <row r="472" s="1" customFormat="1" ht="11.4" spans="4:19">
      <c r="D472" s="49"/>
      <c r="E472" s="49"/>
      <c r="F472" s="49"/>
      <c r="H472" s="49"/>
      <c r="J472" s="115"/>
      <c r="N472" s="119"/>
      <c r="Q472" s="49"/>
      <c r="R472" s="49"/>
      <c r="S472" s="49"/>
    </row>
    <row r="473" s="1" customFormat="1" ht="11.4" spans="4:19">
      <c r="D473" s="49"/>
      <c r="E473" s="49"/>
      <c r="F473" s="49"/>
      <c r="H473" s="49"/>
      <c r="J473" s="115"/>
      <c r="N473" s="119"/>
      <c r="Q473" s="49"/>
      <c r="R473" s="49"/>
      <c r="S473" s="49"/>
    </row>
    <row r="474" s="1" customFormat="1" ht="11.4" spans="4:19">
      <c r="D474" s="49"/>
      <c r="E474" s="49"/>
      <c r="F474" s="49"/>
      <c r="H474" s="49"/>
      <c r="J474" s="115"/>
      <c r="N474" s="119"/>
      <c r="Q474" s="49"/>
      <c r="R474" s="49"/>
      <c r="S474" s="49"/>
    </row>
    <row r="475" s="1" customFormat="1" ht="11.4" spans="4:19">
      <c r="D475" s="49"/>
      <c r="E475" s="49"/>
      <c r="F475" s="49"/>
      <c r="H475" s="49"/>
      <c r="J475" s="115"/>
      <c r="N475" s="119"/>
      <c r="Q475" s="49"/>
      <c r="R475" s="49"/>
      <c r="S475" s="49"/>
    </row>
    <row r="476" s="1" customFormat="1" ht="11.4" spans="4:19">
      <c r="D476" s="49"/>
      <c r="E476" s="49"/>
      <c r="F476" s="49"/>
      <c r="H476" s="49"/>
      <c r="J476" s="115"/>
      <c r="N476" s="119"/>
      <c r="Q476" s="49"/>
      <c r="R476" s="49"/>
      <c r="S476" s="49"/>
    </row>
    <row r="477" s="1" customFormat="1" ht="11.4" spans="4:19">
      <c r="D477" s="49"/>
      <c r="E477" s="49"/>
      <c r="F477" s="49"/>
      <c r="H477" s="49"/>
      <c r="J477" s="115"/>
      <c r="N477" s="119"/>
      <c r="Q477" s="49"/>
      <c r="R477" s="49"/>
      <c r="S477" s="49"/>
    </row>
    <row r="478" s="1" customFormat="1" ht="11.4" spans="4:19">
      <c r="D478" s="49"/>
      <c r="E478" s="49"/>
      <c r="F478" s="49"/>
      <c r="H478" s="49"/>
      <c r="J478" s="115"/>
      <c r="N478" s="119"/>
      <c r="Q478" s="49"/>
      <c r="R478" s="49"/>
      <c r="S478" s="49"/>
    </row>
    <row r="479" s="1" customFormat="1" ht="11.4" spans="4:19">
      <c r="D479" s="49"/>
      <c r="E479" s="49"/>
      <c r="F479" s="49"/>
      <c r="H479" s="49"/>
      <c r="J479" s="115"/>
      <c r="N479" s="119"/>
      <c r="Q479" s="49"/>
      <c r="R479" s="49"/>
      <c r="S479" s="49"/>
    </row>
    <row r="480" s="1" customFormat="1" ht="11.4" spans="4:19">
      <c r="D480" s="49"/>
      <c r="E480" s="49"/>
      <c r="F480" s="49"/>
      <c r="H480" s="49"/>
      <c r="J480" s="115"/>
      <c r="N480" s="119"/>
      <c r="Q480" s="49"/>
      <c r="R480" s="49"/>
      <c r="S480" s="49"/>
    </row>
    <row r="481" s="1" customFormat="1" ht="11.4" spans="4:19">
      <c r="D481" s="49"/>
      <c r="E481" s="49"/>
      <c r="F481" s="49"/>
      <c r="H481" s="49"/>
      <c r="J481" s="115"/>
      <c r="N481" s="119"/>
      <c r="Q481" s="49"/>
      <c r="R481" s="49"/>
      <c r="S481" s="49"/>
    </row>
    <row r="482" s="1" customFormat="1" ht="11.4" spans="4:19">
      <c r="D482" s="49"/>
      <c r="E482" s="49"/>
      <c r="F482" s="49"/>
      <c r="H482" s="49"/>
      <c r="J482" s="115"/>
      <c r="N482" s="119"/>
      <c r="Q482" s="49"/>
      <c r="R482" s="49"/>
      <c r="S482" s="49"/>
    </row>
    <row r="483" s="1" customFormat="1" ht="11.4" spans="4:19">
      <c r="D483" s="49"/>
      <c r="E483" s="49"/>
      <c r="F483" s="49"/>
      <c r="H483" s="49"/>
      <c r="J483" s="115"/>
      <c r="N483" s="119"/>
      <c r="Q483" s="49"/>
      <c r="R483" s="49"/>
      <c r="S483" s="49"/>
    </row>
    <row r="484" s="1" customFormat="1" ht="11.4" spans="4:19">
      <c r="D484" s="49"/>
      <c r="E484" s="49"/>
      <c r="F484" s="49"/>
      <c r="H484" s="49"/>
      <c r="J484" s="115"/>
      <c r="N484" s="119"/>
      <c r="Q484" s="49"/>
      <c r="R484" s="49"/>
      <c r="S484" s="49"/>
    </row>
    <row r="485" s="1" customFormat="1" ht="11.4" spans="4:19">
      <c r="D485" s="49"/>
      <c r="E485" s="49"/>
      <c r="F485" s="49"/>
      <c r="H485" s="49"/>
      <c r="J485" s="115"/>
      <c r="N485" s="119"/>
      <c r="Q485" s="49"/>
      <c r="R485" s="49"/>
      <c r="S485" s="49"/>
    </row>
    <row r="486" s="1" customFormat="1" ht="11.4" spans="4:19">
      <c r="D486" s="49"/>
      <c r="E486" s="49"/>
      <c r="F486" s="49"/>
      <c r="H486" s="49"/>
      <c r="J486" s="115"/>
      <c r="N486" s="119"/>
      <c r="Q486" s="49"/>
      <c r="R486" s="49"/>
      <c r="S486" s="49"/>
    </row>
    <row r="487" s="1" customFormat="1" ht="11.4" spans="4:19">
      <c r="D487" s="49"/>
      <c r="E487" s="49"/>
      <c r="F487" s="49"/>
      <c r="H487" s="49"/>
      <c r="J487" s="115"/>
      <c r="N487" s="119"/>
      <c r="Q487" s="49"/>
      <c r="R487" s="49"/>
      <c r="S487" s="49"/>
    </row>
    <row r="488" s="1" customFormat="1" ht="11.4" spans="4:19">
      <c r="D488" s="49"/>
      <c r="E488" s="49"/>
      <c r="F488" s="49"/>
      <c r="H488" s="49"/>
      <c r="J488" s="115"/>
      <c r="N488" s="119"/>
      <c r="Q488" s="49"/>
      <c r="R488" s="49"/>
      <c r="S488" s="49"/>
    </row>
    <row r="489" s="1" customFormat="1" ht="11.4" spans="4:19">
      <c r="D489" s="49"/>
      <c r="E489" s="49"/>
      <c r="F489" s="49"/>
      <c r="H489" s="49"/>
      <c r="J489" s="115"/>
      <c r="N489" s="119"/>
      <c r="Q489" s="49"/>
      <c r="R489" s="49"/>
      <c r="S489" s="49"/>
    </row>
    <row r="490" s="1" customFormat="1" ht="11.4" spans="4:19">
      <c r="D490" s="49"/>
      <c r="E490" s="49"/>
      <c r="F490" s="49"/>
      <c r="H490" s="49"/>
      <c r="J490" s="115"/>
      <c r="N490" s="119"/>
      <c r="Q490" s="49"/>
      <c r="R490" s="49"/>
      <c r="S490" s="49"/>
    </row>
    <row r="491" s="1" customFormat="1" ht="11.4" spans="4:19">
      <c r="D491" s="49"/>
      <c r="E491" s="49"/>
      <c r="F491" s="49"/>
      <c r="H491" s="49"/>
      <c r="J491" s="115"/>
      <c r="N491" s="119"/>
      <c r="Q491" s="49"/>
      <c r="R491" s="49"/>
      <c r="S491" s="49"/>
    </row>
    <row r="492" s="1" customFormat="1" ht="11.4" spans="4:19">
      <c r="D492" s="49"/>
      <c r="E492" s="49"/>
      <c r="F492" s="49"/>
      <c r="H492" s="49"/>
      <c r="J492" s="115"/>
      <c r="N492" s="119"/>
      <c r="Q492" s="49"/>
      <c r="R492" s="49"/>
      <c r="S492" s="49"/>
    </row>
    <row r="493" s="1" customFormat="1" ht="11.4" spans="4:19">
      <c r="D493" s="49"/>
      <c r="E493" s="49"/>
      <c r="F493" s="49"/>
      <c r="H493" s="49"/>
      <c r="J493" s="115"/>
      <c r="N493" s="119"/>
      <c r="Q493" s="49"/>
      <c r="R493" s="49"/>
      <c r="S493" s="49"/>
    </row>
    <row r="494" s="1" customFormat="1" ht="11.4" spans="4:19">
      <c r="D494" s="49"/>
      <c r="E494" s="49"/>
      <c r="F494" s="49"/>
      <c r="H494" s="49"/>
      <c r="J494" s="115"/>
      <c r="N494" s="119"/>
      <c r="Q494" s="49"/>
      <c r="R494" s="49"/>
      <c r="S494" s="49"/>
    </row>
    <row r="495" s="1" customFormat="1" ht="11.4" spans="4:19">
      <c r="D495" s="49"/>
      <c r="E495" s="49"/>
      <c r="F495" s="49"/>
      <c r="H495" s="49"/>
      <c r="J495" s="115"/>
      <c r="N495" s="119"/>
      <c r="Q495" s="49"/>
      <c r="R495" s="49"/>
      <c r="S495" s="49"/>
    </row>
    <row r="496" s="1" customFormat="1" ht="11.4" spans="4:19">
      <c r="D496" s="49"/>
      <c r="E496" s="49"/>
      <c r="F496" s="49"/>
      <c r="H496" s="49"/>
      <c r="J496" s="115"/>
      <c r="N496" s="119"/>
      <c r="Q496" s="49"/>
      <c r="R496" s="49"/>
      <c r="S496" s="49"/>
    </row>
    <row r="497" s="1" customFormat="1" ht="11.4" spans="4:19">
      <c r="D497" s="49"/>
      <c r="E497" s="49"/>
      <c r="F497" s="49"/>
      <c r="H497" s="49"/>
      <c r="J497" s="115"/>
      <c r="N497" s="119"/>
      <c r="Q497" s="49"/>
      <c r="R497" s="49"/>
      <c r="S497" s="49"/>
    </row>
    <row r="498" s="1" customFormat="1" ht="11.4" spans="4:19">
      <c r="D498" s="49"/>
      <c r="E498" s="49"/>
      <c r="F498" s="49"/>
      <c r="H498" s="49"/>
      <c r="J498" s="115"/>
      <c r="N498" s="119"/>
      <c r="Q498" s="49"/>
      <c r="R498" s="49"/>
      <c r="S498" s="49"/>
    </row>
    <row r="499" s="1" customFormat="1" ht="11.4" spans="4:19">
      <c r="D499" s="49"/>
      <c r="E499" s="49"/>
      <c r="F499" s="49"/>
      <c r="H499" s="49"/>
      <c r="J499" s="115"/>
      <c r="N499" s="119"/>
      <c r="Q499" s="49"/>
      <c r="R499" s="49"/>
      <c r="S499" s="49"/>
    </row>
    <row r="500" s="1" customFormat="1" ht="11.4" spans="4:19">
      <c r="D500" s="49"/>
      <c r="E500" s="49"/>
      <c r="F500" s="49"/>
      <c r="H500" s="49"/>
      <c r="J500" s="115"/>
      <c r="N500" s="119"/>
      <c r="Q500" s="49"/>
      <c r="R500" s="49"/>
      <c r="S500" s="49"/>
    </row>
    <row r="501" s="1" customFormat="1" ht="11.4" spans="4:19">
      <c r="D501" s="49"/>
      <c r="E501" s="49"/>
      <c r="F501" s="49"/>
      <c r="H501" s="49"/>
      <c r="J501" s="115"/>
      <c r="N501" s="119"/>
      <c r="Q501" s="49"/>
      <c r="R501" s="49"/>
      <c r="S501" s="49"/>
    </row>
    <row r="502" s="1" customFormat="1" ht="11.4" spans="4:19">
      <c r="D502" s="49"/>
      <c r="E502" s="49"/>
      <c r="F502" s="49"/>
      <c r="H502" s="49"/>
      <c r="J502" s="115"/>
      <c r="N502" s="119"/>
      <c r="Q502" s="49"/>
      <c r="R502" s="49"/>
      <c r="S502" s="49"/>
    </row>
    <row r="503" s="1" customFormat="1" ht="11.4" spans="4:19">
      <c r="D503" s="49"/>
      <c r="E503" s="49"/>
      <c r="F503" s="49"/>
      <c r="H503" s="49"/>
      <c r="J503" s="115"/>
      <c r="N503" s="119"/>
      <c r="Q503" s="49"/>
      <c r="R503" s="49"/>
      <c r="S503" s="49"/>
    </row>
    <row r="504" s="1" customFormat="1" ht="11.4" spans="4:19">
      <c r="D504" s="49"/>
      <c r="E504" s="49"/>
      <c r="F504" s="49"/>
      <c r="H504" s="49"/>
      <c r="J504" s="115"/>
      <c r="N504" s="119"/>
      <c r="Q504" s="49"/>
      <c r="R504" s="49"/>
      <c r="S504" s="49"/>
    </row>
    <row r="505" s="1" customFormat="1" ht="11.4" spans="4:19">
      <c r="D505" s="49"/>
      <c r="E505" s="49"/>
      <c r="F505" s="49"/>
      <c r="H505" s="49"/>
      <c r="J505" s="115"/>
      <c r="N505" s="119"/>
      <c r="Q505" s="49"/>
      <c r="R505" s="49"/>
      <c r="S505" s="49"/>
    </row>
    <row r="506" s="1" customFormat="1" ht="11.4" spans="4:19">
      <c r="D506" s="49"/>
      <c r="E506" s="49"/>
      <c r="F506" s="49"/>
      <c r="H506" s="49"/>
      <c r="J506" s="115"/>
      <c r="N506" s="119"/>
      <c r="Q506" s="49"/>
      <c r="R506" s="49"/>
      <c r="S506" s="49"/>
    </row>
    <row r="507" s="1" customFormat="1" ht="11.4" spans="4:19">
      <c r="D507" s="49"/>
      <c r="E507" s="49"/>
      <c r="F507" s="49"/>
      <c r="H507" s="49"/>
      <c r="J507" s="115"/>
      <c r="N507" s="119"/>
      <c r="Q507" s="49"/>
      <c r="R507" s="49"/>
      <c r="S507" s="49"/>
    </row>
    <row r="508" s="1" customFormat="1" ht="11.4" spans="4:19">
      <c r="D508" s="49"/>
      <c r="E508" s="49"/>
      <c r="F508" s="49"/>
      <c r="H508" s="49"/>
      <c r="J508" s="115"/>
      <c r="N508" s="119"/>
      <c r="Q508" s="49"/>
      <c r="R508" s="49"/>
      <c r="S508" s="49"/>
    </row>
    <row r="509" s="1" customFormat="1" ht="11.4" spans="4:19">
      <c r="D509" s="49"/>
      <c r="E509" s="49"/>
      <c r="F509" s="49"/>
      <c r="H509" s="49"/>
      <c r="J509" s="115"/>
      <c r="N509" s="119"/>
      <c r="Q509" s="49"/>
      <c r="R509" s="49"/>
      <c r="S509" s="49"/>
    </row>
    <row r="510" s="1" customFormat="1" ht="11.4" spans="4:19">
      <c r="D510" s="49"/>
      <c r="E510" s="49"/>
      <c r="F510" s="49"/>
      <c r="H510" s="49"/>
      <c r="J510" s="115"/>
      <c r="N510" s="119"/>
      <c r="Q510" s="49"/>
      <c r="R510" s="49"/>
      <c r="S510" s="49"/>
    </row>
    <row r="511" s="1" customFormat="1" ht="11.4" spans="4:19">
      <c r="D511" s="49"/>
      <c r="E511" s="49"/>
      <c r="F511" s="49"/>
      <c r="H511" s="49"/>
      <c r="J511" s="115"/>
      <c r="N511" s="119"/>
      <c r="Q511" s="49"/>
      <c r="R511" s="49"/>
      <c r="S511" s="49"/>
    </row>
    <row r="512" s="1" customFormat="1" ht="11.4" spans="4:19">
      <c r="D512" s="49"/>
      <c r="E512" s="49"/>
      <c r="F512" s="49"/>
      <c r="H512" s="49"/>
      <c r="J512" s="115"/>
      <c r="N512" s="119"/>
      <c r="Q512" s="49"/>
      <c r="R512" s="49"/>
      <c r="S512" s="49"/>
    </row>
    <row r="513" s="1" customFormat="1" ht="11.4" spans="4:19">
      <c r="D513" s="49"/>
      <c r="E513" s="49"/>
      <c r="F513" s="49"/>
      <c r="H513" s="49"/>
      <c r="J513" s="115"/>
      <c r="N513" s="119"/>
      <c r="Q513" s="49"/>
      <c r="R513" s="49"/>
      <c r="S513" s="49"/>
    </row>
    <row r="514" s="1" customFormat="1" ht="11.4" spans="4:19">
      <c r="D514" s="49"/>
      <c r="E514" s="49"/>
      <c r="F514" s="49"/>
      <c r="H514" s="49"/>
      <c r="J514" s="115"/>
      <c r="N514" s="119"/>
      <c r="Q514" s="49"/>
      <c r="R514" s="49"/>
      <c r="S514" s="49"/>
    </row>
    <row r="515" s="1" customFormat="1" ht="11.4" spans="4:19">
      <c r="D515" s="49"/>
      <c r="E515" s="49"/>
      <c r="F515" s="49"/>
      <c r="H515" s="49"/>
      <c r="J515" s="115"/>
      <c r="N515" s="119"/>
      <c r="Q515" s="49"/>
      <c r="R515" s="49"/>
      <c r="S515" s="49"/>
    </row>
    <row r="516" s="1" customFormat="1" ht="11.4" spans="4:19">
      <c r="D516" s="49"/>
      <c r="E516" s="49"/>
      <c r="F516" s="49"/>
      <c r="H516" s="49"/>
      <c r="J516" s="115"/>
      <c r="N516" s="119"/>
      <c r="Q516" s="49"/>
      <c r="R516" s="49"/>
      <c r="S516" s="49"/>
    </row>
    <row r="517" s="1" customFormat="1" ht="11.4" spans="4:19">
      <c r="D517" s="49"/>
      <c r="E517" s="49"/>
      <c r="F517" s="49"/>
      <c r="H517" s="49"/>
      <c r="J517" s="115"/>
      <c r="N517" s="119"/>
      <c r="Q517" s="49"/>
      <c r="R517" s="49"/>
      <c r="S517" s="49"/>
    </row>
    <row r="518" s="1" customFormat="1" ht="11.4" spans="4:19">
      <c r="D518" s="49"/>
      <c r="E518" s="49"/>
      <c r="F518" s="49"/>
      <c r="H518" s="49"/>
      <c r="J518" s="115"/>
      <c r="N518" s="119"/>
      <c r="Q518" s="49"/>
      <c r="R518" s="49"/>
      <c r="S518" s="49"/>
    </row>
    <row r="519" s="1" customFormat="1" ht="11.4" spans="4:19">
      <c r="D519" s="49"/>
      <c r="E519" s="49"/>
      <c r="F519" s="49"/>
      <c r="H519" s="49"/>
      <c r="J519" s="115"/>
      <c r="N519" s="119"/>
      <c r="Q519" s="49"/>
      <c r="R519" s="49"/>
      <c r="S519" s="49"/>
    </row>
    <row r="520" s="1" customFormat="1" ht="11.4" spans="4:19">
      <c r="D520" s="49"/>
      <c r="E520" s="49"/>
      <c r="F520" s="49"/>
      <c r="H520" s="49"/>
      <c r="J520" s="115"/>
      <c r="N520" s="119"/>
      <c r="Q520" s="49"/>
      <c r="R520" s="49"/>
      <c r="S520" s="49"/>
    </row>
    <row r="521" s="1" customFormat="1" ht="11.4" spans="4:19">
      <c r="D521" s="49"/>
      <c r="E521" s="49"/>
      <c r="F521" s="49"/>
      <c r="H521" s="49"/>
      <c r="J521" s="115"/>
      <c r="N521" s="119"/>
      <c r="Q521" s="49"/>
      <c r="R521" s="49"/>
      <c r="S521" s="49"/>
    </row>
    <row r="522" s="1" customFormat="1" ht="11.4" spans="4:19">
      <c r="D522" s="49"/>
      <c r="E522" s="49"/>
      <c r="F522" s="49"/>
      <c r="H522" s="49"/>
      <c r="J522" s="115"/>
      <c r="N522" s="119"/>
      <c r="Q522" s="49"/>
      <c r="R522" s="49"/>
      <c r="S522" s="49"/>
    </row>
    <row r="523" s="1" customFormat="1" ht="11.4" spans="4:19">
      <c r="D523" s="49"/>
      <c r="E523" s="49"/>
      <c r="F523" s="49"/>
      <c r="H523" s="49"/>
      <c r="J523" s="115"/>
      <c r="N523" s="119"/>
      <c r="Q523" s="49"/>
      <c r="R523" s="49"/>
      <c r="S523" s="49"/>
    </row>
    <row r="524" s="1" customFormat="1" ht="11.4" spans="4:19">
      <c r="D524" s="49"/>
      <c r="E524" s="49"/>
      <c r="F524" s="49"/>
      <c r="H524" s="49"/>
      <c r="J524" s="115"/>
      <c r="N524" s="119"/>
      <c r="Q524" s="49"/>
      <c r="R524" s="49"/>
      <c r="S524" s="49"/>
    </row>
    <row r="525" s="1" customFormat="1" ht="11.4" spans="4:19">
      <c r="D525" s="49"/>
      <c r="E525" s="49"/>
      <c r="F525" s="49"/>
      <c r="H525" s="49"/>
      <c r="J525" s="115"/>
      <c r="N525" s="119"/>
      <c r="Q525" s="49"/>
      <c r="R525" s="49"/>
      <c r="S525" s="49"/>
    </row>
    <row r="526" s="1" customFormat="1" ht="11.4" spans="4:19">
      <c r="D526" s="49"/>
      <c r="E526" s="49"/>
      <c r="F526" s="49"/>
      <c r="H526" s="49"/>
      <c r="J526" s="115"/>
      <c r="N526" s="119"/>
      <c r="Q526" s="49"/>
      <c r="R526" s="49"/>
      <c r="S526" s="49"/>
    </row>
    <row r="527" s="1" customFormat="1" ht="11.4" spans="4:19">
      <c r="D527" s="49"/>
      <c r="E527" s="49"/>
      <c r="F527" s="49"/>
      <c r="H527" s="49"/>
      <c r="J527" s="115"/>
      <c r="N527" s="119"/>
      <c r="Q527" s="49"/>
      <c r="R527" s="49"/>
      <c r="S527" s="49"/>
    </row>
    <row r="528" s="1" customFormat="1" ht="11.4" spans="4:19">
      <c r="D528" s="49"/>
      <c r="E528" s="49"/>
      <c r="F528" s="49"/>
      <c r="H528" s="49"/>
      <c r="J528" s="115"/>
      <c r="N528" s="119"/>
      <c r="Q528" s="49"/>
      <c r="R528" s="49"/>
      <c r="S528" s="49"/>
    </row>
    <row r="529" s="1" customFormat="1" ht="11.4" spans="4:19">
      <c r="D529" s="49"/>
      <c r="E529" s="49"/>
      <c r="F529" s="49"/>
      <c r="H529" s="49"/>
      <c r="J529" s="115"/>
      <c r="N529" s="119"/>
      <c r="Q529" s="49"/>
      <c r="R529" s="49"/>
      <c r="S529" s="49"/>
    </row>
    <row r="530" s="1" customFormat="1" ht="11.4" spans="4:19">
      <c r="D530" s="49"/>
      <c r="E530" s="49"/>
      <c r="F530" s="49"/>
      <c r="H530" s="49"/>
      <c r="J530" s="115"/>
      <c r="N530" s="119"/>
      <c r="Q530" s="49"/>
      <c r="R530" s="49"/>
      <c r="S530" s="49"/>
    </row>
  </sheetData>
  <sheetProtection algorithmName="SHA-512" hashValue="BsmmItNFf4JFK3ro/ev0WCwbK8dao4S4kMVPRT78syeaXCNoK70P6T8Q5n+w+2CHarHGJyiXNgcss5JNviqKqA==" saltValue="aYKIsAO0hjDUAdb0OFUolA==" spinCount="100000" sheet="1" formatCells="0" formatColumns="0" formatRows="0" insertRows="0" insertHyperlinks="0" deleteRows="0" sort="0" autoFilter="0" pivotTables="0"/>
  <mergeCells count="75">
    <mergeCell ref="A1:Q1"/>
    <mergeCell ref="A2:Q2"/>
    <mergeCell ref="A3:B3"/>
    <mergeCell ref="C3:F3"/>
    <mergeCell ref="N3:P3"/>
    <mergeCell ref="A4:B4"/>
    <mergeCell ref="C4:H4"/>
    <mergeCell ref="N4:P4"/>
    <mergeCell ref="A5:B5"/>
    <mergeCell ref="N5:P5"/>
    <mergeCell ref="A6:B6"/>
    <mergeCell ref="C6:F6"/>
    <mergeCell ref="A7:B7"/>
    <mergeCell ref="F9:H9"/>
    <mergeCell ref="C21:I21"/>
    <mergeCell ref="C22:I22"/>
    <mergeCell ref="C37:I37"/>
    <mergeCell ref="C47:I47"/>
    <mergeCell ref="C59:I59"/>
    <mergeCell ref="C74:I74"/>
    <mergeCell ref="C84:I84"/>
    <mergeCell ref="C101:K101"/>
    <mergeCell ref="C102:K102"/>
    <mergeCell ref="C103:K103"/>
    <mergeCell ref="C104:K104"/>
    <mergeCell ref="C105:K105"/>
    <mergeCell ref="C106:K106"/>
    <mergeCell ref="C109:I109"/>
    <mergeCell ref="C122:I122"/>
    <mergeCell ref="B134:I134"/>
    <mergeCell ref="B141:I141"/>
    <mergeCell ref="B146:I146"/>
    <mergeCell ref="B150:I150"/>
    <mergeCell ref="B153:I153"/>
    <mergeCell ref="B160:K160"/>
    <mergeCell ref="H161:I161"/>
    <mergeCell ref="C166:H166"/>
    <mergeCell ref="C167:G167"/>
    <mergeCell ref="C168:G168"/>
    <mergeCell ref="C170:H170"/>
    <mergeCell ref="C171:G171"/>
    <mergeCell ref="C172:G172"/>
    <mergeCell ref="A178:J178"/>
    <mergeCell ref="K178:L178"/>
    <mergeCell ref="M178:N178"/>
    <mergeCell ref="A179:J179"/>
    <mergeCell ref="A181:J181"/>
    <mergeCell ref="A182:J182"/>
    <mergeCell ref="A183:J183"/>
    <mergeCell ref="A185:B185"/>
    <mergeCell ref="C185:F185"/>
    <mergeCell ref="A186:B186"/>
    <mergeCell ref="C186:F186"/>
    <mergeCell ref="A187:B187"/>
    <mergeCell ref="C187:F187"/>
    <mergeCell ref="A189:B189"/>
    <mergeCell ref="C189:F189"/>
    <mergeCell ref="A190:B190"/>
    <mergeCell ref="C190:F190"/>
    <mergeCell ref="A191:B191"/>
    <mergeCell ref="C191:F191"/>
    <mergeCell ref="A197:F197"/>
    <mergeCell ref="A9:A96"/>
    <mergeCell ref="A101:A130"/>
    <mergeCell ref="A134:A138"/>
    <mergeCell ref="A141:A143"/>
    <mergeCell ref="A146:A150"/>
    <mergeCell ref="A153:A157"/>
    <mergeCell ref="A160:A172"/>
    <mergeCell ref="B9:B18"/>
    <mergeCell ref="B21:B80"/>
    <mergeCell ref="B84:B96"/>
    <mergeCell ref="B101:B106"/>
    <mergeCell ref="B109:B119"/>
    <mergeCell ref="B122:B130"/>
  </mergeCells>
  <printOptions horizontalCentered="1"/>
  <pageMargins left="0.5" right="0.5" top="0.75" bottom="0.75" header="0.5" footer="0.5"/>
  <pageSetup paperSize="9" scale="50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30"/>
  <sheetViews>
    <sheetView showGridLines="0" zoomScale="85" zoomScaleNormal="85" topLeftCell="A85" workbookViewId="0">
      <selection activeCell="K128" sqref="K128"/>
    </sheetView>
  </sheetViews>
  <sheetFormatPr defaultColWidth="9.21296296296296" defaultRowHeight="13.8"/>
  <cols>
    <col min="1" max="1" width="7.55555555555556" style="5" customWidth="1"/>
    <col min="2" max="2" width="14.212962962963" style="5" customWidth="1"/>
    <col min="3" max="3" width="29.212962962963" style="5" customWidth="1"/>
    <col min="4" max="4" width="15.8611111111111" style="6" customWidth="1"/>
    <col min="5" max="5" width="15.4444444444444" style="6" customWidth="1"/>
    <col min="6" max="6" width="7.98148148148148" style="6" customWidth="1"/>
    <col min="7" max="7" width="3.44444444444444" style="5" customWidth="1"/>
    <col min="8" max="8" width="4.73148148148148" style="6" customWidth="1"/>
    <col min="9" max="9" width="20.212962962963" style="5" customWidth="1"/>
    <col min="10" max="10" width="17.212962962963" style="7" customWidth="1"/>
    <col min="11" max="11" width="11.787037037037" style="5" customWidth="1"/>
    <col min="12" max="12" width="15" style="5" customWidth="1"/>
    <col min="13" max="13" width="12.212962962963" style="5" customWidth="1"/>
    <col min="14" max="14" width="9" style="8" customWidth="1"/>
    <col min="15" max="15" width="18.6666666666667" style="5" customWidth="1"/>
    <col min="16" max="16" width="10.3333333333333" style="5" customWidth="1"/>
    <col min="17" max="17" width="29.4444444444444" style="6" customWidth="1"/>
    <col min="18" max="19" width="3.78703703703704" style="6" customWidth="1"/>
    <col min="20" max="16384" width="9.21296296296296" style="5"/>
  </cols>
  <sheetData>
    <row r="1" ht="18" customHeight="1" spans="1:17">
      <c r="A1" s="9" t="s">
        <v>0</v>
      </c>
      <c r="B1" s="9"/>
      <c r="C1" s="9"/>
      <c r="D1" s="9"/>
      <c r="E1" s="9"/>
      <c r="F1" s="9"/>
      <c r="G1" s="9"/>
      <c r="H1" s="9"/>
      <c r="I1" s="9"/>
      <c r="J1" s="78"/>
      <c r="K1" s="9"/>
      <c r="L1" s="9"/>
      <c r="M1" s="9"/>
      <c r="N1" s="9"/>
      <c r="O1" s="9"/>
      <c r="P1" s="9"/>
      <c r="Q1" s="9"/>
    </row>
    <row r="2" ht="15" customHeight="1" spans="1:17">
      <c r="A2" s="10" t="s">
        <v>78</v>
      </c>
      <c r="B2" s="10"/>
      <c r="C2" s="10"/>
      <c r="D2" s="10"/>
      <c r="E2" s="10"/>
      <c r="F2" s="10"/>
      <c r="G2" s="10"/>
      <c r="H2" s="10"/>
      <c r="I2" s="10"/>
      <c r="J2" s="79"/>
      <c r="K2" s="10"/>
      <c r="L2" s="10"/>
      <c r="M2" s="10"/>
      <c r="N2" s="10"/>
      <c r="O2" s="10"/>
      <c r="P2" s="10"/>
      <c r="Q2" s="10"/>
    </row>
    <row r="3" spans="1:17">
      <c r="A3" s="11" t="s">
        <v>79</v>
      </c>
      <c r="B3" s="12"/>
      <c r="C3" s="13" t="s">
        <v>4</v>
      </c>
      <c r="D3" s="13"/>
      <c r="E3" s="13"/>
      <c r="F3" s="13"/>
      <c r="G3" s="14"/>
      <c r="H3" s="15"/>
      <c r="I3" s="80"/>
      <c r="J3" s="81"/>
      <c r="K3" s="82"/>
      <c r="L3" s="4"/>
      <c r="M3" s="82" t="s">
        <v>5</v>
      </c>
      <c r="N3" s="83" t="str">
        <f>Summary!N4</f>
        <v>Charles</v>
      </c>
      <c r="O3" s="83"/>
      <c r="P3" s="83"/>
      <c r="Q3" s="156"/>
    </row>
    <row r="4" ht="15" customHeight="1" spans="1:17">
      <c r="A4" s="16" t="s">
        <v>80</v>
      </c>
      <c r="B4" s="16"/>
      <c r="C4" s="17" t="s">
        <v>8</v>
      </c>
      <c r="D4" s="17"/>
      <c r="E4" s="17"/>
      <c r="F4" s="17"/>
      <c r="G4" s="17"/>
      <c r="H4" s="17"/>
      <c r="I4" s="80"/>
      <c r="J4" s="81"/>
      <c r="K4" s="82"/>
      <c r="L4" s="4"/>
      <c r="M4" s="82" t="s">
        <v>10</v>
      </c>
      <c r="N4" s="84" t="str">
        <f>Summary!N6</f>
        <v>V2</v>
      </c>
      <c r="O4" s="84"/>
      <c r="P4" s="84"/>
      <c r="Q4" s="156"/>
    </row>
    <row r="5" ht="16.5" customHeight="1" spans="1:17">
      <c r="A5" s="16" t="s">
        <v>81</v>
      </c>
      <c r="B5" s="16"/>
      <c r="C5" s="18">
        <f>Summary!C6</f>
        <v>1097236</v>
      </c>
      <c r="D5" s="19"/>
      <c r="E5" s="19"/>
      <c r="F5" s="19"/>
      <c r="G5" s="20"/>
      <c r="H5" s="21"/>
      <c r="I5" s="4"/>
      <c r="J5" s="85"/>
      <c r="K5" s="82"/>
      <c r="L5" s="4"/>
      <c r="M5" s="82" t="s">
        <v>15</v>
      </c>
      <c r="N5" s="86">
        <f>Summary!N8</f>
        <v>46096</v>
      </c>
      <c r="O5" s="86"/>
      <c r="P5" s="86"/>
      <c r="Q5" s="156"/>
    </row>
    <row r="6" ht="16.5" customHeight="1" spans="1:17">
      <c r="A6" s="16" t="s">
        <v>82</v>
      </c>
      <c r="B6" s="16"/>
      <c r="C6" s="17">
        <f>Summary!C7</f>
        <v>0</v>
      </c>
      <c r="D6" s="17"/>
      <c r="E6" s="17"/>
      <c r="F6" s="17"/>
      <c r="G6" s="22"/>
      <c r="H6" s="23"/>
      <c r="I6" s="4"/>
      <c r="J6" s="85"/>
      <c r="K6" s="82"/>
      <c r="L6" s="4"/>
      <c r="M6" s="82"/>
      <c r="N6" s="87"/>
      <c r="O6" s="88"/>
      <c r="P6" s="88"/>
      <c r="Q6" s="156"/>
    </row>
    <row r="7" ht="15.75" customHeight="1" spans="1:17">
      <c r="A7" s="24" t="s">
        <v>83</v>
      </c>
      <c r="B7" s="24"/>
      <c r="C7" s="25" t="s">
        <v>212</v>
      </c>
      <c r="D7" s="26"/>
      <c r="E7" s="26"/>
      <c r="F7" s="26"/>
      <c r="G7" s="27"/>
      <c r="H7" s="26"/>
      <c r="I7" s="89"/>
      <c r="J7" s="90"/>
      <c r="K7" s="91"/>
      <c r="L7" s="4"/>
      <c r="M7" s="92"/>
      <c r="N7" s="87"/>
      <c r="O7" s="88"/>
      <c r="P7" s="88"/>
      <c r="Q7" s="156"/>
    </row>
    <row r="9" s="1" customFormat="1" ht="41.25" customHeight="1" spans="1:19">
      <c r="A9" s="28"/>
      <c r="B9" s="29" t="s">
        <v>85</v>
      </c>
      <c r="C9" s="30" t="s">
        <v>86</v>
      </c>
      <c r="D9" s="31" t="s">
        <v>87</v>
      </c>
      <c r="E9" s="31" t="s">
        <v>88</v>
      </c>
      <c r="F9" s="32" t="s">
        <v>89</v>
      </c>
      <c r="G9" s="33"/>
      <c r="H9" s="34"/>
      <c r="I9" s="93" t="s">
        <v>90</v>
      </c>
      <c r="J9" s="94" t="s">
        <v>91</v>
      </c>
      <c r="K9" s="95" t="s">
        <v>92</v>
      </c>
      <c r="L9" s="95" t="s">
        <v>93</v>
      </c>
      <c r="M9" s="96"/>
      <c r="N9" s="95" t="s">
        <v>94</v>
      </c>
      <c r="O9" s="95" t="s">
        <v>95</v>
      </c>
      <c r="P9" s="95" t="s">
        <v>96</v>
      </c>
      <c r="Q9" s="95" t="s">
        <v>97</v>
      </c>
      <c r="R9" s="49"/>
      <c r="S9" s="49"/>
    </row>
    <row r="10" s="1" customFormat="1" ht="14.25" customHeight="1" spans="1:19">
      <c r="A10" s="35"/>
      <c r="B10" s="36"/>
      <c r="C10" s="37"/>
      <c r="D10" s="38"/>
      <c r="E10" s="38"/>
      <c r="F10" s="39"/>
      <c r="G10" s="40"/>
      <c r="H10" s="41"/>
      <c r="I10" s="97"/>
      <c r="J10" s="98"/>
      <c r="K10" s="99"/>
      <c r="L10" s="100"/>
      <c r="M10" s="101" t="str">
        <f t="shared" ref="M10:M17" si="0">IF(F10="","",F10/H10)</f>
        <v/>
      </c>
      <c r="N10" s="102"/>
      <c r="O10" s="103"/>
      <c r="P10" s="104"/>
      <c r="Q10" s="157"/>
      <c r="R10" s="49"/>
      <c r="S10" s="49"/>
    </row>
    <row r="11" s="1" customFormat="1" ht="14.25" customHeight="1" spans="1:19">
      <c r="A11" s="35"/>
      <c r="B11" s="36"/>
      <c r="C11" s="42"/>
      <c r="D11" s="38"/>
      <c r="E11" s="38"/>
      <c r="F11" s="39"/>
      <c r="G11" s="40"/>
      <c r="H11" s="41"/>
      <c r="I11" s="97"/>
      <c r="J11" s="98"/>
      <c r="K11" s="99"/>
      <c r="L11" s="105">
        <f>+J11*K11/1000</f>
        <v>0</v>
      </c>
      <c r="M11" s="101" t="str">
        <f t="shared" si="0"/>
        <v/>
      </c>
      <c r="N11" s="102">
        <v>0</v>
      </c>
      <c r="O11" s="106"/>
      <c r="P11" s="104"/>
      <c r="Q11" s="158"/>
      <c r="R11" s="49"/>
      <c r="S11" s="49"/>
    </row>
    <row r="12" s="1" customFormat="1" ht="14.25" customHeight="1" spans="1:19">
      <c r="A12" s="35"/>
      <c r="B12" s="36"/>
      <c r="C12" s="42"/>
      <c r="D12" s="38"/>
      <c r="E12" s="38"/>
      <c r="F12" s="39"/>
      <c r="G12" s="40"/>
      <c r="H12" s="41"/>
      <c r="I12" s="97"/>
      <c r="J12" s="98"/>
      <c r="K12" s="99"/>
      <c r="L12" s="105"/>
      <c r="M12" s="101" t="str">
        <f t="shared" si="0"/>
        <v/>
      </c>
      <c r="N12" s="102"/>
      <c r="O12" s="103"/>
      <c r="P12" s="104"/>
      <c r="Q12" s="158"/>
      <c r="R12" s="49"/>
      <c r="S12" s="49"/>
    </row>
    <row r="13" s="1" customFormat="1" ht="14.25" customHeight="1" spans="1:19">
      <c r="A13" s="35"/>
      <c r="B13" s="36"/>
      <c r="C13" s="42"/>
      <c r="D13" s="38"/>
      <c r="E13" s="38"/>
      <c r="F13" s="39"/>
      <c r="G13" s="40"/>
      <c r="H13" s="41"/>
      <c r="I13" s="97"/>
      <c r="J13" s="98"/>
      <c r="K13" s="99"/>
      <c r="L13" s="105"/>
      <c r="M13" s="101" t="str">
        <f t="shared" si="0"/>
        <v/>
      </c>
      <c r="N13" s="102"/>
      <c r="O13" s="103"/>
      <c r="P13" s="104"/>
      <c r="Q13" s="158"/>
      <c r="R13" s="49"/>
      <c r="S13" s="49"/>
    </row>
    <row r="14" s="1" customFormat="1" ht="14.25" customHeight="1" spans="1:19">
      <c r="A14" s="35"/>
      <c r="B14" s="36"/>
      <c r="C14" s="37"/>
      <c r="D14" s="38"/>
      <c r="E14" s="38"/>
      <c r="F14" s="39"/>
      <c r="G14" s="40"/>
      <c r="H14" s="41"/>
      <c r="I14" s="97"/>
      <c r="J14" s="107"/>
      <c r="K14" s="99"/>
      <c r="L14" s="108"/>
      <c r="M14" s="101" t="str">
        <f t="shared" si="0"/>
        <v/>
      </c>
      <c r="N14" s="102"/>
      <c r="O14" s="103"/>
      <c r="P14" s="104"/>
      <c r="Q14" s="158"/>
      <c r="R14" s="49"/>
      <c r="S14" s="49"/>
    </row>
    <row r="15" s="1" customFormat="1" ht="14.25" customHeight="1" spans="1:19">
      <c r="A15" s="35"/>
      <c r="B15" s="36"/>
      <c r="C15" s="43"/>
      <c r="D15" s="38"/>
      <c r="E15" s="38"/>
      <c r="F15" s="39"/>
      <c r="G15" s="40"/>
      <c r="H15" s="41"/>
      <c r="J15" s="98"/>
      <c r="K15" s="99"/>
      <c r="L15" s="100">
        <f>+J15*K15/1000</f>
        <v>0</v>
      </c>
      <c r="M15" s="101" t="str">
        <f t="shared" si="0"/>
        <v/>
      </c>
      <c r="N15" s="102">
        <v>0</v>
      </c>
      <c r="O15" s="103"/>
      <c r="P15" s="104"/>
      <c r="Q15" s="158"/>
      <c r="R15" s="49"/>
      <c r="S15" s="49"/>
    </row>
    <row r="16" s="1" customFormat="1" ht="14.25" customHeight="1" spans="1:19">
      <c r="A16" s="35"/>
      <c r="B16" s="36"/>
      <c r="C16" s="43"/>
      <c r="D16" s="38"/>
      <c r="E16" s="38"/>
      <c r="F16" s="39"/>
      <c r="G16" s="40"/>
      <c r="H16" s="41"/>
      <c r="I16" s="97"/>
      <c r="J16" s="107"/>
      <c r="K16" s="99"/>
      <c r="L16" s="108"/>
      <c r="M16" s="101" t="str">
        <f t="shared" si="0"/>
        <v/>
      </c>
      <c r="N16" s="102"/>
      <c r="O16" s="103"/>
      <c r="P16" s="104"/>
      <c r="Q16" s="158"/>
      <c r="R16" s="49"/>
      <c r="S16" s="49"/>
    </row>
    <row r="17" s="1" customFormat="1" ht="14.25" customHeight="1" spans="1:19">
      <c r="A17" s="35"/>
      <c r="B17" s="36"/>
      <c r="C17" s="43"/>
      <c r="D17" s="38"/>
      <c r="E17" s="38"/>
      <c r="F17" s="39"/>
      <c r="G17" s="40"/>
      <c r="H17" s="41"/>
      <c r="I17" s="97"/>
      <c r="J17" s="98"/>
      <c r="K17" s="99"/>
      <c r="L17" s="100">
        <f>+J17*K17/1000</f>
        <v>0</v>
      </c>
      <c r="M17" s="101" t="str">
        <f t="shared" si="0"/>
        <v/>
      </c>
      <c r="N17" s="102">
        <v>0</v>
      </c>
      <c r="O17" s="103"/>
      <c r="P17" s="104"/>
      <c r="Q17" s="158"/>
      <c r="R17" s="49"/>
      <c r="S17" s="49"/>
    </row>
    <row r="18" s="1" customFormat="1" ht="14.25" customHeight="1" spans="1:19">
      <c r="A18" s="35"/>
      <c r="B18" s="44"/>
      <c r="C18" s="43"/>
      <c r="D18" s="45"/>
      <c r="E18" s="45"/>
      <c r="F18" s="45"/>
      <c r="G18" s="46"/>
      <c r="H18" s="47"/>
      <c r="I18" s="97"/>
      <c r="J18" s="109" t="s">
        <v>98</v>
      </c>
      <c r="K18" s="110">
        <f>SUM(K10:K17)</f>
        <v>0</v>
      </c>
      <c r="L18" s="105"/>
      <c r="M18" s="111"/>
      <c r="N18" s="112">
        <f>SUM(N10:N17)</f>
        <v>0</v>
      </c>
      <c r="O18" s="113"/>
      <c r="P18" s="114"/>
      <c r="Q18" s="159"/>
      <c r="R18" s="49"/>
      <c r="S18" s="49"/>
    </row>
    <row r="19" s="1" customFormat="1" spans="1:19">
      <c r="A19" s="35"/>
      <c r="B19" s="48"/>
      <c r="D19" s="49"/>
      <c r="E19" s="49"/>
      <c r="F19" s="49"/>
      <c r="H19" s="49"/>
      <c r="J19" s="115"/>
      <c r="K19" s="116"/>
      <c r="L19" s="117" t="s">
        <v>99</v>
      </c>
      <c r="M19" s="118">
        <f>SUM(L10:L18)</f>
        <v>0</v>
      </c>
      <c r="Q19" s="49"/>
      <c r="R19" s="49"/>
      <c r="S19" s="49"/>
    </row>
    <row r="20" s="1" customFormat="1" ht="11.4" spans="1:19">
      <c r="A20" s="35"/>
      <c r="B20" s="48"/>
      <c r="D20" s="49"/>
      <c r="E20" s="49"/>
      <c r="F20" s="49"/>
      <c r="H20" s="49"/>
      <c r="J20" s="115"/>
      <c r="N20" s="119">
        <f>M19/P98</f>
        <v>0</v>
      </c>
      <c r="Q20" s="49"/>
      <c r="R20" s="49"/>
      <c r="S20" s="49"/>
    </row>
    <row r="21" s="1" customFormat="1" ht="32.25" customHeight="1" spans="1:19">
      <c r="A21" s="35"/>
      <c r="B21" s="50" t="s">
        <v>100</v>
      </c>
      <c r="C21" s="51" t="s">
        <v>19</v>
      </c>
      <c r="D21" s="52"/>
      <c r="E21" s="52"/>
      <c r="F21" s="52"/>
      <c r="G21" s="52"/>
      <c r="H21" s="52"/>
      <c r="I21" s="120"/>
      <c r="J21" s="94" t="s">
        <v>101</v>
      </c>
      <c r="K21" s="95" t="s">
        <v>102</v>
      </c>
      <c r="L21" s="95" t="s">
        <v>93</v>
      </c>
      <c r="Q21" s="49"/>
      <c r="R21" s="49"/>
      <c r="S21" s="49"/>
    </row>
    <row r="22" s="1" customFormat="1" ht="15.75" customHeight="1" spans="1:21">
      <c r="A22" s="35"/>
      <c r="B22" s="53"/>
      <c r="C22" s="54" t="s">
        <v>103</v>
      </c>
      <c r="D22" s="55"/>
      <c r="E22" s="55"/>
      <c r="F22" s="55"/>
      <c r="G22" s="55"/>
      <c r="H22" s="55"/>
      <c r="I22" s="121"/>
      <c r="J22" s="122"/>
      <c r="K22" s="123"/>
      <c r="L22" s="124"/>
      <c r="Q22" s="160"/>
      <c r="R22" s="160"/>
      <c r="S22" s="161"/>
      <c r="T22" s="162"/>
      <c r="U22" s="163"/>
    </row>
    <row r="23" s="2" customFormat="1" ht="17" customHeight="1" spans="1:21">
      <c r="A23" s="56"/>
      <c r="B23" s="57"/>
      <c r="C23" s="63" t="s">
        <v>104</v>
      </c>
      <c r="D23" s="58" t="s">
        <v>105</v>
      </c>
      <c r="E23" s="59"/>
      <c r="F23" s="60"/>
      <c r="G23" s="61"/>
      <c r="H23" s="61"/>
      <c r="I23" s="125"/>
      <c r="J23" s="126">
        <f>14/6.8*1.06</f>
        <v>2.18235294117647</v>
      </c>
      <c r="K23" s="127">
        <v>0.131105578132424</v>
      </c>
      <c r="L23" s="128">
        <f t="shared" ref="L23:L32" si="1">K23*J23</f>
        <v>0.286118644041938</v>
      </c>
      <c r="N23" s="129"/>
      <c r="O23" s="130"/>
      <c r="P23" s="129"/>
      <c r="Q23" s="129"/>
      <c r="R23" s="164"/>
      <c r="S23" s="165"/>
      <c r="T23" s="166"/>
      <c r="U23" s="167"/>
    </row>
    <row r="24" s="2" customFormat="1" ht="17" customHeight="1" spans="1:21">
      <c r="A24" s="56"/>
      <c r="B24" s="57"/>
      <c r="C24" s="63" t="s">
        <v>213</v>
      </c>
      <c r="D24" s="58" t="s">
        <v>214</v>
      </c>
      <c r="E24" s="59"/>
      <c r="F24" s="60"/>
      <c r="G24" s="61"/>
      <c r="H24" s="61"/>
      <c r="I24" s="125"/>
      <c r="J24" s="126">
        <f>25/6.8*1.06</f>
        <v>3.89705882352941</v>
      </c>
      <c r="K24" s="127">
        <v>0.00812815656565657</v>
      </c>
      <c r="L24" s="128">
        <f t="shared" si="1"/>
        <v>0.0316759042632205</v>
      </c>
      <c r="N24" s="129"/>
      <c r="O24" s="130"/>
      <c r="P24" s="129"/>
      <c r="Q24" s="129"/>
      <c r="R24" s="164"/>
      <c r="S24" s="165"/>
      <c r="T24" s="166"/>
      <c r="U24" s="167"/>
    </row>
    <row r="25" s="2" customFormat="1" ht="17" customHeight="1" spans="1:21">
      <c r="A25" s="56"/>
      <c r="B25" s="57"/>
      <c r="C25" s="470" t="s">
        <v>215</v>
      </c>
      <c r="D25" s="58" t="s">
        <v>109</v>
      </c>
      <c r="E25" s="59"/>
      <c r="F25" s="60"/>
      <c r="G25" s="61"/>
      <c r="H25" s="61"/>
      <c r="I25" s="125"/>
      <c r="J25" s="126">
        <f>6.2/6.8*1.06</f>
        <v>0.966470588235294</v>
      </c>
      <c r="K25" s="127">
        <v>0.000903128507295174</v>
      </c>
      <c r="L25" s="128">
        <f t="shared" si="1"/>
        <v>0.00087284713969763</v>
      </c>
      <c r="N25" s="129"/>
      <c r="O25" s="130"/>
      <c r="P25" s="129"/>
      <c r="Q25" s="129"/>
      <c r="R25" s="164"/>
      <c r="S25" s="165"/>
      <c r="T25" s="166"/>
      <c r="U25" s="167"/>
    </row>
    <row r="26" s="2" customFormat="1" ht="17" customHeight="1" spans="1:21">
      <c r="A26" s="56"/>
      <c r="B26" s="57"/>
      <c r="C26" s="470" t="s">
        <v>216</v>
      </c>
      <c r="D26" s="58" t="s">
        <v>217</v>
      </c>
      <c r="E26" s="59"/>
      <c r="F26" s="60"/>
      <c r="G26" s="61"/>
      <c r="H26" s="61"/>
      <c r="I26" s="125"/>
      <c r="J26" s="126">
        <f>9.2/6.8*1.06</f>
        <v>1.43411764705882</v>
      </c>
      <c r="K26" s="127">
        <v>0.00421459970071081</v>
      </c>
      <c r="L26" s="128">
        <f t="shared" si="1"/>
        <v>0.00604423180607821</v>
      </c>
      <c r="N26" s="129"/>
      <c r="O26" s="130"/>
      <c r="P26" s="129"/>
      <c r="Q26" s="129"/>
      <c r="R26" s="164"/>
      <c r="S26" s="165"/>
      <c r="T26" s="166"/>
      <c r="U26" s="167"/>
    </row>
    <row r="27" s="2" customFormat="1" ht="17" customHeight="1" spans="1:21">
      <c r="A27" s="56"/>
      <c r="B27" s="57"/>
      <c r="C27" s="63" t="s">
        <v>218</v>
      </c>
      <c r="D27" s="58" t="s">
        <v>219</v>
      </c>
      <c r="E27" s="59"/>
      <c r="F27" s="60"/>
      <c r="G27" s="61"/>
      <c r="H27" s="61"/>
      <c r="I27" s="125"/>
      <c r="J27" s="126">
        <f>9.2/6.8*1.06</f>
        <v>1.43411764705882</v>
      </c>
      <c r="K27" s="127">
        <v>0.00116116522366522</v>
      </c>
      <c r="L27" s="128">
        <f t="shared" si="1"/>
        <v>0.0016652475384093</v>
      </c>
      <c r="N27" s="129"/>
      <c r="O27" s="130"/>
      <c r="P27" s="129"/>
      <c r="Q27" s="129"/>
      <c r="R27" s="164"/>
      <c r="S27" s="165"/>
      <c r="T27" s="166"/>
      <c r="U27" s="167"/>
    </row>
    <row r="28" s="2" customFormat="1" ht="17" customHeight="1" spans="1:21">
      <c r="A28" s="56"/>
      <c r="B28" s="57"/>
      <c r="C28" s="62" t="s">
        <v>220</v>
      </c>
      <c r="D28" s="58" t="s">
        <v>115</v>
      </c>
      <c r="E28" s="59"/>
      <c r="F28" s="60"/>
      <c r="G28" s="61"/>
      <c r="H28" s="61"/>
      <c r="I28" s="125"/>
      <c r="J28" s="126">
        <f>5/6.8*1.06</f>
        <v>0.779411764705882</v>
      </c>
      <c r="K28" s="127">
        <v>0.00193527537277537</v>
      </c>
      <c r="L28" s="128">
        <f t="shared" si="1"/>
        <v>0.00150837639348669</v>
      </c>
      <c r="N28" s="129"/>
      <c r="O28" s="130"/>
      <c r="P28" s="129"/>
      <c r="Q28" s="129"/>
      <c r="R28" s="164"/>
      <c r="S28" s="165"/>
      <c r="T28" s="166"/>
      <c r="U28" s="167"/>
    </row>
    <row r="29" s="2" customFormat="1" ht="17" customHeight="1" spans="1:21">
      <c r="A29" s="56"/>
      <c r="B29" s="57"/>
      <c r="C29" s="63"/>
      <c r="D29" s="58"/>
      <c r="E29" s="59"/>
      <c r="F29" s="60"/>
      <c r="G29" s="61"/>
      <c r="H29" s="61"/>
      <c r="I29" s="125"/>
      <c r="J29" s="126"/>
      <c r="K29" s="127"/>
      <c r="L29" s="128">
        <f t="shared" si="1"/>
        <v>0</v>
      </c>
      <c r="N29" s="129"/>
      <c r="O29" s="130"/>
      <c r="P29" s="129"/>
      <c r="Q29" s="129"/>
      <c r="R29" s="164"/>
      <c r="S29" s="165"/>
      <c r="T29" s="166"/>
      <c r="U29" s="167"/>
    </row>
    <row r="30" s="2" customFormat="1" ht="17" customHeight="1" spans="1:21">
      <c r="A30" s="56"/>
      <c r="B30" s="57"/>
      <c r="C30" s="64"/>
      <c r="D30" s="58"/>
      <c r="E30" s="59"/>
      <c r="F30" s="60"/>
      <c r="G30" s="61"/>
      <c r="H30" s="61"/>
      <c r="I30" s="125"/>
      <c r="J30" s="126"/>
      <c r="K30" s="127"/>
      <c r="L30" s="128">
        <f t="shared" si="1"/>
        <v>0</v>
      </c>
      <c r="N30" s="129"/>
      <c r="O30" s="130"/>
      <c r="P30" s="129"/>
      <c r="Q30" s="129"/>
      <c r="R30" s="164"/>
      <c r="S30" s="165"/>
      <c r="T30" s="166"/>
      <c r="U30" s="167"/>
    </row>
    <row r="31" s="2" customFormat="1" ht="17" customHeight="1" spans="1:21">
      <c r="A31" s="56"/>
      <c r="B31" s="57"/>
      <c r="C31" s="63"/>
      <c r="D31" s="58"/>
      <c r="E31" s="59"/>
      <c r="F31" s="60"/>
      <c r="G31" s="61"/>
      <c r="H31" s="61"/>
      <c r="I31" s="125"/>
      <c r="J31" s="126"/>
      <c r="K31" s="127"/>
      <c r="L31" s="128">
        <f t="shared" si="1"/>
        <v>0</v>
      </c>
      <c r="N31" s="129"/>
      <c r="O31" s="130"/>
      <c r="P31" s="129"/>
      <c r="Q31" s="129"/>
      <c r="R31" s="164"/>
      <c r="S31" s="165"/>
      <c r="T31" s="166"/>
      <c r="U31" s="167"/>
    </row>
    <row r="32" s="2" customFormat="1" ht="17" customHeight="1" spans="1:21">
      <c r="A32" s="56"/>
      <c r="B32" s="57"/>
      <c r="C32" s="64"/>
      <c r="D32" s="58"/>
      <c r="E32" s="59"/>
      <c r="F32" s="60"/>
      <c r="G32" s="61"/>
      <c r="H32" s="61"/>
      <c r="I32" s="125"/>
      <c r="J32" s="126"/>
      <c r="K32" s="127"/>
      <c r="L32" s="128">
        <f t="shared" si="1"/>
        <v>0</v>
      </c>
      <c r="N32" s="129"/>
      <c r="O32" s="130"/>
      <c r="P32" s="129"/>
      <c r="Q32" s="129"/>
      <c r="R32" s="164"/>
      <c r="S32" s="165"/>
      <c r="T32" s="166"/>
      <c r="U32" s="167"/>
    </row>
    <row r="33" s="2" customFormat="1" ht="17" customHeight="1" spans="1:21">
      <c r="A33" s="56"/>
      <c r="B33" s="57"/>
      <c r="C33" s="65"/>
      <c r="D33" s="58"/>
      <c r="E33" s="59"/>
      <c r="F33" s="60"/>
      <c r="G33" s="61"/>
      <c r="H33" s="61"/>
      <c r="I33" s="125"/>
      <c r="J33" s="126"/>
      <c r="K33" s="58"/>
      <c r="L33" s="128"/>
      <c r="N33" s="129"/>
      <c r="O33" s="130"/>
      <c r="P33" s="129"/>
      <c r="Q33" s="129"/>
      <c r="R33" s="164"/>
      <c r="S33" s="165"/>
      <c r="T33" s="166"/>
      <c r="U33" s="167"/>
    </row>
    <row r="34" s="2" customFormat="1" ht="17" customHeight="1" spans="1:21">
      <c r="A34" s="56"/>
      <c r="B34" s="57"/>
      <c r="C34" s="65"/>
      <c r="D34" s="58"/>
      <c r="E34" s="59"/>
      <c r="F34" s="60"/>
      <c r="G34" s="61"/>
      <c r="H34" s="61"/>
      <c r="I34" s="125"/>
      <c r="J34" s="126"/>
      <c r="K34" s="58"/>
      <c r="L34" s="128"/>
      <c r="N34" s="129"/>
      <c r="O34" s="130"/>
      <c r="P34" s="129"/>
      <c r="Q34" s="129"/>
      <c r="R34" s="164"/>
      <c r="S34" s="165"/>
      <c r="T34" s="166"/>
      <c r="U34" s="167"/>
    </row>
    <row r="35" s="2" customFormat="1" ht="17" customHeight="1" spans="1:21">
      <c r="A35" s="56"/>
      <c r="B35" s="57"/>
      <c r="C35" s="65"/>
      <c r="D35" s="58"/>
      <c r="E35" s="59"/>
      <c r="F35" s="60"/>
      <c r="G35" s="61"/>
      <c r="H35" s="61"/>
      <c r="I35" s="125"/>
      <c r="J35" s="126"/>
      <c r="K35" s="58"/>
      <c r="L35" s="128"/>
      <c r="N35" s="129"/>
      <c r="O35" s="130"/>
      <c r="P35" s="129"/>
      <c r="Q35" s="129"/>
      <c r="R35" s="164"/>
      <c r="S35" s="165"/>
      <c r="T35" s="166"/>
      <c r="U35" s="167"/>
    </row>
    <row r="36" s="1" customFormat="1" spans="1:21">
      <c r="A36" s="35"/>
      <c r="B36" s="53"/>
      <c r="C36" s="66"/>
      <c r="D36" s="67"/>
      <c r="E36" s="67"/>
      <c r="F36" s="67"/>
      <c r="G36" s="67"/>
      <c r="H36" s="67"/>
      <c r="I36" s="131"/>
      <c r="J36" s="132"/>
      <c r="K36" s="133"/>
      <c r="L36" s="134"/>
      <c r="M36" s="135">
        <f>SUM(L23:L36)</f>
        <v>0.32788525118283</v>
      </c>
      <c r="N36" s="119">
        <f>M36/P98</f>
        <v>0.441125312679785</v>
      </c>
      <c r="Q36" s="160"/>
      <c r="R36" s="160"/>
      <c r="S36" s="161"/>
      <c r="T36" s="162"/>
      <c r="U36" s="163"/>
    </row>
    <row r="37" s="1" customFormat="1" ht="18" customHeight="1" spans="1:21">
      <c r="A37" s="35"/>
      <c r="B37" s="53"/>
      <c r="C37" s="54" t="s">
        <v>116</v>
      </c>
      <c r="D37" s="55"/>
      <c r="E37" s="55"/>
      <c r="F37" s="55"/>
      <c r="G37" s="55"/>
      <c r="H37" s="55"/>
      <c r="I37" s="121"/>
      <c r="J37" s="122"/>
      <c r="K37" s="136"/>
      <c r="L37" s="124"/>
      <c r="Q37" s="160"/>
      <c r="R37" s="160"/>
      <c r="S37" s="161"/>
      <c r="T37" s="162"/>
      <c r="U37" s="163"/>
    </row>
    <row r="38" s="1" customFormat="1" ht="13.5" customHeight="1" spans="1:21">
      <c r="A38" s="35"/>
      <c r="B38" s="53"/>
      <c r="C38" s="68"/>
      <c r="D38" s="69"/>
      <c r="E38" s="69"/>
      <c r="F38" s="69"/>
      <c r="G38" s="69"/>
      <c r="H38" s="69"/>
      <c r="I38" s="137"/>
      <c r="J38" s="98"/>
      <c r="K38" s="138"/>
      <c r="L38" s="139">
        <f t="shared" ref="L38:L45" si="2">J38*K38</f>
        <v>0</v>
      </c>
      <c r="P38" s="49"/>
      <c r="Q38" s="160"/>
      <c r="R38" s="160"/>
      <c r="S38" s="161"/>
      <c r="T38" s="162"/>
      <c r="U38" s="163"/>
    </row>
    <row r="39" s="1" customFormat="1" ht="13.5" customHeight="1" spans="1:21">
      <c r="A39" s="35"/>
      <c r="B39" s="53"/>
      <c r="C39" s="68"/>
      <c r="D39" s="69"/>
      <c r="E39" s="69"/>
      <c r="F39" s="69"/>
      <c r="G39" s="69"/>
      <c r="H39" s="69"/>
      <c r="I39" s="137"/>
      <c r="J39" s="98"/>
      <c r="K39" s="138"/>
      <c r="L39" s="139">
        <f t="shared" si="2"/>
        <v>0</v>
      </c>
      <c r="P39" s="49"/>
      <c r="Q39" s="160"/>
      <c r="R39" s="160"/>
      <c r="S39" s="161"/>
      <c r="T39" s="162"/>
      <c r="U39" s="163"/>
    </row>
    <row r="40" s="1" customFormat="1" ht="13.5" customHeight="1" spans="1:21">
      <c r="A40" s="35"/>
      <c r="B40" s="53"/>
      <c r="C40" s="68"/>
      <c r="D40" s="69"/>
      <c r="E40" s="69"/>
      <c r="F40" s="69"/>
      <c r="G40" s="69"/>
      <c r="H40" s="69"/>
      <c r="I40" s="137"/>
      <c r="J40" s="98"/>
      <c r="K40" s="138"/>
      <c r="L40" s="139">
        <f t="shared" si="2"/>
        <v>0</v>
      </c>
      <c r="P40" s="49"/>
      <c r="Q40" s="160"/>
      <c r="R40" s="160"/>
      <c r="S40" s="161"/>
      <c r="T40" s="162"/>
      <c r="U40" s="163"/>
    </row>
    <row r="41" s="1" customFormat="1" ht="13.5" customHeight="1" spans="1:21">
      <c r="A41" s="35"/>
      <c r="B41" s="53"/>
      <c r="C41" s="68"/>
      <c r="D41" s="69"/>
      <c r="E41" s="69"/>
      <c r="F41" s="69"/>
      <c r="G41" s="69"/>
      <c r="H41" s="69"/>
      <c r="I41" s="137"/>
      <c r="J41" s="98"/>
      <c r="K41" s="138"/>
      <c r="L41" s="139">
        <f t="shared" si="2"/>
        <v>0</v>
      </c>
      <c r="P41" s="49"/>
      <c r="Q41" s="160"/>
      <c r="R41" s="160"/>
      <c r="S41" s="161"/>
      <c r="T41" s="162"/>
      <c r="U41" s="163"/>
    </row>
    <row r="42" s="1" customFormat="1" ht="13.5" customHeight="1" spans="1:21">
      <c r="A42" s="35"/>
      <c r="B42" s="53"/>
      <c r="C42" s="68"/>
      <c r="D42" s="69"/>
      <c r="E42" s="69"/>
      <c r="F42" s="69"/>
      <c r="G42" s="69"/>
      <c r="H42" s="69"/>
      <c r="I42" s="137"/>
      <c r="J42" s="98"/>
      <c r="K42" s="138"/>
      <c r="L42" s="139">
        <f t="shared" si="2"/>
        <v>0</v>
      </c>
      <c r="P42" s="49"/>
      <c r="Q42" s="160"/>
      <c r="R42" s="160"/>
      <c r="S42" s="161"/>
      <c r="T42" s="162"/>
      <c r="U42" s="163"/>
    </row>
    <row r="43" s="1" customFormat="1" ht="13.5" customHeight="1" spans="1:21">
      <c r="A43" s="35"/>
      <c r="B43" s="53"/>
      <c r="C43" s="68"/>
      <c r="D43" s="69"/>
      <c r="E43" s="69"/>
      <c r="F43" s="69"/>
      <c r="G43" s="69"/>
      <c r="H43" s="69"/>
      <c r="I43" s="137"/>
      <c r="J43" s="98"/>
      <c r="K43" s="138"/>
      <c r="L43" s="139">
        <f t="shared" si="2"/>
        <v>0</v>
      </c>
      <c r="P43" s="49"/>
      <c r="Q43" s="160"/>
      <c r="R43" s="160"/>
      <c r="S43" s="161"/>
      <c r="T43" s="162"/>
      <c r="U43" s="163"/>
    </row>
    <row r="44" s="1" customFormat="1" ht="13.5" customHeight="1" spans="1:21">
      <c r="A44" s="35"/>
      <c r="B44" s="53"/>
      <c r="C44" s="68"/>
      <c r="D44" s="69"/>
      <c r="E44" s="69"/>
      <c r="F44" s="69"/>
      <c r="G44" s="69"/>
      <c r="H44" s="69"/>
      <c r="I44" s="137"/>
      <c r="J44" s="98"/>
      <c r="K44" s="138"/>
      <c r="L44" s="139">
        <f t="shared" si="2"/>
        <v>0</v>
      </c>
      <c r="P44" s="49"/>
      <c r="Q44" s="160"/>
      <c r="R44" s="160"/>
      <c r="S44" s="161"/>
      <c r="T44" s="162"/>
      <c r="U44" s="163"/>
    </row>
    <row r="45" s="1" customFormat="1" ht="13.5" customHeight="1" spans="1:21">
      <c r="A45" s="35"/>
      <c r="B45" s="53"/>
      <c r="C45" s="68"/>
      <c r="D45" s="69"/>
      <c r="E45" s="69"/>
      <c r="F45" s="69"/>
      <c r="G45" s="69"/>
      <c r="H45" s="69"/>
      <c r="I45" s="137"/>
      <c r="J45" s="98"/>
      <c r="K45" s="138"/>
      <c r="L45" s="139">
        <f t="shared" si="2"/>
        <v>0</v>
      </c>
      <c r="P45" s="49"/>
      <c r="Q45" s="160"/>
      <c r="R45" s="160"/>
      <c r="S45" s="161"/>
      <c r="T45" s="162"/>
      <c r="U45" s="163"/>
    </row>
    <row r="46" s="1" customFormat="1" spans="1:21">
      <c r="A46" s="35"/>
      <c r="B46" s="53"/>
      <c r="C46" s="70"/>
      <c r="D46" s="71"/>
      <c r="E46" s="71"/>
      <c r="F46" s="71"/>
      <c r="G46" s="71"/>
      <c r="H46" s="71"/>
      <c r="I46" s="140"/>
      <c r="J46" s="98"/>
      <c r="K46" s="138"/>
      <c r="L46" s="139"/>
      <c r="M46" s="135">
        <f>SUM(L38:L46)</f>
        <v>0</v>
      </c>
      <c r="N46" s="119">
        <f>M46/P98</f>
        <v>0</v>
      </c>
      <c r="Q46" s="160"/>
      <c r="R46" s="160"/>
      <c r="S46" s="161"/>
      <c r="T46" s="162"/>
      <c r="U46" s="163"/>
    </row>
    <row r="47" s="1" customFormat="1" ht="18" customHeight="1" spans="1:21">
      <c r="A47" s="35"/>
      <c r="B47" s="53"/>
      <c r="C47" s="54" t="s">
        <v>117</v>
      </c>
      <c r="D47" s="55"/>
      <c r="E47" s="55"/>
      <c r="F47" s="55"/>
      <c r="G47" s="55"/>
      <c r="H47" s="55"/>
      <c r="I47" s="121"/>
      <c r="J47" s="122"/>
      <c r="K47" s="123"/>
      <c r="L47" s="124"/>
      <c r="O47" s="141"/>
      <c r="Q47" s="160"/>
      <c r="R47" s="160"/>
      <c r="S47" s="161"/>
      <c r="T47" s="162"/>
      <c r="U47" s="163"/>
    </row>
    <row r="48" s="1" customFormat="1" ht="14.25" customHeight="1" spans="1:19">
      <c r="A48" s="35"/>
      <c r="B48" s="53"/>
      <c r="C48" s="72"/>
      <c r="D48" s="73"/>
      <c r="E48" s="73"/>
      <c r="F48" s="73"/>
      <c r="G48" s="73"/>
      <c r="H48" s="73"/>
      <c r="I48" s="142"/>
      <c r="J48" s="132"/>
      <c r="K48" s="143"/>
      <c r="L48" s="134">
        <f t="shared" ref="L48:L57" si="3">J48*K48</f>
        <v>0</v>
      </c>
      <c r="O48" s="144"/>
      <c r="P48" s="144"/>
      <c r="Q48" s="49"/>
      <c r="R48" s="49"/>
      <c r="S48" s="49"/>
    </row>
    <row r="49" s="1" customFormat="1" ht="14.25" customHeight="1" spans="1:19">
      <c r="A49" s="35"/>
      <c r="B49" s="53"/>
      <c r="C49" s="72"/>
      <c r="D49" s="73"/>
      <c r="E49" s="73"/>
      <c r="F49" s="73"/>
      <c r="G49" s="73"/>
      <c r="H49" s="73"/>
      <c r="I49" s="142"/>
      <c r="J49" s="132"/>
      <c r="K49" s="143"/>
      <c r="L49" s="134">
        <f t="shared" si="3"/>
        <v>0</v>
      </c>
      <c r="O49" s="144"/>
      <c r="P49" s="144"/>
      <c r="Q49" s="49"/>
      <c r="R49" s="49"/>
      <c r="S49" s="49"/>
    </row>
    <row r="50" s="1" customFormat="1" ht="14.25" customHeight="1" spans="1:19">
      <c r="A50" s="35"/>
      <c r="B50" s="53"/>
      <c r="C50" s="68"/>
      <c r="D50" s="61"/>
      <c r="E50" s="61"/>
      <c r="F50" s="61"/>
      <c r="G50" s="61"/>
      <c r="H50" s="61"/>
      <c r="I50" s="145"/>
      <c r="J50" s="146"/>
      <c r="K50" s="147"/>
      <c r="L50" s="148">
        <f t="shared" si="3"/>
        <v>0</v>
      </c>
      <c r="O50" s="144"/>
      <c r="P50" s="144"/>
      <c r="Q50" s="49"/>
      <c r="R50" s="49"/>
      <c r="S50" s="49"/>
    </row>
    <row r="51" s="1" customFormat="1" ht="14.25" customHeight="1" spans="1:19">
      <c r="A51" s="35"/>
      <c r="B51" s="53"/>
      <c r="C51" s="68"/>
      <c r="D51" s="69"/>
      <c r="E51" s="69"/>
      <c r="F51" s="61"/>
      <c r="G51" s="61"/>
      <c r="H51" s="61"/>
      <c r="I51" s="61"/>
      <c r="J51" s="146"/>
      <c r="K51" s="147"/>
      <c r="L51" s="148">
        <f t="shared" si="3"/>
        <v>0</v>
      </c>
      <c r="O51" s="144"/>
      <c r="P51" s="144"/>
      <c r="Q51" s="49"/>
      <c r="R51" s="49"/>
      <c r="S51" s="49"/>
    </row>
    <row r="52" s="1" customFormat="1" ht="14.25" customHeight="1" spans="1:19">
      <c r="A52" s="35"/>
      <c r="B52" s="53"/>
      <c r="C52" s="72"/>
      <c r="D52" s="73"/>
      <c r="E52" s="73"/>
      <c r="F52" s="73"/>
      <c r="G52" s="73"/>
      <c r="H52" s="73"/>
      <c r="I52" s="142"/>
      <c r="J52" s="132"/>
      <c r="K52" s="143"/>
      <c r="L52" s="134">
        <f t="shared" si="3"/>
        <v>0</v>
      </c>
      <c r="O52" s="144"/>
      <c r="P52" s="144"/>
      <c r="Q52" s="49"/>
      <c r="R52" s="49"/>
      <c r="S52" s="49"/>
    </row>
    <row r="53" s="1" customFormat="1" ht="14.25" customHeight="1" spans="1:19">
      <c r="A53" s="35"/>
      <c r="B53" s="53"/>
      <c r="C53" s="72"/>
      <c r="D53" s="73"/>
      <c r="E53" s="73"/>
      <c r="F53" s="73"/>
      <c r="G53" s="73"/>
      <c r="H53" s="73"/>
      <c r="I53" s="142"/>
      <c r="J53" s="132"/>
      <c r="K53" s="143"/>
      <c r="L53" s="134">
        <f t="shared" si="3"/>
        <v>0</v>
      </c>
      <c r="O53" s="144"/>
      <c r="P53" s="144"/>
      <c r="Q53" s="49"/>
      <c r="R53" s="49"/>
      <c r="S53" s="49"/>
    </row>
    <row r="54" s="1" customFormat="1" ht="14.25" customHeight="1" spans="1:19">
      <c r="A54" s="35"/>
      <c r="B54" s="53"/>
      <c r="C54" s="72"/>
      <c r="D54" s="73"/>
      <c r="E54" s="73"/>
      <c r="F54" s="73"/>
      <c r="G54" s="73"/>
      <c r="H54" s="73"/>
      <c r="I54" s="142"/>
      <c r="J54" s="132"/>
      <c r="K54" s="143"/>
      <c r="L54" s="134">
        <f t="shared" si="3"/>
        <v>0</v>
      </c>
      <c r="O54" s="144"/>
      <c r="P54" s="144"/>
      <c r="Q54" s="49"/>
      <c r="R54" s="49"/>
      <c r="S54" s="49"/>
    </row>
    <row r="55" s="1" customFormat="1" ht="14.25" customHeight="1" spans="1:19">
      <c r="A55" s="35"/>
      <c r="B55" s="53"/>
      <c r="C55" s="72"/>
      <c r="D55" s="73"/>
      <c r="E55" s="73"/>
      <c r="F55" s="73"/>
      <c r="G55" s="73"/>
      <c r="H55" s="73"/>
      <c r="I55" s="142"/>
      <c r="J55" s="132"/>
      <c r="K55" s="143"/>
      <c r="L55" s="134">
        <f t="shared" si="3"/>
        <v>0</v>
      </c>
      <c r="O55" s="144"/>
      <c r="P55" s="144"/>
      <c r="Q55" s="49"/>
      <c r="R55" s="49"/>
      <c r="S55" s="49"/>
    </row>
    <row r="56" s="1" customFormat="1" ht="14.25" customHeight="1" spans="1:19">
      <c r="A56" s="35"/>
      <c r="B56" s="53"/>
      <c r="C56" s="72"/>
      <c r="D56" s="73"/>
      <c r="E56" s="73"/>
      <c r="F56" s="73"/>
      <c r="G56" s="73"/>
      <c r="H56" s="73"/>
      <c r="I56" s="142"/>
      <c r="J56" s="132"/>
      <c r="K56" s="143"/>
      <c r="L56" s="134">
        <f t="shared" si="3"/>
        <v>0</v>
      </c>
      <c r="O56" s="144"/>
      <c r="P56" s="144"/>
      <c r="Q56" s="49"/>
      <c r="R56" s="49"/>
      <c r="S56" s="49"/>
    </row>
    <row r="57" s="1" customFormat="1" ht="14.25" customHeight="1" spans="1:19">
      <c r="A57" s="35"/>
      <c r="B57" s="53"/>
      <c r="C57" s="66"/>
      <c r="D57" s="67"/>
      <c r="E57" s="67"/>
      <c r="F57" s="67"/>
      <c r="G57" s="67"/>
      <c r="H57" s="67"/>
      <c r="I57" s="131"/>
      <c r="J57" s="132"/>
      <c r="K57" s="133"/>
      <c r="L57" s="134">
        <f t="shared" si="3"/>
        <v>0</v>
      </c>
      <c r="Q57" s="49"/>
      <c r="R57" s="49"/>
      <c r="S57" s="49"/>
    </row>
    <row r="58" s="1" customFormat="1" ht="14.25" customHeight="1" spans="1:19">
      <c r="A58" s="35"/>
      <c r="B58" s="53"/>
      <c r="C58" s="66"/>
      <c r="D58" s="67"/>
      <c r="E58" s="67"/>
      <c r="F58" s="67"/>
      <c r="G58" s="67"/>
      <c r="H58" s="67"/>
      <c r="I58" s="131"/>
      <c r="J58" s="132"/>
      <c r="K58" s="149"/>
      <c r="L58" s="134"/>
      <c r="M58" s="135">
        <f>SUM(L48:L58)</f>
        <v>0</v>
      </c>
      <c r="N58" s="119">
        <f>M58/P98</f>
        <v>0</v>
      </c>
      <c r="Q58" s="49"/>
      <c r="R58" s="49"/>
      <c r="S58" s="49"/>
    </row>
    <row r="59" s="1" customFormat="1" ht="18.75" customHeight="1" spans="1:19">
      <c r="A59" s="35"/>
      <c r="B59" s="53"/>
      <c r="C59" s="54" t="s">
        <v>118</v>
      </c>
      <c r="D59" s="55"/>
      <c r="E59" s="55"/>
      <c r="F59" s="55"/>
      <c r="G59" s="55"/>
      <c r="H59" s="55"/>
      <c r="I59" s="121"/>
      <c r="J59" s="122"/>
      <c r="K59" s="123"/>
      <c r="L59" s="124"/>
      <c r="Q59" s="49"/>
      <c r="R59" s="49"/>
      <c r="S59" s="49"/>
    </row>
    <row r="60" s="2" customFormat="1" ht="14.25" customHeight="1" spans="1:19">
      <c r="A60" s="35"/>
      <c r="B60" s="57"/>
      <c r="C60" s="74" t="s">
        <v>119</v>
      </c>
      <c r="D60" s="61" t="s">
        <v>120</v>
      </c>
      <c r="E60" s="61"/>
      <c r="F60" s="61"/>
      <c r="G60" s="61"/>
      <c r="H60" s="61"/>
      <c r="I60" s="61"/>
      <c r="J60" s="150">
        <v>0.00297685009487666</v>
      </c>
      <c r="K60" s="151">
        <v>5.2020202020202</v>
      </c>
      <c r="L60" s="152">
        <f>J60*K60</f>
        <v>0.0154856343319341</v>
      </c>
      <c r="Q60" s="168"/>
      <c r="R60" s="168"/>
      <c r="S60" s="168"/>
    </row>
    <row r="61" s="2" customFormat="1" ht="14.25" customHeight="1" spans="1:19">
      <c r="A61" s="35"/>
      <c r="B61" s="57"/>
      <c r="C61" s="75" t="s">
        <v>121</v>
      </c>
      <c r="D61" s="61" t="s">
        <v>122</v>
      </c>
      <c r="E61" s="61"/>
      <c r="F61" s="61"/>
      <c r="G61" s="61"/>
      <c r="H61" s="61"/>
      <c r="I61" s="61"/>
      <c r="J61" s="153">
        <v>0.000482732447817837</v>
      </c>
      <c r="K61" s="154">
        <v>26.010101010101</v>
      </c>
      <c r="L61" s="155">
        <f>J61*K61</f>
        <v>0.0125559197285953</v>
      </c>
      <c r="Q61" s="168"/>
      <c r="R61" s="168"/>
      <c r="S61" s="168"/>
    </row>
    <row r="62" s="2" customFormat="1" ht="14.25" customHeight="1" spans="1:19">
      <c r="A62" s="35"/>
      <c r="B62" s="57"/>
      <c r="C62" s="75" t="s">
        <v>123</v>
      </c>
      <c r="D62" s="61" t="s">
        <v>124</v>
      </c>
      <c r="E62" s="61"/>
      <c r="F62" s="61"/>
      <c r="G62" s="61"/>
      <c r="H62" s="61"/>
      <c r="I62" s="145"/>
      <c r="J62" s="153">
        <f>0.0085/6.8*1.06</f>
        <v>0.001325</v>
      </c>
      <c r="K62" s="154">
        <v>46.8181818181818</v>
      </c>
      <c r="L62" s="155">
        <f>J62*K62</f>
        <v>0.0620340909090909</v>
      </c>
      <c r="Q62" s="168"/>
      <c r="R62" s="168"/>
      <c r="S62" s="168"/>
    </row>
    <row r="63" s="2" customFormat="1" ht="14.25" customHeight="1" spans="1:19">
      <c r="A63" s="35"/>
      <c r="B63" s="57"/>
      <c r="C63" s="75" t="s">
        <v>125</v>
      </c>
      <c r="D63" s="61" t="s">
        <v>126</v>
      </c>
      <c r="E63" s="61"/>
      <c r="F63" s="61"/>
      <c r="G63" s="61"/>
      <c r="H63" s="61"/>
      <c r="I63" s="61"/>
      <c r="J63" s="150">
        <v>0.0186</v>
      </c>
      <c r="K63" s="151">
        <v>1</v>
      </c>
      <c r="L63" s="152">
        <f>J63*K63</f>
        <v>0.0186</v>
      </c>
      <c r="Q63" s="168"/>
      <c r="R63" s="168"/>
      <c r="S63" s="168"/>
    </row>
    <row r="64" s="2" customFormat="1" ht="14.25" customHeight="1" spans="1:19">
      <c r="A64" s="35"/>
      <c r="B64" s="57"/>
      <c r="C64" s="76" t="s">
        <v>127</v>
      </c>
      <c r="D64" s="77" t="s">
        <v>128</v>
      </c>
      <c r="E64" s="61"/>
      <c r="F64" s="61"/>
      <c r="G64" s="61"/>
      <c r="H64" s="61"/>
      <c r="I64" s="145"/>
      <c r="J64" s="150">
        <v>0.173729706936538</v>
      </c>
      <c r="K64" s="151">
        <v>1</v>
      </c>
      <c r="L64" s="152">
        <f>J64*K64</f>
        <v>0.173729706936538</v>
      </c>
      <c r="Q64" s="168"/>
      <c r="R64" s="168"/>
      <c r="S64" s="168"/>
    </row>
    <row r="65" s="2" customFormat="1" ht="14.25" customHeight="1" spans="1:19">
      <c r="A65" s="35"/>
      <c r="B65" s="57"/>
      <c r="C65" s="75"/>
      <c r="D65" s="61"/>
      <c r="E65" s="61"/>
      <c r="F65" s="61"/>
      <c r="G65" s="61"/>
      <c r="H65" s="61"/>
      <c r="I65" s="145"/>
      <c r="J65" s="150"/>
      <c r="K65" s="151"/>
      <c r="L65" s="152"/>
      <c r="Q65" s="168"/>
      <c r="R65" s="168"/>
      <c r="S65" s="168"/>
    </row>
    <row r="66" s="2" customFormat="1" ht="14.25" customHeight="1" spans="1:19">
      <c r="A66" s="35"/>
      <c r="B66" s="57"/>
      <c r="C66" s="75"/>
      <c r="D66" s="61"/>
      <c r="E66" s="61"/>
      <c r="F66" s="61"/>
      <c r="G66" s="61"/>
      <c r="H66" s="61"/>
      <c r="I66" s="145"/>
      <c r="J66" s="153"/>
      <c r="K66" s="208"/>
      <c r="L66" s="152"/>
      <c r="Q66" s="168"/>
      <c r="R66" s="168"/>
      <c r="S66" s="168"/>
    </row>
    <row r="67" s="1" customFormat="1" ht="14.25" customHeight="1" spans="1:19">
      <c r="A67" s="35"/>
      <c r="B67" s="53"/>
      <c r="C67" s="72"/>
      <c r="D67" s="61"/>
      <c r="E67" s="61"/>
      <c r="F67" s="61"/>
      <c r="G67" s="61"/>
      <c r="H67" s="61"/>
      <c r="I67" s="145"/>
      <c r="J67" s="146"/>
      <c r="K67" s="209"/>
      <c r="L67" s="148"/>
      <c r="Q67" s="49"/>
      <c r="R67" s="49"/>
      <c r="S67" s="49"/>
    </row>
    <row r="68" s="1" customFormat="1" ht="14.25" customHeight="1" spans="1:19">
      <c r="A68" s="35"/>
      <c r="B68" s="53"/>
      <c r="C68" s="72"/>
      <c r="D68" s="61"/>
      <c r="E68" s="61"/>
      <c r="F68" s="61"/>
      <c r="G68" s="61"/>
      <c r="H68" s="61"/>
      <c r="I68" s="145"/>
      <c r="J68" s="146"/>
      <c r="K68" s="209"/>
      <c r="L68" s="152"/>
      <c r="Q68" s="49"/>
      <c r="R68" s="49"/>
      <c r="S68" s="49"/>
    </row>
    <row r="69" s="1" customFormat="1" ht="14.25" customHeight="1" spans="1:19">
      <c r="A69" s="35"/>
      <c r="B69" s="53"/>
      <c r="C69" s="72"/>
      <c r="D69" s="61"/>
      <c r="E69" s="61"/>
      <c r="F69" s="61"/>
      <c r="G69" s="61"/>
      <c r="H69" s="61"/>
      <c r="I69" s="145"/>
      <c r="J69" s="146"/>
      <c r="K69" s="210"/>
      <c r="L69" s="152"/>
      <c r="Q69" s="49"/>
      <c r="R69" s="49"/>
      <c r="S69" s="49"/>
    </row>
    <row r="70" s="1" customFormat="1" ht="14.25" customHeight="1" spans="1:19">
      <c r="A70" s="35"/>
      <c r="B70" s="53"/>
      <c r="C70" s="72"/>
      <c r="D70" s="61"/>
      <c r="E70" s="61"/>
      <c r="F70" s="61"/>
      <c r="G70" s="61"/>
      <c r="H70" s="61"/>
      <c r="I70" s="145"/>
      <c r="J70" s="146"/>
      <c r="K70" s="210"/>
      <c r="L70" s="152"/>
      <c r="Q70" s="49"/>
      <c r="R70" s="49"/>
      <c r="S70" s="49"/>
    </row>
    <row r="71" s="1" customFormat="1" ht="14.25" customHeight="1" spans="1:19">
      <c r="A71" s="35"/>
      <c r="B71" s="53"/>
      <c r="C71" s="68"/>
      <c r="D71" s="69"/>
      <c r="E71" s="69"/>
      <c r="F71" s="69"/>
      <c r="G71" s="69"/>
      <c r="H71" s="69"/>
      <c r="I71" s="137"/>
      <c r="J71" s="98"/>
      <c r="K71" s="211"/>
      <c r="L71" s="148"/>
      <c r="M71" s="135">
        <f>SUM(L60:L71)</f>
        <v>0.282405351906158</v>
      </c>
      <c r="N71" s="119">
        <f>M71/P98</f>
        <v>0.379938251911748</v>
      </c>
      <c r="Q71" s="49"/>
      <c r="R71" s="49"/>
      <c r="S71" s="49"/>
    </row>
    <row r="72" s="1" customFormat="1" spans="1:19">
      <c r="A72" s="35"/>
      <c r="B72" s="169"/>
      <c r="C72" s="170"/>
      <c r="D72" s="171"/>
      <c r="E72" s="171"/>
      <c r="F72" s="171"/>
      <c r="G72" s="172"/>
      <c r="H72" s="171"/>
      <c r="I72" s="172"/>
      <c r="J72" s="212"/>
      <c r="K72" s="213"/>
      <c r="L72" s="117" t="s">
        <v>129</v>
      </c>
      <c r="M72" s="118">
        <f>M36+M46+M58+M71</f>
        <v>0.610290603088988</v>
      </c>
      <c r="Q72" s="49"/>
      <c r="R72" s="49"/>
      <c r="S72" s="49"/>
    </row>
    <row r="73" s="1" customFormat="1" ht="11.4" spans="1:19">
      <c r="A73" s="35"/>
      <c r="B73" s="169"/>
      <c r="C73" s="173"/>
      <c r="D73" s="174"/>
      <c r="E73" s="174"/>
      <c r="F73" s="174"/>
      <c r="G73" s="175"/>
      <c r="H73" s="174"/>
      <c r="I73" s="175"/>
      <c r="J73" s="214"/>
      <c r="K73" s="215"/>
      <c r="L73" s="216"/>
      <c r="M73" s="217"/>
      <c r="Q73" s="49"/>
      <c r="R73" s="49"/>
      <c r="S73" s="49"/>
    </row>
    <row r="74" s="1" customFormat="1" ht="18" customHeight="1" spans="1:19">
      <c r="A74" s="35"/>
      <c r="B74" s="53"/>
      <c r="C74" s="176" t="s">
        <v>130</v>
      </c>
      <c r="D74" s="177"/>
      <c r="E74" s="177"/>
      <c r="F74" s="177"/>
      <c r="G74" s="177"/>
      <c r="H74" s="177"/>
      <c r="I74" s="218"/>
      <c r="J74" s="219"/>
      <c r="K74" s="220"/>
      <c r="L74" s="124"/>
      <c r="Q74" s="49"/>
      <c r="R74" s="49"/>
      <c r="S74" s="49"/>
    </row>
    <row r="75" s="1" customFormat="1" ht="13.2" spans="1:19">
      <c r="A75" s="35"/>
      <c r="B75" s="53"/>
      <c r="C75" s="72"/>
      <c r="D75" s="73"/>
      <c r="E75" s="73"/>
      <c r="F75" s="73"/>
      <c r="G75" s="73"/>
      <c r="H75" s="73"/>
      <c r="I75" s="142"/>
      <c r="J75" s="221"/>
      <c r="K75" s="143"/>
      <c r="L75" s="134">
        <f t="shared" ref="L75:L79" si="4">J75*K75</f>
        <v>0</v>
      </c>
      <c r="M75" s="222"/>
      <c r="Q75" s="49"/>
      <c r="R75" s="49"/>
      <c r="S75" s="49"/>
    </row>
    <row r="76" s="1" customFormat="1" ht="13.2" spans="1:19">
      <c r="A76" s="35"/>
      <c r="B76" s="53"/>
      <c r="C76" s="72"/>
      <c r="D76" s="73"/>
      <c r="E76" s="73"/>
      <c r="F76" s="73"/>
      <c r="G76" s="73"/>
      <c r="H76" s="73"/>
      <c r="I76" s="142"/>
      <c r="J76" s="221"/>
      <c r="K76" s="143"/>
      <c r="L76" s="134">
        <f t="shared" si="4"/>
        <v>0</v>
      </c>
      <c r="M76" s="222"/>
      <c r="Q76" s="49"/>
      <c r="R76" s="49"/>
      <c r="S76" s="49"/>
    </row>
    <row r="77" s="1" customFormat="1" ht="13.2" spans="1:19">
      <c r="A77" s="35"/>
      <c r="B77" s="53"/>
      <c r="C77" s="72"/>
      <c r="D77" s="73"/>
      <c r="E77" s="73"/>
      <c r="F77" s="73"/>
      <c r="G77" s="73"/>
      <c r="H77" s="73"/>
      <c r="I77" s="142"/>
      <c r="J77" s="221"/>
      <c r="K77" s="143"/>
      <c r="L77" s="134">
        <f t="shared" si="4"/>
        <v>0</v>
      </c>
      <c r="M77" s="222"/>
      <c r="Q77" s="49"/>
      <c r="R77" s="49"/>
      <c r="S77" s="49"/>
    </row>
    <row r="78" s="1" customFormat="1" ht="13.2" spans="1:19">
      <c r="A78" s="35"/>
      <c r="B78" s="53"/>
      <c r="C78" s="72"/>
      <c r="D78" s="73"/>
      <c r="E78" s="73"/>
      <c r="F78" s="73"/>
      <c r="G78" s="73"/>
      <c r="H78" s="73"/>
      <c r="I78" s="142"/>
      <c r="J78" s="221"/>
      <c r="K78" s="143"/>
      <c r="L78" s="134">
        <f t="shared" si="4"/>
        <v>0</v>
      </c>
      <c r="M78" s="222"/>
      <c r="Q78" s="49"/>
      <c r="R78" s="49"/>
      <c r="S78" s="49"/>
    </row>
    <row r="79" s="1" customFormat="1" ht="11.4" spans="1:19">
      <c r="A79" s="35"/>
      <c r="B79" s="53"/>
      <c r="C79" s="178"/>
      <c r="D79" s="179"/>
      <c r="E79" s="179"/>
      <c r="F79" s="179"/>
      <c r="G79" s="179"/>
      <c r="H79" s="179"/>
      <c r="I79" s="223"/>
      <c r="J79" s="224"/>
      <c r="K79" s="157"/>
      <c r="L79" s="134">
        <f t="shared" si="4"/>
        <v>0</v>
      </c>
      <c r="Q79" s="49"/>
      <c r="R79" s="49"/>
      <c r="S79" s="49"/>
    </row>
    <row r="80" s="1" customFormat="1" ht="11.4" spans="1:19">
      <c r="A80" s="35"/>
      <c r="B80" s="180"/>
      <c r="C80" s="66" t="s">
        <v>16</v>
      </c>
      <c r="D80" s="67"/>
      <c r="E80" s="67"/>
      <c r="F80" s="67"/>
      <c r="G80" s="67"/>
      <c r="H80" s="67"/>
      <c r="I80" s="131"/>
      <c r="J80" s="132"/>
      <c r="K80" s="133"/>
      <c r="L80" s="134"/>
      <c r="M80" s="217"/>
      <c r="Q80" s="49"/>
      <c r="R80" s="49"/>
      <c r="S80" s="49"/>
    </row>
    <row r="81" s="1" customFormat="1" spans="1:19">
      <c r="A81" s="35"/>
      <c r="D81" s="49"/>
      <c r="E81" s="49"/>
      <c r="F81" s="49"/>
      <c r="H81" s="49"/>
      <c r="J81" s="115"/>
      <c r="K81" s="116"/>
      <c r="L81" s="117" t="s">
        <v>129</v>
      </c>
      <c r="M81" s="118">
        <f>SUM(L75:L80)</f>
        <v>0</v>
      </c>
      <c r="N81" s="119">
        <f>M81/P98</f>
        <v>0</v>
      </c>
      <c r="Q81" s="49"/>
      <c r="R81" s="49"/>
      <c r="S81" s="49"/>
    </row>
    <row r="82" s="1" customFormat="1" spans="1:19">
      <c r="A82" s="35"/>
      <c r="D82" s="49"/>
      <c r="E82" s="49"/>
      <c r="F82" s="49"/>
      <c r="H82" s="49"/>
      <c r="J82" s="115"/>
      <c r="K82" s="116"/>
      <c r="L82" s="225"/>
      <c r="M82" s="226"/>
      <c r="Q82" s="49"/>
      <c r="R82" s="49"/>
      <c r="S82" s="49"/>
    </row>
    <row r="83" s="1" customFormat="1" spans="1:19">
      <c r="A83" s="35"/>
      <c r="D83" s="49"/>
      <c r="E83" s="49"/>
      <c r="F83" s="49"/>
      <c r="H83" s="49"/>
      <c r="J83" s="115"/>
      <c r="K83" s="116"/>
      <c r="L83" s="225"/>
      <c r="M83" s="226"/>
      <c r="Q83" s="49"/>
      <c r="R83" s="49"/>
      <c r="S83" s="49"/>
    </row>
    <row r="84" s="1" customFormat="1" ht="30.75" customHeight="1" spans="1:19">
      <c r="A84" s="35"/>
      <c r="B84" s="50" t="s">
        <v>131</v>
      </c>
      <c r="C84" s="51" t="s">
        <v>19</v>
      </c>
      <c r="D84" s="52"/>
      <c r="E84" s="52"/>
      <c r="F84" s="52"/>
      <c r="G84" s="52"/>
      <c r="H84" s="52"/>
      <c r="I84" s="120"/>
      <c r="J84" s="94" t="s">
        <v>101</v>
      </c>
      <c r="K84" s="95" t="s">
        <v>102</v>
      </c>
      <c r="L84" s="95" t="s">
        <v>93</v>
      </c>
      <c r="M84" s="226"/>
      <c r="Q84" s="49"/>
      <c r="R84" s="49"/>
      <c r="S84" s="49"/>
    </row>
    <row r="85" s="1" customFormat="1" ht="15" customHeight="1" spans="1:19">
      <c r="A85" s="35"/>
      <c r="B85" s="181"/>
      <c r="C85" s="182" t="s">
        <v>132</v>
      </c>
      <c r="D85" s="183"/>
      <c r="E85" s="183"/>
      <c r="F85" s="183"/>
      <c r="G85" s="183"/>
      <c r="H85" s="183"/>
      <c r="I85" s="227"/>
      <c r="J85" s="228"/>
      <c r="K85" s="229"/>
      <c r="L85" s="139"/>
      <c r="M85" s="230"/>
      <c r="Q85" s="49"/>
      <c r="R85" s="49"/>
      <c r="S85" s="49"/>
    </row>
    <row r="86" s="1" customFormat="1" ht="15" customHeight="1" spans="1:19">
      <c r="A86" s="35"/>
      <c r="B86" s="181"/>
      <c r="C86" s="184" t="s">
        <v>133</v>
      </c>
      <c r="D86" s="185" t="s">
        <v>134</v>
      </c>
      <c r="E86" s="185"/>
      <c r="F86" s="185"/>
      <c r="G86" s="185"/>
      <c r="H86" s="185"/>
      <c r="I86" s="231"/>
      <c r="J86" s="228">
        <v>0.0386185958254269</v>
      </c>
      <c r="K86" s="232">
        <v>1</v>
      </c>
      <c r="L86" s="139">
        <f t="shared" ref="L86:L90" si="5">J86*K86</f>
        <v>0.0386185958254269</v>
      </c>
      <c r="M86" s="230"/>
      <c r="Q86" s="49"/>
      <c r="R86" s="49"/>
      <c r="S86" s="49"/>
    </row>
    <row r="87" s="1" customFormat="1" ht="15" customHeight="1" spans="1:19">
      <c r="A87" s="35"/>
      <c r="B87" s="181"/>
      <c r="C87" s="184" t="s">
        <v>135</v>
      </c>
      <c r="D87" s="185" t="s">
        <v>136</v>
      </c>
      <c r="E87" s="185"/>
      <c r="F87" s="185"/>
      <c r="G87" s="185"/>
      <c r="H87" s="185"/>
      <c r="I87" s="231"/>
      <c r="J87" s="228">
        <v>0.511696394686907</v>
      </c>
      <c r="K87" s="232">
        <f>1/12</f>
        <v>0.0833333333333333</v>
      </c>
      <c r="L87" s="139">
        <f t="shared" si="5"/>
        <v>0.0426413662239089</v>
      </c>
      <c r="M87" s="230"/>
      <c r="Q87" s="49"/>
      <c r="R87" s="49"/>
      <c r="S87" s="49"/>
    </row>
    <row r="88" s="1" customFormat="1" ht="15" customHeight="1" spans="1:19">
      <c r="A88" s="35"/>
      <c r="B88" s="181"/>
      <c r="C88" s="184" t="s">
        <v>137</v>
      </c>
      <c r="D88" s="185"/>
      <c r="E88" s="185"/>
      <c r="F88" s="185"/>
      <c r="G88" s="185"/>
      <c r="H88" s="185"/>
      <c r="I88" s="231"/>
      <c r="J88" s="233">
        <v>0.001</v>
      </c>
      <c r="K88" s="232">
        <v>1</v>
      </c>
      <c r="L88" s="139">
        <f t="shared" si="5"/>
        <v>0.001</v>
      </c>
      <c r="M88" s="230"/>
      <c r="Q88" s="49"/>
      <c r="R88" s="49"/>
      <c r="S88" s="49"/>
    </row>
    <row r="89" s="1" customFormat="1" ht="15" customHeight="1" spans="1:19">
      <c r="A89" s="35"/>
      <c r="B89" s="181"/>
      <c r="C89" s="184"/>
      <c r="D89" s="185"/>
      <c r="E89" s="185"/>
      <c r="F89" s="185"/>
      <c r="G89" s="185"/>
      <c r="H89" s="185"/>
      <c r="I89" s="231"/>
      <c r="J89" s="228"/>
      <c r="K89" s="232"/>
      <c r="L89" s="139">
        <f t="shared" si="5"/>
        <v>0</v>
      </c>
      <c r="M89" s="230"/>
      <c r="Q89" s="49"/>
      <c r="R89" s="49"/>
      <c r="S89" s="49"/>
    </row>
    <row r="90" s="1" customFormat="1" ht="15" customHeight="1" spans="1:19">
      <c r="A90" s="35"/>
      <c r="B90" s="181"/>
      <c r="C90" s="184"/>
      <c r="D90" s="185"/>
      <c r="E90" s="185"/>
      <c r="F90" s="185"/>
      <c r="G90" s="185"/>
      <c r="H90" s="185"/>
      <c r="I90" s="231"/>
      <c r="J90" s="228"/>
      <c r="K90" s="232"/>
      <c r="L90" s="139">
        <f t="shared" si="5"/>
        <v>0</v>
      </c>
      <c r="M90" s="230"/>
      <c r="Q90" s="49"/>
      <c r="R90" s="49"/>
      <c r="S90" s="49"/>
    </row>
    <row r="91" s="1" customFormat="1" ht="15" customHeight="1" spans="1:19">
      <c r="A91" s="35"/>
      <c r="B91" s="181"/>
      <c r="C91" s="182" t="s">
        <v>138</v>
      </c>
      <c r="D91" s="183"/>
      <c r="E91" s="183"/>
      <c r="F91" s="183"/>
      <c r="G91" s="183"/>
      <c r="H91" s="183"/>
      <c r="J91" s="98"/>
      <c r="K91" s="208"/>
      <c r="L91" s="139"/>
      <c r="M91" s="111"/>
      <c r="Q91" s="49"/>
      <c r="R91" s="49"/>
      <c r="S91" s="49"/>
    </row>
    <row r="92" s="1" customFormat="1" ht="15" customHeight="1" spans="1:19">
      <c r="A92" s="35"/>
      <c r="B92" s="181"/>
      <c r="C92" s="184" t="s">
        <v>139</v>
      </c>
      <c r="D92" s="185"/>
      <c r="E92" s="185" t="s">
        <v>140</v>
      </c>
      <c r="F92" s="185"/>
      <c r="G92" s="185"/>
      <c r="H92" s="185"/>
      <c r="I92" s="227"/>
      <c r="J92" s="228">
        <v>0.367779279558559</v>
      </c>
      <c r="K92" s="232">
        <f>1/12</f>
        <v>0.0833333333333333</v>
      </c>
      <c r="L92" s="139">
        <f t="shared" ref="L92:L94" si="6">J92*K92</f>
        <v>0.0306482732965466</v>
      </c>
      <c r="M92" s="234"/>
      <c r="N92" s="235"/>
      <c r="Q92" s="49"/>
      <c r="R92" s="49"/>
      <c r="S92" s="49"/>
    </row>
    <row r="93" s="1" customFormat="1" ht="15" customHeight="1" spans="1:19">
      <c r="A93" s="35"/>
      <c r="B93" s="181"/>
      <c r="C93" s="184" t="s">
        <v>141</v>
      </c>
      <c r="D93" s="185" t="s">
        <v>142</v>
      </c>
      <c r="E93" s="185"/>
      <c r="F93" s="185"/>
      <c r="G93" s="185"/>
      <c r="H93" s="185"/>
      <c r="I93" s="231"/>
      <c r="J93" s="228">
        <v>0.00400284000568001</v>
      </c>
      <c r="K93" s="232">
        <v>1</v>
      </c>
      <c r="L93" s="139">
        <f t="shared" si="6"/>
        <v>0.00400284000568001</v>
      </c>
      <c r="M93" s="234"/>
      <c r="Q93" s="49"/>
      <c r="R93" s="49"/>
      <c r="S93" s="49"/>
    </row>
    <row r="94" s="1" customFormat="1" ht="15" customHeight="1" spans="1:19">
      <c r="A94" s="35"/>
      <c r="B94" s="181"/>
      <c r="C94" s="184" t="s">
        <v>143</v>
      </c>
      <c r="D94" s="185"/>
      <c r="E94" s="185"/>
      <c r="F94" s="185"/>
      <c r="G94" s="185"/>
      <c r="H94" s="185"/>
      <c r="I94" s="231"/>
      <c r="J94" s="228">
        <v>0.0160910815939278</v>
      </c>
      <c r="K94" s="232">
        <v>1</v>
      </c>
      <c r="L94" s="139">
        <f t="shared" si="6"/>
        <v>0.0160910815939278</v>
      </c>
      <c r="M94" s="111"/>
      <c r="Q94" s="49"/>
      <c r="R94" s="49"/>
      <c r="S94" s="49"/>
    </row>
    <row r="95" s="1" customFormat="1" ht="15" customHeight="1" spans="1:19">
      <c r="A95" s="35"/>
      <c r="B95" s="53"/>
      <c r="C95" s="184"/>
      <c r="D95" s="185"/>
      <c r="E95" s="185"/>
      <c r="F95" s="185"/>
      <c r="G95" s="185"/>
      <c r="H95" s="185"/>
      <c r="I95" s="231"/>
      <c r="J95" s="98"/>
      <c r="K95" s="236"/>
      <c r="L95" s="139"/>
      <c r="M95" s="111"/>
      <c r="Q95" s="49"/>
      <c r="R95" s="49"/>
      <c r="S95" s="49"/>
    </row>
    <row r="96" s="1" customFormat="1" ht="15" customHeight="1" spans="1:19">
      <c r="A96" s="35"/>
      <c r="B96" s="180"/>
      <c r="C96" s="184"/>
      <c r="D96" s="185"/>
      <c r="E96" s="185"/>
      <c r="F96" s="185"/>
      <c r="G96" s="185"/>
      <c r="H96" s="185"/>
      <c r="I96" s="231"/>
      <c r="J96" s="107"/>
      <c r="K96" s="237"/>
      <c r="L96" s="139"/>
      <c r="M96" s="238"/>
      <c r="Q96" s="49"/>
      <c r="R96" s="49"/>
      <c r="S96" s="49"/>
    </row>
    <row r="97" ht="15" customHeight="1" spans="12:16">
      <c r="L97" s="239" t="s">
        <v>129</v>
      </c>
      <c r="M97" s="118">
        <f>SUM(L85:L96)</f>
        <v>0.13300215694549</v>
      </c>
      <c r="N97" s="119">
        <f>M97/P98</f>
        <v>0.178936435408466</v>
      </c>
      <c r="P97" s="1"/>
    </row>
    <row r="98" ht="15" customHeight="1" spans="13:16">
      <c r="M98" s="240"/>
      <c r="N98" s="241">
        <f>SUM(N20:N97)</f>
        <v>1</v>
      </c>
      <c r="P98" s="242">
        <f>M72+M97</f>
        <v>0.743292760034478</v>
      </c>
    </row>
    <row r="99" ht="15" customHeight="1"/>
    <row r="100" ht="15" customHeight="1"/>
    <row r="101" s="1" customFormat="1" ht="22.35" customHeight="1" spans="1:19">
      <c r="A101" s="186" t="s">
        <v>144</v>
      </c>
      <c r="B101" s="187" t="s">
        <v>145</v>
      </c>
      <c r="C101" s="51" t="s">
        <v>19</v>
      </c>
      <c r="D101" s="52"/>
      <c r="E101" s="52"/>
      <c r="F101" s="52"/>
      <c r="G101" s="52"/>
      <c r="H101" s="52"/>
      <c r="I101" s="52"/>
      <c r="J101" s="243"/>
      <c r="K101" s="120"/>
      <c r="L101" s="95" t="s">
        <v>93</v>
      </c>
      <c r="N101" s="119"/>
      <c r="Q101" s="49"/>
      <c r="R101" s="49"/>
      <c r="S101" s="49"/>
    </row>
    <row r="102" s="1" customFormat="1" ht="13.35" customHeight="1" spans="1:19">
      <c r="A102" s="188"/>
      <c r="B102" s="189"/>
      <c r="C102" s="190" t="s">
        <v>146</v>
      </c>
      <c r="D102" s="191"/>
      <c r="E102" s="191"/>
      <c r="F102" s="191"/>
      <c r="G102" s="191"/>
      <c r="H102" s="191"/>
      <c r="I102" s="191"/>
      <c r="J102" s="244"/>
      <c r="K102" s="245"/>
      <c r="L102" s="246">
        <f>N18</f>
        <v>0</v>
      </c>
      <c r="N102" s="119"/>
      <c r="Q102" s="49"/>
      <c r="R102" s="49"/>
      <c r="S102" s="49"/>
    </row>
    <row r="103" s="1" customFormat="1" ht="11.4" spans="1:19">
      <c r="A103" s="188"/>
      <c r="B103" s="189"/>
      <c r="C103" s="192" t="s">
        <v>147</v>
      </c>
      <c r="D103" s="193"/>
      <c r="E103" s="193"/>
      <c r="F103" s="193"/>
      <c r="G103" s="193"/>
      <c r="H103" s="193"/>
      <c r="I103" s="193"/>
      <c r="J103" s="247"/>
      <c r="K103" s="248"/>
      <c r="L103" s="246">
        <v>0</v>
      </c>
      <c r="N103" s="119"/>
      <c r="Q103" s="49"/>
      <c r="R103" s="49"/>
      <c r="S103" s="49"/>
    </row>
    <row r="104" s="1" customFormat="1" ht="11.4" spans="1:19">
      <c r="A104" s="188"/>
      <c r="B104" s="189"/>
      <c r="C104" s="194" t="s">
        <v>148</v>
      </c>
      <c r="D104" s="195"/>
      <c r="E104" s="195"/>
      <c r="F104" s="195"/>
      <c r="G104" s="195"/>
      <c r="H104" s="195"/>
      <c r="I104" s="195"/>
      <c r="J104" s="249"/>
      <c r="K104" s="250"/>
      <c r="L104" s="246">
        <v>0</v>
      </c>
      <c r="N104" s="119"/>
      <c r="Q104" s="49"/>
      <c r="R104" s="49"/>
      <c r="S104" s="49"/>
    </row>
    <row r="105" s="1" customFormat="1" ht="11.4" spans="1:19">
      <c r="A105" s="188"/>
      <c r="B105" s="189"/>
      <c r="C105" s="192" t="s">
        <v>149</v>
      </c>
      <c r="D105" s="193"/>
      <c r="E105" s="193"/>
      <c r="F105" s="193"/>
      <c r="G105" s="193"/>
      <c r="H105" s="193"/>
      <c r="I105" s="193"/>
      <c r="J105" s="247"/>
      <c r="K105" s="248"/>
      <c r="L105" s="246">
        <v>0</v>
      </c>
      <c r="N105" s="119"/>
      <c r="Q105" s="49"/>
      <c r="R105" s="49"/>
      <c r="S105" s="49"/>
    </row>
    <row r="106" s="1" customFormat="1" ht="11.4" spans="1:19">
      <c r="A106" s="188"/>
      <c r="B106" s="196"/>
      <c r="C106" s="192" t="s">
        <v>150</v>
      </c>
      <c r="D106" s="193"/>
      <c r="E106" s="193"/>
      <c r="F106" s="193"/>
      <c r="G106" s="193"/>
      <c r="H106" s="193"/>
      <c r="I106" s="193"/>
      <c r="J106" s="247"/>
      <c r="K106" s="248"/>
      <c r="L106" s="246">
        <v>0</v>
      </c>
      <c r="N106" s="119"/>
      <c r="Q106" s="49"/>
      <c r="R106" s="49"/>
      <c r="S106" s="49"/>
    </row>
    <row r="107" s="1" customFormat="1" spans="1:19">
      <c r="A107" s="188"/>
      <c r="B107" s="197"/>
      <c r="D107" s="49"/>
      <c r="E107" s="49"/>
      <c r="F107" s="49"/>
      <c r="H107" s="49"/>
      <c r="J107" s="115"/>
      <c r="L107" s="239" t="s">
        <v>129</v>
      </c>
      <c r="M107" s="118">
        <f>SUM(L102:L106)</f>
        <v>0</v>
      </c>
      <c r="N107" s="119"/>
      <c r="Q107" s="49"/>
      <c r="R107" s="49"/>
      <c r="S107" s="49"/>
    </row>
    <row r="108" s="1" customFormat="1" ht="11.4" spans="1:19">
      <c r="A108" s="188"/>
      <c r="B108" s="198"/>
      <c r="D108" s="49"/>
      <c r="E108" s="49"/>
      <c r="F108" s="49"/>
      <c r="H108" s="49"/>
      <c r="J108" s="115"/>
      <c r="L108" s="251"/>
      <c r="N108" s="119"/>
      <c r="Q108" s="49"/>
      <c r="R108" s="49"/>
      <c r="S108" s="49"/>
    </row>
    <row r="109" s="1" customFormat="1" ht="29.25" customHeight="1" spans="1:19">
      <c r="A109" s="188"/>
      <c r="B109" s="29" t="s">
        <v>151</v>
      </c>
      <c r="C109" s="51" t="s">
        <v>19</v>
      </c>
      <c r="D109" s="52"/>
      <c r="E109" s="52"/>
      <c r="F109" s="52"/>
      <c r="G109" s="52"/>
      <c r="H109" s="52"/>
      <c r="I109" s="120"/>
      <c r="J109" s="94" t="s">
        <v>152</v>
      </c>
      <c r="K109" s="95" t="s">
        <v>153</v>
      </c>
      <c r="L109" s="95" t="s">
        <v>93</v>
      </c>
      <c r="N109" s="119"/>
      <c r="Q109" s="49"/>
      <c r="R109" s="49"/>
      <c r="S109" s="49"/>
    </row>
    <row r="110" s="1" customFormat="1" spans="1:19">
      <c r="A110" s="188"/>
      <c r="B110" s="199"/>
      <c r="C110" s="37"/>
      <c r="D110" s="200"/>
      <c r="E110" s="200"/>
      <c r="F110" s="200"/>
      <c r="G110" s="201"/>
      <c r="H110" s="200"/>
      <c r="I110" s="252"/>
      <c r="J110" s="98"/>
      <c r="K110" s="253"/>
      <c r="L110" s="254"/>
      <c r="M110" s="255"/>
      <c r="N110" s="119"/>
      <c r="Q110" s="49"/>
      <c r="R110" s="49"/>
      <c r="S110" s="49"/>
    </row>
    <row r="111" s="1" customFormat="1" ht="11.4" spans="1:19">
      <c r="A111" s="188"/>
      <c r="B111" s="199"/>
      <c r="C111" s="43"/>
      <c r="D111" s="200"/>
      <c r="E111" s="200"/>
      <c r="F111" s="200"/>
      <c r="G111" s="201"/>
      <c r="H111" s="200"/>
      <c r="I111" s="252"/>
      <c r="J111" s="98"/>
      <c r="K111" s="253"/>
      <c r="L111" s="256">
        <f t="shared" ref="L111:L119" si="7">J111*K111</f>
        <v>0</v>
      </c>
      <c r="M111" s="255"/>
      <c r="N111" s="119"/>
      <c r="Q111" s="49"/>
      <c r="R111" s="49"/>
      <c r="S111" s="49"/>
    </row>
    <row r="112" s="1" customFormat="1" ht="11.4" spans="1:19">
      <c r="A112" s="188"/>
      <c r="B112" s="199"/>
      <c r="C112" s="43"/>
      <c r="D112" s="200"/>
      <c r="E112" s="200"/>
      <c r="F112" s="200"/>
      <c r="G112" s="201"/>
      <c r="H112" s="200"/>
      <c r="I112" s="252"/>
      <c r="J112" s="98"/>
      <c r="K112" s="253"/>
      <c r="L112" s="256">
        <f t="shared" si="7"/>
        <v>0</v>
      </c>
      <c r="M112" s="255"/>
      <c r="N112" s="119"/>
      <c r="Q112" s="49"/>
      <c r="R112" s="49"/>
      <c r="S112" s="49"/>
    </row>
    <row r="113" s="1" customFormat="1" ht="11.4" spans="1:19">
      <c r="A113" s="188"/>
      <c r="B113" s="199"/>
      <c r="C113" s="43"/>
      <c r="D113" s="200"/>
      <c r="E113" s="200"/>
      <c r="F113" s="200"/>
      <c r="G113" s="201"/>
      <c r="H113" s="200"/>
      <c r="I113" s="252"/>
      <c r="J113" s="98"/>
      <c r="K113" s="253"/>
      <c r="L113" s="256">
        <f t="shared" si="7"/>
        <v>0</v>
      </c>
      <c r="M113" s="255"/>
      <c r="N113" s="119"/>
      <c r="Q113" s="49"/>
      <c r="R113" s="49"/>
      <c r="S113" s="49"/>
    </row>
    <row r="114" s="1" customFormat="1" ht="11.4" spans="1:19">
      <c r="A114" s="188"/>
      <c r="B114" s="199"/>
      <c r="C114" s="43"/>
      <c r="D114" s="200"/>
      <c r="E114" s="200"/>
      <c r="F114" s="200"/>
      <c r="G114" s="201"/>
      <c r="H114" s="200"/>
      <c r="I114" s="252"/>
      <c r="J114" s="98"/>
      <c r="K114" s="253"/>
      <c r="L114" s="256">
        <f t="shared" si="7"/>
        <v>0</v>
      </c>
      <c r="M114" s="255"/>
      <c r="N114" s="119"/>
      <c r="Q114" s="49"/>
      <c r="R114" s="49"/>
      <c r="S114" s="49"/>
    </row>
    <row r="115" s="1" customFormat="1" ht="11.4" spans="1:19">
      <c r="A115" s="188"/>
      <c r="B115" s="199"/>
      <c r="C115" s="43"/>
      <c r="D115" s="200"/>
      <c r="E115" s="200"/>
      <c r="F115" s="200"/>
      <c r="G115" s="201"/>
      <c r="H115" s="200"/>
      <c r="I115" s="252"/>
      <c r="J115" s="98"/>
      <c r="K115" s="253"/>
      <c r="L115" s="256">
        <f t="shared" si="7"/>
        <v>0</v>
      </c>
      <c r="M115" s="111"/>
      <c r="N115" s="119"/>
      <c r="Q115" s="49"/>
      <c r="R115" s="49"/>
      <c r="S115" s="49"/>
    </row>
    <row r="116" s="1" customFormat="1" ht="11.4" spans="1:19">
      <c r="A116" s="188"/>
      <c r="B116" s="199"/>
      <c r="C116" s="43"/>
      <c r="D116" s="200"/>
      <c r="E116" s="200"/>
      <c r="F116" s="200"/>
      <c r="G116" s="201"/>
      <c r="H116" s="200"/>
      <c r="I116" s="252"/>
      <c r="J116" s="98"/>
      <c r="K116" s="253"/>
      <c r="L116" s="256">
        <f t="shared" si="7"/>
        <v>0</v>
      </c>
      <c r="M116" s="111"/>
      <c r="N116" s="119"/>
      <c r="Q116" s="49"/>
      <c r="R116" s="49"/>
      <c r="S116" s="49"/>
    </row>
    <row r="117" s="1" customFormat="1" ht="11.4" spans="1:19">
      <c r="A117" s="188"/>
      <c r="B117" s="199"/>
      <c r="C117" s="43"/>
      <c r="D117" s="200"/>
      <c r="E117" s="200"/>
      <c r="F117" s="200"/>
      <c r="G117" s="201"/>
      <c r="H117" s="200"/>
      <c r="I117" s="252"/>
      <c r="J117" s="98"/>
      <c r="K117" s="253"/>
      <c r="L117" s="256">
        <f t="shared" si="7"/>
        <v>0</v>
      </c>
      <c r="M117" s="111"/>
      <c r="N117" s="119"/>
      <c r="Q117" s="49"/>
      <c r="R117" s="49"/>
      <c r="S117" s="49"/>
    </row>
    <row r="118" s="1" customFormat="1" ht="11.4" spans="1:19">
      <c r="A118" s="188"/>
      <c r="B118" s="199"/>
      <c r="C118" s="202"/>
      <c r="D118" s="203"/>
      <c r="E118" s="203"/>
      <c r="F118" s="203"/>
      <c r="G118" s="204"/>
      <c r="H118" s="203"/>
      <c r="I118" s="257"/>
      <c r="J118" s="132"/>
      <c r="K118" s="258"/>
      <c r="L118" s="246">
        <f t="shared" si="7"/>
        <v>0</v>
      </c>
      <c r="N118" s="119"/>
      <c r="Q118" s="49"/>
      <c r="R118" s="49"/>
      <c r="S118" s="49"/>
    </row>
    <row r="119" s="1" customFormat="1" ht="11.4" spans="1:19">
      <c r="A119" s="188"/>
      <c r="B119" s="205"/>
      <c r="C119" s="202"/>
      <c r="D119" s="203"/>
      <c r="E119" s="203"/>
      <c r="F119" s="203"/>
      <c r="G119" s="204"/>
      <c r="H119" s="203"/>
      <c r="I119" s="259"/>
      <c r="J119" s="132"/>
      <c r="K119" s="258"/>
      <c r="L119" s="246">
        <f t="shared" si="7"/>
        <v>0</v>
      </c>
      <c r="N119" s="119"/>
      <c r="Q119" s="49"/>
      <c r="R119" s="49"/>
      <c r="S119" s="49"/>
    </row>
    <row r="120" s="1" customFormat="1" spans="1:19">
      <c r="A120" s="188"/>
      <c r="B120" s="206"/>
      <c r="D120" s="49"/>
      <c r="E120" s="49"/>
      <c r="F120" s="49"/>
      <c r="H120" s="49"/>
      <c r="J120" s="115"/>
      <c r="L120" s="239" t="s">
        <v>129</v>
      </c>
      <c r="M120" s="118">
        <f>SUM(L110:L119)</f>
        <v>0</v>
      </c>
      <c r="N120" s="119"/>
      <c r="Q120" s="49"/>
      <c r="R120" s="49"/>
      <c r="S120" s="49"/>
    </row>
    <row r="121" s="1" customFormat="1" spans="1:19">
      <c r="A121" s="188"/>
      <c r="B121" s="207"/>
      <c r="D121" s="49"/>
      <c r="E121" s="49"/>
      <c r="F121" s="49"/>
      <c r="H121" s="49"/>
      <c r="J121" s="115"/>
      <c r="L121" s="260"/>
      <c r="M121" s="240"/>
      <c r="N121" s="119"/>
      <c r="Q121" s="49"/>
      <c r="R121" s="49"/>
      <c r="S121" s="49"/>
    </row>
    <row r="122" s="1" customFormat="1" ht="30.6" customHeight="1" spans="1:19">
      <c r="A122" s="188"/>
      <c r="B122" s="29" t="s">
        <v>154</v>
      </c>
      <c r="C122" s="51" t="s">
        <v>19</v>
      </c>
      <c r="D122" s="52"/>
      <c r="E122" s="52"/>
      <c r="F122" s="52"/>
      <c r="G122" s="52"/>
      <c r="H122" s="52"/>
      <c r="I122" s="120"/>
      <c r="J122" s="94" t="s">
        <v>155</v>
      </c>
      <c r="K122" s="95" t="s">
        <v>156</v>
      </c>
      <c r="L122" s="95" t="s">
        <v>93</v>
      </c>
      <c r="N122" s="119"/>
      <c r="Q122" s="49"/>
      <c r="R122" s="49"/>
      <c r="S122" s="49"/>
    </row>
    <row r="123" s="1" customFormat="1" ht="11.4" spans="1:19">
      <c r="A123" s="188"/>
      <c r="B123" s="199"/>
      <c r="C123" s="68" t="s">
        <v>157</v>
      </c>
      <c r="D123" s="69"/>
      <c r="E123" s="69"/>
      <c r="F123" s="69"/>
      <c r="G123" s="69"/>
      <c r="H123" s="69"/>
      <c r="I123" s="137"/>
      <c r="J123" s="98"/>
      <c r="K123" s="261"/>
      <c r="L123" s="256">
        <f t="shared" ref="L123:L130" si="8">J123*K123</f>
        <v>0</v>
      </c>
      <c r="M123" s="262"/>
      <c r="N123" s="119"/>
      <c r="Q123" s="49"/>
      <c r="R123" s="49"/>
      <c r="S123" s="49"/>
    </row>
    <row r="124" s="1" customFormat="1" ht="11.4" spans="1:19">
      <c r="A124" s="188"/>
      <c r="B124" s="199"/>
      <c r="C124" s="68" t="s">
        <v>158</v>
      </c>
      <c r="D124" s="69"/>
      <c r="E124" s="69"/>
      <c r="F124" s="69"/>
      <c r="G124" s="69"/>
      <c r="H124" s="69"/>
      <c r="I124" s="137"/>
      <c r="J124" s="98"/>
      <c r="K124" s="261"/>
      <c r="L124" s="256">
        <f t="shared" si="8"/>
        <v>0</v>
      </c>
      <c r="M124" s="262"/>
      <c r="N124" s="119"/>
      <c r="Q124" s="49"/>
      <c r="R124" s="49"/>
      <c r="S124" s="49"/>
    </row>
    <row r="125" s="1" customFormat="1" ht="11.4" spans="1:19">
      <c r="A125" s="188"/>
      <c r="B125" s="199"/>
      <c r="C125" s="68" t="s">
        <v>159</v>
      </c>
      <c r="D125" s="69"/>
      <c r="E125" s="69"/>
      <c r="F125" s="69"/>
      <c r="G125" s="69"/>
      <c r="H125" s="69"/>
      <c r="I125" s="137"/>
      <c r="J125" s="98"/>
      <c r="K125" s="261"/>
      <c r="L125" s="256">
        <f t="shared" si="8"/>
        <v>0</v>
      </c>
      <c r="M125" s="111"/>
      <c r="N125" s="119"/>
      <c r="Q125" s="49"/>
      <c r="R125" s="49"/>
      <c r="S125" s="49"/>
    </row>
    <row r="126" s="1" customFormat="1" ht="11.4" spans="1:19">
      <c r="A126" s="188"/>
      <c r="B126" s="199"/>
      <c r="C126" s="68" t="s">
        <v>160</v>
      </c>
      <c r="D126" s="69"/>
      <c r="E126" s="69"/>
      <c r="F126" s="69"/>
      <c r="G126" s="69"/>
      <c r="H126" s="69"/>
      <c r="I126" s="137"/>
      <c r="J126" s="98">
        <v>3.226</v>
      </c>
      <c r="K126" s="263">
        <v>0.23100218264979</v>
      </c>
      <c r="L126" s="256">
        <f t="shared" si="8"/>
        <v>0.745213041228222</v>
      </c>
      <c r="M126" s="111"/>
      <c r="N126" s="119"/>
      <c r="Q126" s="49"/>
      <c r="R126" s="49"/>
      <c r="S126" s="49"/>
    </row>
    <row r="127" s="1" customFormat="1" ht="11.4" spans="1:19">
      <c r="A127" s="188"/>
      <c r="B127" s="199"/>
      <c r="C127" s="68" t="s">
        <v>161</v>
      </c>
      <c r="D127" s="69"/>
      <c r="E127" s="69"/>
      <c r="F127" s="69"/>
      <c r="G127" s="69"/>
      <c r="H127" s="69"/>
      <c r="I127" s="137"/>
      <c r="J127" s="98"/>
      <c r="K127" s="263"/>
      <c r="L127" s="256">
        <f t="shared" si="8"/>
        <v>0</v>
      </c>
      <c r="M127" s="111"/>
      <c r="N127" s="119"/>
      <c r="Q127" s="49"/>
      <c r="R127" s="49"/>
      <c r="S127" s="49"/>
    </row>
    <row r="128" s="1" customFormat="1" ht="11.4" spans="1:19">
      <c r="A128" s="188"/>
      <c r="B128" s="199"/>
      <c r="C128" s="68" t="s">
        <v>162</v>
      </c>
      <c r="D128" s="69"/>
      <c r="E128" s="69"/>
      <c r="F128" s="69"/>
      <c r="G128" s="69"/>
      <c r="H128" s="69"/>
      <c r="I128" s="137"/>
      <c r="J128" s="98">
        <v>3.226</v>
      </c>
      <c r="K128" s="263">
        <v>0.0401679579497339</v>
      </c>
      <c r="L128" s="256">
        <f t="shared" si="8"/>
        <v>0.129581832345842</v>
      </c>
      <c r="M128" s="262"/>
      <c r="N128" s="119"/>
      <c r="Q128" s="49"/>
      <c r="R128" s="49"/>
      <c r="S128" s="49"/>
    </row>
    <row r="129" s="1" customFormat="1" ht="11.4" spans="1:19">
      <c r="A129" s="188"/>
      <c r="B129" s="199"/>
      <c r="C129" s="68" t="s">
        <v>163</v>
      </c>
      <c r="D129" s="69"/>
      <c r="E129" s="69"/>
      <c r="F129" s="69"/>
      <c r="G129" s="69"/>
      <c r="H129" s="69"/>
      <c r="I129" s="137"/>
      <c r="J129" s="98">
        <v>3.226</v>
      </c>
      <c r="K129" s="263">
        <v>0.0363139233630534</v>
      </c>
      <c r="L129" s="256">
        <f t="shared" si="8"/>
        <v>0.11714871676921</v>
      </c>
      <c r="M129" s="111"/>
      <c r="N129" s="119"/>
      <c r="Q129" s="49"/>
      <c r="R129" s="49"/>
      <c r="S129" s="49"/>
    </row>
    <row r="130" s="1" customFormat="1" ht="11.4" spans="1:19">
      <c r="A130" s="188"/>
      <c r="B130" s="205"/>
      <c r="C130" s="66" t="s">
        <v>164</v>
      </c>
      <c r="D130" s="67"/>
      <c r="E130" s="67"/>
      <c r="F130" s="67"/>
      <c r="G130" s="67"/>
      <c r="H130" s="67"/>
      <c r="I130" s="131"/>
      <c r="J130" s="98">
        <v>3.226</v>
      </c>
      <c r="K130" s="263">
        <v>0.060840081027105</v>
      </c>
      <c r="L130" s="246">
        <f t="shared" si="8"/>
        <v>0.196270101393441</v>
      </c>
      <c r="N130" s="119"/>
      <c r="Q130" s="49"/>
      <c r="R130" s="49"/>
      <c r="S130" s="49"/>
    </row>
    <row r="131" s="1" customFormat="1" spans="4:19">
      <c r="D131" s="49"/>
      <c r="E131" s="49"/>
      <c r="F131" s="49"/>
      <c r="H131" s="49"/>
      <c r="J131" s="115"/>
      <c r="L131" s="239" t="s">
        <v>129</v>
      </c>
      <c r="M131" s="118">
        <f>SUM(L123:L130)</f>
        <v>1.18821369173671</v>
      </c>
      <c r="N131" s="119"/>
      <c r="Q131" s="49"/>
      <c r="R131" s="49"/>
      <c r="S131" s="49"/>
    </row>
    <row r="132" s="1" customFormat="1" ht="11.4" spans="4:19">
      <c r="D132" s="49"/>
      <c r="E132" s="49"/>
      <c r="F132" s="49"/>
      <c r="H132" s="49"/>
      <c r="J132" s="115"/>
      <c r="N132" s="119"/>
      <c r="Q132" s="49"/>
      <c r="R132" s="49"/>
      <c r="S132" s="49"/>
    </row>
    <row r="133" s="1" customFormat="1" ht="11.4" spans="4:19">
      <c r="D133" s="49"/>
      <c r="E133" s="49"/>
      <c r="F133" s="49"/>
      <c r="H133" s="49"/>
      <c r="J133" s="115"/>
      <c r="N133" s="119"/>
      <c r="Q133" s="49"/>
      <c r="R133" s="49"/>
      <c r="S133" s="49"/>
    </row>
    <row r="134" s="1" customFormat="1" ht="30" customHeight="1" spans="1:19">
      <c r="A134" s="264" t="s">
        <v>165</v>
      </c>
      <c r="B134" s="51" t="s">
        <v>19</v>
      </c>
      <c r="C134" s="52"/>
      <c r="D134" s="52"/>
      <c r="E134" s="52"/>
      <c r="F134" s="52"/>
      <c r="G134" s="52"/>
      <c r="H134" s="52"/>
      <c r="I134" s="52"/>
      <c r="J134" s="94" t="s">
        <v>166</v>
      </c>
      <c r="K134" s="95" t="s">
        <v>167</v>
      </c>
      <c r="L134" s="95" t="s">
        <v>93</v>
      </c>
      <c r="N134" s="119"/>
      <c r="Q134" s="49"/>
      <c r="R134" s="49"/>
      <c r="S134" s="49"/>
    </row>
    <row r="135" s="3" customFormat="1" ht="17" customHeight="1" spans="1:19">
      <c r="A135" s="265"/>
      <c r="B135" s="266" t="s">
        <v>168</v>
      </c>
      <c r="C135" s="267"/>
      <c r="D135" s="267"/>
      <c r="E135" s="267"/>
      <c r="F135" s="267"/>
      <c r="G135" s="267"/>
      <c r="H135" s="267"/>
      <c r="I135" s="354"/>
      <c r="J135" s="355">
        <f>M19+M72</f>
        <v>0.610290603088988</v>
      </c>
      <c r="K135" s="356">
        <v>0.15</v>
      </c>
      <c r="L135" s="357">
        <f t="shared" ref="L135:L138" si="9">SUM(J135*K135)</f>
        <v>0.0915435904633482</v>
      </c>
      <c r="N135" s="358"/>
      <c r="Q135" s="49"/>
      <c r="R135" s="49"/>
      <c r="S135" s="49"/>
    </row>
    <row r="136" s="3" customFormat="1" ht="17" customHeight="1" spans="1:19">
      <c r="A136" s="265"/>
      <c r="B136" s="266" t="s">
        <v>169</v>
      </c>
      <c r="C136" s="267"/>
      <c r="D136" s="267"/>
      <c r="E136" s="267"/>
      <c r="F136" s="267"/>
      <c r="G136" s="267"/>
      <c r="H136" s="267"/>
      <c r="I136" s="354"/>
      <c r="J136" s="355">
        <f>M81</f>
        <v>0</v>
      </c>
      <c r="K136" s="356"/>
      <c r="L136" s="357">
        <f t="shared" si="9"/>
        <v>0</v>
      </c>
      <c r="N136" s="358"/>
      <c r="Q136" s="49"/>
      <c r="R136" s="49"/>
      <c r="S136" s="49"/>
    </row>
    <row r="137" s="3" customFormat="1" ht="17" customHeight="1" spans="1:19">
      <c r="A137" s="265"/>
      <c r="B137" s="266" t="s">
        <v>131</v>
      </c>
      <c r="C137" s="267"/>
      <c r="D137" s="267"/>
      <c r="E137" s="267"/>
      <c r="F137" s="267"/>
      <c r="G137" s="267"/>
      <c r="H137" s="267"/>
      <c r="I137" s="354"/>
      <c r="J137" s="355">
        <f>+M97</f>
        <v>0.13300215694549</v>
      </c>
      <c r="K137" s="356">
        <v>0.1</v>
      </c>
      <c r="L137" s="357">
        <f t="shared" si="9"/>
        <v>0.013300215694549</v>
      </c>
      <c r="N137" s="358"/>
      <c r="Q137" s="49"/>
      <c r="R137" s="49"/>
      <c r="S137" s="49"/>
    </row>
    <row r="138" s="3" customFormat="1" ht="17" customHeight="1" spans="1:19">
      <c r="A138" s="265"/>
      <c r="B138" s="266" t="s">
        <v>170</v>
      </c>
      <c r="C138" s="267"/>
      <c r="D138" s="267"/>
      <c r="E138" s="267"/>
      <c r="F138" s="267"/>
      <c r="G138" s="267"/>
      <c r="H138" s="267"/>
      <c r="I138" s="354"/>
      <c r="J138" s="355">
        <f>M107+M120+M131</f>
        <v>1.18821369173671</v>
      </c>
      <c r="K138" s="356">
        <v>0.15</v>
      </c>
      <c r="L138" s="357">
        <f t="shared" si="9"/>
        <v>0.178232053760507</v>
      </c>
      <c r="N138" s="358"/>
      <c r="Q138" s="49"/>
      <c r="R138" s="49"/>
      <c r="S138" s="49"/>
    </row>
    <row r="139" s="1" customFormat="1" spans="1:19">
      <c r="A139" s="268"/>
      <c r="B139" s="269"/>
      <c r="C139" s="270"/>
      <c r="D139" s="271"/>
      <c r="E139" s="271"/>
      <c r="F139" s="271"/>
      <c r="G139" s="270"/>
      <c r="H139" s="271"/>
      <c r="I139" s="270"/>
      <c r="J139" s="359"/>
      <c r="K139" s="360"/>
      <c r="L139" s="361" t="s">
        <v>129</v>
      </c>
      <c r="M139" s="118">
        <f>SUM(L135:L138)</f>
        <v>0.283075859918404</v>
      </c>
      <c r="N139" s="119"/>
      <c r="Q139" s="49"/>
      <c r="R139" s="49"/>
      <c r="S139" s="49"/>
    </row>
    <row r="140" s="1" customFormat="1" spans="1:19">
      <c r="A140" s="272"/>
      <c r="B140" s="273"/>
      <c r="C140" s="274"/>
      <c r="D140" s="275"/>
      <c r="E140" s="275"/>
      <c r="F140" s="275"/>
      <c r="G140" s="274"/>
      <c r="H140" s="275"/>
      <c r="I140" s="274"/>
      <c r="J140" s="214"/>
      <c r="K140" s="362"/>
      <c r="L140" s="163"/>
      <c r="N140" s="119"/>
      <c r="Q140" s="49"/>
      <c r="R140" s="49"/>
      <c r="S140" s="49"/>
    </row>
    <row r="141" s="1" customFormat="1" ht="30.75" customHeight="1" spans="1:19">
      <c r="A141" s="264" t="s">
        <v>171</v>
      </c>
      <c r="B141" s="51" t="s">
        <v>19</v>
      </c>
      <c r="C141" s="52"/>
      <c r="D141" s="52"/>
      <c r="E141" s="52"/>
      <c r="F141" s="52"/>
      <c r="G141" s="52"/>
      <c r="H141" s="52"/>
      <c r="I141" s="52"/>
      <c r="J141" s="94" t="s">
        <v>166</v>
      </c>
      <c r="K141" s="363" t="s">
        <v>172</v>
      </c>
      <c r="L141" s="95" t="s">
        <v>93</v>
      </c>
      <c r="N141" s="119"/>
      <c r="Q141" s="49"/>
      <c r="R141" s="49"/>
      <c r="S141" s="49"/>
    </row>
    <row r="142" s="3" customFormat="1" ht="17" customHeight="1" spans="1:19">
      <c r="A142" s="276"/>
      <c r="B142" s="266" t="s">
        <v>173</v>
      </c>
      <c r="C142" s="267"/>
      <c r="D142" s="267"/>
      <c r="E142" s="267"/>
      <c r="F142" s="267"/>
      <c r="G142" s="267"/>
      <c r="H142" s="267"/>
      <c r="I142" s="267"/>
      <c r="J142" s="364">
        <f>J135+J137</f>
        <v>0.743292760034478</v>
      </c>
      <c r="K142" s="356">
        <v>0.02</v>
      </c>
      <c r="L142" s="357">
        <f t="shared" ref="L142:L147" si="10">SUM(J142*K142)</f>
        <v>0.0148658552006896</v>
      </c>
      <c r="N142" s="358"/>
      <c r="Q142" s="49"/>
      <c r="R142" s="49"/>
      <c r="S142" s="49"/>
    </row>
    <row r="143" s="3" customFormat="1" ht="17" customHeight="1" spans="1:19">
      <c r="A143" s="277"/>
      <c r="B143" s="266" t="s">
        <v>169</v>
      </c>
      <c r="C143" s="267"/>
      <c r="D143" s="267"/>
      <c r="E143" s="267"/>
      <c r="F143" s="267"/>
      <c r="G143" s="267"/>
      <c r="H143" s="267"/>
      <c r="I143" s="267"/>
      <c r="J143" s="364">
        <f>+J136</f>
        <v>0</v>
      </c>
      <c r="K143" s="356">
        <v>0.02</v>
      </c>
      <c r="L143" s="357">
        <f t="shared" si="10"/>
        <v>0</v>
      </c>
      <c r="N143" s="358"/>
      <c r="Q143" s="49"/>
      <c r="R143" s="49"/>
      <c r="S143" s="49"/>
    </row>
    <row r="144" s="1" customFormat="1" spans="1:19">
      <c r="A144" s="278"/>
      <c r="B144" s="1" t="s">
        <v>16</v>
      </c>
      <c r="D144" s="49"/>
      <c r="E144" s="49"/>
      <c r="F144" s="49"/>
      <c r="H144" s="49"/>
      <c r="J144" s="115"/>
      <c r="L144" s="365" t="s">
        <v>129</v>
      </c>
      <c r="M144" s="118">
        <f>SUM(L142:L143)</f>
        <v>0.0148658552006896</v>
      </c>
      <c r="N144" s="119"/>
      <c r="Q144" s="49"/>
      <c r="R144" s="49"/>
      <c r="S144" s="49"/>
    </row>
    <row r="145" s="1" customFormat="1" spans="1:19">
      <c r="A145" s="272"/>
      <c r="B145" s="273"/>
      <c r="C145" s="274"/>
      <c r="D145" s="275"/>
      <c r="E145" s="275"/>
      <c r="F145" s="275"/>
      <c r="G145" s="274"/>
      <c r="H145" s="275"/>
      <c r="I145" s="274"/>
      <c r="J145" s="214"/>
      <c r="K145" s="362"/>
      <c r="L145" s="163"/>
      <c r="N145" s="119"/>
      <c r="Q145" s="49"/>
      <c r="R145" s="49"/>
      <c r="S145" s="49"/>
    </row>
    <row r="146" s="1" customFormat="1" ht="30.75" customHeight="1" spans="1:19">
      <c r="A146" s="186" t="s">
        <v>174</v>
      </c>
      <c r="B146" s="51" t="s">
        <v>19</v>
      </c>
      <c r="C146" s="52"/>
      <c r="D146" s="52"/>
      <c r="E146" s="52"/>
      <c r="F146" s="52"/>
      <c r="G146" s="52"/>
      <c r="H146" s="52"/>
      <c r="I146" s="52"/>
      <c r="J146" s="94" t="s">
        <v>101</v>
      </c>
      <c r="K146" s="95" t="s">
        <v>102</v>
      </c>
      <c r="L146" s="95" t="s">
        <v>93</v>
      </c>
      <c r="N146" s="119"/>
      <c r="Q146" s="49"/>
      <c r="R146" s="49"/>
      <c r="S146" s="49"/>
    </row>
    <row r="147" s="2" customFormat="1" ht="19" customHeight="1" spans="1:19">
      <c r="A147" s="279"/>
      <c r="B147" s="280" t="s">
        <v>175</v>
      </c>
      <c r="C147" s="281"/>
      <c r="D147" s="281"/>
      <c r="E147" s="281"/>
      <c r="F147" s="281"/>
      <c r="G147" s="281"/>
      <c r="H147" s="281"/>
      <c r="I147" s="281"/>
      <c r="J147" s="153">
        <v>0.0485768500948767</v>
      </c>
      <c r="K147" s="366">
        <v>1</v>
      </c>
      <c r="L147" s="367">
        <f t="shared" si="10"/>
        <v>0.0485768500948767</v>
      </c>
      <c r="N147" s="368"/>
      <c r="Q147" s="168"/>
      <c r="R147" s="168"/>
      <c r="S147" s="168"/>
    </row>
    <row r="148" s="1" customFormat="1" ht="14.1" customHeight="1" spans="1:19">
      <c r="A148" s="279"/>
      <c r="B148" s="66"/>
      <c r="C148" s="67"/>
      <c r="D148" s="67"/>
      <c r="E148" s="67"/>
      <c r="F148" s="67"/>
      <c r="G148" s="67"/>
      <c r="H148" s="67"/>
      <c r="I148" s="67"/>
      <c r="J148" s="228"/>
      <c r="K148" s="253"/>
      <c r="L148" s="134"/>
      <c r="N148" s="119"/>
      <c r="Q148" s="49"/>
      <c r="R148" s="49"/>
      <c r="S148" s="49"/>
    </row>
    <row r="149" s="1" customFormat="1" ht="14.1" customHeight="1" spans="1:19">
      <c r="A149" s="279"/>
      <c r="B149" s="66"/>
      <c r="C149" s="67"/>
      <c r="D149" s="67"/>
      <c r="E149" s="67"/>
      <c r="F149" s="67"/>
      <c r="G149" s="67"/>
      <c r="H149" s="67"/>
      <c r="I149" s="67"/>
      <c r="J149" s="228"/>
      <c r="K149" s="253"/>
      <c r="L149" s="134"/>
      <c r="N149" s="119"/>
      <c r="Q149" s="49"/>
      <c r="R149" s="49"/>
      <c r="S149" s="49"/>
    </row>
    <row r="150" s="1" customFormat="1" ht="14.25" customHeight="1" spans="1:19">
      <c r="A150" s="282"/>
      <c r="B150" s="66"/>
      <c r="C150" s="67"/>
      <c r="D150" s="67"/>
      <c r="E150" s="67"/>
      <c r="F150" s="67"/>
      <c r="G150" s="67"/>
      <c r="H150" s="67"/>
      <c r="I150" s="67"/>
      <c r="J150" s="98"/>
      <c r="K150" s="253"/>
      <c r="L150" s="134"/>
      <c r="N150" s="119"/>
      <c r="Q150" s="49"/>
      <c r="R150" s="49"/>
      <c r="S150" s="49"/>
    </row>
    <row r="151" s="1" customFormat="1" spans="1:19">
      <c r="A151" s="278"/>
      <c r="B151" s="1" t="s">
        <v>16</v>
      </c>
      <c r="D151" s="49"/>
      <c r="E151" s="49"/>
      <c r="F151" s="49"/>
      <c r="H151" s="49"/>
      <c r="J151" s="115"/>
      <c r="L151" s="365" t="s">
        <v>129</v>
      </c>
      <c r="M151" s="118">
        <f>SUM(L147:L150)</f>
        <v>0.0485768500948767</v>
      </c>
      <c r="N151" s="119"/>
      <c r="Q151" s="49"/>
      <c r="R151" s="49"/>
      <c r="S151" s="49"/>
    </row>
    <row r="152" s="1" customFormat="1" spans="1:19">
      <c r="A152" s="5"/>
      <c r="D152" s="49"/>
      <c r="E152" s="49"/>
      <c r="F152" s="49"/>
      <c r="H152" s="49"/>
      <c r="J152" s="115"/>
      <c r="N152" s="119"/>
      <c r="Q152" s="49"/>
      <c r="R152" s="49"/>
      <c r="S152" s="49"/>
    </row>
    <row r="153" s="1" customFormat="1" ht="27.75" customHeight="1" spans="1:19">
      <c r="A153" s="186" t="s">
        <v>176</v>
      </c>
      <c r="B153" s="283" t="s">
        <v>19</v>
      </c>
      <c r="C153" s="284"/>
      <c r="D153" s="284"/>
      <c r="E153" s="284"/>
      <c r="F153" s="284"/>
      <c r="G153" s="284"/>
      <c r="H153" s="284"/>
      <c r="I153" s="284"/>
      <c r="J153" s="369" t="s">
        <v>101</v>
      </c>
      <c r="K153" s="370" t="s">
        <v>102</v>
      </c>
      <c r="L153" s="370" t="s">
        <v>93</v>
      </c>
      <c r="N153" s="119"/>
      <c r="Q153" s="49"/>
      <c r="R153" s="49"/>
      <c r="S153" s="49"/>
    </row>
    <row r="154" s="1" customFormat="1" ht="14.1" customHeight="1" spans="1:19">
      <c r="A154" s="279"/>
      <c r="B154" s="202" t="s">
        <v>177</v>
      </c>
      <c r="C154" s="204"/>
      <c r="D154" s="204"/>
      <c r="E154" s="204"/>
      <c r="F154" s="204"/>
      <c r="G154" s="204"/>
      <c r="H154" s="204"/>
      <c r="I154" s="204"/>
      <c r="J154" s="228"/>
      <c r="K154" s="229"/>
      <c r="L154" s="134">
        <f>-J154*K154</f>
        <v>0</v>
      </c>
      <c r="N154" s="119"/>
      <c r="Q154" s="49"/>
      <c r="R154" s="49"/>
      <c r="S154" s="49"/>
    </row>
    <row r="155" s="1" customFormat="1" ht="14.1" customHeight="1" spans="1:19">
      <c r="A155" s="279"/>
      <c r="B155" s="202"/>
      <c r="C155" s="204"/>
      <c r="D155" s="204"/>
      <c r="E155" s="204"/>
      <c r="F155" s="204"/>
      <c r="G155" s="204"/>
      <c r="H155" s="204"/>
      <c r="I155" s="204"/>
      <c r="J155" s="228"/>
      <c r="K155" s="229"/>
      <c r="L155" s="134"/>
      <c r="N155" s="119"/>
      <c r="Q155" s="49"/>
      <c r="R155" s="49"/>
      <c r="S155" s="49"/>
    </row>
    <row r="156" s="1" customFormat="1" ht="14.1" customHeight="1" spans="1:19">
      <c r="A156" s="279"/>
      <c r="B156" s="202"/>
      <c r="C156" s="204"/>
      <c r="D156" s="204"/>
      <c r="E156" s="204"/>
      <c r="F156" s="204"/>
      <c r="G156" s="204"/>
      <c r="H156" s="204"/>
      <c r="I156" s="204"/>
      <c r="J156" s="228"/>
      <c r="K156" s="229"/>
      <c r="L156" s="134"/>
      <c r="N156" s="119"/>
      <c r="Q156" s="49"/>
      <c r="R156" s="49"/>
      <c r="S156" s="49"/>
    </row>
    <row r="157" s="1" customFormat="1" ht="14.25" customHeight="1" spans="1:19">
      <c r="A157" s="282"/>
      <c r="B157" s="202"/>
      <c r="C157" s="204"/>
      <c r="D157" s="204"/>
      <c r="E157" s="204"/>
      <c r="F157" s="204"/>
      <c r="G157" s="204"/>
      <c r="H157" s="204"/>
      <c r="I157" s="204"/>
      <c r="J157" s="98"/>
      <c r="K157" s="229"/>
      <c r="L157" s="134"/>
      <c r="N157" s="119"/>
      <c r="Q157" s="49"/>
      <c r="R157" s="49"/>
      <c r="S157" s="49"/>
    </row>
    <row r="158" s="1" customFormat="1" spans="1:19">
      <c r="A158" s="278"/>
      <c r="B158" s="1" t="s">
        <v>16</v>
      </c>
      <c r="D158" s="49"/>
      <c r="E158" s="49"/>
      <c r="F158" s="49"/>
      <c r="H158" s="49"/>
      <c r="J158" s="115"/>
      <c r="L158" s="365" t="s">
        <v>129</v>
      </c>
      <c r="M158" s="118">
        <f>SUM(L154:L157)</f>
        <v>0</v>
      </c>
      <c r="N158" s="119"/>
      <c r="Q158" s="49"/>
      <c r="R158" s="49"/>
      <c r="S158" s="49"/>
    </row>
    <row r="159" s="1" customFormat="1" ht="14.55" spans="1:19">
      <c r="A159" s="5"/>
      <c r="D159" s="49"/>
      <c r="E159" s="49"/>
      <c r="F159" s="49"/>
      <c r="H159" s="49"/>
      <c r="J159" s="115"/>
      <c r="N159" s="119"/>
      <c r="Q159" s="49"/>
      <c r="R159" s="49"/>
      <c r="S159" s="49"/>
    </row>
    <row r="160" s="1" customFormat="1" ht="27.75" customHeight="1" spans="1:19">
      <c r="A160" s="285" t="s">
        <v>178</v>
      </c>
      <c r="B160" s="286" t="s">
        <v>19</v>
      </c>
      <c r="C160" s="287"/>
      <c r="D160" s="287"/>
      <c r="E160" s="287"/>
      <c r="F160" s="287"/>
      <c r="G160" s="287"/>
      <c r="H160" s="287"/>
      <c r="I160" s="287"/>
      <c r="J160" s="371"/>
      <c r="K160" s="372"/>
      <c r="L160" s="373" t="s">
        <v>93</v>
      </c>
      <c r="N160" s="119"/>
      <c r="Q160" s="49"/>
      <c r="R160" s="49"/>
      <c r="S160" s="49"/>
    </row>
    <row r="161" s="1" customFormat="1" ht="18" customHeight="1" spans="1:19">
      <c r="A161" s="288"/>
      <c r="B161" s="289"/>
      <c r="C161" s="290" t="s">
        <v>179</v>
      </c>
      <c r="D161" s="291"/>
      <c r="E161" s="291"/>
      <c r="F161" s="291"/>
      <c r="G161" s="292"/>
      <c r="H161" s="292" t="s">
        <v>180</v>
      </c>
      <c r="I161" s="292"/>
      <c r="J161" s="374"/>
      <c r="K161" s="375"/>
      <c r="L161" s="376"/>
      <c r="Q161" s="49"/>
      <c r="R161" s="49"/>
      <c r="S161" s="49"/>
    </row>
    <row r="162" s="4" customFormat="1" ht="21.6" customHeight="1" spans="1:19">
      <c r="A162" s="293"/>
      <c r="B162" s="294" t="s">
        <v>181</v>
      </c>
      <c r="C162" s="295">
        <v>17004</v>
      </c>
      <c r="D162" s="296" t="s">
        <v>182</v>
      </c>
      <c r="E162" s="297"/>
      <c r="F162" s="297"/>
      <c r="G162" s="298"/>
      <c r="H162" s="299"/>
      <c r="I162" s="298">
        <v>38124</v>
      </c>
      <c r="J162" s="377" t="s">
        <v>182</v>
      </c>
      <c r="K162" s="378"/>
      <c r="L162" s="379">
        <v>0.0243636955852966</v>
      </c>
      <c r="N162" s="380"/>
      <c r="Q162" s="440"/>
      <c r="R162" s="440"/>
      <c r="S162" s="440"/>
    </row>
    <row r="163" s="4" customFormat="1" ht="10.5" customHeight="1" spans="1:19">
      <c r="A163" s="293"/>
      <c r="B163" s="300"/>
      <c r="C163" s="301"/>
      <c r="D163" s="302"/>
      <c r="E163" s="301"/>
      <c r="F163" s="301"/>
      <c r="G163" s="303"/>
      <c r="H163" s="304"/>
      <c r="I163" s="303"/>
      <c r="J163" s="381"/>
      <c r="K163" s="382"/>
      <c r="L163" s="383"/>
      <c r="N163" s="380"/>
      <c r="Q163" s="440"/>
      <c r="R163" s="440"/>
      <c r="S163" s="440"/>
    </row>
    <row r="164" s="4" customFormat="1" ht="19.5" customHeight="1" spans="1:19">
      <c r="A164" s="293"/>
      <c r="B164" s="305" t="s">
        <v>183</v>
      </c>
      <c r="C164" s="306">
        <f>C162</f>
        <v>17004</v>
      </c>
      <c r="D164" s="307" t="str">
        <f>D162</f>
        <v>pcs</v>
      </c>
      <c r="E164" s="308"/>
      <c r="F164" s="308"/>
      <c r="G164" s="308"/>
      <c r="H164" s="308"/>
      <c r="I164" s="298">
        <f>I162</f>
        <v>38124</v>
      </c>
      <c r="J164" s="384" t="s">
        <v>182</v>
      </c>
      <c r="K164" s="385"/>
      <c r="L164" s="386">
        <v>0.0270707728725517</v>
      </c>
      <c r="N164" s="380"/>
      <c r="Q164" s="440"/>
      <c r="R164" s="440"/>
      <c r="S164" s="440"/>
    </row>
    <row r="165" s="4" customFormat="1" ht="9.75" customHeight="1" spans="1:19">
      <c r="A165" s="293"/>
      <c r="B165" s="309"/>
      <c r="C165" s="310"/>
      <c r="D165" s="302"/>
      <c r="E165" s="302"/>
      <c r="F165" s="302"/>
      <c r="G165" s="310"/>
      <c r="H165" s="311"/>
      <c r="I165" s="303"/>
      <c r="J165" s="381"/>
      <c r="K165" s="382"/>
      <c r="L165" s="383"/>
      <c r="N165" s="380"/>
      <c r="Q165" s="440"/>
      <c r="R165" s="440"/>
      <c r="S165" s="440"/>
    </row>
    <row r="166" s="4" customFormat="1" ht="27.75" customHeight="1" spans="1:19">
      <c r="A166" s="293"/>
      <c r="B166" s="312" t="s">
        <v>184</v>
      </c>
      <c r="C166" s="313" t="s">
        <v>185</v>
      </c>
      <c r="D166" s="313"/>
      <c r="E166" s="313"/>
      <c r="F166" s="313"/>
      <c r="G166" s="313"/>
      <c r="H166" s="313"/>
      <c r="I166" s="387">
        <v>8664</v>
      </c>
      <c r="J166" s="388" t="s">
        <v>186</v>
      </c>
      <c r="K166" s="389"/>
      <c r="L166" s="390">
        <v>0.114857422044969</v>
      </c>
      <c r="N166" s="380"/>
      <c r="Q166" s="440"/>
      <c r="R166" s="440"/>
      <c r="S166" s="440"/>
    </row>
    <row r="167" s="4" customFormat="1" ht="26.25" customHeight="1" spans="1:19">
      <c r="A167" s="293"/>
      <c r="B167" s="314" t="s">
        <v>187</v>
      </c>
      <c r="C167" s="315" t="s">
        <v>188</v>
      </c>
      <c r="D167" s="315"/>
      <c r="E167" s="315"/>
      <c r="F167" s="315"/>
      <c r="G167" s="315"/>
      <c r="H167" s="316"/>
      <c r="I167" s="391">
        <v>16368</v>
      </c>
      <c r="J167" s="392" t="s">
        <v>186</v>
      </c>
      <c r="K167" s="393"/>
      <c r="L167" s="394">
        <v>0.0768450847491343</v>
      </c>
      <c r="N167" s="380"/>
      <c r="Q167" s="440"/>
      <c r="R167" s="440"/>
      <c r="S167" s="440"/>
    </row>
    <row r="168" s="4" customFormat="1" ht="30" customHeight="1" spans="1:19">
      <c r="A168" s="293"/>
      <c r="B168" s="317" t="s">
        <v>189</v>
      </c>
      <c r="C168" s="318" t="s">
        <v>190</v>
      </c>
      <c r="D168" s="318"/>
      <c r="E168" s="318"/>
      <c r="F168" s="318"/>
      <c r="G168" s="318"/>
      <c r="H168" s="319"/>
      <c r="I168" s="298">
        <v>19248</v>
      </c>
      <c r="J168" s="377" t="s">
        <v>186</v>
      </c>
      <c r="K168" s="378"/>
      <c r="L168" s="394">
        <v>0.0661113851889795</v>
      </c>
      <c r="N168" s="380"/>
      <c r="Q168" s="440"/>
      <c r="R168" s="440"/>
      <c r="S168" s="440"/>
    </row>
    <row r="169" s="4" customFormat="1" ht="9.75" customHeight="1" spans="1:19">
      <c r="A169" s="293"/>
      <c r="B169" s="320"/>
      <c r="C169" s="321"/>
      <c r="D169" s="311"/>
      <c r="E169" s="311"/>
      <c r="F169" s="311"/>
      <c r="G169" s="321"/>
      <c r="H169" s="311"/>
      <c r="I169" s="303"/>
      <c r="J169" s="381"/>
      <c r="K169" s="382"/>
      <c r="L169" s="395"/>
      <c r="N169" s="380"/>
      <c r="Q169" s="440"/>
      <c r="R169" s="440"/>
      <c r="S169" s="440"/>
    </row>
    <row r="170" s="4" customFormat="1" ht="29.25" customHeight="1" spans="1:19">
      <c r="A170" s="293"/>
      <c r="B170" s="312" t="s">
        <v>191</v>
      </c>
      <c r="C170" s="313" t="s">
        <v>185</v>
      </c>
      <c r="D170" s="313"/>
      <c r="E170" s="313"/>
      <c r="F170" s="313"/>
      <c r="G170" s="313"/>
      <c r="H170" s="313"/>
      <c r="I170" s="387">
        <f t="shared" ref="I170:I172" si="11">I166</f>
        <v>8664</v>
      </c>
      <c r="J170" s="396" t="s">
        <v>186</v>
      </c>
      <c r="K170" s="397"/>
      <c r="L170" s="398"/>
      <c r="N170" s="380"/>
      <c r="Q170" s="440"/>
      <c r="R170" s="440"/>
      <c r="S170" s="440"/>
    </row>
    <row r="171" s="4" customFormat="1" ht="27" customHeight="1" spans="1:19">
      <c r="A171" s="293"/>
      <c r="B171" s="314" t="s">
        <v>192</v>
      </c>
      <c r="C171" s="315" t="s">
        <v>188</v>
      </c>
      <c r="D171" s="315"/>
      <c r="E171" s="315"/>
      <c r="F171" s="315"/>
      <c r="G171" s="315"/>
      <c r="H171" s="316"/>
      <c r="I171" s="391">
        <f t="shared" si="11"/>
        <v>16368</v>
      </c>
      <c r="J171" s="392" t="s">
        <v>186</v>
      </c>
      <c r="K171" s="393"/>
      <c r="L171" s="399"/>
      <c r="N171" s="380"/>
      <c r="Q171" s="440"/>
      <c r="R171" s="440"/>
      <c r="S171" s="440"/>
    </row>
    <row r="172" s="4" customFormat="1" ht="29.25" customHeight="1" spans="1:19">
      <c r="A172" s="322"/>
      <c r="B172" s="317" t="s">
        <v>193</v>
      </c>
      <c r="C172" s="323" t="s">
        <v>190</v>
      </c>
      <c r="D172" s="323"/>
      <c r="E172" s="323"/>
      <c r="F172" s="323"/>
      <c r="G172" s="323"/>
      <c r="H172" s="319"/>
      <c r="I172" s="298">
        <f t="shared" si="11"/>
        <v>19248</v>
      </c>
      <c r="J172" s="400" t="s">
        <v>186</v>
      </c>
      <c r="K172" s="401"/>
      <c r="L172" s="379"/>
      <c r="N172" s="380"/>
      <c r="Q172" s="440"/>
      <c r="R172" s="440"/>
      <c r="S172" s="440"/>
    </row>
    <row r="173" s="1" customFormat="1" ht="11.4" spans="1:19">
      <c r="A173" s="324"/>
      <c r="B173" s="325"/>
      <c r="C173" s="325"/>
      <c r="D173" s="326"/>
      <c r="E173" s="326"/>
      <c r="F173" s="326"/>
      <c r="G173" s="325"/>
      <c r="H173" s="326"/>
      <c r="I173" s="325"/>
      <c r="J173" s="402"/>
      <c r="K173" s="325"/>
      <c r="L173" s="163"/>
      <c r="N173" s="119"/>
      <c r="Q173" s="49"/>
      <c r="R173" s="49"/>
      <c r="S173" s="49"/>
    </row>
    <row r="174" s="1" customFormat="1" ht="11.4" spans="1:19">
      <c r="A174" s="324"/>
      <c r="B174" s="325"/>
      <c r="C174" s="325"/>
      <c r="D174" s="326"/>
      <c r="E174" s="326"/>
      <c r="F174" s="326"/>
      <c r="G174" s="325"/>
      <c r="H174" s="326"/>
      <c r="I174" s="325"/>
      <c r="J174" s="402"/>
      <c r="K174" s="325"/>
      <c r="L174" s="163"/>
      <c r="N174" s="119"/>
      <c r="Q174" s="49"/>
      <c r="R174" s="49"/>
      <c r="S174" s="49"/>
    </row>
    <row r="175" s="1" customFormat="1" ht="11.4" spans="4:19">
      <c r="D175" s="49"/>
      <c r="E175" s="49"/>
      <c r="F175" s="49"/>
      <c r="H175" s="49"/>
      <c r="J175" s="115"/>
      <c r="N175" s="119"/>
      <c r="Q175" s="49"/>
      <c r="R175" s="49"/>
      <c r="S175" s="49"/>
    </row>
    <row r="176" s="1" customFormat="1" spans="1:19">
      <c r="A176" s="5" t="s">
        <v>194</v>
      </c>
      <c r="D176" s="49"/>
      <c r="E176" s="49"/>
      <c r="F176" s="49"/>
      <c r="H176" s="49"/>
      <c r="J176" s="115"/>
      <c r="N176" s="119"/>
      <c r="Q176" s="49"/>
      <c r="R176" s="49"/>
      <c r="S176" s="49"/>
    </row>
    <row r="177" s="1" customFormat="1" ht="12.15" spans="4:19">
      <c r="D177" s="49"/>
      <c r="E177" s="49"/>
      <c r="F177" s="49"/>
      <c r="H177" s="49"/>
      <c r="J177" s="115"/>
      <c r="L177" s="217"/>
      <c r="N177" s="119"/>
      <c r="Q177" s="49"/>
      <c r="R177" s="49"/>
      <c r="S177" s="49"/>
    </row>
    <row r="178" s="1" customFormat="1" ht="29.25" customHeight="1" spans="1:19">
      <c r="A178" s="327" t="s">
        <v>195</v>
      </c>
      <c r="B178" s="328"/>
      <c r="C178" s="328"/>
      <c r="D178" s="328"/>
      <c r="E178" s="328"/>
      <c r="F178" s="328"/>
      <c r="G178" s="328"/>
      <c r="H178" s="328"/>
      <c r="I178" s="328"/>
      <c r="J178" s="403"/>
      <c r="K178" s="404" t="s">
        <v>196</v>
      </c>
      <c r="L178" s="405"/>
      <c r="M178" s="404" t="s">
        <v>197</v>
      </c>
      <c r="N178" s="405"/>
      <c r="Q178" s="49"/>
      <c r="R178" s="49"/>
      <c r="S178" s="49"/>
    </row>
    <row r="179" s="1" customFormat="1" ht="22.35" customHeight="1" spans="1:19">
      <c r="A179" s="329" t="s">
        <v>198</v>
      </c>
      <c r="B179" s="330"/>
      <c r="C179" s="330"/>
      <c r="D179" s="330"/>
      <c r="E179" s="330"/>
      <c r="F179" s="330"/>
      <c r="G179" s="330"/>
      <c r="H179" s="330"/>
      <c r="I179" s="330"/>
      <c r="J179" s="406"/>
      <c r="K179" s="407"/>
      <c r="L179" s="408">
        <f>M19+M72+M81+M97+M107+M120+M131+M139+M144+M151+M158</f>
        <v>2.27802501698516</v>
      </c>
      <c r="M179" s="407"/>
      <c r="N179" s="408">
        <f>L179+F206</f>
        <v>2.27802501698516</v>
      </c>
      <c r="Q179" s="49"/>
      <c r="R179" s="49"/>
      <c r="S179" s="49"/>
    </row>
    <row r="180" s="1" customFormat="1" ht="11.25" customHeight="1" spans="1:19">
      <c r="A180" s="331"/>
      <c r="B180" s="332"/>
      <c r="C180" s="332"/>
      <c r="D180" s="333"/>
      <c r="E180" s="333"/>
      <c r="F180" s="333"/>
      <c r="G180" s="332"/>
      <c r="H180" s="333"/>
      <c r="I180" s="332"/>
      <c r="J180" s="409"/>
      <c r="K180" s="410"/>
      <c r="L180" s="411"/>
      <c r="M180" s="410"/>
      <c r="N180" s="411"/>
      <c r="Q180" s="49"/>
      <c r="R180" s="49"/>
      <c r="S180" s="49"/>
    </row>
    <row r="181" s="1" customFormat="1" ht="18" customHeight="1" spans="1:19">
      <c r="A181" s="334" t="s">
        <v>199</v>
      </c>
      <c r="B181" s="335"/>
      <c r="C181" s="335"/>
      <c r="D181" s="335"/>
      <c r="E181" s="335"/>
      <c r="F181" s="335"/>
      <c r="G181" s="335"/>
      <c r="H181" s="335"/>
      <c r="I181" s="335"/>
      <c r="J181" s="412"/>
      <c r="K181" s="407"/>
      <c r="L181" s="408">
        <f>IF(OR(ISERROR(L179+L162),ISBLANK(L162)),"-",L179+L162)</f>
        <v>2.30238871257046</v>
      </c>
      <c r="M181" s="407"/>
      <c r="N181" s="408">
        <f>IF(ISERROR(L181+F206),"-",L181+F206)</f>
        <v>2.30238871257046</v>
      </c>
      <c r="Q181" s="49"/>
      <c r="R181" s="49"/>
      <c r="S181" s="49"/>
    </row>
    <row r="182" s="1" customFormat="1" ht="11.25" customHeight="1" spans="1:19">
      <c r="A182" s="336"/>
      <c r="B182" s="333"/>
      <c r="C182" s="333"/>
      <c r="D182" s="333"/>
      <c r="E182" s="333"/>
      <c r="F182" s="333"/>
      <c r="G182" s="333"/>
      <c r="H182" s="333"/>
      <c r="I182" s="333"/>
      <c r="J182" s="409"/>
      <c r="K182" s="410"/>
      <c r="L182" s="411"/>
      <c r="M182" s="410"/>
      <c r="N182" s="411"/>
      <c r="Q182" s="49"/>
      <c r="R182" s="49"/>
      <c r="S182" s="49"/>
    </row>
    <row r="183" s="1" customFormat="1" ht="19.5" customHeight="1" spans="1:19">
      <c r="A183" s="334" t="s">
        <v>200</v>
      </c>
      <c r="B183" s="335"/>
      <c r="C183" s="335"/>
      <c r="D183" s="335"/>
      <c r="E183" s="335"/>
      <c r="F183" s="335"/>
      <c r="G183" s="335"/>
      <c r="H183" s="335"/>
      <c r="I183" s="335"/>
      <c r="J183" s="412"/>
      <c r="K183" s="407"/>
      <c r="L183" s="408">
        <f>IF(OR(ISERROR(L179+L164),ISBLANK(L164)),"-",L179+L164)</f>
        <v>2.30509578985771</v>
      </c>
      <c r="M183" s="407"/>
      <c r="N183" s="408">
        <f>IF(ISERROR(L183+F206),"-",L183+F206)</f>
        <v>2.30509578985771</v>
      </c>
      <c r="Q183" s="49"/>
      <c r="R183" s="49"/>
      <c r="S183" s="49"/>
    </row>
    <row r="184" s="1" customFormat="1" ht="9.75" customHeight="1" spans="1:19">
      <c r="A184" s="337"/>
      <c r="B184" s="338"/>
      <c r="C184" s="338"/>
      <c r="D184" s="339"/>
      <c r="E184" s="339"/>
      <c r="F184" s="339"/>
      <c r="G184" s="338"/>
      <c r="H184" s="339"/>
      <c r="I184" s="338"/>
      <c r="J184" s="413"/>
      <c r="K184" s="414"/>
      <c r="L184" s="415"/>
      <c r="M184" s="414"/>
      <c r="N184" s="415"/>
      <c r="Q184" s="49"/>
      <c r="R184" s="49"/>
      <c r="S184" s="49"/>
    </row>
    <row r="185" s="1" customFormat="1" ht="19.5" customHeight="1" spans="1:19">
      <c r="A185" s="340" t="s">
        <v>201</v>
      </c>
      <c r="B185" s="341"/>
      <c r="C185" s="313" t="s">
        <v>202</v>
      </c>
      <c r="D185" s="313"/>
      <c r="E185" s="313"/>
      <c r="F185" s="313"/>
      <c r="G185" s="342"/>
      <c r="H185" s="343"/>
      <c r="I185" s="416"/>
      <c r="J185" s="417"/>
      <c r="K185" s="418"/>
      <c r="L185" s="419">
        <f>IF(OR(ISERROR(L179+L166),ISBLANK(L166)),"-",L179+L166)</f>
        <v>2.39288243903013</v>
      </c>
      <c r="M185" s="418"/>
      <c r="N185" s="419">
        <f>IF(ISERROR(L185+F206),"-",L185+F206)</f>
        <v>2.39288243903013</v>
      </c>
      <c r="Q185" s="49"/>
      <c r="R185" s="49"/>
      <c r="S185" s="49"/>
    </row>
    <row r="186" s="1" customFormat="1" ht="18.75" customHeight="1" spans="1:19">
      <c r="A186" s="344" t="s">
        <v>203</v>
      </c>
      <c r="B186" s="315"/>
      <c r="C186" s="315" t="s">
        <v>204</v>
      </c>
      <c r="D186" s="315"/>
      <c r="E186" s="315"/>
      <c r="F186" s="315"/>
      <c r="G186" s="345"/>
      <c r="H186" s="316"/>
      <c r="I186" s="420"/>
      <c r="J186" s="421"/>
      <c r="K186" s="422"/>
      <c r="L186" s="423">
        <f>IF(OR(ISERROR(L179+L167),ISBLANK(L167)),"-",L179+L167)</f>
        <v>2.3548701017343</v>
      </c>
      <c r="M186" s="422"/>
      <c r="N186" s="423">
        <f>IF(ISERROR(L186+F206),"-",L186+F206)</f>
        <v>2.3548701017343</v>
      </c>
      <c r="Q186" s="49"/>
      <c r="R186" s="49"/>
      <c r="S186" s="49"/>
    </row>
    <row r="187" s="1" customFormat="1" ht="19.5" customHeight="1" spans="1:19">
      <c r="A187" s="346" t="s">
        <v>205</v>
      </c>
      <c r="B187" s="347"/>
      <c r="C187" s="318" t="s">
        <v>206</v>
      </c>
      <c r="D187" s="318"/>
      <c r="E187" s="318"/>
      <c r="F187" s="318"/>
      <c r="G187" s="348"/>
      <c r="H187" s="349"/>
      <c r="I187" s="424"/>
      <c r="J187" s="425"/>
      <c r="K187" s="426"/>
      <c r="L187" s="427">
        <f>IF(OR(ISERROR(L179+L168),ISBLANK(L168)),"-",L179+L168)</f>
        <v>2.34413640217414</v>
      </c>
      <c r="M187" s="426"/>
      <c r="N187" s="427">
        <f>IF(ISERROR(L187+F206),"-",L187+F206)</f>
        <v>2.34413640217414</v>
      </c>
      <c r="Q187" s="49"/>
      <c r="R187" s="49"/>
      <c r="S187" s="49"/>
    </row>
    <row r="188" s="1" customFormat="1" ht="9" customHeight="1" spans="1:19">
      <c r="A188" s="350"/>
      <c r="B188" s="351"/>
      <c r="C188" s="351"/>
      <c r="D188" s="339"/>
      <c r="E188" s="339"/>
      <c r="F188" s="339"/>
      <c r="G188" s="351"/>
      <c r="H188" s="339"/>
      <c r="I188" s="428"/>
      <c r="J188" s="413"/>
      <c r="K188" s="429"/>
      <c r="L188" s="430"/>
      <c r="M188" s="429"/>
      <c r="N188" s="430"/>
      <c r="Q188" s="49"/>
      <c r="R188" s="49"/>
      <c r="S188" s="49"/>
    </row>
    <row r="189" s="1" customFormat="1" ht="21.6" customHeight="1" spans="1:19">
      <c r="A189" s="340" t="s">
        <v>207</v>
      </c>
      <c r="B189" s="341"/>
      <c r="C189" s="313" t="s">
        <v>202</v>
      </c>
      <c r="D189" s="313"/>
      <c r="E189" s="313"/>
      <c r="F189" s="313"/>
      <c r="G189" s="342"/>
      <c r="H189" s="343"/>
      <c r="I189" s="416"/>
      <c r="J189" s="417"/>
      <c r="K189" s="431"/>
      <c r="L189" s="432" t="str">
        <f>IF(OR(ISERROR(L179+L170),ISBLANK(L170)),"-",L179+L170)</f>
        <v>-</v>
      </c>
      <c r="M189" s="431"/>
      <c r="N189" s="432" t="str">
        <f>IF(ISERROR(L189+F206),"-",L189+F206)</f>
        <v>-</v>
      </c>
      <c r="Q189" s="49"/>
      <c r="R189" s="49"/>
      <c r="S189" s="49"/>
    </row>
    <row r="190" s="1" customFormat="1" ht="20.25" customHeight="1" spans="1:19">
      <c r="A190" s="344" t="s">
        <v>208</v>
      </c>
      <c r="B190" s="315"/>
      <c r="C190" s="315" t="s">
        <v>204</v>
      </c>
      <c r="D190" s="315"/>
      <c r="E190" s="315"/>
      <c r="F190" s="315"/>
      <c r="G190" s="345"/>
      <c r="H190" s="316"/>
      <c r="I190" s="420"/>
      <c r="J190" s="421"/>
      <c r="K190" s="433"/>
      <c r="L190" s="434" t="str">
        <f>IF(OR(ISERROR(L179+L171),ISBLANK(L171)),"-",L179+L171)</f>
        <v>-</v>
      </c>
      <c r="M190" s="433"/>
      <c r="N190" s="434" t="str">
        <f>IF(ISERROR(L190+F206),"-",L190+F206)</f>
        <v>-</v>
      </c>
      <c r="Q190" s="49"/>
      <c r="R190" s="49"/>
      <c r="S190" s="49"/>
    </row>
    <row r="191" s="1" customFormat="1" ht="20.25" customHeight="1" spans="1:19">
      <c r="A191" s="352" t="s">
        <v>209</v>
      </c>
      <c r="B191" s="318"/>
      <c r="C191" s="318" t="s">
        <v>206</v>
      </c>
      <c r="D191" s="318"/>
      <c r="E191" s="318"/>
      <c r="F191" s="318"/>
      <c r="G191" s="323"/>
      <c r="H191" s="353"/>
      <c r="I191" s="435"/>
      <c r="J191" s="436"/>
      <c r="K191" s="437"/>
      <c r="L191" s="438" t="str">
        <f>IF(OR(ISERROR(L179+L172),ISBLANK(L172)),"-",L179+L172)</f>
        <v>-</v>
      </c>
      <c r="M191" s="437"/>
      <c r="N191" s="438" t="str">
        <f>IF(ISERROR(L191+F206),"-",L191+F206)</f>
        <v>-</v>
      </c>
      <c r="Q191" s="49"/>
      <c r="R191" s="49"/>
      <c r="S191" s="49"/>
    </row>
    <row r="192" s="1" customFormat="1" ht="16.5" customHeight="1" spans="1:19">
      <c r="A192" s="24"/>
      <c r="B192" s="24"/>
      <c r="C192" s="24"/>
      <c r="D192" s="80"/>
      <c r="E192" s="80"/>
      <c r="F192" s="80"/>
      <c r="G192" s="24"/>
      <c r="H192" s="80"/>
      <c r="I192" s="24"/>
      <c r="J192" s="81"/>
      <c r="K192" s="439"/>
      <c r="L192" s="80"/>
      <c r="M192" s="242"/>
      <c r="N192" s="119"/>
      <c r="Q192" s="49"/>
      <c r="R192" s="49"/>
      <c r="S192" s="49"/>
    </row>
    <row r="193" s="1" customFormat="1" ht="11.4" spans="4:19">
      <c r="D193" s="49"/>
      <c r="E193" s="49"/>
      <c r="F193" s="49"/>
      <c r="H193" s="49"/>
      <c r="J193" s="115"/>
      <c r="N193" s="119"/>
      <c r="Q193" s="49"/>
      <c r="R193" s="49"/>
      <c r="S193" s="49"/>
    </row>
    <row r="194" s="1" customFormat="1" ht="11.4" spans="1:19">
      <c r="A194" s="1" t="s">
        <v>27</v>
      </c>
      <c r="D194" s="49"/>
      <c r="E194" s="49"/>
      <c r="F194" s="49"/>
      <c r="H194" s="49"/>
      <c r="J194" s="115"/>
      <c r="N194" s="119"/>
      <c r="Q194" s="49"/>
      <c r="R194" s="49"/>
      <c r="S194" s="49"/>
    </row>
    <row r="195" s="1" customFormat="1" ht="11.4" spans="4:19">
      <c r="D195" s="49"/>
      <c r="E195" s="49"/>
      <c r="F195" s="49"/>
      <c r="H195" s="49"/>
      <c r="J195" s="115"/>
      <c r="N195" s="119"/>
      <c r="Q195" s="49"/>
      <c r="R195" s="49"/>
      <c r="S195" s="49"/>
    </row>
    <row r="196" s="1" customFormat="1" ht="12.15" spans="4:19">
      <c r="D196" s="49"/>
      <c r="E196" s="49"/>
      <c r="F196" s="49"/>
      <c r="H196" s="49"/>
      <c r="J196" s="115"/>
      <c r="N196" s="119"/>
      <c r="Q196" s="49"/>
      <c r="R196" s="49"/>
      <c r="S196" s="49"/>
    </row>
    <row r="197" s="1" customFormat="1" ht="15.75" customHeight="1" spans="1:19">
      <c r="A197" s="441" t="s">
        <v>210</v>
      </c>
      <c r="B197" s="442"/>
      <c r="C197" s="442"/>
      <c r="D197" s="442"/>
      <c r="E197" s="442"/>
      <c r="F197" s="442"/>
      <c r="G197" s="443"/>
      <c r="H197" s="49"/>
      <c r="J197" s="115"/>
      <c r="N197" s="119"/>
      <c r="Q197" s="49"/>
      <c r="R197" s="49"/>
      <c r="S197" s="49"/>
    </row>
    <row r="198" s="1" customFormat="1" ht="13.95" spans="1:19">
      <c r="A198" s="444" t="s">
        <v>19</v>
      </c>
      <c r="B198" s="445"/>
      <c r="C198" s="445"/>
      <c r="D198" s="446" t="s">
        <v>47</v>
      </c>
      <c r="E198" s="446" t="s">
        <v>48</v>
      </c>
      <c r="F198" s="446" t="s">
        <v>211</v>
      </c>
      <c r="H198" s="49"/>
      <c r="J198" s="115"/>
      <c r="N198" s="119"/>
      <c r="Q198" s="49"/>
      <c r="R198" s="49"/>
      <c r="S198" s="49"/>
    </row>
    <row r="199" s="1" customFormat="1" ht="15" customHeight="1" spans="1:19">
      <c r="A199" s="447"/>
      <c r="B199" s="448"/>
      <c r="C199" s="449"/>
      <c r="D199" s="450">
        <v>1</v>
      </c>
      <c r="E199" s="451"/>
      <c r="F199" s="452">
        <f t="shared" ref="F199:F205" si="12">D199*E199</f>
        <v>0</v>
      </c>
      <c r="H199" s="49"/>
      <c r="J199" s="115"/>
      <c r="N199" s="119"/>
      <c r="Q199" s="49"/>
      <c r="R199" s="49"/>
      <c r="S199" s="49"/>
    </row>
    <row r="200" s="1" customFormat="1" ht="15" customHeight="1" spans="1:19">
      <c r="A200" s="453"/>
      <c r="B200" s="454"/>
      <c r="C200" s="455"/>
      <c r="D200" s="450"/>
      <c r="E200" s="451"/>
      <c r="F200" s="452">
        <f t="shared" si="12"/>
        <v>0</v>
      </c>
      <c r="H200" s="49"/>
      <c r="J200" s="115"/>
      <c r="N200" s="119"/>
      <c r="Q200" s="49"/>
      <c r="R200" s="49"/>
      <c r="S200" s="49"/>
    </row>
    <row r="201" s="1" customFormat="1" ht="15" customHeight="1" spans="1:19">
      <c r="A201" s="453"/>
      <c r="B201" s="454"/>
      <c r="C201" s="455"/>
      <c r="D201" s="450"/>
      <c r="E201" s="451"/>
      <c r="F201" s="452">
        <f t="shared" si="12"/>
        <v>0</v>
      </c>
      <c r="H201" s="49"/>
      <c r="J201" s="115"/>
      <c r="N201" s="119"/>
      <c r="Q201" s="49"/>
      <c r="R201" s="49"/>
      <c r="S201" s="49"/>
    </row>
    <row r="202" s="1" customFormat="1" ht="15" customHeight="1" spans="1:19">
      <c r="A202" s="456"/>
      <c r="B202" s="457"/>
      <c r="C202" s="458"/>
      <c r="D202" s="459"/>
      <c r="E202" s="460"/>
      <c r="F202" s="452">
        <f t="shared" si="12"/>
        <v>0</v>
      </c>
      <c r="H202" s="49"/>
      <c r="J202" s="115"/>
      <c r="N202" s="119"/>
      <c r="Q202" s="49"/>
      <c r="R202" s="49"/>
      <c r="S202" s="49"/>
    </row>
    <row r="203" s="1" customFormat="1" ht="15" customHeight="1" spans="1:19">
      <c r="A203" s="456"/>
      <c r="B203" s="457"/>
      <c r="C203" s="458"/>
      <c r="D203" s="459"/>
      <c r="E203" s="460"/>
      <c r="F203" s="452">
        <f t="shared" si="12"/>
        <v>0</v>
      </c>
      <c r="H203" s="49"/>
      <c r="J203" s="115"/>
      <c r="N203" s="119"/>
      <c r="Q203" s="49"/>
      <c r="R203" s="49"/>
      <c r="S203" s="49"/>
    </row>
    <row r="204" s="1" customFormat="1" ht="15" customHeight="1" spans="1:19">
      <c r="A204" s="456"/>
      <c r="B204" s="457"/>
      <c r="C204" s="458"/>
      <c r="D204" s="459"/>
      <c r="E204" s="460"/>
      <c r="F204" s="452">
        <f t="shared" si="12"/>
        <v>0</v>
      </c>
      <c r="H204" s="49"/>
      <c r="J204" s="115"/>
      <c r="N204" s="119"/>
      <c r="Q204" s="49"/>
      <c r="R204" s="49"/>
      <c r="S204" s="49"/>
    </row>
    <row r="205" s="1" customFormat="1" ht="15" customHeight="1" spans="1:19">
      <c r="A205" s="461"/>
      <c r="B205" s="462"/>
      <c r="C205" s="463"/>
      <c r="D205" s="464"/>
      <c r="E205" s="465"/>
      <c r="F205" s="452">
        <f t="shared" si="12"/>
        <v>0</v>
      </c>
      <c r="H205" s="49"/>
      <c r="J205" s="115"/>
      <c r="N205" s="119"/>
      <c r="Q205" s="49"/>
      <c r="R205" s="49"/>
      <c r="S205" s="49"/>
    </row>
    <row r="206" s="1" customFormat="1" ht="15" customHeight="1" spans="1:19">
      <c r="A206" s="466"/>
      <c r="B206" s="467"/>
      <c r="C206" s="467"/>
      <c r="D206" s="466" t="s">
        <v>49</v>
      </c>
      <c r="E206" s="468"/>
      <c r="F206" s="469">
        <f>SUM(F199:F205)</f>
        <v>0</v>
      </c>
      <c r="H206" s="49"/>
      <c r="J206" s="115"/>
      <c r="N206" s="119"/>
      <c r="Q206" s="49"/>
      <c r="R206" s="49"/>
      <c r="S206" s="49"/>
    </row>
    <row r="207" s="1" customFormat="1" ht="11.4" spans="4:19">
      <c r="D207" s="49"/>
      <c r="E207" s="49"/>
      <c r="F207" s="49"/>
      <c r="H207" s="49"/>
      <c r="J207" s="115"/>
      <c r="N207" s="119"/>
      <c r="Q207" s="49"/>
      <c r="R207" s="49"/>
      <c r="S207" s="49"/>
    </row>
    <row r="208" s="1" customFormat="1" ht="11.4" spans="4:19">
      <c r="D208" s="49"/>
      <c r="E208" s="49"/>
      <c r="F208" s="49"/>
      <c r="H208" s="49"/>
      <c r="J208" s="115"/>
      <c r="N208" s="119"/>
      <c r="Q208" s="49"/>
      <c r="R208" s="49"/>
      <c r="S208" s="49"/>
    </row>
    <row r="209" s="1" customFormat="1" ht="11.4" spans="4:19">
      <c r="D209" s="49"/>
      <c r="E209" s="49"/>
      <c r="F209" s="49"/>
      <c r="H209" s="49"/>
      <c r="J209" s="115"/>
      <c r="N209" s="119"/>
      <c r="Q209" s="49"/>
      <c r="R209" s="49"/>
      <c r="S209" s="49"/>
    </row>
    <row r="210" s="1" customFormat="1" ht="11.4" spans="4:19">
      <c r="D210" s="49"/>
      <c r="E210" s="49"/>
      <c r="F210" s="49"/>
      <c r="H210" s="49"/>
      <c r="J210" s="115"/>
      <c r="N210" s="119"/>
      <c r="Q210" s="49"/>
      <c r="R210" s="49"/>
      <c r="S210" s="49"/>
    </row>
    <row r="211" s="1" customFormat="1" ht="11.4" spans="4:19">
      <c r="D211" s="49"/>
      <c r="E211" s="49"/>
      <c r="F211" s="49"/>
      <c r="H211" s="49"/>
      <c r="J211" s="115"/>
      <c r="N211" s="119"/>
      <c r="Q211" s="49"/>
      <c r="R211" s="49"/>
      <c r="S211" s="49"/>
    </row>
    <row r="212" s="1" customFormat="1" ht="11.4" spans="4:19">
      <c r="D212" s="49"/>
      <c r="E212" s="49"/>
      <c r="F212" s="49"/>
      <c r="H212" s="49"/>
      <c r="J212" s="115"/>
      <c r="N212" s="119"/>
      <c r="Q212" s="49"/>
      <c r="R212" s="49"/>
      <c r="S212" s="49"/>
    </row>
    <row r="213" s="1" customFormat="1" ht="11.4" spans="4:19">
      <c r="D213" s="49"/>
      <c r="E213" s="49"/>
      <c r="F213" s="49"/>
      <c r="H213" s="49"/>
      <c r="J213" s="115"/>
      <c r="N213" s="119"/>
      <c r="Q213" s="49"/>
      <c r="R213" s="49"/>
      <c r="S213" s="49"/>
    </row>
    <row r="214" s="1" customFormat="1" ht="11.4" spans="4:19">
      <c r="D214" s="49"/>
      <c r="E214" s="49"/>
      <c r="F214" s="49"/>
      <c r="H214" s="49"/>
      <c r="J214" s="115"/>
      <c r="N214" s="119"/>
      <c r="Q214" s="49"/>
      <c r="R214" s="49"/>
      <c r="S214" s="49"/>
    </row>
    <row r="215" s="1" customFormat="1" ht="11.4" spans="4:19">
      <c r="D215" s="49"/>
      <c r="E215" s="49"/>
      <c r="F215" s="49"/>
      <c r="H215" s="49"/>
      <c r="J215" s="115"/>
      <c r="N215" s="119"/>
      <c r="Q215" s="49"/>
      <c r="R215" s="49"/>
      <c r="S215" s="49"/>
    </row>
    <row r="216" s="1" customFormat="1" ht="11.4" spans="4:19">
      <c r="D216" s="49"/>
      <c r="E216" s="49"/>
      <c r="F216" s="49"/>
      <c r="H216" s="49"/>
      <c r="J216" s="115"/>
      <c r="N216" s="119"/>
      <c r="Q216" s="49"/>
      <c r="R216" s="49"/>
      <c r="S216" s="49"/>
    </row>
    <row r="217" s="1" customFormat="1" ht="11.4" spans="4:19">
      <c r="D217" s="49"/>
      <c r="E217" s="49"/>
      <c r="F217" s="49"/>
      <c r="H217" s="49"/>
      <c r="J217" s="115"/>
      <c r="N217" s="119"/>
      <c r="Q217" s="49"/>
      <c r="R217" s="49"/>
      <c r="S217" s="49"/>
    </row>
    <row r="218" s="1" customFormat="1" ht="11.4" spans="4:19">
      <c r="D218" s="49"/>
      <c r="E218" s="49"/>
      <c r="F218" s="49"/>
      <c r="H218" s="49"/>
      <c r="J218" s="115"/>
      <c r="N218" s="119"/>
      <c r="Q218" s="49"/>
      <c r="R218" s="49"/>
      <c r="S218" s="49"/>
    </row>
    <row r="219" s="1" customFormat="1" ht="11.4" spans="4:19">
      <c r="D219" s="49"/>
      <c r="E219" s="49"/>
      <c r="F219" s="49"/>
      <c r="H219" s="49"/>
      <c r="J219" s="115"/>
      <c r="N219" s="119"/>
      <c r="Q219" s="49"/>
      <c r="R219" s="49"/>
      <c r="S219" s="49"/>
    </row>
    <row r="220" s="1" customFormat="1" ht="11.4" spans="4:19">
      <c r="D220" s="49"/>
      <c r="E220" s="49"/>
      <c r="F220" s="49"/>
      <c r="H220" s="49"/>
      <c r="J220" s="115"/>
      <c r="N220" s="119"/>
      <c r="Q220" s="49"/>
      <c r="R220" s="49"/>
      <c r="S220" s="49"/>
    </row>
    <row r="221" s="1" customFormat="1" ht="11.4" spans="4:19">
      <c r="D221" s="49"/>
      <c r="E221" s="49"/>
      <c r="F221" s="49"/>
      <c r="H221" s="49"/>
      <c r="J221" s="115"/>
      <c r="N221" s="119"/>
      <c r="Q221" s="49"/>
      <c r="R221" s="49"/>
      <c r="S221" s="49"/>
    </row>
    <row r="222" s="1" customFormat="1" ht="11.4" spans="4:19">
      <c r="D222" s="49"/>
      <c r="E222" s="49"/>
      <c r="F222" s="49"/>
      <c r="H222" s="49"/>
      <c r="J222" s="115"/>
      <c r="N222" s="119"/>
      <c r="Q222" s="49"/>
      <c r="R222" s="49"/>
      <c r="S222" s="49"/>
    </row>
    <row r="223" s="1" customFormat="1" ht="11.4" spans="4:19">
      <c r="D223" s="49"/>
      <c r="E223" s="49"/>
      <c r="F223" s="49"/>
      <c r="H223" s="49"/>
      <c r="J223" s="115"/>
      <c r="N223" s="119"/>
      <c r="Q223" s="49"/>
      <c r="R223" s="49"/>
      <c r="S223" s="49"/>
    </row>
    <row r="224" s="1" customFormat="1" ht="11.4" spans="4:19">
      <c r="D224" s="49"/>
      <c r="E224" s="49"/>
      <c r="F224" s="49"/>
      <c r="H224" s="49"/>
      <c r="J224" s="115"/>
      <c r="N224" s="119"/>
      <c r="Q224" s="49"/>
      <c r="R224" s="49"/>
      <c r="S224" s="49"/>
    </row>
    <row r="225" s="1" customFormat="1" ht="11.4" spans="4:19">
      <c r="D225" s="49"/>
      <c r="E225" s="49"/>
      <c r="F225" s="49"/>
      <c r="H225" s="49"/>
      <c r="J225" s="115"/>
      <c r="N225" s="119"/>
      <c r="Q225" s="49"/>
      <c r="R225" s="49"/>
      <c r="S225" s="49"/>
    </row>
    <row r="226" s="1" customFormat="1" ht="11.4" spans="4:19">
      <c r="D226" s="49"/>
      <c r="E226" s="49"/>
      <c r="F226" s="49"/>
      <c r="H226" s="49"/>
      <c r="J226" s="115"/>
      <c r="N226" s="119"/>
      <c r="Q226" s="49"/>
      <c r="R226" s="49"/>
      <c r="S226" s="49"/>
    </row>
    <row r="227" s="1" customFormat="1" ht="11.4" spans="4:19">
      <c r="D227" s="49"/>
      <c r="E227" s="49"/>
      <c r="F227" s="49"/>
      <c r="H227" s="49"/>
      <c r="J227" s="115"/>
      <c r="N227" s="119"/>
      <c r="Q227" s="49"/>
      <c r="R227" s="49"/>
      <c r="S227" s="49"/>
    </row>
    <row r="228" s="1" customFormat="1" ht="11.4" spans="4:19">
      <c r="D228" s="49"/>
      <c r="E228" s="49"/>
      <c r="F228" s="49"/>
      <c r="H228" s="49"/>
      <c r="J228" s="115"/>
      <c r="N228" s="119"/>
      <c r="Q228" s="49"/>
      <c r="R228" s="49"/>
      <c r="S228" s="49"/>
    </row>
    <row r="229" s="1" customFormat="1" ht="11.4" spans="4:19">
      <c r="D229" s="49"/>
      <c r="E229" s="49"/>
      <c r="F229" s="49"/>
      <c r="H229" s="49"/>
      <c r="J229" s="115"/>
      <c r="N229" s="119"/>
      <c r="Q229" s="49"/>
      <c r="R229" s="49"/>
      <c r="S229" s="49"/>
    </row>
    <row r="230" s="1" customFormat="1" ht="11.4" spans="4:19">
      <c r="D230" s="49"/>
      <c r="E230" s="49"/>
      <c r="F230" s="49"/>
      <c r="H230" s="49"/>
      <c r="J230" s="115"/>
      <c r="N230" s="119"/>
      <c r="Q230" s="49"/>
      <c r="R230" s="49"/>
      <c r="S230" s="49"/>
    </row>
    <row r="231" s="1" customFormat="1" ht="11.4" spans="4:19">
      <c r="D231" s="49"/>
      <c r="E231" s="49"/>
      <c r="F231" s="49"/>
      <c r="H231" s="49"/>
      <c r="J231" s="115"/>
      <c r="N231" s="119"/>
      <c r="Q231" s="49"/>
      <c r="R231" s="49"/>
      <c r="S231" s="49"/>
    </row>
    <row r="232" s="1" customFormat="1" ht="11.4" spans="4:19">
      <c r="D232" s="49"/>
      <c r="E232" s="49"/>
      <c r="F232" s="49"/>
      <c r="H232" s="49"/>
      <c r="J232" s="115"/>
      <c r="N232" s="119"/>
      <c r="Q232" s="49"/>
      <c r="R232" s="49"/>
      <c r="S232" s="49"/>
    </row>
    <row r="233" s="1" customFormat="1" ht="11.4" spans="4:19">
      <c r="D233" s="49"/>
      <c r="E233" s="49"/>
      <c r="F233" s="49"/>
      <c r="H233" s="49"/>
      <c r="J233" s="115"/>
      <c r="N233" s="119"/>
      <c r="Q233" s="49"/>
      <c r="R233" s="49"/>
      <c r="S233" s="49"/>
    </row>
    <row r="234" s="1" customFormat="1" ht="11.4" spans="4:19">
      <c r="D234" s="49"/>
      <c r="E234" s="49"/>
      <c r="F234" s="49"/>
      <c r="H234" s="49"/>
      <c r="J234" s="115"/>
      <c r="N234" s="119"/>
      <c r="Q234" s="49"/>
      <c r="R234" s="49"/>
      <c r="S234" s="49"/>
    </row>
    <row r="235" s="1" customFormat="1" ht="11.4" spans="4:19">
      <c r="D235" s="49"/>
      <c r="E235" s="49"/>
      <c r="F235" s="49"/>
      <c r="H235" s="49"/>
      <c r="J235" s="115"/>
      <c r="N235" s="119"/>
      <c r="Q235" s="49"/>
      <c r="R235" s="49"/>
      <c r="S235" s="49"/>
    </row>
    <row r="236" s="1" customFormat="1" ht="11.4" spans="4:19">
      <c r="D236" s="49"/>
      <c r="E236" s="49"/>
      <c r="F236" s="49"/>
      <c r="H236" s="49"/>
      <c r="J236" s="115"/>
      <c r="N236" s="119"/>
      <c r="Q236" s="49"/>
      <c r="R236" s="49"/>
      <c r="S236" s="49"/>
    </row>
    <row r="237" s="1" customFormat="1" ht="11.4" spans="4:19">
      <c r="D237" s="49"/>
      <c r="E237" s="49"/>
      <c r="F237" s="49"/>
      <c r="H237" s="49"/>
      <c r="J237" s="115"/>
      <c r="N237" s="119"/>
      <c r="Q237" s="49"/>
      <c r="R237" s="49"/>
      <c r="S237" s="49"/>
    </row>
    <row r="238" s="1" customFormat="1" ht="11.4" spans="4:19">
      <c r="D238" s="49"/>
      <c r="E238" s="49"/>
      <c r="F238" s="49"/>
      <c r="H238" s="49"/>
      <c r="J238" s="115"/>
      <c r="N238" s="119"/>
      <c r="Q238" s="49"/>
      <c r="R238" s="49"/>
      <c r="S238" s="49"/>
    </row>
    <row r="239" s="1" customFormat="1" ht="11.4" spans="4:19">
      <c r="D239" s="49"/>
      <c r="E239" s="49"/>
      <c r="F239" s="49"/>
      <c r="H239" s="49"/>
      <c r="J239" s="115"/>
      <c r="N239" s="119"/>
      <c r="Q239" s="49"/>
      <c r="R239" s="49"/>
      <c r="S239" s="49"/>
    </row>
    <row r="240" s="1" customFormat="1" ht="11.4" spans="4:19">
      <c r="D240" s="49"/>
      <c r="E240" s="49"/>
      <c r="F240" s="49"/>
      <c r="H240" s="49"/>
      <c r="J240" s="115"/>
      <c r="N240" s="119"/>
      <c r="Q240" s="49"/>
      <c r="R240" s="49"/>
      <c r="S240" s="49"/>
    </row>
    <row r="241" s="1" customFormat="1" ht="11.4" spans="4:19">
      <c r="D241" s="49"/>
      <c r="E241" s="49"/>
      <c r="F241" s="49"/>
      <c r="H241" s="49"/>
      <c r="J241" s="115"/>
      <c r="N241" s="119"/>
      <c r="Q241" s="49"/>
      <c r="R241" s="49"/>
      <c r="S241" s="49"/>
    </row>
    <row r="242" s="1" customFormat="1" ht="11.4" spans="4:19">
      <c r="D242" s="49"/>
      <c r="E242" s="49"/>
      <c r="F242" s="49"/>
      <c r="H242" s="49"/>
      <c r="J242" s="115"/>
      <c r="N242" s="119"/>
      <c r="Q242" s="49"/>
      <c r="R242" s="49"/>
      <c r="S242" s="49"/>
    </row>
    <row r="243" s="1" customFormat="1" ht="11.4" spans="4:19">
      <c r="D243" s="49"/>
      <c r="E243" s="49"/>
      <c r="F243" s="49"/>
      <c r="H243" s="49"/>
      <c r="J243" s="115"/>
      <c r="N243" s="119"/>
      <c r="Q243" s="49"/>
      <c r="R243" s="49"/>
      <c r="S243" s="49"/>
    </row>
    <row r="244" s="1" customFormat="1" ht="11.4" spans="4:19">
      <c r="D244" s="49"/>
      <c r="E244" s="49"/>
      <c r="F244" s="49"/>
      <c r="H244" s="49"/>
      <c r="J244" s="115"/>
      <c r="N244" s="119"/>
      <c r="Q244" s="49"/>
      <c r="R244" s="49"/>
      <c r="S244" s="49"/>
    </row>
    <row r="245" s="1" customFormat="1" ht="11.4" spans="4:19">
      <c r="D245" s="49"/>
      <c r="E245" s="49"/>
      <c r="F245" s="49"/>
      <c r="H245" s="49"/>
      <c r="J245" s="115"/>
      <c r="N245" s="119"/>
      <c r="Q245" s="49"/>
      <c r="R245" s="49"/>
      <c r="S245" s="49"/>
    </row>
    <row r="246" s="1" customFormat="1" ht="11.4" spans="4:19">
      <c r="D246" s="49"/>
      <c r="E246" s="49"/>
      <c r="F246" s="49"/>
      <c r="H246" s="49"/>
      <c r="J246" s="115"/>
      <c r="N246" s="119"/>
      <c r="Q246" s="49"/>
      <c r="R246" s="49"/>
      <c r="S246" s="49"/>
    </row>
    <row r="247" s="1" customFormat="1" ht="11.4" spans="4:19">
      <c r="D247" s="49"/>
      <c r="E247" s="49"/>
      <c r="F247" s="49"/>
      <c r="H247" s="49"/>
      <c r="J247" s="115"/>
      <c r="N247" s="119"/>
      <c r="Q247" s="49"/>
      <c r="R247" s="49"/>
      <c r="S247" s="49"/>
    </row>
    <row r="248" s="1" customFormat="1" ht="11.4" spans="4:19">
      <c r="D248" s="49"/>
      <c r="E248" s="49"/>
      <c r="F248" s="49"/>
      <c r="H248" s="49"/>
      <c r="J248" s="115"/>
      <c r="N248" s="119"/>
      <c r="Q248" s="49"/>
      <c r="R248" s="49"/>
      <c r="S248" s="49"/>
    </row>
    <row r="249" s="1" customFormat="1" ht="11.4" spans="4:19">
      <c r="D249" s="49"/>
      <c r="E249" s="49"/>
      <c r="F249" s="49"/>
      <c r="H249" s="49"/>
      <c r="J249" s="115"/>
      <c r="N249" s="119"/>
      <c r="Q249" s="49"/>
      <c r="R249" s="49"/>
      <c r="S249" s="49"/>
    </row>
    <row r="250" s="1" customFormat="1" ht="11.4" spans="4:19">
      <c r="D250" s="49"/>
      <c r="E250" s="49"/>
      <c r="F250" s="49"/>
      <c r="H250" s="49"/>
      <c r="J250" s="115"/>
      <c r="N250" s="119"/>
      <c r="Q250" s="49"/>
      <c r="R250" s="49"/>
      <c r="S250" s="49"/>
    </row>
    <row r="251" s="1" customFormat="1" ht="11.4" spans="4:19">
      <c r="D251" s="49"/>
      <c r="E251" s="49"/>
      <c r="F251" s="49"/>
      <c r="H251" s="49"/>
      <c r="J251" s="115"/>
      <c r="N251" s="119"/>
      <c r="Q251" s="49"/>
      <c r="R251" s="49"/>
      <c r="S251" s="49"/>
    </row>
    <row r="252" s="1" customFormat="1" ht="11.4" spans="4:19">
      <c r="D252" s="49"/>
      <c r="E252" s="49"/>
      <c r="F252" s="49"/>
      <c r="H252" s="49"/>
      <c r="J252" s="115"/>
      <c r="N252" s="119"/>
      <c r="Q252" s="49"/>
      <c r="R252" s="49"/>
      <c r="S252" s="49"/>
    </row>
    <row r="253" s="1" customFormat="1" ht="11.4" spans="4:19">
      <c r="D253" s="49"/>
      <c r="E253" s="49"/>
      <c r="F253" s="49"/>
      <c r="H253" s="49"/>
      <c r="J253" s="115"/>
      <c r="N253" s="119"/>
      <c r="Q253" s="49"/>
      <c r="R253" s="49"/>
      <c r="S253" s="49"/>
    </row>
    <row r="254" s="1" customFormat="1" ht="11.4" spans="4:19">
      <c r="D254" s="49"/>
      <c r="E254" s="49"/>
      <c r="F254" s="49"/>
      <c r="H254" s="49"/>
      <c r="J254" s="115"/>
      <c r="N254" s="119"/>
      <c r="Q254" s="49"/>
      <c r="R254" s="49"/>
      <c r="S254" s="49"/>
    </row>
    <row r="255" s="1" customFormat="1" ht="11.4" spans="4:19">
      <c r="D255" s="49"/>
      <c r="E255" s="49"/>
      <c r="F255" s="49"/>
      <c r="H255" s="49"/>
      <c r="J255" s="115"/>
      <c r="N255" s="119"/>
      <c r="Q255" s="49"/>
      <c r="R255" s="49"/>
      <c r="S255" s="49"/>
    </row>
    <row r="256" s="1" customFormat="1" ht="11.4" spans="4:19">
      <c r="D256" s="49"/>
      <c r="E256" s="49"/>
      <c r="F256" s="49"/>
      <c r="H256" s="49"/>
      <c r="J256" s="115"/>
      <c r="N256" s="119"/>
      <c r="Q256" s="49"/>
      <c r="R256" s="49"/>
      <c r="S256" s="49"/>
    </row>
    <row r="257" s="1" customFormat="1" ht="11.4" spans="4:19">
      <c r="D257" s="49"/>
      <c r="E257" s="49"/>
      <c r="F257" s="49"/>
      <c r="H257" s="49"/>
      <c r="J257" s="115"/>
      <c r="N257" s="119"/>
      <c r="Q257" s="49"/>
      <c r="R257" s="49"/>
      <c r="S257" s="49"/>
    </row>
    <row r="258" s="1" customFormat="1" ht="11.4" spans="4:19">
      <c r="D258" s="49"/>
      <c r="E258" s="49"/>
      <c r="F258" s="49"/>
      <c r="H258" s="49"/>
      <c r="J258" s="115"/>
      <c r="N258" s="119"/>
      <c r="Q258" s="49"/>
      <c r="R258" s="49"/>
      <c r="S258" s="49"/>
    </row>
    <row r="259" s="1" customFormat="1" ht="11.4" spans="4:19">
      <c r="D259" s="49"/>
      <c r="E259" s="49"/>
      <c r="F259" s="49"/>
      <c r="H259" s="49"/>
      <c r="J259" s="115"/>
      <c r="N259" s="119"/>
      <c r="Q259" s="49"/>
      <c r="R259" s="49"/>
      <c r="S259" s="49"/>
    </row>
    <row r="260" s="1" customFormat="1" ht="11.4" spans="4:19">
      <c r="D260" s="49"/>
      <c r="E260" s="49"/>
      <c r="F260" s="49"/>
      <c r="H260" s="49"/>
      <c r="J260" s="115"/>
      <c r="N260" s="119"/>
      <c r="Q260" s="49"/>
      <c r="R260" s="49"/>
      <c r="S260" s="49"/>
    </row>
    <row r="261" s="1" customFormat="1" ht="11.4" spans="4:19">
      <c r="D261" s="49"/>
      <c r="E261" s="49"/>
      <c r="F261" s="49"/>
      <c r="H261" s="49"/>
      <c r="J261" s="115"/>
      <c r="N261" s="119"/>
      <c r="Q261" s="49"/>
      <c r="R261" s="49"/>
      <c r="S261" s="49"/>
    </row>
    <row r="262" s="1" customFormat="1" ht="11.4" spans="4:19">
      <c r="D262" s="49"/>
      <c r="E262" s="49"/>
      <c r="F262" s="49"/>
      <c r="H262" s="49"/>
      <c r="J262" s="115"/>
      <c r="N262" s="119"/>
      <c r="Q262" s="49"/>
      <c r="R262" s="49"/>
      <c r="S262" s="49"/>
    </row>
    <row r="263" s="1" customFormat="1" ht="11.4" spans="4:19">
      <c r="D263" s="49"/>
      <c r="E263" s="49"/>
      <c r="F263" s="49"/>
      <c r="H263" s="49"/>
      <c r="J263" s="115"/>
      <c r="N263" s="119"/>
      <c r="Q263" s="49"/>
      <c r="R263" s="49"/>
      <c r="S263" s="49"/>
    </row>
    <row r="264" s="1" customFormat="1" ht="11.4" spans="4:19">
      <c r="D264" s="49"/>
      <c r="E264" s="49"/>
      <c r="F264" s="49"/>
      <c r="H264" s="49"/>
      <c r="J264" s="115"/>
      <c r="N264" s="119"/>
      <c r="Q264" s="49"/>
      <c r="R264" s="49"/>
      <c r="S264" s="49"/>
    </row>
    <row r="265" s="1" customFormat="1" ht="11.4" spans="4:19">
      <c r="D265" s="49"/>
      <c r="E265" s="49"/>
      <c r="F265" s="49"/>
      <c r="H265" s="49"/>
      <c r="J265" s="115"/>
      <c r="N265" s="119"/>
      <c r="Q265" s="49"/>
      <c r="R265" s="49"/>
      <c r="S265" s="49"/>
    </row>
    <row r="266" s="1" customFormat="1" ht="11.4" spans="4:19">
      <c r="D266" s="49"/>
      <c r="E266" s="49"/>
      <c r="F266" s="49"/>
      <c r="H266" s="49"/>
      <c r="J266" s="115"/>
      <c r="N266" s="119"/>
      <c r="Q266" s="49"/>
      <c r="R266" s="49"/>
      <c r="S266" s="49"/>
    </row>
    <row r="267" s="1" customFormat="1" ht="11.4" spans="4:19">
      <c r="D267" s="49"/>
      <c r="E267" s="49"/>
      <c r="F267" s="49"/>
      <c r="H267" s="49"/>
      <c r="J267" s="115"/>
      <c r="N267" s="119"/>
      <c r="Q267" s="49"/>
      <c r="R267" s="49"/>
      <c r="S267" s="49"/>
    </row>
    <row r="268" s="1" customFormat="1" ht="11.4" spans="4:19">
      <c r="D268" s="49"/>
      <c r="E268" s="49"/>
      <c r="F268" s="49"/>
      <c r="H268" s="49"/>
      <c r="J268" s="115"/>
      <c r="N268" s="119"/>
      <c r="Q268" s="49"/>
      <c r="R268" s="49"/>
      <c r="S268" s="49"/>
    </row>
    <row r="269" s="1" customFormat="1" ht="11.4" spans="4:19">
      <c r="D269" s="49"/>
      <c r="E269" s="49"/>
      <c r="F269" s="49"/>
      <c r="H269" s="49"/>
      <c r="J269" s="115"/>
      <c r="N269" s="119"/>
      <c r="Q269" s="49"/>
      <c r="R269" s="49"/>
      <c r="S269" s="49"/>
    </row>
    <row r="270" s="1" customFormat="1" ht="11.4" spans="4:19">
      <c r="D270" s="49"/>
      <c r="E270" s="49"/>
      <c r="F270" s="49"/>
      <c r="H270" s="49"/>
      <c r="J270" s="115"/>
      <c r="N270" s="119"/>
      <c r="Q270" s="49"/>
      <c r="R270" s="49"/>
      <c r="S270" s="49"/>
    </row>
    <row r="271" s="1" customFormat="1" ht="11.4" spans="4:19">
      <c r="D271" s="49"/>
      <c r="E271" s="49"/>
      <c r="F271" s="49"/>
      <c r="H271" s="49"/>
      <c r="J271" s="115"/>
      <c r="N271" s="119"/>
      <c r="Q271" s="49"/>
      <c r="R271" s="49"/>
      <c r="S271" s="49"/>
    </row>
    <row r="272" s="1" customFormat="1" ht="11.4" spans="4:19">
      <c r="D272" s="49"/>
      <c r="E272" s="49"/>
      <c r="F272" s="49"/>
      <c r="H272" s="49"/>
      <c r="J272" s="115"/>
      <c r="N272" s="119"/>
      <c r="Q272" s="49"/>
      <c r="R272" s="49"/>
      <c r="S272" s="49"/>
    </row>
    <row r="273" s="1" customFormat="1" ht="11.4" spans="4:19">
      <c r="D273" s="49"/>
      <c r="E273" s="49"/>
      <c r="F273" s="49"/>
      <c r="H273" s="49"/>
      <c r="J273" s="115"/>
      <c r="N273" s="119"/>
      <c r="Q273" s="49"/>
      <c r="R273" s="49"/>
      <c r="S273" s="49"/>
    </row>
    <row r="274" s="1" customFormat="1" ht="11.4" spans="4:19">
      <c r="D274" s="49"/>
      <c r="E274" s="49"/>
      <c r="F274" s="49"/>
      <c r="H274" s="49"/>
      <c r="J274" s="115"/>
      <c r="N274" s="119"/>
      <c r="Q274" s="49"/>
      <c r="R274" s="49"/>
      <c r="S274" s="49"/>
    </row>
    <row r="275" s="1" customFormat="1" ht="11.4" spans="4:19">
      <c r="D275" s="49"/>
      <c r="E275" s="49"/>
      <c r="F275" s="49"/>
      <c r="H275" s="49"/>
      <c r="J275" s="115"/>
      <c r="N275" s="119"/>
      <c r="Q275" s="49"/>
      <c r="R275" s="49"/>
      <c r="S275" s="49"/>
    </row>
    <row r="276" s="1" customFormat="1" ht="11.4" spans="4:19">
      <c r="D276" s="49"/>
      <c r="E276" s="49"/>
      <c r="F276" s="49"/>
      <c r="H276" s="49"/>
      <c r="J276" s="115"/>
      <c r="N276" s="119"/>
      <c r="Q276" s="49"/>
      <c r="R276" s="49"/>
      <c r="S276" s="49"/>
    </row>
    <row r="277" s="1" customFormat="1" ht="11.4" spans="4:19">
      <c r="D277" s="49"/>
      <c r="E277" s="49"/>
      <c r="F277" s="49"/>
      <c r="H277" s="49"/>
      <c r="J277" s="115"/>
      <c r="N277" s="119"/>
      <c r="Q277" s="49"/>
      <c r="R277" s="49"/>
      <c r="S277" s="49"/>
    </row>
    <row r="278" s="1" customFormat="1" ht="11.4" spans="4:19">
      <c r="D278" s="49"/>
      <c r="E278" s="49"/>
      <c r="F278" s="49"/>
      <c r="H278" s="49"/>
      <c r="J278" s="115"/>
      <c r="N278" s="119"/>
      <c r="Q278" s="49"/>
      <c r="R278" s="49"/>
      <c r="S278" s="49"/>
    </row>
    <row r="279" s="1" customFormat="1" ht="11.4" spans="4:19">
      <c r="D279" s="49"/>
      <c r="E279" s="49"/>
      <c r="F279" s="49"/>
      <c r="H279" s="49"/>
      <c r="J279" s="115"/>
      <c r="N279" s="119"/>
      <c r="Q279" s="49"/>
      <c r="R279" s="49"/>
      <c r="S279" s="49"/>
    </row>
    <row r="280" s="1" customFormat="1" ht="11.4" spans="4:19">
      <c r="D280" s="49"/>
      <c r="E280" s="49"/>
      <c r="F280" s="49"/>
      <c r="H280" s="49"/>
      <c r="J280" s="115"/>
      <c r="N280" s="119"/>
      <c r="Q280" s="49"/>
      <c r="R280" s="49"/>
      <c r="S280" s="49"/>
    </row>
    <row r="281" s="1" customFormat="1" ht="11.4" spans="4:19">
      <c r="D281" s="49"/>
      <c r="E281" s="49"/>
      <c r="F281" s="49"/>
      <c r="H281" s="49"/>
      <c r="J281" s="115"/>
      <c r="N281" s="119"/>
      <c r="Q281" s="49"/>
      <c r="R281" s="49"/>
      <c r="S281" s="49"/>
    </row>
    <row r="282" s="1" customFormat="1" ht="11.4" spans="4:19">
      <c r="D282" s="49"/>
      <c r="E282" s="49"/>
      <c r="F282" s="49"/>
      <c r="H282" s="49"/>
      <c r="J282" s="115"/>
      <c r="N282" s="119"/>
      <c r="Q282" s="49"/>
      <c r="R282" s="49"/>
      <c r="S282" s="49"/>
    </row>
    <row r="283" s="1" customFormat="1" ht="11.4" spans="4:19">
      <c r="D283" s="49"/>
      <c r="E283" s="49"/>
      <c r="F283" s="49"/>
      <c r="H283" s="49"/>
      <c r="J283" s="115"/>
      <c r="N283" s="119"/>
      <c r="Q283" s="49"/>
      <c r="R283" s="49"/>
      <c r="S283" s="49"/>
    </row>
    <row r="284" s="1" customFormat="1" ht="11.4" spans="4:19">
      <c r="D284" s="49"/>
      <c r="E284" s="49"/>
      <c r="F284" s="49"/>
      <c r="H284" s="49"/>
      <c r="J284" s="115"/>
      <c r="N284" s="119"/>
      <c r="Q284" s="49"/>
      <c r="R284" s="49"/>
      <c r="S284" s="49"/>
    </row>
    <row r="285" s="1" customFormat="1" ht="11.4" spans="4:19">
      <c r="D285" s="49"/>
      <c r="E285" s="49"/>
      <c r="F285" s="49"/>
      <c r="H285" s="49"/>
      <c r="J285" s="115"/>
      <c r="N285" s="119"/>
      <c r="Q285" s="49"/>
      <c r="R285" s="49"/>
      <c r="S285" s="49"/>
    </row>
    <row r="286" s="1" customFormat="1" ht="11.4" spans="4:19">
      <c r="D286" s="49"/>
      <c r="E286" s="49"/>
      <c r="F286" s="49"/>
      <c r="H286" s="49"/>
      <c r="J286" s="115"/>
      <c r="N286" s="119"/>
      <c r="Q286" s="49"/>
      <c r="R286" s="49"/>
      <c r="S286" s="49"/>
    </row>
    <row r="287" s="1" customFormat="1" ht="11.4" spans="4:19">
      <c r="D287" s="49"/>
      <c r="E287" s="49"/>
      <c r="F287" s="49"/>
      <c r="H287" s="49"/>
      <c r="J287" s="115"/>
      <c r="N287" s="119"/>
      <c r="Q287" s="49"/>
      <c r="R287" s="49"/>
      <c r="S287" s="49"/>
    </row>
    <row r="288" s="1" customFormat="1" ht="11.4" spans="4:19">
      <c r="D288" s="49"/>
      <c r="E288" s="49"/>
      <c r="F288" s="49"/>
      <c r="H288" s="49"/>
      <c r="J288" s="115"/>
      <c r="N288" s="119"/>
      <c r="Q288" s="49"/>
      <c r="R288" s="49"/>
      <c r="S288" s="49"/>
    </row>
    <row r="289" s="1" customFormat="1" ht="11.4" spans="4:19">
      <c r="D289" s="49"/>
      <c r="E289" s="49"/>
      <c r="F289" s="49"/>
      <c r="H289" s="49"/>
      <c r="J289" s="115"/>
      <c r="N289" s="119"/>
      <c r="Q289" s="49"/>
      <c r="R289" s="49"/>
      <c r="S289" s="49"/>
    </row>
    <row r="290" s="1" customFormat="1" ht="11.4" spans="4:19">
      <c r="D290" s="49"/>
      <c r="E290" s="49"/>
      <c r="F290" s="49"/>
      <c r="H290" s="49"/>
      <c r="J290" s="115"/>
      <c r="N290" s="119"/>
      <c r="Q290" s="49"/>
      <c r="R290" s="49"/>
      <c r="S290" s="49"/>
    </row>
    <row r="291" s="1" customFormat="1" ht="11.4" spans="4:19">
      <c r="D291" s="49"/>
      <c r="E291" s="49"/>
      <c r="F291" s="49"/>
      <c r="H291" s="49"/>
      <c r="J291" s="115"/>
      <c r="N291" s="119"/>
      <c r="Q291" s="49"/>
      <c r="R291" s="49"/>
      <c r="S291" s="49"/>
    </row>
    <row r="292" s="1" customFormat="1" ht="11.4" spans="4:19">
      <c r="D292" s="49"/>
      <c r="E292" s="49"/>
      <c r="F292" s="49"/>
      <c r="H292" s="49"/>
      <c r="J292" s="115"/>
      <c r="N292" s="119"/>
      <c r="Q292" s="49"/>
      <c r="R292" s="49"/>
      <c r="S292" s="49"/>
    </row>
    <row r="293" s="1" customFormat="1" ht="11.4" spans="4:19">
      <c r="D293" s="49"/>
      <c r="E293" s="49"/>
      <c r="F293" s="49"/>
      <c r="H293" s="49"/>
      <c r="J293" s="115"/>
      <c r="N293" s="119"/>
      <c r="Q293" s="49"/>
      <c r="R293" s="49"/>
      <c r="S293" s="49"/>
    </row>
    <row r="294" s="1" customFormat="1" ht="11.4" spans="4:19">
      <c r="D294" s="49"/>
      <c r="E294" s="49"/>
      <c r="F294" s="49"/>
      <c r="H294" s="49"/>
      <c r="J294" s="115"/>
      <c r="N294" s="119"/>
      <c r="Q294" s="49"/>
      <c r="R294" s="49"/>
      <c r="S294" s="49"/>
    </row>
    <row r="295" s="1" customFormat="1" ht="11.4" spans="4:19">
      <c r="D295" s="49"/>
      <c r="E295" s="49"/>
      <c r="F295" s="49"/>
      <c r="H295" s="49"/>
      <c r="J295" s="115"/>
      <c r="N295" s="119"/>
      <c r="Q295" s="49"/>
      <c r="R295" s="49"/>
      <c r="S295" s="49"/>
    </row>
    <row r="296" s="1" customFormat="1" ht="11.4" spans="4:19">
      <c r="D296" s="49"/>
      <c r="E296" s="49"/>
      <c r="F296" s="49"/>
      <c r="H296" s="49"/>
      <c r="J296" s="115"/>
      <c r="N296" s="119"/>
      <c r="Q296" s="49"/>
      <c r="R296" s="49"/>
      <c r="S296" s="49"/>
    </row>
    <row r="297" s="1" customFormat="1" ht="11.4" spans="4:19">
      <c r="D297" s="49"/>
      <c r="E297" s="49"/>
      <c r="F297" s="49"/>
      <c r="H297" s="49"/>
      <c r="J297" s="115"/>
      <c r="N297" s="119"/>
      <c r="Q297" s="49"/>
      <c r="R297" s="49"/>
      <c r="S297" s="49"/>
    </row>
    <row r="298" s="1" customFormat="1" ht="11.4" spans="4:19">
      <c r="D298" s="49"/>
      <c r="E298" s="49"/>
      <c r="F298" s="49"/>
      <c r="H298" s="49"/>
      <c r="J298" s="115"/>
      <c r="N298" s="119"/>
      <c r="Q298" s="49"/>
      <c r="R298" s="49"/>
      <c r="S298" s="49"/>
    </row>
    <row r="299" s="1" customFormat="1" ht="11.4" spans="4:19">
      <c r="D299" s="49"/>
      <c r="E299" s="49"/>
      <c r="F299" s="49"/>
      <c r="H299" s="49"/>
      <c r="J299" s="115"/>
      <c r="N299" s="119"/>
      <c r="Q299" s="49"/>
      <c r="R299" s="49"/>
      <c r="S299" s="49"/>
    </row>
    <row r="300" s="1" customFormat="1" ht="11.4" spans="4:19">
      <c r="D300" s="49"/>
      <c r="E300" s="49"/>
      <c r="F300" s="49"/>
      <c r="H300" s="49"/>
      <c r="J300" s="115"/>
      <c r="N300" s="119"/>
      <c r="Q300" s="49"/>
      <c r="R300" s="49"/>
      <c r="S300" s="49"/>
    </row>
    <row r="301" s="1" customFormat="1" ht="11.4" spans="4:19">
      <c r="D301" s="49"/>
      <c r="E301" s="49"/>
      <c r="F301" s="49"/>
      <c r="H301" s="49"/>
      <c r="J301" s="115"/>
      <c r="N301" s="119"/>
      <c r="Q301" s="49"/>
      <c r="R301" s="49"/>
      <c r="S301" s="49"/>
    </row>
    <row r="302" s="1" customFormat="1" ht="11.4" spans="4:19">
      <c r="D302" s="49"/>
      <c r="E302" s="49"/>
      <c r="F302" s="49"/>
      <c r="H302" s="49"/>
      <c r="J302" s="115"/>
      <c r="N302" s="119"/>
      <c r="Q302" s="49"/>
      <c r="R302" s="49"/>
      <c r="S302" s="49"/>
    </row>
    <row r="303" s="1" customFormat="1" ht="11.4" spans="4:19">
      <c r="D303" s="49"/>
      <c r="E303" s="49"/>
      <c r="F303" s="49"/>
      <c r="H303" s="49"/>
      <c r="J303" s="115"/>
      <c r="N303" s="119"/>
      <c r="Q303" s="49"/>
      <c r="R303" s="49"/>
      <c r="S303" s="49"/>
    </row>
    <row r="304" s="1" customFormat="1" ht="11.4" spans="4:19">
      <c r="D304" s="49"/>
      <c r="E304" s="49"/>
      <c r="F304" s="49"/>
      <c r="H304" s="49"/>
      <c r="J304" s="115"/>
      <c r="N304" s="119"/>
      <c r="Q304" s="49"/>
      <c r="R304" s="49"/>
      <c r="S304" s="49"/>
    </row>
    <row r="305" s="1" customFormat="1" ht="11.4" spans="4:19">
      <c r="D305" s="49"/>
      <c r="E305" s="49"/>
      <c r="F305" s="49"/>
      <c r="H305" s="49"/>
      <c r="J305" s="115"/>
      <c r="N305" s="119"/>
      <c r="Q305" s="49"/>
      <c r="R305" s="49"/>
      <c r="S305" s="49"/>
    </row>
    <row r="306" s="1" customFormat="1" ht="11.4" spans="4:19">
      <c r="D306" s="49"/>
      <c r="E306" s="49"/>
      <c r="F306" s="49"/>
      <c r="H306" s="49"/>
      <c r="J306" s="115"/>
      <c r="N306" s="119"/>
      <c r="Q306" s="49"/>
      <c r="R306" s="49"/>
      <c r="S306" s="49"/>
    </row>
    <row r="307" s="1" customFormat="1" ht="11.4" spans="4:19">
      <c r="D307" s="49"/>
      <c r="E307" s="49"/>
      <c r="F307" s="49"/>
      <c r="H307" s="49"/>
      <c r="J307" s="115"/>
      <c r="N307" s="119"/>
      <c r="Q307" s="49"/>
      <c r="R307" s="49"/>
      <c r="S307" s="49"/>
    </row>
    <row r="308" s="1" customFormat="1" ht="11.4" spans="4:19">
      <c r="D308" s="49"/>
      <c r="E308" s="49"/>
      <c r="F308" s="49"/>
      <c r="H308" s="49"/>
      <c r="J308" s="115"/>
      <c r="N308" s="119"/>
      <c r="Q308" s="49"/>
      <c r="R308" s="49"/>
      <c r="S308" s="49"/>
    </row>
    <row r="309" s="1" customFormat="1" ht="11.4" spans="4:19">
      <c r="D309" s="49"/>
      <c r="E309" s="49"/>
      <c r="F309" s="49"/>
      <c r="H309" s="49"/>
      <c r="J309" s="115"/>
      <c r="N309" s="119"/>
      <c r="Q309" s="49"/>
      <c r="R309" s="49"/>
      <c r="S309" s="49"/>
    </row>
    <row r="310" s="1" customFormat="1" ht="11.4" spans="4:19">
      <c r="D310" s="49"/>
      <c r="E310" s="49"/>
      <c r="F310" s="49"/>
      <c r="H310" s="49"/>
      <c r="J310" s="115"/>
      <c r="N310" s="119"/>
      <c r="Q310" s="49"/>
      <c r="R310" s="49"/>
      <c r="S310" s="49"/>
    </row>
    <row r="311" s="1" customFormat="1" ht="11.4" spans="4:19">
      <c r="D311" s="49"/>
      <c r="E311" s="49"/>
      <c r="F311" s="49"/>
      <c r="H311" s="49"/>
      <c r="J311" s="115"/>
      <c r="N311" s="119"/>
      <c r="Q311" s="49"/>
      <c r="R311" s="49"/>
      <c r="S311" s="49"/>
    </row>
    <row r="312" s="1" customFormat="1" ht="11.4" spans="4:19">
      <c r="D312" s="49"/>
      <c r="E312" s="49"/>
      <c r="F312" s="49"/>
      <c r="H312" s="49"/>
      <c r="J312" s="115"/>
      <c r="N312" s="119"/>
      <c r="Q312" s="49"/>
      <c r="R312" s="49"/>
      <c r="S312" s="49"/>
    </row>
    <row r="313" s="1" customFormat="1" ht="11.4" spans="4:19">
      <c r="D313" s="49"/>
      <c r="E313" s="49"/>
      <c r="F313" s="49"/>
      <c r="H313" s="49"/>
      <c r="J313" s="115"/>
      <c r="N313" s="119"/>
      <c r="Q313" s="49"/>
      <c r="R313" s="49"/>
      <c r="S313" s="49"/>
    </row>
    <row r="314" s="1" customFormat="1" ht="11.4" spans="4:19">
      <c r="D314" s="49"/>
      <c r="E314" s="49"/>
      <c r="F314" s="49"/>
      <c r="H314" s="49"/>
      <c r="J314" s="115"/>
      <c r="N314" s="119"/>
      <c r="Q314" s="49"/>
      <c r="R314" s="49"/>
      <c r="S314" s="49"/>
    </row>
    <row r="315" s="1" customFormat="1" ht="11.4" spans="4:19">
      <c r="D315" s="49"/>
      <c r="E315" s="49"/>
      <c r="F315" s="49"/>
      <c r="H315" s="49"/>
      <c r="J315" s="115"/>
      <c r="N315" s="119"/>
      <c r="Q315" s="49"/>
      <c r="R315" s="49"/>
      <c r="S315" s="49"/>
    </row>
    <row r="316" s="1" customFormat="1" ht="11.4" spans="4:19">
      <c r="D316" s="49"/>
      <c r="E316" s="49"/>
      <c r="F316" s="49"/>
      <c r="H316" s="49"/>
      <c r="J316" s="115"/>
      <c r="N316" s="119"/>
      <c r="Q316" s="49"/>
      <c r="R316" s="49"/>
      <c r="S316" s="49"/>
    </row>
    <row r="317" s="1" customFormat="1" ht="11.4" spans="4:19">
      <c r="D317" s="49"/>
      <c r="E317" s="49"/>
      <c r="F317" s="49"/>
      <c r="H317" s="49"/>
      <c r="J317" s="115"/>
      <c r="N317" s="119"/>
      <c r="Q317" s="49"/>
      <c r="R317" s="49"/>
      <c r="S317" s="49"/>
    </row>
    <row r="318" s="1" customFormat="1" ht="11.4" spans="4:19">
      <c r="D318" s="49"/>
      <c r="E318" s="49"/>
      <c r="F318" s="49"/>
      <c r="H318" s="49"/>
      <c r="J318" s="115"/>
      <c r="N318" s="119"/>
      <c r="Q318" s="49"/>
      <c r="R318" s="49"/>
      <c r="S318" s="49"/>
    </row>
    <row r="319" s="1" customFormat="1" ht="11.4" spans="4:19">
      <c r="D319" s="49"/>
      <c r="E319" s="49"/>
      <c r="F319" s="49"/>
      <c r="H319" s="49"/>
      <c r="J319" s="115"/>
      <c r="N319" s="119"/>
      <c r="Q319" s="49"/>
      <c r="R319" s="49"/>
      <c r="S319" s="49"/>
    </row>
    <row r="320" s="1" customFormat="1" ht="11.4" spans="4:19">
      <c r="D320" s="49"/>
      <c r="E320" s="49"/>
      <c r="F320" s="49"/>
      <c r="H320" s="49"/>
      <c r="J320" s="115"/>
      <c r="N320" s="119"/>
      <c r="Q320" s="49"/>
      <c r="R320" s="49"/>
      <c r="S320" s="49"/>
    </row>
    <row r="321" s="1" customFormat="1" ht="11.4" spans="4:19">
      <c r="D321" s="49"/>
      <c r="E321" s="49"/>
      <c r="F321" s="49"/>
      <c r="H321" s="49"/>
      <c r="J321" s="115"/>
      <c r="N321" s="119"/>
      <c r="Q321" s="49"/>
      <c r="R321" s="49"/>
      <c r="S321" s="49"/>
    </row>
    <row r="322" s="1" customFormat="1" ht="11.4" spans="4:19">
      <c r="D322" s="49"/>
      <c r="E322" s="49"/>
      <c r="F322" s="49"/>
      <c r="H322" s="49"/>
      <c r="J322" s="115"/>
      <c r="N322" s="119"/>
      <c r="Q322" s="49"/>
      <c r="R322" s="49"/>
      <c r="S322" s="49"/>
    </row>
    <row r="323" s="1" customFormat="1" ht="11.4" spans="4:19">
      <c r="D323" s="49"/>
      <c r="E323" s="49"/>
      <c r="F323" s="49"/>
      <c r="H323" s="49"/>
      <c r="J323" s="115"/>
      <c r="N323" s="119"/>
      <c r="Q323" s="49"/>
      <c r="R323" s="49"/>
      <c r="S323" s="49"/>
    </row>
    <row r="324" s="1" customFormat="1" ht="11.4" spans="4:19">
      <c r="D324" s="49"/>
      <c r="E324" s="49"/>
      <c r="F324" s="49"/>
      <c r="H324" s="49"/>
      <c r="J324" s="115"/>
      <c r="N324" s="119"/>
      <c r="Q324" s="49"/>
      <c r="R324" s="49"/>
      <c r="S324" s="49"/>
    </row>
    <row r="325" s="1" customFormat="1" ht="11.4" spans="4:19">
      <c r="D325" s="49"/>
      <c r="E325" s="49"/>
      <c r="F325" s="49"/>
      <c r="H325" s="49"/>
      <c r="J325" s="115"/>
      <c r="N325" s="119"/>
      <c r="Q325" s="49"/>
      <c r="R325" s="49"/>
      <c r="S325" s="49"/>
    </row>
    <row r="326" s="1" customFormat="1" ht="11.4" spans="4:19">
      <c r="D326" s="49"/>
      <c r="E326" s="49"/>
      <c r="F326" s="49"/>
      <c r="H326" s="49"/>
      <c r="J326" s="115"/>
      <c r="N326" s="119"/>
      <c r="Q326" s="49"/>
      <c r="R326" s="49"/>
      <c r="S326" s="49"/>
    </row>
    <row r="327" s="1" customFormat="1" ht="11.4" spans="4:19">
      <c r="D327" s="49"/>
      <c r="E327" s="49"/>
      <c r="F327" s="49"/>
      <c r="H327" s="49"/>
      <c r="J327" s="115"/>
      <c r="N327" s="119"/>
      <c r="Q327" s="49"/>
      <c r="R327" s="49"/>
      <c r="S327" s="49"/>
    </row>
    <row r="328" s="1" customFormat="1" ht="11.4" spans="4:19">
      <c r="D328" s="49"/>
      <c r="E328" s="49"/>
      <c r="F328" s="49"/>
      <c r="H328" s="49"/>
      <c r="J328" s="115"/>
      <c r="N328" s="119"/>
      <c r="Q328" s="49"/>
      <c r="R328" s="49"/>
      <c r="S328" s="49"/>
    </row>
    <row r="329" s="1" customFormat="1" ht="11.4" spans="4:19">
      <c r="D329" s="49"/>
      <c r="E329" s="49"/>
      <c r="F329" s="49"/>
      <c r="H329" s="49"/>
      <c r="J329" s="115"/>
      <c r="N329" s="119"/>
      <c r="Q329" s="49"/>
      <c r="R329" s="49"/>
      <c r="S329" s="49"/>
    </row>
    <row r="330" s="1" customFormat="1" ht="11.4" spans="4:19">
      <c r="D330" s="49"/>
      <c r="E330" s="49"/>
      <c r="F330" s="49"/>
      <c r="H330" s="49"/>
      <c r="J330" s="115"/>
      <c r="N330" s="119"/>
      <c r="Q330" s="49"/>
      <c r="R330" s="49"/>
      <c r="S330" s="49"/>
    </row>
    <row r="331" s="1" customFormat="1" ht="11.4" spans="4:19">
      <c r="D331" s="49"/>
      <c r="E331" s="49"/>
      <c r="F331" s="49"/>
      <c r="H331" s="49"/>
      <c r="J331" s="115"/>
      <c r="N331" s="119"/>
      <c r="Q331" s="49"/>
      <c r="R331" s="49"/>
      <c r="S331" s="49"/>
    </row>
    <row r="332" s="1" customFormat="1" ht="11.4" spans="4:19">
      <c r="D332" s="49"/>
      <c r="E332" s="49"/>
      <c r="F332" s="49"/>
      <c r="H332" s="49"/>
      <c r="J332" s="115"/>
      <c r="N332" s="119"/>
      <c r="Q332" s="49"/>
      <c r="R332" s="49"/>
      <c r="S332" s="49"/>
    </row>
    <row r="333" s="1" customFormat="1" ht="11.4" spans="4:19">
      <c r="D333" s="49"/>
      <c r="E333" s="49"/>
      <c r="F333" s="49"/>
      <c r="H333" s="49"/>
      <c r="J333" s="115"/>
      <c r="N333" s="119"/>
      <c r="Q333" s="49"/>
      <c r="R333" s="49"/>
      <c r="S333" s="49"/>
    </row>
    <row r="334" s="1" customFormat="1" ht="11.4" spans="4:19">
      <c r="D334" s="49"/>
      <c r="E334" s="49"/>
      <c r="F334" s="49"/>
      <c r="H334" s="49"/>
      <c r="J334" s="115"/>
      <c r="N334" s="119"/>
      <c r="Q334" s="49"/>
      <c r="R334" s="49"/>
      <c r="S334" s="49"/>
    </row>
    <row r="335" s="1" customFormat="1" ht="11.4" spans="4:19">
      <c r="D335" s="49"/>
      <c r="E335" s="49"/>
      <c r="F335" s="49"/>
      <c r="H335" s="49"/>
      <c r="J335" s="115"/>
      <c r="N335" s="119"/>
      <c r="Q335" s="49"/>
      <c r="R335" s="49"/>
      <c r="S335" s="49"/>
    </row>
    <row r="336" s="1" customFormat="1" ht="11.4" spans="4:19">
      <c r="D336" s="49"/>
      <c r="E336" s="49"/>
      <c r="F336" s="49"/>
      <c r="H336" s="49"/>
      <c r="J336" s="115"/>
      <c r="N336" s="119"/>
      <c r="Q336" s="49"/>
      <c r="R336" s="49"/>
      <c r="S336" s="49"/>
    </row>
    <row r="337" s="1" customFormat="1" ht="11.4" spans="4:19">
      <c r="D337" s="49"/>
      <c r="E337" s="49"/>
      <c r="F337" s="49"/>
      <c r="H337" s="49"/>
      <c r="J337" s="115"/>
      <c r="N337" s="119"/>
      <c r="Q337" s="49"/>
      <c r="R337" s="49"/>
      <c r="S337" s="49"/>
    </row>
    <row r="338" s="1" customFormat="1" ht="11.4" spans="4:19">
      <c r="D338" s="49"/>
      <c r="E338" s="49"/>
      <c r="F338" s="49"/>
      <c r="H338" s="49"/>
      <c r="J338" s="115"/>
      <c r="N338" s="119"/>
      <c r="Q338" s="49"/>
      <c r="R338" s="49"/>
      <c r="S338" s="49"/>
    </row>
    <row r="339" s="1" customFormat="1" ht="11.4" spans="4:19">
      <c r="D339" s="49"/>
      <c r="E339" s="49"/>
      <c r="F339" s="49"/>
      <c r="H339" s="49"/>
      <c r="J339" s="115"/>
      <c r="N339" s="119"/>
      <c r="Q339" s="49"/>
      <c r="R339" s="49"/>
      <c r="S339" s="49"/>
    </row>
    <row r="340" s="1" customFormat="1" ht="11.4" spans="4:19">
      <c r="D340" s="49"/>
      <c r="E340" s="49"/>
      <c r="F340" s="49"/>
      <c r="H340" s="49"/>
      <c r="J340" s="115"/>
      <c r="N340" s="119"/>
      <c r="Q340" s="49"/>
      <c r="R340" s="49"/>
      <c r="S340" s="49"/>
    </row>
    <row r="341" s="1" customFormat="1" ht="11.4" spans="4:19">
      <c r="D341" s="49"/>
      <c r="E341" s="49"/>
      <c r="F341" s="49"/>
      <c r="H341" s="49"/>
      <c r="J341" s="115"/>
      <c r="N341" s="119"/>
      <c r="Q341" s="49"/>
      <c r="R341" s="49"/>
      <c r="S341" s="49"/>
    </row>
    <row r="342" s="1" customFormat="1" ht="11.4" spans="4:19">
      <c r="D342" s="49"/>
      <c r="E342" s="49"/>
      <c r="F342" s="49"/>
      <c r="H342" s="49"/>
      <c r="J342" s="115"/>
      <c r="N342" s="119"/>
      <c r="Q342" s="49"/>
      <c r="R342" s="49"/>
      <c r="S342" s="49"/>
    </row>
    <row r="343" s="1" customFormat="1" ht="11.4" spans="4:19">
      <c r="D343" s="49"/>
      <c r="E343" s="49"/>
      <c r="F343" s="49"/>
      <c r="H343" s="49"/>
      <c r="J343" s="115"/>
      <c r="N343" s="119"/>
      <c r="Q343" s="49"/>
      <c r="R343" s="49"/>
      <c r="S343" s="49"/>
    </row>
    <row r="344" s="1" customFormat="1" ht="11.4" spans="4:19">
      <c r="D344" s="49"/>
      <c r="E344" s="49"/>
      <c r="F344" s="49"/>
      <c r="H344" s="49"/>
      <c r="J344" s="115"/>
      <c r="N344" s="119"/>
      <c r="Q344" s="49"/>
      <c r="R344" s="49"/>
      <c r="S344" s="49"/>
    </row>
    <row r="345" s="1" customFormat="1" ht="11.4" spans="4:19">
      <c r="D345" s="49"/>
      <c r="E345" s="49"/>
      <c r="F345" s="49"/>
      <c r="H345" s="49"/>
      <c r="J345" s="115"/>
      <c r="N345" s="119"/>
      <c r="Q345" s="49"/>
      <c r="R345" s="49"/>
      <c r="S345" s="49"/>
    </row>
    <row r="346" s="1" customFormat="1" ht="11.4" spans="4:19">
      <c r="D346" s="49"/>
      <c r="E346" s="49"/>
      <c r="F346" s="49"/>
      <c r="H346" s="49"/>
      <c r="J346" s="115"/>
      <c r="N346" s="119"/>
      <c r="Q346" s="49"/>
      <c r="R346" s="49"/>
      <c r="S346" s="49"/>
    </row>
    <row r="347" s="1" customFormat="1" ht="11.4" spans="4:19">
      <c r="D347" s="49"/>
      <c r="E347" s="49"/>
      <c r="F347" s="49"/>
      <c r="H347" s="49"/>
      <c r="J347" s="115"/>
      <c r="N347" s="119"/>
      <c r="Q347" s="49"/>
      <c r="R347" s="49"/>
      <c r="S347" s="49"/>
    </row>
    <row r="348" s="1" customFormat="1" ht="11.4" spans="4:19">
      <c r="D348" s="49"/>
      <c r="E348" s="49"/>
      <c r="F348" s="49"/>
      <c r="H348" s="49"/>
      <c r="J348" s="115"/>
      <c r="N348" s="119"/>
      <c r="Q348" s="49"/>
      <c r="R348" s="49"/>
      <c r="S348" s="49"/>
    </row>
    <row r="349" s="1" customFormat="1" ht="11.4" spans="4:19">
      <c r="D349" s="49"/>
      <c r="E349" s="49"/>
      <c r="F349" s="49"/>
      <c r="H349" s="49"/>
      <c r="J349" s="115"/>
      <c r="N349" s="119"/>
      <c r="Q349" s="49"/>
      <c r="R349" s="49"/>
      <c r="S349" s="49"/>
    </row>
    <row r="350" s="1" customFormat="1" ht="11.4" spans="4:19">
      <c r="D350" s="49"/>
      <c r="E350" s="49"/>
      <c r="F350" s="49"/>
      <c r="H350" s="49"/>
      <c r="J350" s="115"/>
      <c r="N350" s="119"/>
      <c r="Q350" s="49"/>
      <c r="R350" s="49"/>
      <c r="S350" s="49"/>
    </row>
    <row r="351" s="1" customFormat="1" ht="11.4" spans="4:19">
      <c r="D351" s="49"/>
      <c r="E351" s="49"/>
      <c r="F351" s="49"/>
      <c r="H351" s="49"/>
      <c r="J351" s="115"/>
      <c r="N351" s="119"/>
      <c r="Q351" s="49"/>
      <c r="R351" s="49"/>
      <c r="S351" s="49"/>
    </row>
    <row r="352" s="1" customFormat="1" ht="11.4" spans="4:19">
      <c r="D352" s="49"/>
      <c r="E352" s="49"/>
      <c r="F352" s="49"/>
      <c r="H352" s="49"/>
      <c r="J352" s="115"/>
      <c r="N352" s="119"/>
      <c r="Q352" s="49"/>
      <c r="R352" s="49"/>
      <c r="S352" s="49"/>
    </row>
    <row r="353" s="1" customFormat="1" ht="11.4" spans="4:19">
      <c r="D353" s="49"/>
      <c r="E353" s="49"/>
      <c r="F353" s="49"/>
      <c r="H353" s="49"/>
      <c r="J353" s="115"/>
      <c r="N353" s="119"/>
      <c r="Q353" s="49"/>
      <c r="R353" s="49"/>
      <c r="S353" s="49"/>
    </row>
    <row r="354" s="1" customFormat="1" ht="11.4" spans="4:19">
      <c r="D354" s="49"/>
      <c r="E354" s="49"/>
      <c r="F354" s="49"/>
      <c r="H354" s="49"/>
      <c r="J354" s="115"/>
      <c r="N354" s="119"/>
      <c r="Q354" s="49"/>
      <c r="R354" s="49"/>
      <c r="S354" s="49"/>
    </row>
    <row r="355" s="1" customFormat="1" ht="11.4" spans="4:19">
      <c r="D355" s="49"/>
      <c r="E355" s="49"/>
      <c r="F355" s="49"/>
      <c r="H355" s="49"/>
      <c r="J355" s="115"/>
      <c r="N355" s="119"/>
      <c r="Q355" s="49"/>
      <c r="R355" s="49"/>
      <c r="S355" s="49"/>
    </row>
    <row r="356" s="1" customFormat="1" ht="11.4" spans="4:19">
      <c r="D356" s="49"/>
      <c r="E356" s="49"/>
      <c r="F356" s="49"/>
      <c r="H356" s="49"/>
      <c r="J356" s="115"/>
      <c r="N356" s="119"/>
      <c r="Q356" s="49"/>
      <c r="R356" s="49"/>
      <c r="S356" s="49"/>
    </row>
    <row r="357" s="1" customFormat="1" ht="11.4" spans="4:19">
      <c r="D357" s="49"/>
      <c r="E357" s="49"/>
      <c r="F357" s="49"/>
      <c r="H357" s="49"/>
      <c r="J357" s="115"/>
      <c r="N357" s="119"/>
      <c r="Q357" s="49"/>
      <c r="R357" s="49"/>
      <c r="S357" s="49"/>
    </row>
    <row r="358" s="1" customFormat="1" ht="11.4" spans="4:19">
      <c r="D358" s="49"/>
      <c r="E358" s="49"/>
      <c r="F358" s="49"/>
      <c r="H358" s="49"/>
      <c r="J358" s="115"/>
      <c r="N358" s="119"/>
      <c r="Q358" s="49"/>
      <c r="R358" s="49"/>
      <c r="S358" s="49"/>
    </row>
    <row r="359" s="1" customFormat="1" ht="11.4" spans="4:19">
      <c r="D359" s="49"/>
      <c r="E359" s="49"/>
      <c r="F359" s="49"/>
      <c r="H359" s="49"/>
      <c r="J359" s="115"/>
      <c r="N359" s="119"/>
      <c r="Q359" s="49"/>
      <c r="R359" s="49"/>
      <c r="S359" s="49"/>
    </row>
    <row r="360" s="1" customFormat="1" ht="11.4" spans="4:19">
      <c r="D360" s="49"/>
      <c r="E360" s="49"/>
      <c r="F360" s="49"/>
      <c r="H360" s="49"/>
      <c r="J360" s="115"/>
      <c r="N360" s="119"/>
      <c r="Q360" s="49"/>
      <c r="R360" s="49"/>
      <c r="S360" s="49"/>
    </row>
    <row r="361" s="1" customFormat="1" ht="11.4" spans="4:19">
      <c r="D361" s="49"/>
      <c r="E361" s="49"/>
      <c r="F361" s="49"/>
      <c r="H361" s="49"/>
      <c r="J361" s="115"/>
      <c r="N361" s="119"/>
      <c r="Q361" s="49"/>
      <c r="R361" s="49"/>
      <c r="S361" s="49"/>
    </row>
    <row r="362" s="1" customFormat="1" ht="11.4" spans="4:19">
      <c r="D362" s="49"/>
      <c r="E362" s="49"/>
      <c r="F362" s="49"/>
      <c r="H362" s="49"/>
      <c r="J362" s="115"/>
      <c r="N362" s="119"/>
      <c r="Q362" s="49"/>
      <c r="R362" s="49"/>
      <c r="S362" s="49"/>
    </row>
    <row r="363" s="1" customFormat="1" ht="11.4" spans="4:19">
      <c r="D363" s="49"/>
      <c r="E363" s="49"/>
      <c r="F363" s="49"/>
      <c r="H363" s="49"/>
      <c r="J363" s="115"/>
      <c r="N363" s="119"/>
      <c r="Q363" s="49"/>
      <c r="R363" s="49"/>
      <c r="S363" s="49"/>
    </row>
    <row r="364" s="1" customFormat="1" ht="11.4" spans="4:19">
      <c r="D364" s="49"/>
      <c r="E364" s="49"/>
      <c r="F364" s="49"/>
      <c r="H364" s="49"/>
      <c r="J364" s="115"/>
      <c r="N364" s="119"/>
      <c r="Q364" s="49"/>
      <c r="R364" s="49"/>
      <c r="S364" s="49"/>
    </row>
    <row r="365" s="1" customFormat="1" ht="11.4" spans="4:19">
      <c r="D365" s="49"/>
      <c r="E365" s="49"/>
      <c r="F365" s="49"/>
      <c r="H365" s="49"/>
      <c r="J365" s="115"/>
      <c r="N365" s="119"/>
      <c r="Q365" s="49"/>
      <c r="R365" s="49"/>
      <c r="S365" s="49"/>
    </row>
    <row r="366" s="1" customFormat="1" ht="11.4" spans="4:19">
      <c r="D366" s="49"/>
      <c r="E366" s="49"/>
      <c r="F366" s="49"/>
      <c r="H366" s="49"/>
      <c r="J366" s="115"/>
      <c r="N366" s="119"/>
      <c r="Q366" s="49"/>
      <c r="R366" s="49"/>
      <c r="S366" s="49"/>
    </row>
    <row r="367" s="1" customFormat="1" ht="11.4" spans="4:19">
      <c r="D367" s="49"/>
      <c r="E367" s="49"/>
      <c r="F367" s="49"/>
      <c r="H367" s="49"/>
      <c r="J367" s="115"/>
      <c r="N367" s="119"/>
      <c r="Q367" s="49"/>
      <c r="R367" s="49"/>
      <c r="S367" s="49"/>
    </row>
    <row r="368" s="1" customFormat="1" ht="11.4" spans="4:19">
      <c r="D368" s="49"/>
      <c r="E368" s="49"/>
      <c r="F368" s="49"/>
      <c r="H368" s="49"/>
      <c r="J368" s="115"/>
      <c r="N368" s="119"/>
      <c r="Q368" s="49"/>
      <c r="R368" s="49"/>
      <c r="S368" s="49"/>
    </row>
    <row r="369" s="1" customFormat="1" ht="11.4" spans="4:19">
      <c r="D369" s="49"/>
      <c r="E369" s="49"/>
      <c r="F369" s="49"/>
      <c r="H369" s="49"/>
      <c r="J369" s="115"/>
      <c r="N369" s="119"/>
      <c r="Q369" s="49"/>
      <c r="R369" s="49"/>
      <c r="S369" s="49"/>
    </row>
    <row r="370" s="1" customFormat="1" ht="11.4" spans="4:19">
      <c r="D370" s="49"/>
      <c r="E370" s="49"/>
      <c r="F370" s="49"/>
      <c r="H370" s="49"/>
      <c r="J370" s="115"/>
      <c r="N370" s="119"/>
      <c r="Q370" s="49"/>
      <c r="R370" s="49"/>
      <c r="S370" s="49"/>
    </row>
    <row r="371" s="1" customFormat="1" ht="11.4" spans="4:19">
      <c r="D371" s="49"/>
      <c r="E371" s="49"/>
      <c r="F371" s="49"/>
      <c r="H371" s="49"/>
      <c r="J371" s="115"/>
      <c r="N371" s="119"/>
      <c r="Q371" s="49"/>
      <c r="R371" s="49"/>
      <c r="S371" s="49"/>
    </row>
    <row r="372" s="1" customFormat="1" ht="11.4" spans="4:19">
      <c r="D372" s="49"/>
      <c r="E372" s="49"/>
      <c r="F372" s="49"/>
      <c r="H372" s="49"/>
      <c r="J372" s="115"/>
      <c r="N372" s="119"/>
      <c r="Q372" s="49"/>
      <c r="R372" s="49"/>
      <c r="S372" s="49"/>
    </row>
    <row r="373" s="1" customFormat="1" ht="11.4" spans="4:19">
      <c r="D373" s="49"/>
      <c r="E373" s="49"/>
      <c r="F373" s="49"/>
      <c r="H373" s="49"/>
      <c r="J373" s="115"/>
      <c r="N373" s="119"/>
      <c r="Q373" s="49"/>
      <c r="R373" s="49"/>
      <c r="S373" s="49"/>
    </row>
    <row r="374" s="1" customFormat="1" ht="11.4" spans="4:19">
      <c r="D374" s="49"/>
      <c r="E374" s="49"/>
      <c r="F374" s="49"/>
      <c r="H374" s="49"/>
      <c r="J374" s="115"/>
      <c r="N374" s="119"/>
      <c r="Q374" s="49"/>
      <c r="R374" s="49"/>
      <c r="S374" s="49"/>
    </row>
    <row r="375" s="1" customFormat="1" ht="11.4" spans="4:19">
      <c r="D375" s="49"/>
      <c r="E375" s="49"/>
      <c r="F375" s="49"/>
      <c r="H375" s="49"/>
      <c r="J375" s="115"/>
      <c r="N375" s="119"/>
      <c r="Q375" s="49"/>
      <c r="R375" s="49"/>
      <c r="S375" s="49"/>
    </row>
    <row r="376" s="1" customFormat="1" ht="11.4" spans="4:19">
      <c r="D376" s="49"/>
      <c r="E376" s="49"/>
      <c r="F376" s="49"/>
      <c r="H376" s="49"/>
      <c r="J376" s="115"/>
      <c r="N376" s="119"/>
      <c r="Q376" s="49"/>
      <c r="R376" s="49"/>
      <c r="S376" s="49"/>
    </row>
    <row r="377" s="1" customFormat="1" ht="11.4" spans="4:19">
      <c r="D377" s="49"/>
      <c r="E377" s="49"/>
      <c r="F377" s="49"/>
      <c r="H377" s="49"/>
      <c r="J377" s="115"/>
      <c r="N377" s="119"/>
      <c r="Q377" s="49"/>
      <c r="R377" s="49"/>
      <c r="S377" s="49"/>
    </row>
    <row r="378" s="1" customFormat="1" ht="11.4" spans="4:19">
      <c r="D378" s="49"/>
      <c r="E378" s="49"/>
      <c r="F378" s="49"/>
      <c r="H378" s="49"/>
      <c r="J378" s="115"/>
      <c r="N378" s="119"/>
      <c r="Q378" s="49"/>
      <c r="R378" s="49"/>
      <c r="S378" s="49"/>
    </row>
    <row r="379" s="1" customFormat="1" ht="11.4" spans="4:19">
      <c r="D379" s="49"/>
      <c r="E379" s="49"/>
      <c r="F379" s="49"/>
      <c r="H379" s="49"/>
      <c r="J379" s="115"/>
      <c r="N379" s="119"/>
      <c r="Q379" s="49"/>
      <c r="R379" s="49"/>
      <c r="S379" s="49"/>
    </row>
    <row r="380" s="1" customFormat="1" ht="11.4" spans="4:19">
      <c r="D380" s="49"/>
      <c r="E380" s="49"/>
      <c r="F380" s="49"/>
      <c r="H380" s="49"/>
      <c r="J380" s="115"/>
      <c r="N380" s="119"/>
      <c r="Q380" s="49"/>
      <c r="R380" s="49"/>
      <c r="S380" s="49"/>
    </row>
    <row r="381" s="1" customFormat="1" ht="11.4" spans="4:19">
      <c r="D381" s="49"/>
      <c r="E381" s="49"/>
      <c r="F381" s="49"/>
      <c r="H381" s="49"/>
      <c r="J381" s="115"/>
      <c r="N381" s="119"/>
      <c r="Q381" s="49"/>
      <c r="R381" s="49"/>
      <c r="S381" s="49"/>
    </row>
    <row r="382" s="1" customFormat="1" ht="11.4" spans="4:19">
      <c r="D382" s="49"/>
      <c r="E382" s="49"/>
      <c r="F382" s="49"/>
      <c r="H382" s="49"/>
      <c r="J382" s="115"/>
      <c r="N382" s="119"/>
      <c r="Q382" s="49"/>
      <c r="R382" s="49"/>
      <c r="S382" s="49"/>
    </row>
    <row r="383" s="1" customFormat="1" ht="11.4" spans="4:19">
      <c r="D383" s="49"/>
      <c r="E383" s="49"/>
      <c r="F383" s="49"/>
      <c r="H383" s="49"/>
      <c r="J383" s="115"/>
      <c r="N383" s="119"/>
      <c r="Q383" s="49"/>
      <c r="R383" s="49"/>
      <c r="S383" s="49"/>
    </row>
    <row r="384" s="1" customFormat="1" ht="11.4" spans="4:19">
      <c r="D384" s="49"/>
      <c r="E384" s="49"/>
      <c r="F384" s="49"/>
      <c r="H384" s="49"/>
      <c r="J384" s="115"/>
      <c r="N384" s="119"/>
      <c r="Q384" s="49"/>
      <c r="R384" s="49"/>
      <c r="S384" s="49"/>
    </row>
    <row r="385" s="1" customFormat="1" ht="11.4" spans="4:19">
      <c r="D385" s="49"/>
      <c r="E385" s="49"/>
      <c r="F385" s="49"/>
      <c r="H385" s="49"/>
      <c r="J385" s="115"/>
      <c r="N385" s="119"/>
      <c r="Q385" s="49"/>
      <c r="R385" s="49"/>
      <c r="S385" s="49"/>
    </row>
    <row r="386" s="1" customFormat="1" ht="11.4" spans="4:19">
      <c r="D386" s="49"/>
      <c r="E386" s="49"/>
      <c r="F386" s="49"/>
      <c r="H386" s="49"/>
      <c r="J386" s="115"/>
      <c r="N386" s="119"/>
      <c r="Q386" s="49"/>
      <c r="R386" s="49"/>
      <c r="S386" s="49"/>
    </row>
    <row r="387" s="1" customFormat="1" ht="11.4" spans="4:19">
      <c r="D387" s="49"/>
      <c r="E387" s="49"/>
      <c r="F387" s="49"/>
      <c r="H387" s="49"/>
      <c r="J387" s="115"/>
      <c r="N387" s="119"/>
      <c r="Q387" s="49"/>
      <c r="R387" s="49"/>
      <c r="S387" s="49"/>
    </row>
    <row r="388" s="1" customFormat="1" ht="11.4" spans="4:19">
      <c r="D388" s="49"/>
      <c r="E388" s="49"/>
      <c r="F388" s="49"/>
      <c r="H388" s="49"/>
      <c r="J388" s="115"/>
      <c r="N388" s="119"/>
      <c r="Q388" s="49"/>
      <c r="R388" s="49"/>
      <c r="S388" s="49"/>
    </row>
    <row r="389" s="1" customFormat="1" ht="11.4" spans="4:19">
      <c r="D389" s="49"/>
      <c r="E389" s="49"/>
      <c r="F389" s="49"/>
      <c r="H389" s="49"/>
      <c r="J389" s="115"/>
      <c r="N389" s="119"/>
      <c r="Q389" s="49"/>
      <c r="R389" s="49"/>
      <c r="S389" s="49"/>
    </row>
    <row r="390" s="1" customFormat="1" ht="11.4" spans="4:19">
      <c r="D390" s="49"/>
      <c r="E390" s="49"/>
      <c r="F390" s="49"/>
      <c r="H390" s="49"/>
      <c r="J390" s="115"/>
      <c r="N390" s="119"/>
      <c r="Q390" s="49"/>
      <c r="R390" s="49"/>
      <c r="S390" s="49"/>
    </row>
    <row r="391" s="1" customFormat="1" ht="11.4" spans="4:19">
      <c r="D391" s="49"/>
      <c r="E391" s="49"/>
      <c r="F391" s="49"/>
      <c r="H391" s="49"/>
      <c r="J391" s="115"/>
      <c r="N391" s="119"/>
      <c r="Q391" s="49"/>
      <c r="R391" s="49"/>
      <c r="S391" s="49"/>
    </row>
    <row r="392" s="1" customFormat="1" ht="11.4" spans="4:19">
      <c r="D392" s="49"/>
      <c r="E392" s="49"/>
      <c r="F392" s="49"/>
      <c r="H392" s="49"/>
      <c r="J392" s="115"/>
      <c r="N392" s="119"/>
      <c r="Q392" s="49"/>
      <c r="R392" s="49"/>
      <c r="S392" s="49"/>
    </row>
    <row r="393" s="1" customFormat="1" ht="11.4" spans="4:19">
      <c r="D393" s="49"/>
      <c r="E393" s="49"/>
      <c r="F393" s="49"/>
      <c r="H393" s="49"/>
      <c r="J393" s="115"/>
      <c r="N393" s="119"/>
      <c r="Q393" s="49"/>
      <c r="R393" s="49"/>
      <c r="S393" s="49"/>
    </row>
    <row r="394" s="1" customFormat="1" ht="11.4" spans="4:19">
      <c r="D394" s="49"/>
      <c r="E394" s="49"/>
      <c r="F394" s="49"/>
      <c r="H394" s="49"/>
      <c r="J394" s="115"/>
      <c r="N394" s="119"/>
      <c r="Q394" s="49"/>
      <c r="R394" s="49"/>
      <c r="S394" s="49"/>
    </row>
    <row r="395" s="1" customFormat="1" ht="11.4" spans="4:19">
      <c r="D395" s="49"/>
      <c r="E395" s="49"/>
      <c r="F395" s="49"/>
      <c r="H395" s="49"/>
      <c r="J395" s="115"/>
      <c r="N395" s="119"/>
      <c r="Q395" s="49"/>
      <c r="R395" s="49"/>
      <c r="S395" s="49"/>
    </row>
    <row r="396" s="1" customFormat="1" ht="11.4" spans="4:19">
      <c r="D396" s="49"/>
      <c r="E396" s="49"/>
      <c r="F396" s="49"/>
      <c r="H396" s="49"/>
      <c r="J396" s="115"/>
      <c r="N396" s="119"/>
      <c r="Q396" s="49"/>
      <c r="R396" s="49"/>
      <c r="S396" s="49"/>
    </row>
    <row r="397" s="1" customFormat="1" ht="11.4" spans="4:19">
      <c r="D397" s="49"/>
      <c r="E397" s="49"/>
      <c r="F397" s="49"/>
      <c r="H397" s="49"/>
      <c r="J397" s="115"/>
      <c r="N397" s="119"/>
      <c r="Q397" s="49"/>
      <c r="R397" s="49"/>
      <c r="S397" s="49"/>
    </row>
    <row r="398" s="1" customFormat="1" ht="11.4" spans="4:19">
      <c r="D398" s="49"/>
      <c r="E398" s="49"/>
      <c r="F398" s="49"/>
      <c r="H398" s="49"/>
      <c r="J398" s="115"/>
      <c r="N398" s="119"/>
      <c r="Q398" s="49"/>
      <c r="R398" s="49"/>
      <c r="S398" s="49"/>
    </row>
    <row r="399" s="1" customFormat="1" ht="11.4" spans="4:19">
      <c r="D399" s="49"/>
      <c r="E399" s="49"/>
      <c r="F399" s="49"/>
      <c r="H399" s="49"/>
      <c r="J399" s="115"/>
      <c r="N399" s="119"/>
      <c r="Q399" s="49"/>
      <c r="R399" s="49"/>
      <c r="S399" s="49"/>
    </row>
    <row r="400" s="1" customFormat="1" ht="11.4" spans="4:19">
      <c r="D400" s="49"/>
      <c r="E400" s="49"/>
      <c r="F400" s="49"/>
      <c r="H400" s="49"/>
      <c r="J400" s="115"/>
      <c r="N400" s="119"/>
      <c r="Q400" s="49"/>
      <c r="R400" s="49"/>
      <c r="S400" s="49"/>
    </row>
    <row r="401" s="1" customFormat="1" ht="11.4" spans="4:19">
      <c r="D401" s="49"/>
      <c r="E401" s="49"/>
      <c r="F401" s="49"/>
      <c r="H401" s="49"/>
      <c r="J401" s="115"/>
      <c r="N401" s="119"/>
      <c r="Q401" s="49"/>
      <c r="R401" s="49"/>
      <c r="S401" s="49"/>
    </row>
    <row r="402" s="1" customFormat="1" ht="11.4" spans="4:19">
      <c r="D402" s="49"/>
      <c r="E402" s="49"/>
      <c r="F402" s="49"/>
      <c r="H402" s="49"/>
      <c r="J402" s="115"/>
      <c r="N402" s="119"/>
      <c r="Q402" s="49"/>
      <c r="R402" s="49"/>
      <c r="S402" s="49"/>
    </row>
    <row r="403" s="1" customFormat="1" ht="11.4" spans="4:19">
      <c r="D403" s="49"/>
      <c r="E403" s="49"/>
      <c r="F403" s="49"/>
      <c r="H403" s="49"/>
      <c r="J403" s="115"/>
      <c r="N403" s="119"/>
      <c r="Q403" s="49"/>
      <c r="R403" s="49"/>
      <c r="S403" s="49"/>
    </row>
    <row r="404" s="1" customFormat="1" ht="11.4" spans="4:19">
      <c r="D404" s="49"/>
      <c r="E404" s="49"/>
      <c r="F404" s="49"/>
      <c r="H404" s="49"/>
      <c r="J404" s="115"/>
      <c r="N404" s="119"/>
      <c r="Q404" s="49"/>
      <c r="R404" s="49"/>
      <c r="S404" s="49"/>
    </row>
    <row r="405" s="1" customFormat="1" ht="11.4" spans="4:19">
      <c r="D405" s="49"/>
      <c r="E405" s="49"/>
      <c r="F405" s="49"/>
      <c r="H405" s="49"/>
      <c r="J405" s="115"/>
      <c r="N405" s="119"/>
      <c r="Q405" s="49"/>
      <c r="R405" s="49"/>
      <c r="S405" s="49"/>
    </row>
    <row r="406" s="1" customFormat="1" ht="11.4" spans="4:19">
      <c r="D406" s="49"/>
      <c r="E406" s="49"/>
      <c r="F406" s="49"/>
      <c r="H406" s="49"/>
      <c r="J406" s="115"/>
      <c r="N406" s="119"/>
      <c r="Q406" s="49"/>
      <c r="R406" s="49"/>
      <c r="S406" s="49"/>
    </row>
    <row r="407" s="1" customFormat="1" ht="11.4" spans="4:19">
      <c r="D407" s="49"/>
      <c r="E407" s="49"/>
      <c r="F407" s="49"/>
      <c r="H407" s="49"/>
      <c r="J407" s="115"/>
      <c r="N407" s="119"/>
      <c r="Q407" s="49"/>
      <c r="R407" s="49"/>
      <c r="S407" s="49"/>
    </row>
    <row r="408" s="1" customFormat="1" ht="11.4" spans="4:19">
      <c r="D408" s="49"/>
      <c r="E408" s="49"/>
      <c r="F408" s="49"/>
      <c r="H408" s="49"/>
      <c r="J408" s="115"/>
      <c r="N408" s="119"/>
      <c r="Q408" s="49"/>
      <c r="R408" s="49"/>
      <c r="S408" s="49"/>
    </row>
    <row r="409" s="1" customFormat="1" ht="11.4" spans="4:19">
      <c r="D409" s="49"/>
      <c r="E409" s="49"/>
      <c r="F409" s="49"/>
      <c r="H409" s="49"/>
      <c r="J409" s="115"/>
      <c r="N409" s="119"/>
      <c r="Q409" s="49"/>
      <c r="R409" s="49"/>
      <c r="S409" s="49"/>
    </row>
    <row r="410" s="1" customFormat="1" ht="11.4" spans="4:19">
      <c r="D410" s="49"/>
      <c r="E410" s="49"/>
      <c r="F410" s="49"/>
      <c r="H410" s="49"/>
      <c r="J410" s="115"/>
      <c r="N410" s="119"/>
      <c r="Q410" s="49"/>
      <c r="R410" s="49"/>
      <c r="S410" s="49"/>
    </row>
    <row r="411" s="1" customFormat="1" ht="11.4" spans="4:19">
      <c r="D411" s="49"/>
      <c r="E411" s="49"/>
      <c r="F411" s="49"/>
      <c r="H411" s="49"/>
      <c r="J411" s="115"/>
      <c r="N411" s="119"/>
      <c r="Q411" s="49"/>
      <c r="R411" s="49"/>
      <c r="S411" s="49"/>
    </row>
    <row r="412" s="1" customFormat="1" ht="11.4" spans="4:19">
      <c r="D412" s="49"/>
      <c r="E412" s="49"/>
      <c r="F412" s="49"/>
      <c r="H412" s="49"/>
      <c r="J412" s="115"/>
      <c r="N412" s="119"/>
      <c r="Q412" s="49"/>
      <c r="R412" s="49"/>
      <c r="S412" s="49"/>
    </row>
    <row r="413" s="1" customFormat="1" ht="11.4" spans="4:19">
      <c r="D413" s="49"/>
      <c r="E413" s="49"/>
      <c r="F413" s="49"/>
      <c r="H413" s="49"/>
      <c r="J413" s="115"/>
      <c r="N413" s="119"/>
      <c r="Q413" s="49"/>
      <c r="R413" s="49"/>
      <c r="S413" s="49"/>
    </row>
    <row r="414" s="1" customFormat="1" ht="11.4" spans="4:19">
      <c r="D414" s="49"/>
      <c r="E414" s="49"/>
      <c r="F414" s="49"/>
      <c r="H414" s="49"/>
      <c r="J414" s="115"/>
      <c r="N414" s="119"/>
      <c r="Q414" s="49"/>
      <c r="R414" s="49"/>
      <c r="S414" s="49"/>
    </row>
    <row r="415" s="1" customFormat="1" ht="11.4" spans="4:19">
      <c r="D415" s="49"/>
      <c r="E415" s="49"/>
      <c r="F415" s="49"/>
      <c r="H415" s="49"/>
      <c r="J415" s="115"/>
      <c r="N415" s="119"/>
      <c r="Q415" s="49"/>
      <c r="R415" s="49"/>
      <c r="S415" s="49"/>
    </row>
    <row r="416" s="1" customFormat="1" ht="11.4" spans="4:19">
      <c r="D416" s="49"/>
      <c r="E416" s="49"/>
      <c r="F416" s="49"/>
      <c r="H416" s="49"/>
      <c r="J416" s="115"/>
      <c r="N416" s="119"/>
      <c r="Q416" s="49"/>
      <c r="R416" s="49"/>
      <c r="S416" s="49"/>
    </row>
    <row r="417" s="1" customFormat="1" ht="11.4" spans="4:19">
      <c r="D417" s="49"/>
      <c r="E417" s="49"/>
      <c r="F417" s="49"/>
      <c r="H417" s="49"/>
      <c r="J417" s="115"/>
      <c r="N417" s="119"/>
      <c r="Q417" s="49"/>
      <c r="R417" s="49"/>
      <c r="S417" s="49"/>
    </row>
    <row r="418" s="1" customFormat="1" ht="11.4" spans="4:19">
      <c r="D418" s="49"/>
      <c r="E418" s="49"/>
      <c r="F418" s="49"/>
      <c r="H418" s="49"/>
      <c r="J418" s="115"/>
      <c r="N418" s="119"/>
      <c r="Q418" s="49"/>
      <c r="R418" s="49"/>
      <c r="S418" s="49"/>
    </row>
    <row r="419" s="1" customFormat="1" ht="11.4" spans="4:19">
      <c r="D419" s="49"/>
      <c r="E419" s="49"/>
      <c r="F419" s="49"/>
      <c r="H419" s="49"/>
      <c r="J419" s="115"/>
      <c r="N419" s="119"/>
      <c r="Q419" s="49"/>
      <c r="R419" s="49"/>
      <c r="S419" s="49"/>
    </row>
    <row r="420" s="1" customFormat="1" ht="11.4" spans="4:19">
      <c r="D420" s="49"/>
      <c r="E420" s="49"/>
      <c r="F420" s="49"/>
      <c r="H420" s="49"/>
      <c r="J420" s="115"/>
      <c r="N420" s="119"/>
      <c r="Q420" s="49"/>
      <c r="R420" s="49"/>
      <c r="S420" s="49"/>
    </row>
    <row r="421" s="1" customFormat="1" ht="11.4" spans="4:19">
      <c r="D421" s="49"/>
      <c r="E421" s="49"/>
      <c r="F421" s="49"/>
      <c r="H421" s="49"/>
      <c r="J421" s="115"/>
      <c r="N421" s="119"/>
      <c r="Q421" s="49"/>
      <c r="R421" s="49"/>
      <c r="S421" s="49"/>
    </row>
    <row r="422" s="1" customFormat="1" ht="11.4" spans="4:19">
      <c r="D422" s="49"/>
      <c r="E422" s="49"/>
      <c r="F422" s="49"/>
      <c r="H422" s="49"/>
      <c r="J422" s="115"/>
      <c r="N422" s="119"/>
      <c r="Q422" s="49"/>
      <c r="R422" s="49"/>
      <c r="S422" s="49"/>
    </row>
    <row r="423" s="1" customFormat="1" ht="11.4" spans="4:19">
      <c r="D423" s="49"/>
      <c r="E423" s="49"/>
      <c r="F423" s="49"/>
      <c r="H423" s="49"/>
      <c r="J423" s="115"/>
      <c r="N423" s="119"/>
      <c r="Q423" s="49"/>
      <c r="R423" s="49"/>
      <c r="S423" s="49"/>
    </row>
    <row r="424" s="1" customFormat="1" ht="11.4" spans="4:19">
      <c r="D424" s="49"/>
      <c r="E424" s="49"/>
      <c r="F424" s="49"/>
      <c r="H424" s="49"/>
      <c r="J424" s="115"/>
      <c r="N424" s="119"/>
      <c r="Q424" s="49"/>
      <c r="R424" s="49"/>
      <c r="S424" s="49"/>
    </row>
    <row r="425" s="1" customFormat="1" ht="11.4" spans="4:19">
      <c r="D425" s="49"/>
      <c r="E425" s="49"/>
      <c r="F425" s="49"/>
      <c r="H425" s="49"/>
      <c r="J425" s="115"/>
      <c r="N425" s="119"/>
      <c r="Q425" s="49"/>
      <c r="R425" s="49"/>
      <c r="S425" s="49"/>
    </row>
    <row r="426" s="1" customFormat="1" ht="11.4" spans="4:19">
      <c r="D426" s="49"/>
      <c r="E426" s="49"/>
      <c r="F426" s="49"/>
      <c r="H426" s="49"/>
      <c r="J426" s="115"/>
      <c r="N426" s="119"/>
      <c r="Q426" s="49"/>
      <c r="R426" s="49"/>
      <c r="S426" s="49"/>
    </row>
    <row r="427" s="1" customFormat="1" ht="11.4" spans="4:19">
      <c r="D427" s="49"/>
      <c r="E427" s="49"/>
      <c r="F427" s="49"/>
      <c r="H427" s="49"/>
      <c r="J427" s="115"/>
      <c r="N427" s="119"/>
      <c r="Q427" s="49"/>
      <c r="R427" s="49"/>
      <c r="S427" s="49"/>
    </row>
    <row r="428" s="1" customFormat="1" ht="11.4" spans="4:19">
      <c r="D428" s="49"/>
      <c r="E428" s="49"/>
      <c r="F428" s="49"/>
      <c r="H428" s="49"/>
      <c r="J428" s="115"/>
      <c r="N428" s="119"/>
      <c r="Q428" s="49"/>
      <c r="R428" s="49"/>
      <c r="S428" s="49"/>
    </row>
    <row r="429" s="1" customFormat="1" ht="11.4" spans="4:19">
      <c r="D429" s="49"/>
      <c r="E429" s="49"/>
      <c r="F429" s="49"/>
      <c r="H429" s="49"/>
      <c r="J429" s="115"/>
      <c r="N429" s="119"/>
      <c r="Q429" s="49"/>
      <c r="R429" s="49"/>
      <c r="S429" s="49"/>
    </row>
    <row r="430" s="1" customFormat="1" ht="11.4" spans="4:19">
      <c r="D430" s="49"/>
      <c r="E430" s="49"/>
      <c r="F430" s="49"/>
      <c r="H430" s="49"/>
      <c r="J430" s="115"/>
      <c r="N430" s="119"/>
      <c r="Q430" s="49"/>
      <c r="R430" s="49"/>
      <c r="S430" s="49"/>
    </row>
    <row r="431" s="1" customFormat="1" ht="11.4" spans="4:19">
      <c r="D431" s="49"/>
      <c r="E431" s="49"/>
      <c r="F431" s="49"/>
      <c r="H431" s="49"/>
      <c r="J431" s="115"/>
      <c r="N431" s="119"/>
      <c r="Q431" s="49"/>
      <c r="R431" s="49"/>
      <c r="S431" s="49"/>
    </row>
    <row r="432" s="1" customFormat="1" ht="11.4" spans="4:19">
      <c r="D432" s="49"/>
      <c r="E432" s="49"/>
      <c r="F432" s="49"/>
      <c r="H432" s="49"/>
      <c r="J432" s="115"/>
      <c r="N432" s="119"/>
      <c r="Q432" s="49"/>
      <c r="R432" s="49"/>
      <c r="S432" s="49"/>
    </row>
    <row r="433" s="1" customFormat="1" ht="11.4" spans="4:19">
      <c r="D433" s="49"/>
      <c r="E433" s="49"/>
      <c r="F433" s="49"/>
      <c r="H433" s="49"/>
      <c r="J433" s="115"/>
      <c r="N433" s="119"/>
      <c r="Q433" s="49"/>
      <c r="R433" s="49"/>
      <c r="S433" s="49"/>
    </row>
    <row r="434" s="1" customFormat="1" ht="11.4" spans="4:19">
      <c r="D434" s="49"/>
      <c r="E434" s="49"/>
      <c r="F434" s="49"/>
      <c r="H434" s="49"/>
      <c r="J434" s="115"/>
      <c r="N434" s="119"/>
      <c r="Q434" s="49"/>
      <c r="R434" s="49"/>
      <c r="S434" s="49"/>
    </row>
    <row r="435" s="1" customFormat="1" ht="11.4" spans="4:19">
      <c r="D435" s="49"/>
      <c r="E435" s="49"/>
      <c r="F435" s="49"/>
      <c r="H435" s="49"/>
      <c r="J435" s="115"/>
      <c r="N435" s="119"/>
      <c r="Q435" s="49"/>
      <c r="R435" s="49"/>
      <c r="S435" s="49"/>
    </row>
    <row r="436" s="1" customFormat="1" ht="11.4" spans="4:19">
      <c r="D436" s="49"/>
      <c r="E436" s="49"/>
      <c r="F436" s="49"/>
      <c r="H436" s="49"/>
      <c r="J436" s="115"/>
      <c r="N436" s="119"/>
      <c r="Q436" s="49"/>
      <c r="R436" s="49"/>
      <c r="S436" s="49"/>
    </row>
    <row r="437" s="1" customFormat="1" ht="11.4" spans="4:19">
      <c r="D437" s="49"/>
      <c r="E437" s="49"/>
      <c r="F437" s="49"/>
      <c r="H437" s="49"/>
      <c r="J437" s="115"/>
      <c r="N437" s="119"/>
      <c r="Q437" s="49"/>
      <c r="R437" s="49"/>
      <c r="S437" s="49"/>
    </row>
    <row r="438" s="1" customFormat="1" ht="11.4" spans="4:19">
      <c r="D438" s="49"/>
      <c r="E438" s="49"/>
      <c r="F438" s="49"/>
      <c r="H438" s="49"/>
      <c r="J438" s="115"/>
      <c r="N438" s="119"/>
      <c r="Q438" s="49"/>
      <c r="R438" s="49"/>
      <c r="S438" s="49"/>
    </row>
    <row r="439" s="1" customFormat="1" ht="11.4" spans="4:19">
      <c r="D439" s="49"/>
      <c r="E439" s="49"/>
      <c r="F439" s="49"/>
      <c r="H439" s="49"/>
      <c r="J439" s="115"/>
      <c r="N439" s="119"/>
      <c r="Q439" s="49"/>
      <c r="R439" s="49"/>
      <c r="S439" s="49"/>
    </row>
    <row r="440" s="1" customFormat="1" ht="11.4" spans="4:19">
      <c r="D440" s="49"/>
      <c r="E440" s="49"/>
      <c r="F440" s="49"/>
      <c r="H440" s="49"/>
      <c r="J440" s="115"/>
      <c r="N440" s="119"/>
      <c r="Q440" s="49"/>
      <c r="R440" s="49"/>
      <c r="S440" s="49"/>
    </row>
    <row r="441" s="1" customFormat="1" ht="11.4" spans="4:19">
      <c r="D441" s="49"/>
      <c r="E441" s="49"/>
      <c r="F441" s="49"/>
      <c r="H441" s="49"/>
      <c r="J441" s="115"/>
      <c r="N441" s="119"/>
      <c r="Q441" s="49"/>
      <c r="R441" s="49"/>
      <c r="S441" s="49"/>
    </row>
    <row r="442" s="1" customFormat="1" ht="11.4" spans="4:19">
      <c r="D442" s="49"/>
      <c r="E442" s="49"/>
      <c r="F442" s="49"/>
      <c r="H442" s="49"/>
      <c r="J442" s="115"/>
      <c r="N442" s="119"/>
      <c r="Q442" s="49"/>
      <c r="R442" s="49"/>
      <c r="S442" s="49"/>
    </row>
    <row r="443" s="1" customFormat="1" ht="11.4" spans="4:19">
      <c r="D443" s="49"/>
      <c r="E443" s="49"/>
      <c r="F443" s="49"/>
      <c r="H443" s="49"/>
      <c r="J443" s="115"/>
      <c r="N443" s="119"/>
      <c r="Q443" s="49"/>
      <c r="R443" s="49"/>
      <c r="S443" s="49"/>
    </row>
    <row r="444" s="1" customFormat="1" ht="11.4" spans="4:19">
      <c r="D444" s="49"/>
      <c r="E444" s="49"/>
      <c r="F444" s="49"/>
      <c r="H444" s="49"/>
      <c r="J444" s="115"/>
      <c r="N444" s="119"/>
      <c r="Q444" s="49"/>
      <c r="R444" s="49"/>
      <c r="S444" s="49"/>
    </row>
    <row r="445" s="1" customFormat="1" ht="11.4" spans="4:19">
      <c r="D445" s="49"/>
      <c r="E445" s="49"/>
      <c r="F445" s="49"/>
      <c r="H445" s="49"/>
      <c r="J445" s="115"/>
      <c r="N445" s="119"/>
      <c r="Q445" s="49"/>
      <c r="R445" s="49"/>
      <c r="S445" s="49"/>
    </row>
    <row r="446" s="1" customFormat="1" ht="11.4" spans="4:19">
      <c r="D446" s="49"/>
      <c r="E446" s="49"/>
      <c r="F446" s="49"/>
      <c r="H446" s="49"/>
      <c r="J446" s="115"/>
      <c r="N446" s="119"/>
      <c r="Q446" s="49"/>
      <c r="R446" s="49"/>
      <c r="S446" s="49"/>
    </row>
    <row r="447" s="1" customFormat="1" ht="11.4" spans="4:19">
      <c r="D447" s="49"/>
      <c r="E447" s="49"/>
      <c r="F447" s="49"/>
      <c r="H447" s="49"/>
      <c r="J447" s="115"/>
      <c r="N447" s="119"/>
      <c r="Q447" s="49"/>
      <c r="R447" s="49"/>
      <c r="S447" s="49"/>
    </row>
    <row r="448" s="1" customFormat="1" ht="11.4" spans="4:19">
      <c r="D448" s="49"/>
      <c r="E448" s="49"/>
      <c r="F448" s="49"/>
      <c r="H448" s="49"/>
      <c r="J448" s="115"/>
      <c r="N448" s="119"/>
      <c r="Q448" s="49"/>
      <c r="R448" s="49"/>
      <c r="S448" s="49"/>
    </row>
    <row r="449" s="1" customFormat="1" ht="11.4" spans="4:19">
      <c r="D449" s="49"/>
      <c r="E449" s="49"/>
      <c r="F449" s="49"/>
      <c r="H449" s="49"/>
      <c r="J449" s="115"/>
      <c r="N449" s="119"/>
      <c r="Q449" s="49"/>
      <c r="R449" s="49"/>
      <c r="S449" s="49"/>
    </row>
    <row r="450" s="1" customFormat="1" ht="11.4" spans="4:19">
      <c r="D450" s="49"/>
      <c r="E450" s="49"/>
      <c r="F450" s="49"/>
      <c r="H450" s="49"/>
      <c r="J450" s="115"/>
      <c r="N450" s="119"/>
      <c r="Q450" s="49"/>
      <c r="R450" s="49"/>
      <c r="S450" s="49"/>
    </row>
    <row r="451" s="1" customFormat="1" ht="11.4" spans="4:19">
      <c r="D451" s="49"/>
      <c r="E451" s="49"/>
      <c r="F451" s="49"/>
      <c r="H451" s="49"/>
      <c r="J451" s="115"/>
      <c r="N451" s="119"/>
      <c r="Q451" s="49"/>
      <c r="R451" s="49"/>
      <c r="S451" s="49"/>
    </row>
    <row r="452" s="1" customFormat="1" ht="11.4" spans="4:19">
      <c r="D452" s="49"/>
      <c r="E452" s="49"/>
      <c r="F452" s="49"/>
      <c r="H452" s="49"/>
      <c r="J452" s="115"/>
      <c r="N452" s="119"/>
      <c r="Q452" s="49"/>
      <c r="R452" s="49"/>
      <c r="S452" s="49"/>
    </row>
    <row r="453" s="1" customFormat="1" ht="11.4" spans="4:19">
      <c r="D453" s="49"/>
      <c r="E453" s="49"/>
      <c r="F453" s="49"/>
      <c r="H453" s="49"/>
      <c r="J453" s="115"/>
      <c r="N453" s="119"/>
      <c r="Q453" s="49"/>
      <c r="R453" s="49"/>
      <c r="S453" s="49"/>
    </row>
    <row r="454" s="1" customFormat="1" ht="11.4" spans="4:19">
      <c r="D454" s="49"/>
      <c r="E454" s="49"/>
      <c r="F454" s="49"/>
      <c r="H454" s="49"/>
      <c r="J454" s="115"/>
      <c r="N454" s="119"/>
      <c r="Q454" s="49"/>
      <c r="R454" s="49"/>
      <c r="S454" s="49"/>
    </row>
    <row r="455" s="1" customFormat="1" ht="11.4" spans="4:19">
      <c r="D455" s="49"/>
      <c r="E455" s="49"/>
      <c r="F455" s="49"/>
      <c r="H455" s="49"/>
      <c r="J455" s="115"/>
      <c r="N455" s="119"/>
      <c r="Q455" s="49"/>
      <c r="R455" s="49"/>
      <c r="S455" s="49"/>
    </row>
    <row r="456" s="1" customFormat="1" ht="11.4" spans="4:19">
      <c r="D456" s="49"/>
      <c r="E456" s="49"/>
      <c r="F456" s="49"/>
      <c r="H456" s="49"/>
      <c r="J456" s="115"/>
      <c r="N456" s="119"/>
      <c r="Q456" s="49"/>
      <c r="R456" s="49"/>
      <c r="S456" s="49"/>
    </row>
    <row r="457" s="1" customFormat="1" ht="11.4" spans="4:19">
      <c r="D457" s="49"/>
      <c r="E457" s="49"/>
      <c r="F457" s="49"/>
      <c r="H457" s="49"/>
      <c r="J457" s="115"/>
      <c r="N457" s="119"/>
      <c r="Q457" s="49"/>
      <c r="R457" s="49"/>
      <c r="S457" s="49"/>
    </row>
    <row r="458" s="1" customFormat="1" ht="11.4" spans="4:19">
      <c r="D458" s="49"/>
      <c r="E458" s="49"/>
      <c r="F458" s="49"/>
      <c r="H458" s="49"/>
      <c r="J458" s="115"/>
      <c r="N458" s="119"/>
      <c r="Q458" s="49"/>
      <c r="R458" s="49"/>
      <c r="S458" s="49"/>
    </row>
    <row r="459" s="1" customFormat="1" ht="11.4" spans="4:19">
      <c r="D459" s="49"/>
      <c r="E459" s="49"/>
      <c r="F459" s="49"/>
      <c r="H459" s="49"/>
      <c r="J459" s="115"/>
      <c r="N459" s="119"/>
      <c r="Q459" s="49"/>
      <c r="R459" s="49"/>
      <c r="S459" s="49"/>
    </row>
    <row r="460" s="1" customFormat="1" ht="11.4" spans="4:19">
      <c r="D460" s="49"/>
      <c r="E460" s="49"/>
      <c r="F460" s="49"/>
      <c r="H460" s="49"/>
      <c r="J460" s="115"/>
      <c r="N460" s="119"/>
      <c r="Q460" s="49"/>
      <c r="R460" s="49"/>
      <c r="S460" s="49"/>
    </row>
    <row r="461" s="1" customFormat="1" ht="11.4" spans="4:19">
      <c r="D461" s="49"/>
      <c r="E461" s="49"/>
      <c r="F461" s="49"/>
      <c r="H461" s="49"/>
      <c r="J461" s="115"/>
      <c r="N461" s="119"/>
      <c r="Q461" s="49"/>
      <c r="R461" s="49"/>
      <c r="S461" s="49"/>
    </row>
    <row r="462" s="1" customFormat="1" ht="11.4" spans="4:19">
      <c r="D462" s="49"/>
      <c r="E462" s="49"/>
      <c r="F462" s="49"/>
      <c r="H462" s="49"/>
      <c r="J462" s="115"/>
      <c r="N462" s="119"/>
      <c r="Q462" s="49"/>
      <c r="R462" s="49"/>
      <c r="S462" s="49"/>
    </row>
    <row r="463" s="1" customFormat="1" ht="11.4" spans="4:19">
      <c r="D463" s="49"/>
      <c r="E463" s="49"/>
      <c r="F463" s="49"/>
      <c r="H463" s="49"/>
      <c r="J463" s="115"/>
      <c r="N463" s="119"/>
      <c r="Q463" s="49"/>
      <c r="R463" s="49"/>
      <c r="S463" s="49"/>
    </row>
    <row r="464" s="1" customFormat="1" ht="11.4" spans="4:19">
      <c r="D464" s="49"/>
      <c r="E464" s="49"/>
      <c r="F464" s="49"/>
      <c r="H464" s="49"/>
      <c r="J464" s="115"/>
      <c r="N464" s="119"/>
      <c r="Q464" s="49"/>
      <c r="R464" s="49"/>
      <c r="S464" s="49"/>
    </row>
    <row r="465" s="1" customFormat="1" ht="11.4" spans="4:19">
      <c r="D465" s="49"/>
      <c r="E465" s="49"/>
      <c r="F465" s="49"/>
      <c r="H465" s="49"/>
      <c r="J465" s="115"/>
      <c r="N465" s="119"/>
      <c r="Q465" s="49"/>
      <c r="R465" s="49"/>
      <c r="S465" s="49"/>
    </row>
    <row r="466" s="1" customFormat="1" ht="11.4" spans="4:19">
      <c r="D466" s="49"/>
      <c r="E466" s="49"/>
      <c r="F466" s="49"/>
      <c r="H466" s="49"/>
      <c r="J466" s="115"/>
      <c r="N466" s="119"/>
      <c r="Q466" s="49"/>
      <c r="R466" s="49"/>
      <c r="S466" s="49"/>
    </row>
    <row r="467" s="1" customFormat="1" ht="11.4" spans="4:19">
      <c r="D467" s="49"/>
      <c r="E467" s="49"/>
      <c r="F467" s="49"/>
      <c r="H467" s="49"/>
      <c r="J467" s="115"/>
      <c r="N467" s="119"/>
      <c r="Q467" s="49"/>
      <c r="R467" s="49"/>
      <c r="S467" s="49"/>
    </row>
    <row r="468" s="1" customFormat="1" ht="11.4" spans="4:19">
      <c r="D468" s="49"/>
      <c r="E468" s="49"/>
      <c r="F468" s="49"/>
      <c r="H468" s="49"/>
      <c r="J468" s="115"/>
      <c r="N468" s="119"/>
      <c r="Q468" s="49"/>
      <c r="R468" s="49"/>
      <c r="S468" s="49"/>
    </row>
    <row r="469" s="1" customFormat="1" ht="11.4" spans="4:19">
      <c r="D469" s="49"/>
      <c r="E469" s="49"/>
      <c r="F469" s="49"/>
      <c r="H469" s="49"/>
      <c r="J469" s="115"/>
      <c r="N469" s="119"/>
      <c r="Q469" s="49"/>
      <c r="R469" s="49"/>
      <c r="S469" s="49"/>
    </row>
    <row r="470" s="1" customFormat="1" ht="11.4" spans="4:19">
      <c r="D470" s="49"/>
      <c r="E470" s="49"/>
      <c r="F470" s="49"/>
      <c r="H470" s="49"/>
      <c r="J470" s="115"/>
      <c r="N470" s="119"/>
      <c r="Q470" s="49"/>
      <c r="R470" s="49"/>
      <c r="S470" s="49"/>
    </row>
    <row r="471" s="1" customFormat="1" ht="11.4" spans="4:19">
      <c r="D471" s="49"/>
      <c r="E471" s="49"/>
      <c r="F471" s="49"/>
      <c r="H471" s="49"/>
      <c r="J471" s="115"/>
      <c r="N471" s="119"/>
      <c r="Q471" s="49"/>
      <c r="R471" s="49"/>
      <c r="S471" s="49"/>
    </row>
    <row r="472" s="1" customFormat="1" ht="11.4" spans="4:19">
      <c r="D472" s="49"/>
      <c r="E472" s="49"/>
      <c r="F472" s="49"/>
      <c r="H472" s="49"/>
      <c r="J472" s="115"/>
      <c r="N472" s="119"/>
      <c r="Q472" s="49"/>
      <c r="R472" s="49"/>
      <c r="S472" s="49"/>
    </row>
    <row r="473" s="1" customFormat="1" ht="11.4" spans="4:19">
      <c r="D473" s="49"/>
      <c r="E473" s="49"/>
      <c r="F473" s="49"/>
      <c r="H473" s="49"/>
      <c r="J473" s="115"/>
      <c r="N473" s="119"/>
      <c r="Q473" s="49"/>
      <c r="R473" s="49"/>
      <c r="S473" s="49"/>
    </row>
    <row r="474" s="1" customFormat="1" ht="11.4" spans="4:19">
      <c r="D474" s="49"/>
      <c r="E474" s="49"/>
      <c r="F474" s="49"/>
      <c r="H474" s="49"/>
      <c r="J474" s="115"/>
      <c r="N474" s="119"/>
      <c r="Q474" s="49"/>
      <c r="R474" s="49"/>
      <c r="S474" s="49"/>
    </row>
    <row r="475" s="1" customFormat="1" ht="11.4" spans="4:19">
      <c r="D475" s="49"/>
      <c r="E475" s="49"/>
      <c r="F475" s="49"/>
      <c r="H475" s="49"/>
      <c r="J475" s="115"/>
      <c r="N475" s="119"/>
      <c r="Q475" s="49"/>
      <c r="R475" s="49"/>
      <c r="S475" s="49"/>
    </row>
    <row r="476" s="1" customFormat="1" ht="11.4" spans="4:19">
      <c r="D476" s="49"/>
      <c r="E476" s="49"/>
      <c r="F476" s="49"/>
      <c r="H476" s="49"/>
      <c r="J476" s="115"/>
      <c r="N476" s="119"/>
      <c r="Q476" s="49"/>
      <c r="R476" s="49"/>
      <c r="S476" s="49"/>
    </row>
    <row r="477" s="1" customFormat="1" ht="11.4" spans="4:19">
      <c r="D477" s="49"/>
      <c r="E477" s="49"/>
      <c r="F477" s="49"/>
      <c r="H477" s="49"/>
      <c r="J477" s="115"/>
      <c r="N477" s="119"/>
      <c r="Q477" s="49"/>
      <c r="R477" s="49"/>
      <c r="S477" s="49"/>
    </row>
    <row r="478" s="1" customFormat="1" ht="11.4" spans="4:19">
      <c r="D478" s="49"/>
      <c r="E478" s="49"/>
      <c r="F478" s="49"/>
      <c r="H478" s="49"/>
      <c r="J478" s="115"/>
      <c r="N478" s="119"/>
      <c r="Q478" s="49"/>
      <c r="R478" s="49"/>
      <c r="S478" s="49"/>
    </row>
    <row r="479" s="1" customFormat="1" ht="11.4" spans="4:19">
      <c r="D479" s="49"/>
      <c r="E479" s="49"/>
      <c r="F479" s="49"/>
      <c r="H479" s="49"/>
      <c r="J479" s="115"/>
      <c r="N479" s="119"/>
      <c r="Q479" s="49"/>
      <c r="R479" s="49"/>
      <c r="S479" s="49"/>
    </row>
    <row r="480" s="1" customFormat="1" ht="11.4" spans="4:19">
      <c r="D480" s="49"/>
      <c r="E480" s="49"/>
      <c r="F480" s="49"/>
      <c r="H480" s="49"/>
      <c r="J480" s="115"/>
      <c r="N480" s="119"/>
      <c r="Q480" s="49"/>
      <c r="R480" s="49"/>
      <c r="S480" s="49"/>
    </row>
    <row r="481" s="1" customFormat="1" ht="11.4" spans="4:19">
      <c r="D481" s="49"/>
      <c r="E481" s="49"/>
      <c r="F481" s="49"/>
      <c r="H481" s="49"/>
      <c r="J481" s="115"/>
      <c r="N481" s="119"/>
      <c r="Q481" s="49"/>
      <c r="R481" s="49"/>
      <c r="S481" s="49"/>
    </row>
    <row r="482" s="1" customFormat="1" ht="11.4" spans="4:19">
      <c r="D482" s="49"/>
      <c r="E482" s="49"/>
      <c r="F482" s="49"/>
      <c r="H482" s="49"/>
      <c r="J482" s="115"/>
      <c r="N482" s="119"/>
      <c r="Q482" s="49"/>
      <c r="R482" s="49"/>
      <c r="S482" s="49"/>
    </row>
    <row r="483" s="1" customFormat="1" ht="11.4" spans="4:19">
      <c r="D483" s="49"/>
      <c r="E483" s="49"/>
      <c r="F483" s="49"/>
      <c r="H483" s="49"/>
      <c r="J483" s="115"/>
      <c r="N483" s="119"/>
      <c r="Q483" s="49"/>
      <c r="R483" s="49"/>
      <c r="S483" s="49"/>
    </row>
    <row r="484" s="1" customFormat="1" ht="11.4" spans="4:19">
      <c r="D484" s="49"/>
      <c r="E484" s="49"/>
      <c r="F484" s="49"/>
      <c r="H484" s="49"/>
      <c r="J484" s="115"/>
      <c r="N484" s="119"/>
      <c r="Q484" s="49"/>
      <c r="R484" s="49"/>
      <c r="S484" s="49"/>
    </row>
    <row r="485" s="1" customFormat="1" ht="11.4" spans="4:19">
      <c r="D485" s="49"/>
      <c r="E485" s="49"/>
      <c r="F485" s="49"/>
      <c r="H485" s="49"/>
      <c r="J485" s="115"/>
      <c r="N485" s="119"/>
      <c r="Q485" s="49"/>
      <c r="R485" s="49"/>
      <c r="S485" s="49"/>
    </row>
    <row r="486" s="1" customFormat="1" ht="11.4" spans="4:19">
      <c r="D486" s="49"/>
      <c r="E486" s="49"/>
      <c r="F486" s="49"/>
      <c r="H486" s="49"/>
      <c r="J486" s="115"/>
      <c r="N486" s="119"/>
      <c r="Q486" s="49"/>
      <c r="R486" s="49"/>
      <c r="S486" s="49"/>
    </row>
    <row r="487" s="1" customFormat="1" ht="11.4" spans="4:19">
      <c r="D487" s="49"/>
      <c r="E487" s="49"/>
      <c r="F487" s="49"/>
      <c r="H487" s="49"/>
      <c r="J487" s="115"/>
      <c r="N487" s="119"/>
      <c r="Q487" s="49"/>
      <c r="R487" s="49"/>
      <c r="S487" s="49"/>
    </row>
    <row r="488" s="1" customFormat="1" ht="11.4" spans="4:19">
      <c r="D488" s="49"/>
      <c r="E488" s="49"/>
      <c r="F488" s="49"/>
      <c r="H488" s="49"/>
      <c r="J488" s="115"/>
      <c r="N488" s="119"/>
      <c r="Q488" s="49"/>
      <c r="R488" s="49"/>
      <c r="S488" s="49"/>
    </row>
    <row r="489" s="1" customFormat="1" ht="11.4" spans="4:19">
      <c r="D489" s="49"/>
      <c r="E489" s="49"/>
      <c r="F489" s="49"/>
      <c r="H489" s="49"/>
      <c r="J489" s="115"/>
      <c r="N489" s="119"/>
      <c r="Q489" s="49"/>
      <c r="R489" s="49"/>
      <c r="S489" s="49"/>
    </row>
    <row r="490" s="1" customFormat="1" ht="11.4" spans="4:19">
      <c r="D490" s="49"/>
      <c r="E490" s="49"/>
      <c r="F490" s="49"/>
      <c r="H490" s="49"/>
      <c r="J490" s="115"/>
      <c r="N490" s="119"/>
      <c r="Q490" s="49"/>
      <c r="R490" s="49"/>
      <c r="S490" s="49"/>
    </row>
    <row r="491" s="1" customFormat="1" ht="11.4" spans="4:19">
      <c r="D491" s="49"/>
      <c r="E491" s="49"/>
      <c r="F491" s="49"/>
      <c r="H491" s="49"/>
      <c r="J491" s="115"/>
      <c r="N491" s="119"/>
      <c r="Q491" s="49"/>
      <c r="R491" s="49"/>
      <c r="S491" s="49"/>
    </row>
    <row r="492" s="1" customFormat="1" ht="11.4" spans="4:19">
      <c r="D492" s="49"/>
      <c r="E492" s="49"/>
      <c r="F492" s="49"/>
      <c r="H492" s="49"/>
      <c r="J492" s="115"/>
      <c r="N492" s="119"/>
      <c r="Q492" s="49"/>
      <c r="R492" s="49"/>
      <c r="S492" s="49"/>
    </row>
    <row r="493" s="1" customFormat="1" ht="11.4" spans="4:19">
      <c r="D493" s="49"/>
      <c r="E493" s="49"/>
      <c r="F493" s="49"/>
      <c r="H493" s="49"/>
      <c r="J493" s="115"/>
      <c r="N493" s="119"/>
      <c r="Q493" s="49"/>
      <c r="R493" s="49"/>
      <c r="S493" s="49"/>
    </row>
    <row r="494" s="1" customFormat="1" ht="11.4" spans="4:19">
      <c r="D494" s="49"/>
      <c r="E494" s="49"/>
      <c r="F494" s="49"/>
      <c r="H494" s="49"/>
      <c r="J494" s="115"/>
      <c r="N494" s="119"/>
      <c r="Q494" s="49"/>
      <c r="R494" s="49"/>
      <c r="S494" s="49"/>
    </row>
    <row r="495" s="1" customFormat="1" ht="11.4" spans="4:19">
      <c r="D495" s="49"/>
      <c r="E495" s="49"/>
      <c r="F495" s="49"/>
      <c r="H495" s="49"/>
      <c r="J495" s="115"/>
      <c r="N495" s="119"/>
      <c r="Q495" s="49"/>
      <c r="R495" s="49"/>
      <c r="S495" s="49"/>
    </row>
    <row r="496" s="1" customFormat="1" ht="11.4" spans="4:19">
      <c r="D496" s="49"/>
      <c r="E496" s="49"/>
      <c r="F496" s="49"/>
      <c r="H496" s="49"/>
      <c r="J496" s="115"/>
      <c r="N496" s="119"/>
      <c r="Q496" s="49"/>
      <c r="R496" s="49"/>
      <c r="S496" s="49"/>
    </row>
    <row r="497" s="1" customFormat="1" ht="11.4" spans="4:19">
      <c r="D497" s="49"/>
      <c r="E497" s="49"/>
      <c r="F497" s="49"/>
      <c r="H497" s="49"/>
      <c r="J497" s="115"/>
      <c r="N497" s="119"/>
      <c r="Q497" s="49"/>
      <c r="R497" s="49"/>
      <c r="S497" s="49"/>
    </row>
    <row r="498" s="1" customFormat="1" ht="11.4" spans="4:19">
      <c r="D498" s="49"/>
      <c r="E498" s="49"/>
      <c r="F498" s="49"/>
      <c r="H498" s="49"/>
      <c r="J498" s="115"/>
      <c r="N498" s="119"/>
      <c r="Q498" s="49"/>
      <c r="R498" s="49"/>
      <c r="S498" s="49"/>
    </row>
    <row r="499" s="1" customFormat="1" ht="11.4" spans="4:19">
      <c r="D499" s="49"/>
      <c r="E499" s="49"/>
      <c r="F499" s="49"/>
      <c r="H499" s="49"/>
      <c r="J499" s="115"/>
      <c r="N499" s="119"/>
      <c r="Q499" s="49"/>
      <c r="R499" s="49"/>
      <c r="S499" s="49"/>
    </row>
    <row r="500" s="1" customFormat="1" ht="11.4" spans="4:19">
      <c r="D500" s="49"/>
      <c r="E500" s="49"/>
      <c r="F500" s="49"/>
      <c r="H500" s="49"/>
      <c r="J500" s="115"/>
      <c r="N500" s="119"/>
      <c r="Q500" s="49"/>
      <c r="R500" s="49"/>
      <c r="S500" s="49"/>
    </row>
    <row r="501" s="1" customFormat="1" ht="11.4" spans="4:19">
      <c r="D501" s="49"/>
      <c r="E501" s="49"/>
      <c r="F501" s="49"/>
      <c r="H501" s="49"/>
      <c r="J501" s="115"/>
      <c r="N501" s="119"/>
      <c r="Q501" s="49"/>
      <c r="R501" s="49"/>
      <c r="S501" s="49"/>
    </row>
    <row r="502" s="1" customFormat="1" ht="11.4" spans="4:19">
      <c r="D502" s="49"/>
      <c r="E502" s="49"/>
      <c r="F502" s="49"/>
      <c r="H502" s="49"/>
      <c r="J502" s="115"/>
      <c r="N502" s="119"/>
      <c r="Q502" s="49"/>
      <c r="R502" s="49"/>
      <c r="S502" s="49"/>
    </row>
    <row r="503" s="1" customFormat="1" ht="11.4" spans="4:19">
      <c r="D503" s="49"/>
      <c r="E503" s="49"/>
      <c r="F503" s="49"/>
      <c r="H503" s="49"/>
      <c r="J503" s="115"/>
      <c r="N503" s="119"/>
      <c r="Q503" s="49"/>
      <c r="R503" s="49"/>
      <c r="S503" s="49"/>
    </row>
    <row r="504" s="1" customFormat="1" ht="11.4" spans="4:19">
      <c r="D504" s="49"/>
      <c r="E504" s="49"/>
      <c r="F504" s="49"/>
      <c r="H504" s="49"/>
      <c r="J504" s="115"/>
      <c r="N504" s="119"/>
      <c r="Q504" s="49"/>
      <c r="R504" s="49"/>
      <c r="S504" s="49"/>
    </row>
    <row r="505" s="1" customFormat="1" ht="11.4" spans="4:19">
      <c r="D505" s="49"/>
      <c r="E505" s="49"/>
      <c r="F505" s="49"/>
      <c r="H505" s="49"/>
      <c r="J505" s="115"/>
      <c r="N505" s="119"/>
      <c r="Q505" s="49"/>
      <c r="R505" s="49"/>
      <c r="S505" s="49"/>
    </row>
    <row r="506" s="1" customFormat="1" ht="11.4" spans="4:19">
      <c r="D506" s="49"/>
      <c r="E506" s="49"/>
      <c r="F506" s="49"/>
      <c r="H506" s="49"/>
      <c r="J506" s="115"/>
      <c r="N506" s="119"/>
      <c r="Q506" s="49"/>
      <c r="R506" s="49"/>
      <c r="S506" s="49"/>
    </row>
    <row r="507" s="1" customFormat="1" ht="11.4" spans="4:19">
      <c r="D507" s="49"/>
      <c r="E507" s="49"/>
      <c r="F507" s="49"/>
      <c r="H507" s="49"/>
      <c r="J507" s="115"/>
      <c r="N507" s="119"/>
      <c r="Q507" s="49"/>
      <c r="R507" s="49"/>
      <c r="S507" s="49"/>
    </row>
    <row r="508" s="1" customFormat="1" ht="11.4" spans="4:19">
      <c r="D508" s="49"/>
      <c r="E508" s="49"/>
      <c r="F508" s="49"/>
      <c r="H508" s="49"/>
      <c r="J508" s="115"/>
      <c r="N508" s="119"/>
      <c r="Q508" s="49"/>
      <c r="R508" s="49"/>
      <c r="S508" s="49"/>
    </row>
    <row r="509" s="1" customFormat="1" ht="11.4" spans="4:19">
      <c r="D509" s="49"/>
      <c r="E509" s="49"/>
      <c r="F509" s="49"/>
      <c r="H509" s="49"/>
      <c r="J509" s="115"/>
      <c r="N509" s="119"/>
      <c r="Q509" s="49"/>
      <c r="R509" s="49"/>
      <c r="S509" s="49"/>
    </row>
    <row r="510" s="1" customFormat="1" ht="11.4" spans="4:19">
      <c r="D510" s="49"/>
      <c r="E510" s="49"/>
      <c r="F510" s="49"/>
      <c r="H510" s="49"/>
      <c r="J510" s="115"/>
      <c r="N510" s="119"/>
      <c r="Q510" s="49"/>
      <c r="R510" s="49"/>
      <c r="S510" s="49"/>
    </row>
    <row r="511" s="1" customFormat="1" ht="11.4" spans="4:19">
      <c r="D511" s="49"/>
      <c r="E511" s="49"/>
      <c r="F511" s="49"/>
      <c r="H511" s="49"/>
      <c r="J511" s="115"/>
      <c r="N511" s="119"/>
      <c r="Q511" s="49"/>
      <c r="R511" s="49"/>
      <c r="S511" s="49"/>
    </row>
    <row r="512" s="1" customFormat="1" ht="11.4" spans="4:19">
      <c r="D512" s="49"/>
      <c r="E512" s="49"/>
      <c r="F512" s="49"/>
      <c r="H512" s="49"/>
      <c r="J512" s="115"/>
      <c r="N512" s="119"/>
      <c r="Q512" s="49"/>
      <c r="R512" s="49"/>
      <c r="S512" s="49"/>
    </row>
    <row r="513" s="1" customFormat="1" ht="11.4" spans="4:19">
      <c r="D513" s="49"/>
      <c r="E513" s="49"/>
      <c r="F513" s="49"/>
      <c r="H513" s="49"/>
      <c r="J513" s="115"/>
      <c r="N513" s="119"/>
      <c r="Q513" s="49"/>
      <c r="R513" s="49"/>
      <c r="S513" s="49"/>
    </row>
    <row r="514" s="1" customFormat="1" ht="11.4" spans="4:19">
      <c r="D514" s="49"/>
      <c r="E514" s="49"/>
      <c r="F514" s="49"/>
      <c r="H514" s="49"/>
      <c r="J514" s="115"/>
      <c r="N514" s="119"/>
      <c r="Q514" s="49"/>
      <c r="R514" s="49"/>
      <c r="S514" s="49"/>
    </row>
    <row r="515" s="1" customFormat="1" ht="11.4" spans="4:19">
      <c r="D515" s="49"/>
      <c r="E515" s="49"/>
      <c r="F515" s="49"/>
      <c r="H515" s="49"/>
      <c r="J515" s="115"/>
      <c r="N515" s="119"/>
      <c r="Q515" s="49"/>
      <c r="R515" s="49"/>
      <c r="S515" s="49"/>
    </row>
    <row r="516" s="1" customFormat="1" ht="11.4" spans="4:19">
      <c r="D516" s="49"/>
      <c r="E516" s="49"/>
      <c r="F516" s="49"/>
      <c r="H516" s="49"/>
      <c r="J516" s="115"/>
      <c r="N516" s="119"/>
      <c r="Q516" s="49"/>
      <c r="R516" s="49"/>
      <c r="S516" s="49"/>
    </row>
    <row r="517" s="1" customFormat="1" ht="11.4" spans="4:19">
      <c r="D517" s="49"/>
      <c r="E517" s="49"/>
      <c r="F517" s="49"/>
      <c r="H517" s="49"/>
      <c r="J517" s="115"/>
      <c r="N517" s="119"/>
      <c r="Q517" s="49"/>
      <c r="R517" s="49"/>
      <c r="S517" s="49"/>
    </row>
    <row r="518" s="1" customFormat="1" ht="11.4" spans="4:19">
      <c r="D518" s="49"/>
      <c r="E518" s="49"/>
      <c r="F518" s="49"/>
      <c r="H518" s="49"/>
      <c r="J518" s="115"/>
      <c r="N518" s="119"/>
      <c r="Q518" s="49"/>
      <c r="R518" s="49"/>
      <c r="S518" s="49"/>
    </row>
    <row r="519" s="1" customFormat="1" ht="11.4" spans="4:19">
      <c r="D519" s="49"/>
      <c r="E519" s="49"/>
      <c r="F519" s="49"/>
      <c r="H519" s="49"/>
      <c r="J519" s="115"/>
      <c r="N519" s="119"/>
      <c r="Q519" s="49"/>
      <c r="R519" s="49"/>
      <c r="S519" s="49"/>
    </row>
    <row r="520" s="1" customFormat="1" ht="11.4" spans="4:19">
      <c r="D520" s="49"/>
      <c r="E520" s="49"/>
      <c r="F520" s="49"/>
      <c r="H520" s="49"/>
      <c r="J520" s="115"/>
      <c r="N520" s="119"/>
      <c r="Q520" s="49"/>
      <c r="R520" s="49"/>
      <c r="S520" s="49"/>
    </row>
    <row r="521" s="1" customFormat="1" ht="11.4" spans="4:19">
      <c r="D521" s="49"/>
      <c r="E521" s="49"/>
      <c r="F521" s="49"/>
      <c r="H521" s="49"/>
      <c r="J521" s="115"/>
      <c r="N521" s="119"/>
      <c r="Q521" s="49"/>
      <c r="R521" s="49"/>
      <c r="S521" s="49"/>
    </row>
    <row r="522" s="1" customFormat="1" ht="11.4" spans="4:19">
      <c r="D522" s="49"/>
      <c r="E522" s="49"/>
      <c r="F522" s="49"/>
      <c r="H522" s="49"/>
      <c r="J522" s="115"/>
      <c r="N522" s="119"/>
      <c r="Q522" s="49"/>
      <c r="R522" s="49"/>
      <c r="S522" s="49"/>
    </row>
    <row r="523" s="1" customFormat="1" ht="11.4" spans="4:19">
      <c r="D523" s="49"/>
      <c r="E523" s="49"/>
      <c r="F523" s="49"/>
      <c r="H523" s="49"/>
      <c r="J523" s="115"/>
      <c r="N523" s="119"/>
      <c r="Q523" s="49"/>
      <c r="R523" s="49"/>
      <c r="S523" s="49"/>
    </row>
    <row r="524" s="1" customFormat="1" ht="11.4" spans="4:19">
      <c r="D524" s="49"/>
      <c r="E524" s="49"/>
      <c r="F524" s="49"/>
      <c r="H524" s="49"/>
      <c r="J524" s="115"/>
      <c r="N524" s="119"/>
      <c r="Q524" s="49"/>
      <c r="R524" s="49"/>
      <c r="S524" s="49"/>
    </row>
    <row r="525" s="1" customFormat="1" ht="11.4" spans="4:19">
      <c r="D525" s="49"/>
      <c r="E525" s="49"/>
      <c r="F525" s="49"/>
      <c r="H525" s="49"/>
      <c r="J525" s="115"/>
      <c r="N525" s="119"/>
      <c r="Q525" s="49"/>
      <c r="R525" s="49"/>
      <c r="S525" s="49"/>
    </row>
    <row r="526" s="1" customFormat="1" ht="11.4" spans="4:19">
      <c r="D526" s="49"/>
      <c r="E526" s="49"/>
      <c r="F526" s="49"/>
      <c r="H526" s="49"/>
      <c r="J526" s="115"/>
      <c r="N526" s="119"/>
      <c r="Q526" s="49"/>
      <c r="R526" s="49"/>
      <c r="S526" s="49"/>
    </row>
    <row r="527" s="1" customFormat="1" ht="11.4" spans="4:19">
      <c r="D527" s="49"/>
      <c r="E527" s="49"/>
      <c r="F527" s="49"/>
      <c r="H527" s="49"/>
      <c r="J527" s="115"/>
      <c r="N527" s="119"/>
      <c r="Q527" s="49"/>
      <c r="R527" s="49"/>
      <c r="S527" s="49"/>
    </row>
    <row r="528" s="1" customFormat="1" ht="11.4" spans="4:19">
      <c r="D528" s="49"/>
      <c r="E528" s="49"/>
      <c r="F528" s="49"/>
      <c r="H528" s="49"/>
      <c r="J528" s="115"/>
      <c r="N528" s="119"/>
      <c r="Q528" s="49"/>
      <c r="R528" s="49"/>
      <c r="S528" s="49"/>
    </row>
    <row r="529" s="1" customFormat="1" ht="11.4" spans="4:19">
      <c r="D529" s="49"/>
      <c r="E529" s="49"/>
      <c r="F529" s="49"/>
      <c r="H529" s="49"/>
      <c r="J529" s="115"/>
      <c r="N529" s="119"/>
      <c r="Q529" s="49"/>
      <c r="R529" s="49"/>
      <c r="S529" s="49"/>
    </row>
    <row r="530" s="1" customFormat="1" ht="11.4" spans="4:19">
      <c r="D530" s="49"/>
      <c r="E530" s="49"/>
      <c r="F530" s="49"/>
      <c r="H530" s="49"/>
      <c r="J530" s="115"/>
      <c r="N530" s="119"/>
      <c r="Q530" s="49"/>
      <c r="R530" s="49"/>
      <c r="S530" s="49"/>
    </row>
  </sheetData>
  <sheetProtection algorithmName="SHA-512" hashValue="BsmmItNFf4JFK3ro/ev0WCwbK8dao4S4kMVPRT78syeaXCNoK70P6T8Q5n+w+2CHarHGJyiXNgcss5JNviqKqA==" saltValue="aYKIsAO0hjDUAdb0OFUolA==" spinCount="100000" sheet="1" formatCells="0" formatColumns="0" formatRows="0" insertRows="0" insertHyperlinks="0" deleteRows="0" sort="0" autoFilter="0" pivotTables="0"/>
  <mergeCells count="75">
    <mergeCell ref="A1:Q1"/>
    <mergeCell ref="A2:Q2"/>
    <mergeCell ref="A3:B3"/>
    <mergeCell ref="C3:F3"/>
    <mergeCell ref="N3:P3"/>
    <mergeCell ref="A4:B4"/>
    <mergeCell ref="C4:H4"/>
    <mergeCell ref="N4:P4"/>
    <mergeCell ref="A5:B5"/>
    <mergeCell ref="N5:P5"/>
    <mergeCell ref="A6:B6"/>
    <mergeCell ref="C6:F6"/>
    <mergeCell ref="A7:B7"/>
    <mergeCell ref="F9:H9"/>
    <mergeCell ref="C21:I21"/>
    <mergeCell ref="C22:I22"/>
    <mergeCell ref="C37:I37"/>
    <mergeCell ref="C47:I47"/>
    <mergeCell ref="C59:I59"/>
    <mergeCell ref="C74:I74"/>
    <mergeCell ref="C84:I84"/>
    <mergeCell ref="C101:K101"/>
    <mergeCell ref="C102:K102"/>
    <mergeCell ref="C103:K103"/>
    <mergeCell ref="C104:K104"/>
    <mergeCell ref="C105:K105"/>
    <mergeCell ref="C106:K106"/>
    <mergeCell ref="C109:I109"/>
    <mergeCell ref="C122:I122"/>
    <mergeCell ref="B134:I134"/>
    <mergeCell ref="B141:I141"/>
    <mergeCell ref="B146:I146"/>
    <mergeCell ref="B150:I150"/>
    <mergeCell ref="B153:I153"/>
    <mergeCell ref="B160:K160"/>
    <mergeCell ref="H161:I161"/>
    <mergeCell ref="C166:H166"/>
    <mergeCell ref="C167:G167"/>
    <mergeCell ref="C168:G168"/>
    <mergeCell ref="C170:H170"/>
    <mergeCell ref="C171:G171"/>
    <mergeCell ref="C172:G172"/>
    <mergeCell ref="A178:J178"/>
    <mergeCell ref="K178:L178"/>
    <mergeCell ref="M178:N178"/>
    <mergeCell ref="A179:J179"/>
    <mergeCell ref="A181:J181"/>
    <mergeCell ref="A182:J182"/>
    <mergeCell ref="A183:J183"/>
    <mergeCell ref="A185:B185"/>
    <mergeCell ref="C185:F185"/>
    <mergeCell ref="A186:B186"/>
    <mergeCell ref="C186:F186"/>
    <mergeCell ref="A187:B187"/>
    <mergeCell ref="C187:F187"/>
    <mergeCell ref="A189:B189"/>
    <mergeCell ref="C189:F189"/>
    <mergeCell ref="A190:B190"/>
    <mergeCell ref="C190:F190"/>
    <mergeCell ref="A191:B191"/>
    <mergeCell ref="C191:F191"/>
    <mergeCell ref="A197:F197"/>
    <mergeCell ref="A9:A96"/>
    <mergeCell ref="A101:A130"/>
    <mergeCell ref="A134:A138"/>
    <mergeCell ref="A141:A143"/>
    <mergeCell ref="A146:A150"/>
    <mergeCell ref="A153:A157"/>
    <mergeCell ref="A160:A172"/>
    <mergeCell ref="B9:B18"/>
    <mergeCell ref="B21:B80"/>
    <mergeCell ref="B84:B96"/>
    <mergeCell ref="B101:B106"/>
    <mergeCell ref="B109:B119"/>
    <mergeCell ref="B122:B130"/>
  </mergeCells>
  <printOptions horizontalCentered="1"/>
  <pageMargins left="0.5" right="0.5" top="0.75" bottom="0.75" header="0.5" footer="0.5"/>
  <pageSetup paperSize="9" scale="50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30"/>
  <sheetViews>
    <sheetView showGridLines="0" zoomScale="85" zoomScaleNormal="85" topLeftCell="A105" workbookViewId="0">
      <selection activeCell="D147" sqref="D147"/>
    </sheetView>
  </sheetViews>
  <sheetFormatPr defaultColWidth="9.21296296296296" defaultRowHeight="13.8"/>
  <cols>
    <col min="1" max="1" width="7.55555555555556" style="5" customWidth="1"/>
    <col min="2" max="2" width="14.212962962963" style="5" customWidth="1"/>
    <col min="3" max="3" width="29.212962962963" style="5" customWidth="1"/>
    <col min="4" max="4" width="15.8611111111111" style="6" customWidth="1"/>
    <col min="5" max="5" width="15.4444444444444" style="6" customWidth="1"/>
    <col min="6" max="6" width="7.98148148148148" style="6" customWidth="1"/>
    <col min="7" max="7" width="3.44444444444444" style="5" customWidth="1"/>
    <col min="8" max="8" width="4.73148148148148" style="6" customWidth="1"/>
    <col min="9" max="9" width="20.212962962963" style="5" customWidth="1"/>
    <col min="10" max="10" width="17.212962962963" style="7" customWidth="1"/>
    <col min="11" max="11" width="11.787037037037" style="5" customWidth="1"/>
    <col min="12" max="12" width="15" style="5" customWidth="1"/>
    <col min="13" max="13" width="12.212962962963" style="5" customWidth="1"/>
    <col min="14" max="14" width="9" style="8" customWidth="1"/>
    <col min="15" max="15" width="18.6666666666667" style="5" customWidth="1"/>
    <col min="16" max="16" width="10.3333333333333" style="5" customWidth="1"/>
    <col min="17" max="17" width="29.4444444444444" style="6" customWidth="1"/>
    <col min="18" max="19" width="3.78703703703704" style="6" customWidth="1"/>
    <col min="20" max="16384" width="9.21296296296296" style="5"/>
  </cols>
  <sheetData>
    <row r="1" ht="18" customHeight="1" spans="1:17">
      <c r="A1" s="9" t="s">
        <v>0</v>
      </c>
      <c r="B1" s="9"/>
      <c r="C1" s="9"/>
      <c r="D1" s="9"/>
      <c r="E1" s="9"/>
      <c r="F1" s="9"/>
      <c r="G1" s="9"/>
      <c r="H1" s="9"/>
      <c r="I1" s="9"/>
      <c r="J1" s="78"/>
      <c r="K1" s="9"/>
      <c r="L1" s="9"/>
      <c r="M1" s="9"/>
      <c r="N1" s="9"/>
      <c r="O1" s="9"/>
      <c r="P1" s="9"/>
      <c r="Q1" s="9"/>
    </row>
    <row r="2" ht="15" customHeight="1" spans="1:17">
      <c r="A2" s="10" t="s">
        <v>78</v>
      </c>
      <c r="B2" s="10"/>
      <c r="C2" s="10"/>
      <c r="D2" s="10"/>
      <c r="E2" s="10"/>
      <c r="F2" s="10"/>
      <c r="G2" s="10"/>
      <c r="H2" s="10"/>
      <c r="I2" s="10"/>
      <c r="J2" s="79"/>
      <c r="K2" s="10"/>
      <c r="L2" s="10"/>
      <c r="M2" s="10"/>
      <c r="N2" s="10"/>
      <c r="O2" s="10"/>
      <c r="P2" s="10"/>
      <c r="Q2" s="10"/>
    </row>
    <row r="3" spans="1:17">
      <c r="A3" s="11" t="s">
        <v>79</v>
      </c>
      <c r="B3" s="12"/>
      <c r="C3" s="13" t="s">
        <v>4</v>
      </c>
      <c r="D3" s="13"/>
      <c r="E3" s="13"/>
      <c r="F3" s="13"/>
      <c r="G3" s="14"/>
      <c r="H3" s="15"/>
      <c r="I3" s="80"/>
      <c r="J3" s="81"/>
      <c r="K3" s="82"/>
      <c r="L3" s="4"/>
      <c r="M3" s="82" t="s">
        <v>5</v>
      </c>
      <c r="N3" s="83" t="str">
        <f>Summary!N4</f>
        <v>Charles</v>
      </c>
      <c r="O3" s="83"/>
      <c r="P3" s="83"/>
      <c r="Q3" s="156"/>
    </row>
    <row r="4" ht="15" customHeight="1" spans="1:17">
      <c r="A4" s="16" t="s">
        <v>80</v>
      </c>
      <c r="B4" s="16"/>
      <c r="C4" s="17" t="s">
        <v>8</v>
      </c>
      <c r="D4" s="17"/>
      <c r="E4" s="17"/>
      <c r="F4" s="17"/>
      <c r="G4" s="17"/>
      <c r="H4" s="17"/>
      <c r="I4" s="80"/>
      <c r="J4" s="81"/>
      <c r="K4" s="82"/>
      <c r="L4" s="4"/>
      <c r="M4" s="82" t="s">
        <v>10</v>
      </c>
      <c r="N4" s="84" t="str">
        <f>Summary!N6</f>
        <v>V2</v>
      </c>
      <c r="O4" s="84"/>
      <c r="P4" s="84"/>
      <c r="Q4" s="156"/>
    </row>
    <row r="5" ht="16.5" customHeight="1" spans="1:17">
      <c r="A5" s="16" t="s">
        <v>81</v>
      </c>
      <c r="B5" s="16"/>
      <c r="C5" s="18">
        <f>Summary!C6</f>
        <v>1097236</v>
      </c>
      <c r="D5" s="19"/>
      <c r="E5" s="19"/>
      <c r="F5" s="19"/>
      <c r="G5" s="20"/>
      <c r="H5" s="21"/>
      <c r="I5" s="4"/>
      <c r="J5" s="85"/>
      <c r="K5" s="82"/>
      <c r="L5" s="4"/>
      <c r="M5" s="82" t="s">
        <v>15</v>
      </c>
      <c r="N5" s="86">
        <f>Summary!N8</f>
        <v>46096</v>
      </c>
      <c r="O5" s="86"/>
      <c r="P5" s="86"/>
      <c r="Q5" s="156"/>
    </row>
    <row r="6" ht="16.5" customHeight="1" spans="1:17">
      <c r="A6" s="16" t="s">
        <v>82</v>
      </c>
      <c r="B6" s="16"/>
      <c r="C6" s="17">
        <f>Summary!C7</f>
        <v>0</v>
      </c>
      <c r="D6" s="17"/>
      <c r="E6" s="17"/>
      <c r="F6" s="17"/>
      <c r="G6" s="22"/>
      <c r="H6" s="23"/>
      <c r="I6" s="4"/>
      <c r="J6" s="85"/>
      <c r="K6" s="82"/>
      <c r="L6" s="4"/>
      <c r="M6" s="82"/>
      <c r="N6" s="87"/>
      <c r="O6" s="88"/>
      <c r="P6" s="88"/>
      <c r="Q6" s="156"/>
    </row>
    <row r="7" ht="15.75" customHeight="1" spans="1:17">
      <c r="A7" s="24" t="s">
        <v>83</v>
      </c>
      <c r="B7" s="24"/>
      <c r="C7" s="25" t="s">
        <v>221</v>
      </c>
      <c r="D7" s="26"/>
      <c r="E7" s="26"/>
      <c r="F7" s="26"/>
      <c r="G7" s="27"/>
      <c r="H7" s="26"/>
      <c r="I7" s="89"/>
      <c r="J7" s="90"/>
      <c r="K7" s="91"/>
      <c r="L7" s="4"/>
      <c r="M7" s="92"/>
      <c r="N7" s="87"/>
      <c r="O7" s="88"/>
      <c r="P7" s="88"/>
      <c r="Q7" s="156"/>
    </row>
    <row r="9" s="1" customFormat="1" ht="41.25" customHeight="1" spans="1:19">
      <c r="A9" s="28"/>
      <c r="B9" s="29" t="s">
        <v>85</v>
      </c>
      <c r="C9" s="30" t="s">
        <v>86</v>
      </c>
      <c r="D9" s="31" t="s">
        <v>87</v>
      </c>
      <c r="E9" s="31" t="s">
        <v>88</v>
      </c>
      <c r="F9" s="32" t="s">
        <v>89</v>
      </c>
      <c r="G9" s="33"/>
      <c r="H9" s="34"/>
      <c r="I9" s="93" t="s">
        <v>90</v>
      </c>
      <c r="J9" s="94" t="s">
        <v>91</v>
      </c>
      <c r="K9" s="95" t="s">
        <v>92</v>
      </c>
      <c r="L9" s="95" t="s">
        <v>93</v>
      </c>
      <c r="M9" s="96"/>
      <c r="N9" s="95" t="s">
        <v>94</v>
      </c>
      <c r="O9" s="95" t="s">
        <v>95</v>
      </c>
      <c r="P9" s="95" t="s">
        <v>96</v>
      </c>
      <c r="Q9" s="95" t="s">
        <v>97</v>
      </c>
      <c r="R9" s="49"/>
      <c r="S9" s="49"/>
    </row>
    <row r="10" s="1" customFormat="1" ht="14.25" customHeight="1" spans="1:19">
      <c r="A10" s="35"/>
      <c r="B10" s="36"/>
      <c r="C10" s="37"/>
      <c r="D10" s="38"/>
      <c r="E10" s="38"/>
      <c r="F10" s="39"/>
      <c r="G10" s="40"/>
      <c r="H10" s="41"/>
      <c r="I10" s="97"/>
      <c r="J10" s="98"/>
      <c r="K10" s="99"/>
      <c r="L10" s="100"/>
      <c r="M10" s="101" t="str">
        <f t="shared" ref="M10:M17" si="0">IF(F10="","",F10/H10)</f>
        <v/>
      </c>
      <c r="N10" s="102"/>
      <c r="O10" s="103"/>
      <c r="P10" s="104"/>
      <c r="Q10" s="157"/>
      <c r="R10" s="49"/>
      <c r="S10" s="49"/>
    </row>
    <row r="11" s="1" customFormat="1" ht="14.25" customHeight="1" spans="1:19">
      <c r="A11" s="35"/>
      <c r="B11" s="36"/>
      <c r="C11" s="42"/>
      <c r="D11" s="38"/>
      <c r="E11" s="38"/>
      <c r="F11" s="39"/>
      <c r="G11" s="40"/>
      <c r="H11" s="41"/>
      <c r="I11" s="97"/>
      <c r="J11" s="98"/>
      <c r="K11" s="99"/>
      <c r="L11" s="105">
        <f>+J11*K11/1000</f>
        <v>0</v>
      </c>
      <c r="M11" s="101" t="str">
        <f t="shared" si="0"/>
        <v/>
      </c>
      <c r="N11" s="102">
        <v>0</v>
      </c>
      <c r="O11" s="106"/>
      <c r="P11" s="104"/>
      <c r="Q11" s="158"/>
      <c r="R11" s="49"/>
      <c r="S11" s="49"/>
    </row>
    <row r="12" s="1" customFormat="1" ht="14.25" customHeight="1" spans="1:19">
      <c r="A12" s="35"/>
      <c r="B12" s="36"/>
      <c r="C12" s="42"/>
      <c r="D12" s="38"/>
      <c r="E12" s="38"/>
      <c r="F12" s="39"/>
      <c r="G12" s="40"/>
      <c r="H12" s="41"/>
      <c r="I12" s="97"/>
      <c r="J12" s="98"/>
      <c r="K12" s="99"/>
      <c r="L12" s="105"/>
      <c r="M12" s="101" t="str">
        <f t="shared" si="0"/>
        <v/>
      </c>
      <c r="N12" s="102"/>
      <c r="O12" s="103"/>
      <c r="P12" s="104"/>
      <c r="Q12" s="158"/>
      <c r="R12" s="49"/>
      <c r="S12" s="49"/>
    </row>
    <row r="13" s="1" customFormat="1" ht="14.25" customHeight="1" spans="1:19">
      <c r="A13" s="35"/>
      <c r="B13" s="36"/>
      <c r="C13" s="42"/>
      <c r="D13" s="38"/>
      <c r="E13" s="38"/>
      <c r="F13" s="39"/>
      <c r="G13" s="40"/>
      <c r="H13" s="41"/>
      <c r="I13" s="97"/>
      <c r="J13" s="98"/>
      <c r="K13" s="99"/>
      <c r="L13" s="105"/>
      <c r="M13" s="101" t="str">
        <f t="shared" si="0"/>
        <v/>
      </c>
      <c r="N13" s="102"/>
      <c r="O13" s="103"/>
      <c r="P13" s="104"/>
      <c r="Q13" s="158"/>
      <c r="R13" s="49"/>
      <c r="S13" s="49"/>
    </row>
    <row r="14" s="1" customFormat="1" ht="14.25" customHeight="1" spans="1:19">
      <c r="A14" s="35"/>
      <c r="B14" s="36"/>
      <c r="C14" s="37"/>
      <c r="D14" s="38"/>
      <c r="E14" s="38"/>
      <c r="F14" s="39"/>
      <c r="G14" s="40"/>
      <c r="H14" s="41"/>
      <c r="I14" s="97"/>
      <c r="J14" s="107"/>
      <c r="K14" s="99"/>
      <c r="L14" s="108"/>
      <c r="M14" s="101" t="str">
        <f t="shared" si="0"/>
        <v/>
      </c>
      <c r="N14" s="102"/>
      <c r="O14" s="103"/>
      <c r="P14" s="104"/>
      <c r="Q14" s="158"/>
      <c r="R14" s="49"/>
      <c r="S14" s="49"/>
    </row>
    <row r="15" s="1" customFormat="1" ht="14.25" customHeight="1" spans="1:19">
      <c r="A15" s="35"/>
      <c r="B15" s="36"/>
      <c r="C15" s="43"/>
      <c r="D15" s="38"/>
      <c r="E15" s="38"/>
      <c r="F15" s="39"/>
      <c r="G15" s="40"/>
      <c r="H15" s="41"/>
      <c r="J15" s="98"/>
      <c r="K15" s="99"/>
      <c r="L15" s="100">
        <f>+J15*K15/1000</f>
        <v>0</v>
      </c>
      <c r="M15" s="101" t="str">
        <f t="shared" si="0"/>
        <v/>
      </c>
      <c r="N15" s="102">
        <v>0</v>
      </c>
      <c r="O15" s="103"/>
      <c r="P15" s="104"/>
      <c r="Q15" s="158"/>
      <c r="R15" s="49"/>
      <c r="S15" s="49"/>
    </row>
    <row r="16" s="1" customFormat="1" ht="14.25" customHeight="1" spans="1:19">
      <c r="A16" s="35"/>
      <c r="B16" s="36"/>
      <c r="C16" s="43"/>
      <c r="D16" s="38"/>
      <c r="E16" s="38"/>
      <c r="F16" s="39"/>
      <c r="G16" s="40"/>
      <c r="H16" s="41"/>
      <c r="I16" s="97"/>
      <c r="J16" s="107"/>
      <c r="K16" s="99"/>
      <c r="L16" s="108"/>
      <c r="M16" s="101" t="str">
        <f t="shared" si="0"/>
        <v/>
      </c>
      <c r="N16" s="102"/>
      <c r="O16" s="103"/>
      <c r="P16" s="104"/>
      <c r="Q16" s="158"/>
      <c r="R16" s="49"/>
      <c r="S16" s="49"/>
    </row>
    <row r="17" s="1" customFormat="1" ht="14.25" customHeight="1" spans="1:19">
      <c r="A17" s="35"/>
      <c r="B17" s="36"/>
      <c r="C17" s="43"/>
      <c r="D17" s="38"/>
      <c r="E17" s="38"/>
      <c r="F17" s="39"/>
      <c r="G17" s="40"/>
      <c r="H17" s="41"/>
      <c r="I17" s="97"/>
      <c r="J17" s="98"/>
      <c r="K17" s="99"/>
      <c r="L17" s="100">
        <f>+J17*K17/1000</f>
        <v>0</v>
      </c>
      <c r="M17" s="101" t="str">
        <f t="shared" si="0"/>
        <v/>
      </c>
      <c r="N17" s="102">
        <v>0</v>
      </c>
      <c r="O17" s="103"/>
      <c r="P17" s="104"/>
      <c r="Q17" s="158"/>
      <c r="R17" s="49"/>
      <c r="S17" s="49"/>
    </row>
    <row r="18" s="1" customFormat="1" ht="14.25" customHeight="1" spans="1:19">
      <c r="A18" s="35"/>
      <c r="B18" s="44"/>
      <c r="C18" s="43"/>
      <c r="D18" s="45"/>
      <c r="E18" s="45"/>
      <c r="F18" s="45"/>
      <c r="G18" s="46"/>
      <c r="H18" s="47"/>
      <c r="I18" s="97"/>
      <c r="J18" s="109" t="s">
        <v>98</v>
      </c>
      <c r="K18" s="110">
        <f>SUM(K10:K17)</f>
        <v>0</v>
      </c>
      <c r="L18" s="105"/>
      <c r="M18" s="111"/>
      <c r="N18" s="112">
        <f>SUM(N10:N17)</f>
        <v>0</v>
      </c>
      <c r="O18" s="113"/>
      <c r="P18" s="114"/>
      <c r="Q18" s="159"/>
      <c r="R18" s="49"/>
      <c r="S18" s="49"/>
    </row>
    <row r="19" s="1" customFormat="1" spans="1:19">
      <c r="A19" s="35"/>
      <c r="B19" s="48"/>
      <c r="D19" s="49"/>
      <c r="E19" s="49"/>
      <c r="F19" s="49"/>
      <c r="H19" s="49"/>
      <c r="J19" s="115"/>
      <c r="K19" s="116"/>
      <c r="L19" s="117" t="s">
        <v>99</v>
      </c>
      <c r="M19" s="118">
        <f>SUM(L10:L18)</f>
        <v>0</v>
      </c>
      <c r="Q19" s="49"/>
      <c r="R19" s="49"/>
      <c r="S19" s="49"/>
    </row>
    <row r="20" s="1" customFormat="1" ht="11.4" spans="1:19">
      <c r="A20" s="35"/>
      <c r="B20" s="48"/>
      <c r="D20" s="49"/>
      <c r="E20" s="49"/>
      <c r="F20" s="49"/>
      <c r="H20" s="49"/>
      <c r="J20" s="115"/>
      <c r="N20" s="119">
        <f>M19/P98</f>
        <v>0</v>
      </c>
      <c r="Q20" s="49"/>
      <c r="R20" s="49"/>
      <c r="S20" s="49"/>
    </row>
    <row r="21" s="1" customFormat="1" ht="32.25" customHeight="1" spans="1:19">
      <c r="A21" s="35"/>
      <c r="B21" s="50" t="s">
        <v>100</v>
      </c>
      <c r="C21" s="51" t="s">
        <v>19</v>
      </c>
      <c r="D21" s="52"/>
      <c r="E21" s="52"/>
      <c r="F21" s="52"/>
      <c r="G21" s="52"/>
      <c r="H21" s="52"/>
      <c r="I21" s="120"/>
      <c r="J21" s="94" t="s">
        <v>101</v>
      </c>
      <c r="K21" s="95" t="s">
        <v>102</v>
      </c>
      <c r="L21" s="95" t="s">
        <v>93</v>
      </c>
      <c r="Q21" s="49"/>
      <c r="R21" s="49"/>
      <c r="S21" s="49"/>
    </row>
    <row r="22" s="1" customFormat="1" ht="15.75" customHeight="1" spans="1:21">
      <c r="A22" s="35"/>
      <c r="B22" s="53"/>
      <c r="C22" s="54" t="s">
        <v>103</v>
      </c>
      <c r="D22" s="55"/>
      <c r="E22" s="55"/>
      <c r="F22" s="55"/>
      <c r="G22" s="55"/>
      <c r="H22" s="55"/>
      <c r="I22" s="121"/>
      <c r="J22" s="122"/>
      <c r="K22" s="123"/>
      <c r="L22" s="124"/>
      <c r="Q22" s="160"/>
      <c r="R22" s="160"/>
      <c r="S22" s="161"/>
      <c r="T22" s="162"/>
      <c r="U22" s="163"/>
    </row>
    <row r="23" s="2" customFormat="1" ht="17" customHeight="1" spans="1:21">
      <c r="A23" s="56"/>
      <c r="B23" s="57"/>
      <c r="C23" s="63" t="s">
        <v>222</v>
      </c>
      <c r="D23" s="58" t="s">
        <v>105</v>
      </c>
      <c r="E23" s="59"/>
      <c r="F23" s="60"/>
      <c r="G23" s="61"/>
      <c r="H23" s="61"/>
      <c r="I23" s="125"/>
      <c r="J23" s="126">
        <f>14/6.8*1.06</f>
        <v>2.18235294117647</v>
      </c>
      <c r="K23" s="127">
        <v>0.128760191147081</v>
      </c>
      <c r="L23" s="128">
        <f t="shared" ref="L23:L32" si="1">K23*J23</f>
        <v>0.281000181856276</v>
      </c>
      <c r="N23" s="129"/>
      <c r="O23" s="130"/>
      <c r="P23" s="129"/>
      <c r="Q23" s="129"/>
      <c r="R23" s="164"/>
      <c r="S23" s="165"/>
      <c r="T23" s="166"/>
      <c r="U23" s="167"/>
    </row>
    <row r="24" s="2" customFormat="1" ht="17" customHeight="1" spans="1:21">
      <c r="A24" s="56"/>
      <c r="B24" s="57"/>
      <c r="C24" s="63" t="s">
        <v>223</v>
      </c>
      <c r="D24" s="58" t="s">
        <v>109</v>
      </c>
      <c r="E24" s="59"/>
      <c r="F24" s="60"/>
      <c r="G24" s="61"/>
      <c r="H24" s="61"/>
      <c r="I24" s="125"/>
      <c r="J24" s="126">
        <f>6.2/6.8*1.06</f>
        <v>0.966470588235294</v>
      </c>
      <c r="K24" s="127">
        <v>0.00106250412622962</v>
      </c>
      <c r="L24" s="128">
        <f t="shared" si="1"/>
        <v>0.00102687898787957</v>
      </c>
      <c r="N24" s="129"/>
      <c r="O24" s="130"/>
      <c r="P24" s="129"/>
      <c r="Q24" s="129"/>
      <c r="R24" s="164"/>
      <c r="S24" s="165"/>
      <c r="T24" s="166"/>
      <c r="U24" s="167"/>
    </row>
    <row r="25" s="2" customFormat="1" ht="17" customHeight="1" spans="1:21">
      <c r="A25" s="56"/>
      <c r="B25" s="57"/>
      <c r="C25" s="63" t="s">
        <v>224</v>
      </c>
      <c r="D25" s="58" t="s">
        <v>225</v>
      </c>
      <c r="E25" s="59"/>
      <c r="F25" s="60"/>
      <c r="G25" s="61"/>
      <c r="H25" s="61"/>
      <c r="I25" s="125"/>
      <c r="J25" s="126">
        <f>9.2/6.8*1.06</f>
        <v>1.43411764705882</v>
      </c>
      <c r="K25" s="127">
        <v>0.0185786435786436</v>
      </c>
      <c r="L25" s="128">
        <f t="shared" si="1"/>
        <v>0.0266439606145489</v>
      </c>
      <c r="N25" s="129"/>
      <c r="O25" s="130"/>
      <c r="P25" s="129"/>
      <c r="Q25" s="129"/>
      <c r="R25" s="164"/>
      <c r="S25" s="165"/>
      <c r="T25" s="166"/>
      <c r="U25" s="167"/>
    </row>
    <row r="26" s="2" customFormat="1" ht="17" customHeight="1" spans="1:21">
      <c r="A26" s="56"/>
      <c r="B26" s="57"/>
      <c r="C26" s="470" t="s">
        <v>226</v>
      </c>
      <c r="D26" s="58" t="s">
        <v>227</v>
      </c>
      <c r="E26" s="59"/>
      <c r="F26" s="60"/>
      <c r="G26" s="61"/>
      <c r="H26" s="61"/>
      <c r="I26" s="125"/>
      <c r="J26" s="126">
        <f>9.2/6.8*1.06</f>
        <v>1.43411764705882</v>
      </c>
      <c r="K26" s="127">
        <v>0.00180625701459035</v>
      </c>
      <c r="L26" s="128">
        <f t="shared" si="1"/>
        <v>0.00259038505974781</v>
      </c>
      <c r="N26" s="129"/>
      <c r="O26" s="130"/>
      <c r="P26" s="129"/>
      <c r="Q26" s="129"/>
      <c r="R26" s="164"/>
      <c r="S26" s="165"/>
      <c r="T26" s="166"/>
      <c r="U26" s="167"/>
    </row>
    <row r="27" s="2" customFormat="1" ht="17" customHeight="1" spans="1:21">
      <c r="A27" s="56"/>
      <c r="B27" s="57"/>
      <c r="C27" s="63" t="s">
        <v>220</v>
      </c>
      <c r="D27" s="58" t="s">
        <v>115</v>
      </c>
      <c r="E27" s="59"/>
      <c r="F27" s="60"/>
      <c r="G27" s="61"/>
      <c r="H27" s="61"/>
      <c r="I27" s="125"/>
      <c r="J27" s="126">
        <f>5/6.8*1.06</f>
        <v>0.779411764705882</v>
      </c>
      <c r="K27" s="127">
        <v>0.00240834268612046</v>
      </c>
      <c r="L27" s="128">
        <f t="shared" si="1"/>
        <v>0.00187709062300565</v>
      </c>
      <c r="N27" s="129"/>
      <c r="O27" s="130"/>
      <c r="P27" s="129"/>
      <c r="Q27" s="129"/>
      <c r="R27" s="164"/>
      <c r="S27" s="165"/>
      <c r="T27" s="166"/>
      <c r="U27" s="167"/>
    </row>
    <row r="28" s="2" customFormat="1" ht="17" customHeight="1" spans="1:21">
      <c r="A28" s="56"/>
      <c r="B28" s="57"/>
      <c r="C28" s="62"/>
      <c r="D28" s="58"/>
      <c r="E28" s="59"/>
      <c r="F28" s="60"/>
      <c r="G28" s="61"/>
      <c r="H28" s="61"/>
      <c r="I28" s="125"/>
      <c r="J28" s="126"/>
      <c r="K28" s="127"/>
      <c r="L28" s="128">
        <f t="shared" si="1"/>
        <v>0</v>
      </c>
      <c r="N28" s="129"/>
      <c r="O28" s="130"/>
      <c r="P28" s="129"/>
      <c r="Q28" s="129"/>
      <c r="R28" s="164"/>
      <c r="S28" s="165"/>
      <c r="T28" s="166"/>
      <c r="U28" s="167"/>
    </row>
    <row r="29" s="2" customFormat="1" ht="17" customHeight="1" spans="1:21">
      <c r="A29" s="56"/>
      <c r="B29" s="57"/>
      <c r="C29" s="63"/>
      <c r="D29" s="58"/>
      <c r="E29" s="59"/>
      <c r="F29" s="60"/>
      <c r="G29" s="61"/>
      <c r="H29" s="61"/>
      <c r="I29" s="125"/>
      <c r="J29" s="126"/>
      <c r="K29" s="127"/>
      <c r="L29" s="128">
        <f t="shared" si="1"/>
        <v>0</v>
      </c>
      <c r="N29" s="129"/>
      <c r="O29" s="130"/>
      <c r="P29" s="129"/>
      <c r="Q29" s="129"/>
      <c r="R29" s="164"/>
      <c r="S29" s="165"/>
      <c r="T29" s="166"/>
      <c r="U29" s="167"/>
    </row>
    <row r="30" s="2" customFormat="1" ht="17" customHeight="1" spans="1:21">
      <c r="A30" s="56"/>
      <c r="B30" s="57"/>
      <c r="C30" s="64"/>
      <c r="D30" s="58"/>
      <c r="E30" s="59"/>
      <c r="F30" s="60"/>
      <c r="G30" s="61"/>
      <c r="H30" s="61"/>
      <c r="I30" s="125"/>
      <c r="J30" s="126"/>
      <c r="K30" s="127"/>
      <c r="L30" s="128">
        <f t="shared" si="1"/>
        <v>0</v>
      </c>
      <c r="N30" s="129"/>
      <c r="O30" s="130"/>
      <c r="P30" s="129"/>
      <c r="Q30" s="129"/>
      <c r="R30" s="164"/>
      <c r="S30" s="165"/>
      <c r="T30" s="166"/>
      <c r="U30" s="167"/>
    </row>
    <row r="31" s="2" customFormat="1" ht="17" customHeight="1" spans="1:21">
      <c r="A31" s="56"/>
      <c r="B31" s="57"/>
      <c r="C31" s="63"/>
      <c r="D31" s="58"/>
      <c r="E31" s="59"/>
      <c r="F31" s="60"/>
      <c r="G31" s="61"/>
      <c r="H31" s="61"/>
      <c r="I31" s="125"/>
      <c r="J31" s="126"/>
      <c r="K31" s="127"/>
      <c r="L31" s="128">
        <f t="shared" si="1"/>
        <v>0</v>
      </c>
      <c r="N31" s="129"/>
      <c r="O31" s="130"/>
      <c r="P31" s="129"/>
      <c r="Q31" s="129"/>
      <c r="R31" s="164"/>
      <c r="S31" s="165"/>
      <c r="T31" s="166"/>
      <c r="U31" s="167"/>
    </row>
    <row r="32" s="2" customFormat="1" ht="17" customHeight="1" spans="1:21">
      <c r="A32" s="56"/>
      <c r="B32" s="57"/>
      <c r="C32" s="64"/>
      <c r="D32" s="58"/>
      <c r="E32" s="59"/>
      <c r="F32" s="60"/>
      <c r="G32" s="61"/>
      <c r="H32" s="61"/>
      <c r="I32" s="125"/>
      <c r="J32" s="126"/>
      <c r="K32" s="127"/>
      <c r="L32" s="128">
        <f t="shared" si="1"/>
        <v>0</v>
      </c>
      <c r="N32" s="129"/>
      <c r="O32" s="130"/>
      <c r="P32" s="129"/>
      <c r="Q32" s="129"/>
      <c r="R32" s="164"/>
      <c r="S32" s="165"/>
      <c r="T32" s="166"/>
      <c r="U32" s="167"/>
    </row>
    <row r="33" s="2" customFormat="1" ht="17" customHeight="1" spans="1:21">
      <c r="A33" s="56"/>
      <c r="B33" s="57"/>
      <c r="C33" s="65"/>
      <c r="D33" s="58"/>
      <c r="E33" s="59"/>
      <c r="F33" s="60"/>
      <c r="G33" s="61"/>
      <c r="H33" s="61"/>
      <c r="I33" s="125"/>
      <c r="J33" s="126"/>
      <c r="K33" s="58"/>
      <c r="L33" s="128"/>
      <c r="N33" s="129"/>
      <c r="O33" s="130"/>
      <c r="P33" s="129"/>
      <c r="Q33" s="129"/>
      <c r="R33" s="164"/>
      <c r="S33" s="165"/>
      <c r="T33" s="166"/>
      <c r="U33" s="167"/>
    </row>
    <row r="34" s="2" customFormat="1" ht="17" customHeight="1" spans="1:21">
      <c r="A34" s="56"/>
      <c r="B34" s="57"/>
      <c r="C34" s="65"/>
      <c r="D34" s="58"/>
      <c r="E34" s="59"/>
      <c r="F34" s="60"/>
      <c r="G34" s="61"/>
      <c r="H34" s="61"/>
      <c r="I34" s="125"/>
      <c r="J34" s="126"/>
      <c r="K34" s="58"/>
      <c r="L34" s="128"/>
      <c r="N34" s="129"/>
      <c r="O34" s="130"/>
      <c r="P34" s="129"/>
      <c r="Q34" s="129"/>
      <c r="R34" s="164"/>
      <c r="S34" s="165"/>
      <c r="T34" s="166"/>
      <c r="U34" s="167"/>
    </row>
    <row r="35" s="2" customFormat="1" ht="17" customHeight="1" spans="1:21">
      <c r="A35" s="56"/>
      <c r="B35" s="57"/>
      <c r="C35" s="65"/>
      <c r="D35" s="58"/>
      <c r="E35" s="59"/>
      <c r="F35" s="60"/>
      <c r="G35" s="61"/>
      <c r="H35" s="61"/>
      <c r="I35" s="125"/>
      <c r="J35" s="126"/>
      <c r="K35" s="58"/>
      <c r="L35" s="128"/>
      <c r="N35" s="129"/>
      <c r="O35" s="130"/>
      <c r="P35" s="129"/>
      <c r="Q35" s="129"/>
      <c r="R35" s="164"/>
      <c r="S35" s="165"/>
      <c r="T35" s="166"/>
      <c r="U35" s="167"/>
    </row>
    <row r="36" s="1" customFormat="1" spans="1:21">
      <c r="A36" s="35"/>
      <c r="B36" s="53"/>
      <c r="C36" s="66"/>
      <c r="D36" s="67"/>
      <c r="E36" s="67"/>
      <c r="F36" s="67"/>
      <c r="G36" s="67"/>
      <c r="H36" s="67"/>
      <c r="I36" s="131"/>
      <c r="J36" s="132"/>
      <c r="K36" s="133"/>
      <c r="L36" s="134"/>
      <c r="M36" s="135">
        <f>SUM(L23:L36)</f>
        <v>0.313138497141458</v>
      </c>
      <c r="N36" s="119">
        <f>M36/P98</f>
        <v>0.429812935031616</v>
      </c>
      <c r="Q36" s="160"/>
      <c r="R36" s="160"/>
      <c r="S36" s="161"/>
      <c r="T36" s="162"/>
      <c r="U36" s="163"/>
    </row>
    <row r="37" s="1" customFormat="1" ht="18" customHeight="1" spans="1:21">
      <c r="A37" s="35"/>
      <c r="B37" s="53"/>
      <c r="C37" s="54" t="s">
        <v>116</v>
      </c>
      <c r="D37" s="55"/>
      <c r="E37" s="55"/>
      <c r="F37" s="55"/>
      <c r="G37" s="55"/>
      <c r="H37" s="55"/>
      <c r="I37" s="121"/>
      <c r="J37" s="122"/>
      <c r="K37" s="136"/>
      <c r="L37" s="124"/>
      <c r="Q37" s="160"/>
      <c r="R37" s="160"/>
      <c r="S37" s="161"/>
      <c r="T37" s="162"/>
      <c r="U37" s="163"/>
    </row>
    <row r="38" s="1" customFormat="1" ht="13.5" customHeight="1" spans="1:21">
      <c r="A38" s="35"/>
      <c r="B38" s="53"/>
      <c r="C38" s="68"/>
      <c r="D38" s="69"/>
      <c r="E38" s="69"/>
      <c r="F38" s="69"/>
      <c r="G38" s="69"/>
      <c r="H38" s="69"/>
      <c r="I38" s="137"/>
      <c r="J38" s="98"/>
      <c r="K38" s="138"/>
      <c r="L38" s="139">
        <f t="shared" ref="L38:L45" si="2">J38*K38</f>
        <v>0</v>
      </c>
      <c r="P38" s="49"/>
      <c r="Q38" s="160"/>
      <c r="R38" s="160"/>
      <c r="S38" s="161"/>
      <c r="T38" s="162"/>
      <c r="U38" s="163"/>
    </row>
    <row r="39" s="1" customFormat="1" ht="13.5" customHeight="1" spans="1:21">
      <c r="A39" s="35"/>
      <c r="B39" s="53"/>
      <c r="C39" s="68"/>
      <c r="D39" s="69"/>
      <c r="E39" s="69"/>
      <c r="F39" s="69"/>
      <c r="G39" s="69"/>
      <c r="H39" s="69"/>
      <c r="I39" s="137"/>
      <c r="J39" s="98"/>
      <c r="K39" s="138"/>
      <c r="L39" s="139">
        <f t="shared" si="2"/>
        <v>0</v>
      </c>
      <c r="P39" s="49"/>
      <c r="Q39" s="160"/>
      <c r="R39" s="160"/>
      <c r="S39" s="161"/>
      <c r="T39" s="162"/>
      <c r="U39" s="163"/>
    </row>
    <row r="40" s="1" customFormat="1" ht="13.5" customHeight="1" spans="1:21">
      <c r="A40" s="35"/>
      <c r="B40" s="53"/>
      <c r="C40" s="68"/>
      <c r="D40" s="69"/>
      <c r="E40" s="69"/>
      <c r="F40" s="69"/>
      <c r="G40" s="69"/>
      <c r="H40" s="69"/>
      <c r="I40" s="137"/>
      <c r="J40" s="98"/>
      <c r="K40" s="138"/>
      <c r="L40" s="139">
        <f t="shared" si="2"/>
        <v>0</v>
      </c>
      <c r="P40" s="49"/>
      <c r="Q40" s="160"/>
      <c r="R40" s="160"/>
      <c r="S40" s="161"/>
      <c r="T40" s="162"/>
      <c r="U40" s="163"/>
    </row>
    <row r="41" s="1" customFormat="1" ht="13.5" customHeight="1" spans="1:21">
      <c r="A41" s="35"/>
      <c r="B41" s="53"/>
      <c r="C41" s="68"/>
      <c r="D41" s="69"/>
      <c r="E41" s="69"/>
      <c r="F41" s="69"/>
      <c r="G41" s="69"/>
      <c r="H41" s="69"/>
      <c r="I41" s="137"/>
      <c r="J41" s="98"/>
      <c r="K41" s="138"/>
      <c r="L41" s="139">
        <f t="shared" si="2"/>
        <v>0</v>
      </c>
      <c r="P41" s="49"/>
      <c r="Q41" s="160"/>
      <c r="R41" s="160"/>
      <c r="S41" s="161"/>
      <c r="T41" s="162"/>
      <c r="U41" s="163"/>
    </row>
    <row r="42" s="1" customFormat="1" ht="13.5" customHeight="1" spans="1:21">
      <c r="A42" s="35"/>
      <c r="B42" s="53"/>
      <c r="C42" s="68"/>
      <c r="D42" s="69"/>
      <c r="E42" s="69"/>
      <c r="F42" s="69"/>
      <c r="G42" s="69"/>
      <c r="H42" s="69"/>
      <c r="I42" s="137"/>
      <c r="J42" s="98"/>
      <c r="K42" s="138"/>
      <c r="L42" s="139">
        <f t="shared" si="2"/>
        <v>0</v>
      </c>
      <c r="P42" s="49"/>
      <c r="Q42" s="160"/>
      <c r="R42" s="160"/>
      <c r="S42" s="161"/>
      <c r="T42" s="162"/>
      <c r="U42" s="163"/>
    </row>
    <row r="43" s="1" customFormat="1" ht="13.5" customHeight="1" spans="1:21">
      <c r="A43" s="35"/>
      <c r="B43" s="53"/>
      <c r="C43" s="68"/>
      <c r="D43" s="69"/>
      <c r="E43" s="69"/>
      <c r="F43" s="69"/>
      <c r="G43" s="69"/>
      <c r="H43" s="69"/>
      <c r="I43" s="137"/>
      <c r="J43" s="98"/>
      <c r="K43" s="138"/>
      <c r="L43" s="139">
        <f t="shared" si="2"/>
        <v>0</v>
      </c>
      <c r="P43" s="49"/>
      <c r="Q43" s="160"/>
      <c r="R43" s="160"/>
      <c r="S43" s="161"/>
      <c r="T43" s="162"/>
      <c r="U43" s="163"/>
    </row>
    <row r="44" s="1" customFormat="1" ht="13.5" customHeight="1" spans="1:21">
      <c r="A44" s="35"/>
      <c r="B44" s="53"/>
      <c r="C44" s="68"/>
      <c r="D44" s="69"/>
      <c r="E44" s="69"/>
      <c r="F44" s="69"/>
      <c r="G44" s="69"/>
      <c r="H44" s="69"/>
      <c r="I44" s="137"/>
      <c r="J44" s="98"/>
      <c r="K44" s="138"/>
      <c r="L44" s="139">
        <f t="shared" si="2"/>
        <v>0</v>
      </c>
      <c r="P44" s="49"/>
      <c r="Q44" s="160"/>
      <c r="R44" s="160"/>
      <c r="S44" s="161"/>
      <c r="T44" s="162"/>
      <c r="U44" s="163"/>
    </row>
    <row r="45" s="1" customFormat="1" ht="13.5" customHeight="1" spans="1:21">
      <c r="A45" s="35"/>
      <c r="B45" s="53"/>
      <c r="C45" s="68"/>
      <c r="D45" s="69"/>
      <c r="E45" s="69"/>
      <c r="F45" s="69"/>
      <c r="G45" s="69"/>
      <c r="H45" s="69"/>
      <c r="I45" s="137"/>
      <c r="J45" s="98"/>
      <c r="K45" s="138"/>
      <c r="L45" s="139">
        <f t="shared" si="2"/>
        <v>0</v>
      </c>
      <c r="P45" s="49"/>
      <c r="Q45" s="160"/>
      <c r="R45" s="160"/>
      <c r="S45" s="161"/>
      <c r="T45" s="162"/>
      <c r="U45" s="163"/>
    </row>
    <row r="46" s="1" customFormat="1" spans="1:21">
      <c r="A46" s="35"/>
      <c r="B46" s="53"/>
      <c r="C46" s="70"/>
      <c r="D46" s="71"/>
      <c r="E46" s="71"/>
      <c r="F46" s="71"/>
      <c r="G46" s="71"/>
      <c r="H46" s="71"/>
      <c r="I46" s="140"/>
      <c r="J46" s="98"/>
      <c r="K46" s="138"/>
      <c r="L46" s="139"/>
      <c r="M46" s="135">
        <f>SUM(L38:L46)</f>
        <v>0</v>
      </c>
      <c r="N46" s="119">
        <f>M46/P98</f>
        <v>0</v>
      </c>
      <c r="Q46" s="160"/>
      <c r="R46" s="160"/>
      <c r="S46" s="161"/>
      <c r="T46" s="162"/>
      <c r="U46" s="163"/>
    </row>
    <row r="47" s="1" customFormat="1" ht="18" customHeight="1" spans="1:21">
      <c r="A47" s="35"/>
      <c r="B47" s="53"/>
      <c r="C47" s="54" t="s">
        <v>117</v>
      </c>
      <c r="D47" s="55"/>
      <c r="E47" s="55"/>
      <c r="F47" s="55"/>
      <c r="G47" s="55"/>
      <c r="H47" s="55"/>
      <c r="I47" s="121"/>
      <c r="J47" s="122"/>
      <c r="K47" s="123"/>
      <c r="L47" s="124"/>
      <c r="O47" s="141"/>
      <c r="Q47" s="160"/>
      <c r="R47" s="160"/>
      <c r="S47" s="161"/>
      <c r="T47" s="162"/>
      <c r="U47" s="163"/>
    </row>
    <row r="48" s="1" customFormat="1" ht="14.25" customHeight="1" spans="1:19">
      <c r="A48" s="35"/>
      <c r="B48" s="53"/>
      <c r="C48" s="72"/>
      <c r="D48" s="73"/>
      <c r="E48" s="73"/>
      <c r="F48" s="73"/>
      <c r="G48" s="73"/>
      <c r="H48" s="73"/>
      <c r="I48" s="142"/>
      <c r="J48" s="132"/>
      <c r="K48" s="143"/>
      <c r="L48" s="134">
        <f t="shared" ref="L48:L57" si="3">J48*K48</f>
        <v>0</v>
      </c>
      <c r="O48" s="144"/>
      <c r="P48" s="144"/>
      <c r="Q48" s="49"/>
      <c r="R48" s="49"/>
      <c r="S48" s="49"/>
    </row>
    <row r="49" s="1" customFormat="1" ht="14.25" customHeight="1" spans="1:19">
      <c r="A49" s="35"/>
      <c r="B49" s="53"/>
      <c r="C49" s="72"/>
      <c r="D49" s="73"/>
      <c r="E49" s="73"/>
      <c r="F49" s="73"/>
      <c r="G49" s="73"/>
      <c r="H49" s="73"/>
      <c r="I49" s="142"/>
      <c r="J49" s="132"/>
      <c r="K49" s="143"/>
      <c r="L49" s="134">
        <f t="shared" si="3"/>
        <v>0</v>
      </c>
      <c r="O49" s="144"/>
      <c r="P49" s="144"/>
      <c r="Q49" s="49"/>
      <c r="R49" s="49"/>
      <c r="S49" s="49"/>
    </row>
    <row r="50" s="1" customFormat="1" ht="14.25" customHeight="1" spans="1:19">
      <c r="A50" s="35"/>
      <c r="B50" s="53"/>
      <c r="C50" s="68"/>
      <c r="D50" s="61"/>
      <c r="E50" s="61"/>
      <c r="F50" s="61"/>
      <c r="G50" s="61"/>
      <c r="H50" s="61"/>
      <c r="I50" s="145"/>
      <c r="J50" s="146"/>
      <c r="K50" s="147"/>
      <c r="L50" s="148">
        <f t="shared" si="3"/>
        <v>0</v>
      </c>
      <c r="O50" s="144"/>
      <c r="P50" s="144"/>
      <c r="Q50" s="49"/>
      <c r="R50" s="49"/>
      <c r="S50" s="49"/>
    </row>
    <row r="51" s="1" customFormat="1" ht="14.25" customHeight="1" spans="1:19">
      <c r="A51" s="35"/>
      <c r="B51" s="53"/>
      <c r="C51" s="68"/>
      <c r="D51" s="69"/>
      <c r="E51" s="69"/>
      <c r="F51" s="61"/>
      <c r="G51" s="61"/>
      <c r="H51" s="61"/>
      <c r="I51" s="61"/>
      <c r="J51" s="146"/>
      <c r="K51" s="147"/>
      <c r="L51" s="148">
        <f t="shared" si="3"/>
        <v>0</v>
      </c>
      <c r="O51" s="144"/>
      <c r="P51" s="144"/>
      <c r="Q51" s="49"/>
      <c r="R51" s="49"/>
      <c r="S51" s="49"/>
    </row>
    <row r="52" s="1" customFormat="1" ht="14.25" customHeight="1" spans="1:19">
      <c r="A52" s="35"/>
      <c r="B52" s="53"/>
      <c r="C52" s="72"/>
      <c r="D52" s="73"/>
      <c r="E52" s="73"/>
      <c r="F52" s="73"/>
      <c r="G52" s="73"/>
      <c r="H52" s="73"/>
      <c r="I52" s="142"/>
      <c r="J52" s="132"/>
      <c r="K52" s="143"/>
      <c r="L52" s="134">
        <f t="shared" si="3"/>
        <v>0</v>
      </c>
      <c r="O52" s="144"/>
      <c r="P52" s="144"/>
      <c r="Q52" s="49"/>
      <c r="R52" s="49"/>
      <c r="S52" s="49"/>
    </row>
    <row r="53" s="1" customFormat="1" ht="14.25" customHeight="1" spans="1:19">
      <c r="A53" s="35"/>
      <c r="B53" s="53"/>
      <c r="C53" s="72"/>
      <c r="D53" s="73"/>
      <c r="E53" s="73"/>
      <c r="F53" s="73"/>
      <c r="G53" s="73"/>
      <c r="H53" s="73"/>
      <c r="I53" s="142"/>
      <c r="J53" s="132"/>
      <c r="K53" s="143"/>
      <c r="L53" s="134">
        <f t="shared" si="3"/>
        <v>0</v>
      </c>
      <c r="O53" s="144"/>
      <c r="P53" s="144"/>
      <c r="Q53" s="49"/>
      <c r="R53" s="49"/>
      <c r="S53" s="49"/>
    </row>
    <row r="54" s="1" customFormat="1" ht="14.25" customHeight="1" spans="1:19">
      <c r="A54" s="35"/>
      <c r="B54" s="53"/>
      <c r="C54" s="72"/>
      <c r="D54" s="73"/>
      <c r="E54" s="73"/>
      <c r="F54" s="73"/>
      <c r="G54" s="73"/>
      <c r="H54" s="73"/>
      <c r="I54" s="142"/>
      <c r="J54" s="132"/>
      <c r="K54" s="143"/>
      <c r="L54" s="134">
        <f t="shared" si="3"/>
        <v>0</v>
      </c>
      <c r="O54" s="144"/>
      <c r="P54" s="144"/>
      <c r="Q54" s="49"/>
      <c r="R54" s="49"/>
      <c r="S54" s="49"/>
    </row>
    <row r="55" s="1" customFormat="1" ht="14.25" customHeight="1" spans="1:19">
      <c r="A55" s="35"/>
      <c r="B55" s="53"/>
      <c r="C55" s="72"/>
      <c r="D55" s="73"/>
      <c r="E55" s="73"/>
      <c r="F55" s="73"/>
      <c r="G55" s="73"/>
      <c r="H55" s="73"/>
      <c r="I55" s="142"/>
      <c r="J55" s="132"/>
      <c r="K55" s="143"/>
      <c r="L55" s="134">
        <f t="shared" si="3"/>
        <v>0</v>
      </c>
      <c r="O55" s="144"/>
      <c r="P55" s="144"/>
      <c r="Q55" s="49"/>
      <c r="R55" s="49"/>
      <c r="S55" s="49"/>
    </row>
    <row r="56" s="1" customFormat="1" ht="14.25" customHeight="1" spans="1:19">
      <c r="A56" s="35"/>
      <c r="B56" s="53"/>
      <c r="C56" s="72"/>
      <c r="D56" s="73"/>
      <c r="E56" s="73"/>
      <c r="F56" s="73"/>
      <c r="G56" s="73"/>
      <c r="H56" s="73"/>
      <c r="I56" s="142"/>
      <c r="J56" s="132"/>
      <c r="K56" s="143"/>
      <c r="L56" s="134">
        <f t="shared" si="3"/>
        <v>0</v>
      </c>
      <c r="O56" s="144"/>
      <c r="P56" s="144"/>
      <c r="Q56" s="49"/>
      <c r="R56" s="49"/>
      <c r="S56" s="49"/>
    </row>
    <row r="57" s="1" customFormat="1" ht="14.25" customHeight="1" spans="1:19">
      <c r="A57" s="35"/>
      <c r="B57" s="53"/>
      <c r="C57" s="66"/>
      <c r="D57" s="67"/>
      <c r="E57" s="67"/>
      <c r="F57" s="67"/>
      <c r="G57" s="67"/>
      <c r="H57" s="67"/>
      <c r="I57" s="131"/>
      <c r="J57" s="132"/>
      <c r="K57" s="133"/>
      <c r="L57" s="134">
        <f t="shared" si="3"/>
        <v>0</v>
      </c>
      <c r="Q57" s="49"/>
      <c r="R57" s="49"/>
      <c r="S57" s="49"/>
    </row>
    <row r="58" s="1" customFormat="1" ht="14.25" customHeight="1" spans="1:19">
      <c r="A58" s="35"/>
      <c r="B58" s="53"/>
      <c r="C58" s="66"/>
      <c r="D58" s="67"/>
      <c r="E58" s="67"/>
      <c r="F58" s="67"/>
      <c r="G58" s="67"/>
      <c r="H58" s="67"/>
      <c r="I58" s="131"/>
      <c r="J58" s="132"/>
      <c r="K58" s="149"/>
      <c r="L58" s="134"/>
      <c r="M58" s="135">
        <f>SUM(L48:L58)</f>
        <v>0</v>
      </c>
      <c r="N58" s="119">
        <f>M58/P98</f>
        <v>0</v>
      </c>
      <c r="Q58" s="49"/>
      <c r="R58" s="49"/>
      <c r="S58" s="49"/>
    </row>
    <row r="59" s="1" customFormat="1" ht="18.75" customHeight="1" spans="1:19">
      <c r="A59" s="35"/>
      <c r="B59" s="53"/>
      <c r="C59" s="54" t="s">
        <v>118</v>
      </c>
      <c r="D59" s="55"/>
      <c r="E59" s="55"/>
      <c r="F59" s="55"/>
      <c r="G59" s="55"/>
      <c r="H59" s="55"/>
      <c r="I59" s="121"/>
      <c r="J59" s="122"/>
      <c r="K59" s="123"/>
      <c r="L59" s="124"/>
      <c r="Q59" s="49"/>
      <c r="R59" s="49"/>
      <c r="S59" s="49"/>
    </row>
    <row r="60" s="2" customFormat="1" ht="14.25" customHeight="1" spans="1:19">
      <c r="A60" s="35"/>
      <c r="B60" s="57"/>
      <c r="C60" s="74" t="s">
        <v>119</v>
      </c>
      <c r="D60" s="61" t="s">
        <v>120</v>
      </c>
      <c r="E60" s="61"/>
      <c r="F60" s="61"/>
      <c r="G60" s="61"/>
      <c r="H60" s="61"/>
      <c r="I60" s="61"/>
      <c r="J60" s="150">
        <v>0.00297685009487666</v>
      </c>
      <c r="K60" s="151">
        <v>5.2020202020202</v>
      </c>
      <c r="L60" s="152">
        <f>J60*K60</f>
        <v>0.0154856343319341</v>
      </c>
      <c r="Q60" s="168"/>
      <c r="R60" s="168"/>
      <c r="S60" s="168"/>
    </row>
    <row r="61" s="2" customFormat="1" ht="14.25" customHeight="1" spans="1:19">
      <c r="A61" s="35"/>
      <c r="B61" s="57"/>
      <c r="C61" s="75" t="s">
        <v>121</v>
      </c>
      <c r="D61" s="61" t="s">
        <v>122</v>
      </c>
      <c r="E61" s="61"/>
      <c r="F61" s="61"/>
      <c r="G61" s="61"/>
      <c r="H61" s="61"/>
      <c r="I61" s="61"/>
      <c r="J61" s="153">
        <v>0.000482732447817837</v>
      </c>
      <c r="K61" s="154">
        <v>26.010101010101</v>
      </c>
      <c r="L61" s="155">
        <f>J61*K61</f>
        <v>0.0125559197285953</v>
      </c>
      <c r="Q61" s="168"/>
      <c r="R61" s="168"/>
      <c r="S61" s="168"/>
    </row>
    <row r="62" s="2" customFormat="1" ht="14.25" customHeight="1" spans="1:19">
      <c r="A62" s="35"/>
      <c r="B62" s="57"/>
      <c r="C62" s="75" t="s">
        <v>123</v>
      </c>
      <c r="D62" s="61" t="s">
        <v>124</v>
      </c>
      <c r="E62" s="61"/>
      <c r="F62" s="61"/>
      <c r="G62" s="61"/>
      <c r="H62" s="61"/>
      <c r="I62" s="145"/>
      <c r="J62" s="153">
        <f>0.0085/6.8*1.06</f>
        <v>0.001325</v>
      </c>
      <c r="K62" s="154">
        <v>46.8181818181818</v>
      </c>
      <c r="L62" s="155">
        <f>J62*K62</f>
        <v>0.0620340909090909</v>
      </c>
      <c r="Q62" s="168"/>
      <c r="R62" s="168"/>
      <c r="S62" s="168"/>
    </row>
    <row r="63" s="2" customFormat="1" ht="14.25" customHeight="1" spans="1:19">
      <c r="A63" s="35"/>
      <c r="B63" s="57"/>
      <c r="C63" s="75" t="s">
        <v>125</v>
      </c>
      <c r="D63" s="61" t="s">
        <v>126</v>
      </c>
      <c r="E63" s="61"/>
      <c r="F63" s="61"/>
      <c r="G63" s="61"/>
      <c r="H63" s="61"/>
      <c r="I63" s="61"/>
      <c r="J63" s="150">
        <v>0.0186</v>
      </c>
      <c r="K63" s="151">
        <v>1</v>
      </c>
      <c r="L63" s="152">
        <f>J63*K63</f>
        <v>0.0186</v>
      </c>
      <c r="Q63" s="168"/>
      <c r="R63" s="168"/>
      <c r="S63" s="168"/>
    </row>
    <row r="64" s="2" customFormat="1" ht="14.25" customHeight="1" spans="1:19">
      <c r="A64" s="35"/>
      <c r="B64" s="57"/>
      <c r="C64" s="76" t="s">
        <v>127</v>
      </c>
      <c r="D64" s="77" t="s">
        <v>128</v>
      </c>
      <c r="E64" s="61"/>
      <c r="F64" s="61"/>
      <c r="G64" s="61"/>
      <c r="H64" s="61"/>
      <c r="I64" s="145"/>
      <c r="J64" s="150">
        <v>0.173729706936538</v>
      </c>
      <c r="K64" s="151">
        <v>1</v>
      </c>
      <c r="L64" s="152">
        <f>J64*K64</f>
        <v>0.173729706936538</v>
      </c>
      <c r="Q64" s="168"/>
      <c r="R64" s="168"/>
      <c r="S64" s="168"/>
    </row>
    <row r="65" s="2" customFormat="1" ht="14.25" customHeight="1" spans="1:19">
      <c r="A65" s="35"/>
      <c r="B65" s="57"/>
      <c r="C65" s="75"/>
      <c r="D65" s="61"/>
      <c r="E65" s="61"/>
      <c r="F65" s="61"/>
      <c r="G65" s="61"/>
      <c r="H65" s="61"/>
      <c r="I65" s="145"/>
      <c r="J65" s="150"/>
      <c r="K65" s="151"/>
      <c r="L65" s="152"/>
      <c r="Q65" s="168"/>
      <c r="R65" s="168"/>
      <c r="S65" s="168"/>
    </row>
    <row r="66" s="2" customFormat="1" ht="14.25" customHeight="1" spans="1:19">
      <c r="A66" s="35"/>
      <c r="B66" s="57"/>
      <c r="C66" s="75"/>
      <c r="D66" s="61"/>
      <c r="E66" s="61"/>
      <c r="F66" s="61"/>
      <c r="G66" s="61"/>
      <c r="H66" s="61"/>
      <c r="I66" s="145"/>
      <c r="J66" s="153"/>
      <c r="K66" s="208"/>
      <c r="L66" s="152"/>
      <c r="Q66" s="168"/>
      <c r="R66" s="168"/>
      <c r="S66" s="168"/>
    </row>
    <row r="67" s="1" customFormat="1" ht="14.25" customHeight="1" spans="1:19">
      <c r="A67" s="35"/>
      <c r="B67" s="53"/>
      <c r="C67" s="72"/>
      <c r="D67" s="61"/>
      <c r="E67" s="61"/>
      <c r="F67" s="61"/>
      <c r="G67" s="61"/>
      <c r="H67" s="61"/>
      <c r="I67" s="145"/>
      <c r="J67" s="146"/>
      <c r="K67" s="209"/>
      <c r="L67" s="148"/>
      <c r="Q67" s="49"/>
      <c r="R67" s="49"/>
      <c r="S67" s="49"/>
    </row>
    <row r="68" s="1" customFormat="1" ht="14.25" customHeight="1" spans="1:19">
      <c r="A68" s="35"/>
      <c r="B68" s="53"/>
      <c r="C68" s="72"/>
      <c r="D68" s="61"/>
      <c r="E68" s="61"/>
      <c r="F68" s="61"/>
      <c r="G68" s="61"/>
      <c r="H68" s="61"/>
      <c r="I68" s="145"/>
      <c r="J68" s="146"/>
      <c r="K68" s="209"/>
      <c r="L68" s="152"/>
      <c r="Q68" s="49"/>
      <c r="R68" s="49"/>
      <c r="S68" s="49"/>
    </row>
    <row r="69" s="1" customFormat="1" ht="14.25" customHeight="1" spans="1:19">
      <c r="A69" s="35"/>
      <c r="B69" s="53"/>
      <c r="C69" s="72"/>
      <c r="D69" s="61"/>
      <c r="E69" s="61"/>
      <c r="F69" s="61"/>
      <c r="G69" s="61"/>
      <c r="H69" s="61"/>
      <c r="I69" s="145"/>
      <c r="J69" s="146"/>
      <c r="K69" s="210"/>
      <c r="L69" s="152"/>
      <c r="Q69" s="49"/>
      <c r="R69" s="49"/>
      <c r="S69" s="49"/>
    </row>
    <row r="70" s="1" customFormat="1" ht="14.25" customHeight="1" spans="1:19">
      <c r="A70" s="35"/>
      <c r="B70" s="53"/>
      <c r="C70" s="72"/>
      <c r="D70" s="61"/>
      <c r="E70" s="61"/>
      <c r="F70" s="61"/>
      <c r="G70" s="61"/>
      <c r="H70" s="61"/>
      <c r="I70" s="145"/>
      <c r="J70" s="146"/>
      <c r="K70" s="210"/>
      <c r="L70" s="152"/>
      <c r="Q70" s="49"/>
      <c r="R70" s="49"/>
      <c r="S70" s="49"/>
    </row>
    <row r="71" s="1" customFormat="1" ht="14.25" customHeight="1" spans="1:19">
      <c r="A71" s="35"/>
      <c r="B71" s="53"/>
      <c r="C71" s="68"/>
      <c r="D71" s="69"/>
      <c r="E71" s="69"/>
      <c r="F71" s="69"/>
      <c r="G71" s="69"/>
      <c r="H71" s="69"/>
      <c r="I71" s="137"/>
      <c r="J71" s="98"/>
      <c r="K71" s="211"/>
      <c r="L71" s="148"/>
      <c r="M71" s="135">
        <f>SUM(L60:L71)</f>
        <v>0.282405351906158</v>
      </c>
      <c r="N71" s="119">
        <f>M71/P98</f>
        <v>0.387628714704436</v>
      </c>
      <c r="Q71" s="49"/>
      <c r="R71" s="49"/>
      <c r="S71" s="49"/>
    </row>
    <row r="72" s="1" customFormat="1" spans="1:19">
      <c r="A72" s="35"/>
      <c r="B72" s="169"/>
      <c r="C72" s="170"/>
      <c r="D72" s="171"/>
      <c r="E72" s="171"/>
      <c r="F72" s="171"/>
      <c r="G72" s="172"/>
      <c r="H72" s="171"/>
      <c r="I72" s="172"/>
      <c r="J72" s="212"/>
      <c r="K72" s="213"/>
      <c r="L72" s="117" t="s">
        <v>129</v>
      </c>
      <c r="M72" s="118">
        <f>M36+M46+M58+M71</f>
        <v>0.595543849047617</v>
      </c>
      <c r="Q72" s="49"/>
      <c r="R72" s="49"/>
      <c r="S72" s="49"/>
    </row>
    <row r="73" s="1" customFormat="1" ht="11.4" spans="1:19">
      <c r="A73" s="35"/>
      <c r="B73" s="169"/>
      <c r="C73" s="173"/>
      <c r="D73" s="174"/>
      <c r="E73" s="174"/>
      <c r="F73" s="174"/>
      <c r="G73" s="175"/>
      <c r="H73" s="174"/>
      <c r="I73" s="175"/>
      <c r="J73" s="214"/>
      <c r="K73" s="215"/>
      <c r="L73" s="216"/>
      <c r="M73" s="217"/>
      <c r="Q73" s="49"/>
      <c r="R73" s="49"/>
      <c r="S73" s="49"/>
    </row>
    <row r="74" s="1" customFormat="1" ht="18" customHeight="1" spans="1:19">
      <c r="A74" s="35"/>
      <c r="B74" s="53"/>
      <c r="C74" s="176" t="s">
        <v>130</v>
      </c>
      <c r="D74" s="177"/>
      <c r="E74" s="177"/>
      <c r="F74" s="177"/>
      <c r="G74" s="177"/>
      <c r="H74" s="177"/>
      <c r="I74" s="218"/>
      <c r="J74" s="219"/>
      <c r="K74" s="220"/>
      <c r="L74" s="124"/>
      <c r="Q74" s="49"/>
      <c r="R74" s="49"/>
      <c r="S74" s="49"/>
    </row>
    <row r="75" s="1" customFormat="1" ht="13.2" spans="1:19">
      <c r="A75" s="35"/>
      <c r="B75" s="53"/>
      <c r="C75" s="72"/>
      <c r="D75" s="73"/>
      <c r="E75" s="73"/>
      <c r="F75" s="73"/>
      <c r="G75" s="73"/>
      <c r="H75" s="73"/>
      <c r="I75" s="142"/>
      <c r="J75" s="221"/>
      <c r="K75" s="143"/>
      <c r="L75" s="134">
        <f t="shared" ref="L75:L79" si="4">J75*K75</f>
        <v>0</v>
      </c>
      <c r="M75" s="222"/>
      <c r="Q75" s="49"/>
      <c r="R75" s="49"/>
      <c r="S75" s="49"/>
    </row>
    <row r="76" s="1" customFormat="1" ht="13.2" spans="1:19">
      <c r="A76" s="35"/>
      <c r="B76" s="53"/>
      <c r="C76" s="72"/>
      <c r="D76" s="73"/>
      <c r="E76" s="73"/>
      <c r="F76" s="73"/>
      <c r="G76" s="73"/>
      <c r="H76" s="73"/>
      <c r="I76" s="142"/>
      <c r="J76" s="221"/>
      <c r="K76" s="143"/>
      <c r="L76" s="134">
        <f t="shared" si="4"/>
        <v>0</v>
      </c>
      <c r="M76" s="222"/>
      <c r="Q76" s="49"/>
      <c r="R76" s="49"/>
      <c r="S76" s="49"/>
    </row>
    <row r="77" s="1" customFormat="1" ht="13.2" spans="1:19">
      <c r="A77" s="35"/>
      <c r="B77" s="53"/>
      <c r="C77" s="72"/>
      <c r="D77" s="73"/>
      <c r="E77" s="73"/>
      <c r="F77" s="73"/>
      <c r="G77" s="73"/>
      <c r="H77" s="73"/>
      <c r="I77" s="142"/>
      <c r="J77" s="221"/>
      <c r="K77" s="143"/>
      <c r="L77" s="134">
        <f t="shared" si="4"/>
        <v>0</v>
      </c>
      <c r="M77" s="222"/>
      <c r="Q77" s="49"/>
      <c r="R77" s="49"/>
      <c r="S77" s="49"/>
    </row>
    <row r="78" s="1" customFormat="1" ht="13.2" spans="1:19">
      <c r="A78" s="35"/>
      <c r="B78" s="53"/>
      <c r="C78" s="72"/>
      <c r="D78" s="73"/>
      <c r="E78" s="73"/>
      <c r="F78" s="73"/>
      <c r="G78" s="73"/>
      <c r="H78" s="73"/>
      <c r="I78" s="142"/>
      <c r="J78" s="221"/>
      <c r="K78" s="143"/>
      <c r="L78" s="134">
        <f t="shared" si="4"/>
        <v>0</v>
      </c>
      <c r="M78" s="222"/>
      <c r="Q78" s="49"/>
      <c r="R78" s="49"/>
      <c r="S78" s="49"/>
    </row>
    <row r="79" s="1" customFormat="1" ht="11.4" spans="1:19">
      <c r="A79" s="35"/>
      <c r="B79" s="53"/>
      <c r="C79" s="178"/>
      <c r="D79" s="179"/>
      <c r="E79" s="179"/>
      <c r="F79" s="179"/>
      <c r="G79" s="179"/>
      <c r="H79" s="179"/>
      <c r="I79" s="223"/>
      <c r="J79" s="224"/>
      <c r="K79" s="157"/>
      <c r="L79" s="134">
        <f t="shared" si="4"/>
        <v>0</v>
      </c>
      <c r="Q79" s="49"/>
      <c r="R79" s="49"/>
      <c r="S79" s="49"/>
    </row>
    <row r="80" s="1" customFormat="1" ht="11.4" spans="1:19">
      <c r="A80" s="35"/>
      <c r="B80" s="180"/>
      <c r="C80" s="66" t="s">
        <v>16</v>
      </c>
      <c r="D80" s="67"/>
      <c r="E80" s="67"/>
      <c r="F80" s="67"/>
      <c r="G80" s="67"/>
      <c r="H80" s="67"/>
      <c r="I80" s="131"/>
      <c r="J80" s="132"/>
      <c r="K80" s="133"/>
      <c r="L80" s="134"/>
      <c r="M80" s="217"/>
      <c r="Q80" s="49"/>
      <c r="R80" s="49"/>
      <c r="S80" s="49"/>
    </row>
    <row r="81" s="1" customFormat="1" spans="1:19">
      <c r="A81" s="35"/>
      <c r="D81" s="49"/>
      <c r="E81" s="49"/>
      <c r="F81" s="49"/>
      <c r="H81" s="49"/>
      <c r="J81" s="115"/>
      <c r="K81" s="116"/>
      <c r="L81" s="117" t="s">
        <v>129</v>
      </c>
      <c r="M81" s="118">
        <f>SUM(L75:L80)</f>
        <v>0</v>
      </c>
      <c r="N81" s="119">
        <f>M81/P98</f>
        <v>0</v>
      </c>
      <c r="Q81" s="49"/>
      <c r="R81" s="49"/>
      <c r="S81" s="49"/>
    </row>
    <row r="82" s="1" customFormat="1" spans="1:19">
      <c r="A82" s="35"/>
      <c r="D82" s="49"/>
      <c r="E82" s="49"/>
      <c r="F82" s="49"/>
      <c r="H82" s="49"/>
      <c r="J82" s="115"/>
      <c r="K82" s="116"/>
      <c r="L82" s="225"/>
      <c r="M82" s="226"/>
      <c r="Q82" s="49"/>
      <c r="R82" s="49"/>
      <c r="S82" s="49"/>
    </row>
    <row r="83" s="1" customFormat="1" spans="1:19">
      <c r="A83" s="35"/>
      <c r="D83" s="49"/>
      <c r="E83" s="49"/>
      <c r="F83" s="49"/>
      <c r="H83" s="49"/>
      <c r="J83" s="115"/>
      <c r="K83" s="116"/>
      <c r="L83" s="225"/>
      <c r="M83" s="226"/>
      <c r="Q83" s="49"/>
      <c r="R83" s="49"/>
      <c r="S83" s="49"/>
    </row>
    <row r="84" s="1" customFormat="1" ht="30.75" customHeight="1" spans="1:19">
      <c r="A84" s="35"/>
      <c r="B84" s="50" t="s">
        <v>131</v>
      </c>
      <c r="C84" s="51" t="s">
        <v>19</v>
      </c>
      <c r="D84" s="52"/>
      <c r="E84" s="52"/>
      <c r="F84" s="52"/>
      <c r="G84" s="52"/>
      <c r="H84" s="52"/>
      <c r="I84" s="120"/>
      <c r="J84" s="94" t="s">
        <v>101</v>
      </c>
      <c r="K84" s="95" t="s">
        <v>102</v>
      </c>
      <c r="L84" s="95" t="s">
        <v>93</v>
      </c>
      <c r="M84" s="226"/>
      <c r="Q84" s="49"/>
      <c r="R84" s="49"/>
      <c r="S84" s="49"/>
    </row>
    <row r="85" s="1" customFormat="1" ht="15" customHeight="1" spans="1:19">
      <c r="A85" s="35"/>
      <c r="B85" s="181"/>
      <c r="C85" s="182" t="s">
        <v>132</v>
      </c>
      <c r="D85" s="183"/>
      <c r="E85" s="183"/>
      <c r="F85" s="183"/>
      <c r="G85" s="183"/>
      <c r="H85" s="183"/>
      <c r="I85" s="227"/>
      <c r="J85" s="228"/>
      <c r="K85" s="229"/>
      <c r="L85" s="139"/>
      <c r="M85" s="230"/>
      <c r="Q85" s="49"/>
      <c r="R85" s="49"/>
      <c r="S85" s="49"/>
    </row>
    <row r="86" s="1" customFormat="1" ht="15" customHeight="1" spans="1:19">
      <c r="A86" s="35"/>
      <c r="B86" s="181"/>
      <c r="C86" s="184" t="s">
        <v>133</v>
      </c>
      <c r="D86" s="185" t="s">
        <v>134</v>
      </c>
      <c r="E86" s="185"/>
      <c r="F86" s="185"/>
      <c r="G86" s="185"/>
      <c r="H86" s="185"/>
      <c r="I86" s="231"/>
      <c r="J86" s="228">
        <v>0.0386185958254269</v>
      </c>
      <c r="K86" s="232">
        <v>1</v>
      </c>
      <c r="L86" s="139">
        <f t="shared" ref="L86:L90" si="5">J86*K86</f>
        <v>0.0386185958254269</v>
      </c>
      <c r="M86" s="230"/>
      <c r="Q86" s="49"/>
      <c r="R86" s="49"/>
      <c r="S86" s="49"/>
    </row>
    <row r="87" s="1" customFormat="1" ht="15" customHeight="1" spans="1:19">
      <c r="A87" s="35"/>
      <c r="B87" s="181"/>
      <c r="C87" s="184" t="s">
        <v>135</v>
      </c>
      <c r="D87" s="185" t="s">
        <v>136</v>
      </c>
      <c r="E87" s="185"/>
      <c r="F87" s="185"/>
      <c r="G87" s="185"/>
      <c r="H87" s="185"/>
      <c r="I87" s="231"/>
      <c r="J87" s="228">
        <v>0.511696394686907</v>
      </c>
      <c r="K87" s="232">
        <f>1/12</f>
        <v>0.0833333333333333</v>
      </c>
      <c r="L87" s="139">
        <f t="shared" si="5"/>
        <v>0.0426413662239089</v>
      </c>
      <c r="M87" s="230"/>
      <c r="Q87" s="49"/>
      <c r="R87" s="49"/>
      <c r="S87" s="49"/>
    </row>
    <row r="88" s="1" customFormat="1" ht="15" customHeight="1" spans="1:19">
      <c r="A88" s="35"/>
      <c r="B88" s="181"/>
      <c r="C88" s="184" t="s">
        <v>137</v>
      </c>
      <c r="D88" s="185"/>
      <c r="E88" s="185"/>
      <c r="F88" s="185"/>
      <c r="G88" s="185"/>
      <c r="H88" s="185"/>
      <c r="I88" s="231"/>
      <c r="J88" s="233">
        <v>0.001</v>
      </c>
      <c r="K88" s="232">
        <v>1</v>
      </c>
      <c r="L88" s="139">
        <f t="shared" si="5"/>
        <v>0.001</v>
      </c>
      <c r="M88" s="230"/>
      <c r="Q88" s="49"/>
      <c r="R88" s="49"/>
      <c r="S88" s="49"/>
    </row>
    <row r="89" s="1" customFormat="1" ht="15" customHeight="1" spans="1:19">
      <c r="A89" s="35"/>
      <c r="B89" s="181"/>
      <c r="C89" s="184"/>
      <c r="D89" s="185"/>
      <c r="E89" s="185"/>
      <c r="F89" s="185"/>
      <c r="G89" s="185"/>
      <c r="H89" s="185"/>
      <c r="I89" s="231"/>
      <c r="J89" s="228"/>
      <c r="K89" s="232"/>
      <c r="L89" s="139">
        <f t="shared" si="5"/>
        <v>0</v>
      </c>
      <c r="M89" s="230"/>
      <c r="Q89" s="49"/>
      <c r="R89" s="49"/>
      <c r="S89" s="49"/>
    </row>
    <row r="90" s="1" customFormat="1" ht="15" customHeight="1" spans="1:19">
      <c r="A90" s="35"/>
      <c r="B90" s="181"/>
      <c r="C90" s="184"/>
      <c r="D90" s="185"/>
      <c r="E90" s="185"/>
      <c r="F90" s="185"/>
      <c r="G90" s="185"/>
      <c r="H90" s="185"/>
      <c r="I90" s="231"/>
      <c r="J90" s="228"/>
      <c r="K90" s="232"/>
      <c r="L90" s="139">
        <f t="shared" si="5"/>
        <v>0</v>
      </c>
      <c r="M90" s="230"/>
      <c r="Q90" s="49"/>
      <c r="R90" s="49"/>
      <c r="S90" s="49"/>
    </row>
    <row r="91" s="1" customFormat="1" ht="15" customHeight="1" spans="1:19">
      <c r="A91" s="35"/>
      <c r="B91" s="181"/>
      <c r="C91" s="182" t="s">
        <v>138</v>
      </c>
      <c r="D91" s="183"/>
      <c r="E91" s="183"/>
      <c r="F91" s="183"/>
      <c r="G91" s="183"/>
      <c r="H91" s="183"/>
      <c r="J91" s="98"/>
      <c r="K91" s="208"/>
      <c r="L91" s="139"/>
      <c r="M91" s="111"/>
      <c r="Q91" s="49"/>
      <c r="R91" s="49"/>
      <c r="S91" s="49"/>
    </row>
    <row r="92" s="1" customFormat="1" ht="15" customHeight="1" spans="1:19">
      <c r="A92" s="35"/>
      <c r="B92" s="181"/>
      <c r="C92" s="184" t="s">
        <v>139</v>
      </c>
      <c r="D92" s="185"/>
      <c r="E92" s="185" t="s">
        <v>140</v>
      </c>
      <c r="F92" s="185"/>
      <c r="G92" s="185"/>
      <c r="H92" s="185"/>
      <c r="I92" s="227"/>
      <c r="J92" s="228">
        <v>0.367779279558559</v>
      </c>
      <c r="K92" s="232">
        <f>1/12</f>
        <v>0.0833333333333333</v>
      </c>
      <c r="L92" s="139">
        <f t="shared" ref="L92:L94" si="6">J92*K92</f>
        <v>0.0306482732965466</v>
      </c>
      <c r="M92" s="234"/>
      <c r="N92" s="235"/>
      <c r="Q92" s="49"/>
      <c r="R92" s="49"/>
      <c r="S92" s="49"/>
    </row>
    <row r="93" s="1" customFormat="1" ht="15" customHeight="1" spans="1:19">
      <c r="A93" s="35"/>
      <c r="B93" s="181"/>
      <c r="C93" s="184" t="s">
        <v>141</v>
      </c>
      <c r="D93" s="185" t="s">
        <v>142</v>
      </c>
      <c r="E93" s="185"/>
      <c r="F93" s="185"/>
      <c r="G93" s="185"/>
      <c r="H93" s="185"/>
      <c r="I93" s="231"/>
      <c r="J93" s="228">
        <v>0.00400284000568001</v>
      </c>
      <c r="K93" s="232">
        <v>1</v>
      </c>
      <c r="L93" s="139">
        <f t="shared" si="6"/>
        <v>0.00400284000568001</v>
      </c>
      <c r="M93" s="234"/>
      <c r="Q93" s="49"/>
      <c r="R93" s="49"/>
      <c r="S93" s="49"/>
    </row>
    <row r="94" s="1" customFormat="1" ht="15" customHeight="1" spans="1:19">
      <c r="A94" s="35"/>
      <c r="B94" s="181"/>
      <c r="C94" s="184" t="s">
        <v>143</v>
      </c>
      <c r="D94" s="185"/>
      <c r="E94" s="185"/>
      <c r="F94" s="185"/>
      <c r="G94" s="185"/>
      <c r="H94" s="185"/>
      <c r="I94" s="231"/>
      <c r="J94" s="228">
        <v>0.0160910815939278</v>
      </c>
      <c r="K94" s="232">
        <v>1</v>
      </c>
      <c r="L94" s="139">
        <f t="shared" si="6"/>
        <v>0.0160910815939278</v>
      </c>
      <c r="M94" s="111"/>
      <c r="Q94" s="49"/>
      <c r="R94" s="49"/>
      <c r="S94" s="49"/>
    </row>
    <row r="95" s="1" customFormat="1" ht="15" customHeight="1" spans="1:19">
      <c r="A95" s="35"/>
      <c r="B95" s="53"/>
      <c r="C95" s="184"/>
      <c r="D95" s="185"/>
      <c r="E95" s="185"/>
      <c r="F95" s="185"/>
      <c r="G95" s="185"/>
      <c r="H95" s="185"/>
      <c r="I95" s="231"/>
      <c r="J95" s="98"/>
      <c r="K95" s="236"/>
      <c r="L95" s="139"/>
      <c r="M95" s="111"/>
      <c r="Q95" s="49"/>
      <c r="R95" s="49"/>
      <c r="S95" s="49"/>
    </row>
    <row r="96" s="1" customFormat="1" ht="15" customHeight="1" spans="1:19">
      <c r="A96" s="35"/>
      <c r="B96" s="180"/>
      <c r="C96" s="184"/>
      <c r="D96" s="185"/>
      <c r="E96" s="185"/>
      <c r="F96" s="185"/>
      <c r="G96" s="185"/>
      <c r="H96" s="185"/>
      <c r="I96" s="231"/>
      <c r="J96" s="107"/>
      <c r="K96" s="237"/>
      <c r="L96" s="139"/>
      <c r="M96" s="238"/>
      <c r="Q96" s="49"/>
      <c r="R96" s="49"/>
      <c r="S96" s="49"/>
    </row>
    <row r="97" ht="15" customHeight="1" spans="12:16">
      <c r="L97" s="239" t="s">
        <v>129</v>
      </c>
      <c r="M97" s="118">
        <f>SUM(L85:L96)</f>
        <v>0.13300215694549</v>
      </c>
      <c r="N97" s="119">
        <f>M97/P98</f>
        <v>0.182558350263948</v>
      </c>
      <c r="P97" s="1"/>
    </row>
    <row r="98" ht="15" customHeight="1" spans="13:16">
      <c r="M98" s="240"/>
      <c r="N98" s="241">
        <f>SUM(N20:N97)</f>
        <v>1</v>
      </c>
      <c r="P98" s="242">
        <f>M72+M97</f>
        <v>0.728546005993107</v>
      </c>
    </row>
    <row r="99" ht="15" customHeight="1"/>
    <row r="100" ht="15" customHeight="1"/>
    <row r="101" s="1" customFormat="1" ht="22.35" customHeight="1" spans="1:19">
      <c r="A101" s="186" t="s">
        <v>144</v>
      </c>
      <c r="B101" s="187" t="s">
        <v>145</v>
      </c>
      <c r="C101" s="51" t="s">
        <v>19</v>
      </c>
      <c r="D101" s="52"/>
      <c r="E101" s="52"/>
      <c r="F101" s="52"/>
      <c r="G101" s="52"/>
      <c r="H101" s="52"/>
      <c r="I101" s="52"/>
      <c r="J101" s="243"/>
      <c r="K101" s="120"/>
      <c r="L101" s="95" t="s">
        <v>93</v>
      </c>
      <c r="N101" s="119"/>
      <c r="Q101" s="49"/>
      <c r="R101" s="49"/>
      <c r="S101" s="49"/>
    </row>
    <row r="102" s="1" customFormat="1" ht="13.35" customHeight="1" spans="1:19">
      <c r="A102" s="188"/>
      <c r="B102" s="189"/>
      <c r="C102" s="190" t="s">
        <v>146</v>
      </c>
      <c r="D102" s="191"/>
      <c r="E102" s="191"/>
      <c r="F102" s="191"/>
      <c r="G102" s="191"/>
      <c r="H102" s="191"/>
      <c r="I102" s="191"/>
      <c r="J102" s="244"/>
      <c r="K102" s="245"/>
      <c r="L102" s="246">
        <f>N18</f>
        <v>0</v>
      </c>
      <c r="N102" s="119"/>
      <c r="Q102" s="49"/>
      <c r="R102" s="49"/>
      <c r="S102" s="49"/>
    </row>
    <row r="103" s="1" customFormat="1" ht="11.4" spans="1:19">
      <c r="A103" s="188"/>
      <c r="B103" s="189"/>
      <c r="C103" s="192" t="s">
        <v>147</v>
      </c>
      <c r="D103" s="193"/>
      <c r="E103" s="193"/>
      <c r="F103" s="193"/>
      <c r="G103" s="193"/>
      <c r="H103" s="193"/>
      <c r="I103" s="193"/>
      <c r="J103" s="247"/>
      <c r="K103" s="248"/>
      <c r="L103" s="246">
        <v>0</v>
      </c>
      <c r="N103" s="119"/>
      <c r="Q103" s="49"/>
      <c r="R103" s="49"/>
      <c r="S103" s="49"/>
    </row>
    <row r="104" s="1" customFormat="1" ht="11.4" spans="1:19">
      <c r="A104" s="188"/>
      <c r="B104" s="189"/>
      <c r="C104" s="194" t="s">
        <v>148</v>
      </c>
      <c r="D104" s="195"/>
      <c r="E104" s="195"/>
      <c r="F104" s="195"/>
      <c r="G104" s="195"/>
      <c r="H104" s="195"/>
      <c r="I104" s="195"/>
      <c r="J104" s="249"/>
      <c r="K104" s="250"/>
      <c r="L104" s="246">
        <v>0</v>
      </c>
      <c r="N104" s="119"/>
      <c r="Q104" s="49"/>
      <c r="R104" s="49"/>
      <c r="S104" s="49"/>
    </row>
    <row r="105" s="1" customFormat="1" ht="11.4" spans="1:19">
      <c r="A105" s="188"/>
      <c r="B105" s="189"/>
      <c r="C105" s="192" t="s">
        <v>149</v>
      </c>
      <c r="D105" s="193"/>
      <c r="E105" s="193"/>
      <c r="F105" s="193"/>
      <c r="G105" s="193"/>
      <c r="H105" s="193"/>
      <c r="I105" s="193"/>
      <c r="J105" s="247"/>
      <c r="K105" s="248"/>
      <c r="L105" s="246">
        <v>0</v>
      </c>
      <c r="N105" s="119"/>
      <c r="Q105" s="49"/>
      <c r="R105" s="49"/>
      <c r="S105" s="49"/>
    </row>
    <row r="106" s="1" customFormat="1" ht="11.4" spans="1:19">
      <c r="A106" s="188"/>
      <c r="B106" s="196"/>
      <c r="C106" s="192" t="s">
        <v>150</v>
      </c>
      <c r="D106" s="193"/>
      <c r="E106" s="193"/>
      <c r="F106" s="193"/>
      <c r="G106" s="193"/>
      <c r="H106" s="193"/>
      <c r="I106" s="193"/>
      <c r="J106" s="247"/>
      <c r="K106" s="248"/>
      <c r="L106" s="246">
        <v>0</v>
      </c>
      <c r="N106" s="119"/>
      <c r="Q106" s="49"/>
      <c r="R106" s="49"/>
      <c r="S106" s="49"/>
    </row>
    <row r="107" s="1" customFormat="1" spans="1:19">
      <c r="A107" s="188"/>
      <c r="B107" s="197"/>
      <c r="D107" s="49"/>
      <c r="E107" s="49"/>
      <c r="F107" s="49"/>
      <c r="H107" s="49"/>
      <c r="J107" s="115"/>
      <c r="L107" s="239" t="s">
        <v>129</v>
      </c>
      <c r="M107" s="118">
        <f>SUM(L102:L106)</f>
        <v>0</v>
      </c>
      <c r="N107" s="119"/>
      <c r="Q107" s="49"/>
      <c r="R107" s="49"/>
      <c r="S107" s="49"/>
    </row>
    <row r="108" s="1" customFormat="1" ht="11.4" spans="1:19">
      <c r="A108" s="188"/>
      <c r="B108" s="198"/>
      <c r="D108" s="49"/>
      <c r="E108" s="49"/>
      <c r="F108" s="49"/>
      <c r="H108" s="49"/>
      <c r="J108" s="115"/>
      <c r="L108" s="251"/>
      <c r="N108" s="119"/>
      <c r="Q108" s="49"/>
      <c r="R108" s="49"/>
      <c r="S108" s="49"/>
    </row>
    <row r="109" s="1" customFormat="1" ht="29.25" customHeight="1" spans="1:19">
      <c r="A109" s="188"/>
      <c r="B109" s="29" t="s">
        <v>151</v>
      </c>
      <c r="C109" s="51" t="s">
        <v>19</v>
      </c>
      <c r="D109" s="52"/>
      <c r="E109" s="52"/>
      <c r="F109" s="52"/>
      <c r="G109" s="52"/>
      <c r="H109" s="52"/>
      <c r="I109" s="120"/>
      <c r="J109" s="94" t="s">
        <v>152</v>
      </c>
      <c r="K109" s="95" t="s">
        <v>153</v>
      </c>
      <c r="L109" s="95" t="s">
        <v>93</v>
      </c>
      <c r="N109" s="119"/>
      <c r="Q109" s="49"/>
      <c r="R109" s="49"/>
      <c r="S109" s="49"/>
    </row>
    <row r="110" s="1" customFormat="1" spans="1:19">
      <c r="A110" s="188"/>
      <c r="B110" s="199"/>
      <c r="C110" s="37"/>
      <c r="D110" s="200"/>
      <c r="E110" s="200"/>
      <c r="F110" s="200"/>
      <c r="G110" s="201"/>
      <c r="H110" s="200"/>
      <c r="I110" s="252"/>
      <c r="J110" s="98"/>
      <c r="K110" s="253"/>
      <c r="L110" s="254"/>
      <c r="M110" s="255"/>
      <c r="N110" s="119"/>
      <c r="Q110" s="49"/>
      <c r="R110" s="49"/>
      <c r="S110" s="49"/>
    </row>
    <row r="111" s="1" customFormat="1" ht="11.4" spans="1:19">
      <c r="A111" s="188"/>
      <c r="B111" s="199"/>
      <c r="C111" s="43"/>
      <c r="D111" s="200"/>
      <c r="E111" s="200"/>
      <c r="F111" s="200"/>
      <c r="G111" s="201"/>
      <c r="H111" s="200"/>
      <c r="I111" s="252"/>
      <c r="J111" s="98"/>
      <c r="K111" s="253"/>
      <c r="L111" s="256">
        <f t="shared" ref="L111:L119" si="7">J111*K111</f>
        <v>0</v>
      </c>
      <c r="M111" s="255"/>
      <c r="N111" s="119"/>
      <c r="Q111" s="49"/>
      <c r="R111" s="49"/>
      <c r="S111" s="49"/>
    </row>
    <row r="112" s="1" customFormat="1" ht="11.4" spans="1:19">
      <c r="A112" s="188"/>
      <c r="B112" s="199"/>
      <c r="C112" s="43"/>
      <c r="D112" s="200"/>
      <c r="E112" s="200"/>
      <c r="F112" s="200"/>
      <c r="G112" s="201"/>
      <c r="H112" s="200"/>
      <c r="I112" s="252"/>
      <c r="J112" s="98"/>
      <c r="K112" s="253"/>
      <c r="L112" s="256">
        <f t="shared" si="7"/>
        <v>0</v>
      </c>
      <c r="M112" s="255"/>
      <c r="N112" s="119"/>
      <c r="Q112" s="49"/>
      <c r="R112" s="49"/>
      <c r="S112" s="49"/>
    </row>
    <row r="113" s="1" customFormat="1" ht="11.4" spans="1:19">
      <c r="A113" s="188"/>
      <c r="B113" s="199"/>
      <c r="C113" s="43"/>
      <c r="D113" s="200"/>
      <c r="E113" s="200"/>
      <c r="F113" s="200"/>
      <c r="G113" s="201"/>
      <c r="H113" s="200"/>
      <c r="I113" s="252"/>
      <c r="J113" s="98"/>
      <c r="K113" s="253"/>
      <c r="L113" s="256">
        <f t="shared" si="7"/>
        <v>0</v>
      </c>
      <c r="M113" s="255"/>
      <c r="N113" s="119"/>
      <c r="Q113" s="49"/>
      <c r="R113" s="49"/>
      <c r="S113" s="49"/>
    </row>
    <row r="114" s="1" customFormat="1" ht="11.4" spans="1:19">
      <c r="A114" s="188"/>
      <c r="B114" s="199"/>
      <c r="C114" s="43"/>
      <c r="D114" s="200"/>
      <c r="E114" s="200"/>
      <c r="F114" s="200"/>
      <c r="G114" s="201"/>
      <c r="H114" s="200"/>
      <c r="I114" s="252"/>
      <c r="J114" s="98"/>
      <c r="K114" s="253"/>
      <c r="L114" s="256">
        <f t="shared" si="7"/>
        <v>0</v>
      </c>
      <c r="M114" s="255"/>
      <c r="N114" s="119"/>
      <c r="Q114" s="49"/>
      <c r="R114" s="49"/>
      <c r="S114" s="49"/>
    </row>
    <row r="115" s="1" customFormat="1" ht="11.4" spans="1:19">
      <c r="A115" s="188"/>
      <c r="B115" s="199"/>
      <c r="C115" s="43"/>
      <c r="D115" s="200"/>
      <c r="E115" s="200"/>
      <c r="F115" s="200"/>
      <c r="G115" s="201"/>
      <c r="H115" s="200"/>
      <c r="I115" s="252"/>
      <c r="J115" s="98"/>
      <c r="K115" s="253"/>
      <c r="L115" s="256">
        <f t="shared" si="7"/>
        <v>0</v>
      </c>
      <c r="M115" s="111"/>
      <c r="N115" s="119"/>
      <c r="Q115" s="49"/>
      <c r="R115" s="49"/>
      <c r="S115" s="49"/>
    </row>
    <row r="116" s="1" customFormat="1" ht="11.4" spans="1:19">
      <c r="A116" s="188"/>
      <c r="B116" s="199"/>
      <c r="C116" s="43"/>
      <c r="D116" s="200"/>
      <c r="E116" s="200"/>
      <c r="F116" s="200"/>
      <c r="G116" s="201"/>
      <c r="H116" s="200"/>
      <c r="I116" s="252"/>
      <c r="J116" s="98"/>
      <c r="K116" s="253"/>
      <c r="L116" s="256">
        <f t="shared" si="7"/>
        <v>0</v>
      </c>
      <c r="M116" s="111"/>
      <c r="N116" s="119"/>
      <c r="Q116" s="49"/>
      <c r="R116" s="49"/>
      <c r="S116" s="49"/>
    </row>
    <row r="117" s="1" customFormat="1" ht="11.4" spans="1:19">
      <c r="A117" s="188"/>
      <c r="B117" s="199"/>
      <c r="C117" s="43"/>
      <c r="D117" s="200"/>
      <c r="E117" s="200"/>
      <c r="F117" s="200"/>
      <c r="G117" s="201"/>
      <c r="H117" s="200"/>
      <c r="I117" s="252"/>
      <c r="J117" s="98"/>
      <c r="K117" s="253"/>
      <c r="L117" s="256">
        <f t="shared" si="7"/>
        <v>0</v>
      </c>
      <c r="M117" s="111"/>
      <c r="N117" s="119"/>
      <c r="Q117" s="49"/>
      <c r="R117" s="49"/>
      <c r="S117" s="49"/>
    </row>
    <row r="118" s="1" customFormat="1" ht="11.4" spans="1:19">
      <c r="A118" s="188"/>
      <c r="B118" s="199"/>
      <c r="C118" s="202"/>
      <c r="D118" s="203"/>
      <c r="E118" s="203"/>
      <c r="F118" s="203"/>
      <c r="G118" s="204"/>
      <c r="H118" s="203"/>
      <c r="I118" s="257"/>
      <c r="J118" s="132"/>
      <c r="K118" s="258"/>
      <c r="L118" s="246">
        <f t="shared" si="7"/>
        <v>0</v>
      </c>
      <c r="N118" s="119"/>
      <c r="Q118" s="49"/>
      <c r="R118" s="49"/>
      <c r="S118" s="49"/>
    </row>
    <row r="119" s="1" customFormat="1" ht="11.4" spans="1:19">
      <c r="A119" s="188"/>
      <c r="B119" s="205"/>
      <c r="C119" s="202"/>
      <c r="D119" s="203"/>
      <c r="E119" s="203"/>
      <c r="F119" s="203"/>
      <c r="G119" s="204"/>
      <c r="H119" s="203"/>
      <c r="I119" s="259"/>
      <c r="J119" s="132"/>
      <c r="K119" s="258"/>
      <c r="L119" s="246">
        <f t="shared" si="7"/>
        <v>0</v>
      </c>
      <c r="N119" s="119"/>
      <c r="Q119" s="49"/>
      <c r="R119" s="49"/>
      <c r="S119" s="49"/>
    </row>
    <row r="120" s="1" customFormat="1" spans="1:19">
      <c r="A120" s="188"/>
      <c r="B120" s="206"/>
      <c r="D120" s="49"/>
      <c r="E120" s="49"/>
      <c r="F120" s="49"/>
      <c r="H120" s="49"/>
      <c r="J120" s="115"/>
      <c r="L120" s="239" t="s">
        <v>129</v>
      </c>
      <c r="M120" s="118">
        <f>SUM(L110:L119)</f>
        <v>0</v>
      </c>
      <c r="N120" s="119"/>
      <c r="Q120" s="49"/>
      <c r="R120" s="49"/>
      <c r="S120" s="49"/>
    </row>
    <row r="121" s="1" customFormat="1" spans="1:19">
      <c r="A121" s="188"/>
      <c r="B121" s="207"/>
      <c r="D121" s="49"/>
      <c r="E121" s="49"/>
      <c r="F121" s="49"/>
      <c r="H121" s="49"/>
      <c r="J121" s="115"/>
      <c r="L121" s="260"/>
      <c r="M121" s="240"/>
      <c r="N121" s="119"/>
      <c r="Q121" s="49"/>
      <c r="R121" s="49"/>
      <c r="S121" s="49"/>
    </row>
    <row r="122" s="1" customFormat="1" ht="30.6" customHeight="1" spans="1:19">
      <c r="A122" s="188"/>
      <c r="B122" s="29" t="s">
        <v>154</v>
      </c>
      <c r="C122" s="51" t="s">
        <v>19</v>
      </c>
      <c r="D122" s="52"/>
      <c r="E122" s="52"/>
      <c r="F122" s="52"/>
      <c r="G122" s="52"/>
      <c r="H122" s="52"/>
      <c r="I122" s="120"/>
      <c r="J122" s="94" t="s">
        <v>155</v>
      </c>
      <c r="K122" s="95" t="s">
        <v>156</v>
      </c>
      <c r="L122" s="95" t="s">
        <v>93</v>
      </c>
      <c r="N122" s="119"/>
      <c r="Q122" s="49"/>
      <c r="R122" s="49"/>
      <c r="S122" s="49"/>
    </row>
    <row r="123" s="1" customFormat="1" ht="11.4" spans="1:19">
      <c r="A123" s="188"/>
      <c r="B123" s="199"/>
      <c r="C123" s="68" t="s">
        <v>157</v>
      </c>
      <c r="D123" s="69"/>
      <c r="E123" s="69"/>
      <c r="F123" s="69"/>
      <c r="G123" s="69"/>
      <c r="H123" s="69"/>
      <c r="I123" s="137"/>
      <c r="J123" s="98"/>
      <c r="K123" s="261"/>
      <c r="L123" s="256">
        <f t="shared" ref="L123:L130" si="8">J123*K123</f>
        <v>0</v>
      </c>
      <c r="M123" s="262"/>
      <c r="N123" s="119"/>
      <c r="Q123" s="49"/>
      <c r="R123" s="49"/>
      <c r="S123" s="49"/>
    </row>
    <row r="124" s="1" customFormat="1" ht="11.4" spans="1:19">
      <c r="A124" s="188"/>
      <c r="B124" s="199"/>
      <c r="C124" s="68" t="s">
        <v>158</v>
      </c>
      <c r="D124" s="69"/>
      <c r="E124" s="69"/>
      <c r="F124" s="69"/>
      <c r="G124" s="69"/>
      <c r="H124" s="69"/>
      <c r="I124" s="137"/>
      <c r="J124" s="98"/>
      <c r="K124" s="261"/>
      <c r="L124" s="256">
        <f t="shared" si="8"/>
        <v>0</v>
      </c>
      <c r="M124" s="262"/>
      <c r="N124" s="119"/>
      <c r="Q124" s="49"/>
      <c r="R124" s="49"/>
      <c r="S124" s="49"/>
    </row>
    <row r="125" s="1" customFormat="1" ht="11.4" spans="1:19">
      <c r="A125" s="188"/>
      <c r="B125" s="199"/>
      <c r="C125" s="68" t="s">
        <v>159</v>
      </c>
      <c r="D125" s="69"/>
      <c r="E125" s="69"/>
      <c r="F125" s="69"/>
      <c r="G125" s="69"/>
      <c r="H125" s="69"/>
      <c r="I125" s="137"/>
      <c r="J125" s="98"/>
      <c r="K125" s="261"/>
      <c r="L125" s="256">
        <f t="shared" si="8"/>
        <v>0</v>
      </c>
      <c r="M125" s="111"/>
      <c r="N125" s="119"/>
      <c r="Q125" s="49"/>
      <c r="R125" s="49"/>
      <c r="S125" s="49"/>
    </row>
    <row r="126" s="1" customFormat="1" ht="11.4" spans="1:19">
      <c r="A126" s="188"/>
      <c r="B126" s="199"/>
      <c r="C126" s="68" t="s">
        <v>160</v>
      </c>
      <c r="D126" s="69"/>
      <c r="E126" s="69"/>
      <c r="F126" s="69"/>
      <c r="G126" s="69"/>
      <c r="H126" s="69"/>
      <c r="I126" s="137"/>
      <c r="J126" s="98">
        <v>3.226</v>
      </c>
      <c r="K126" s="263">
        <v>0.233854061447935</v>
      </c>
      <c r="L126" s="256">
        <f t="shared" si="8"/>
        <v>0.754413202231039</v>
      </c>
      <c r="M126" s="111"/>
      <c r="N126" s="119"/>
      <c r="Q126" s="49"/>
      <c r="R126" s="49"/>
      <c r="S126" s="49"/>
    </row>
    <row r="127" s="1" customFormat="1" ht="11.4" spans="1:19">
      <c r="A127" s="188"/>
      <c r="B127" s="199"/>
      <c r="C127" s="68" t="s">
        <v>161</v>
      </c>
      <c r="D127" s="69"/>
      <c r="E127" s="69"/>
      <c r="F127" s="69"/>
      <c r="G127" s="69"/>
      <c r="H127" s="69"/>
      <c r="I127" s="137"/>
      <c r="J127" s="98"/>
      <c r="K127" s="263"/>
      <c r="L127" s="256">
        <f t="shared" si="8"/>
        <v>0</v>
      </c>
      <c r="M127" s="111"/>
      <c r="N127" s="119"/>
      <c r="Q127" s="49"/>
      <c r="R127" s="49"/>
      <c r="S127" s="49"/>
    </row>
    <row r="128" s="1" customFormat="1" ht="11.4" spans="1:19">
      <c r="A128" s="188"/>
      <c r="B128" s="199"/>
      <c r="C128" s="68" t="s">
        <v>162</v>
      </c>
      <c r="D128" s="69"/>
      <c r="E128" s="69"/>
      <c r="F128" s="69"/>
      <c r="G128" s="69"/>
      <c r="H128" s="69"/>
      <c r="I128" s="137"/>
      <c r="J128" s="98">
        <v>3.226</v>
      </c>
      <c r="K128" s="263">
        <v>0.0401679579497339</v>
      </c>
      <c r="L128" s="256">
        <f t="shared" si="8"/>
        <v>0.129581832345842</v>
      </c>
      <c r="M128" s="262"/>
      <c r="N128" s="119"/>
      <c r="Q128" s="49"/>
      <c r="R128" s="49"/>
      <c r="S128" s="49"/>
    </row>
    <row r="129" s="1" customFormat="1" ht="11.4" spans="1:19">
      <c r="A129" s="188"/>
      <c r="B129" s="199"/>
      <c r="C129" s="68" t="s">
        <v>163</v>
      </c>
      <c r="D129" s="69"/>
      <c r="E129" s="69"/>
      <c r="F129" s="69"/>
      <c r="G129" s="69"/>
      <c r="H129" s="69"/>
      <c r="I129" s="137"/>
      <c r="J129" s="98">
        <v>3.226</v>
      </c>
      <c r="K129" s="263">
        <v>0.0307527597066696</v>
      </c>
      <c r="L129" s="256">
        <f t="shared" si="8"/>
        <v>0.099208402813716</v>
      </c>
      <c r="M129" s="111"/>
      <c r="N129" s="119"/>
      <c r="Q129" s="49"/>
      <c r="R129" s="49"/>
      <c r="S129" s="49"/>
    </row>
    <row r="130" s="1" customFormat="1" ht="11.4" spans="1:19">
      <c r="A130" s="188"/>
      <c r="B130" s="205"/>
      <c r="C130" s="66" t="s">
        <v>164</v>
      </c>
      <c r="D130" s="67"/>
      <c r="E130" s="67"/>
      <c r="F130" s="67"/>
      <c r="G130" s="67"/>
      <c r="H130" s="67"/>
      <c r="I130" s="131"/>
      <c r="J130" s="98">
        <v>3.226</v>
      </c>
      <c r="K130" s="263">
        <v>0.0418275557061348</v>
      </c>
      <c r="L130" s="246">
        <f t="shared" si="8"/>
        <v>0.134935694707991</v>
      </c>
      <c r="N130" s="119"/>
      <c r="Q130" s="49"/>
      <c r="R130" s="49"/>
      <c r="S130" s="49"/>
    </row>
    <row r="131" s="1" customFormat="1" spans="4:19">
      <c r="D131" s="49"/>
      <c r="E131" s="49"/>
      <c r="F131" s="49"/>
      <c r="H131" s="49"/>
      <c r="J131" s="115"/>
      <c r="L131" s="239" t="s">
        <v>129</v>
      </c>
      <c r="M131" s="118">
        <f>SUM(L123:L130)</f>
        <v>1.11813913209859</v>
      </c>
      <c r="N131" s="119"/>
      <c r="Q131" s="49"/>
      <c r="R131" s="49"/>
      <c r="S131" s="49"/>
    </row>
    <row r="132" s="1" customFormat="1" ht="11.4" spans="4:19">
      <c r="D132" s="49"/>
      <c r="E132" s="49"/>
      <c r="F132" s="49"/>
      <c r="H132" s="49"/>
      <c r="J132" s="115"/>
      <c r="N132" s="119"/>
      <c r="Q132" s="49"/>
      <c r="R132" s="49"/>
      <c r="S132" s="49"/>
    </row>
    <row r="133" s="1" customFormat="1" ht="11.4" spans="4:19">
      <c r="D133" s="49"/>
      <c r="E133" s="49"/>
      <c r="F133" s="49"/>
      <c r="H133" s="49"/>
      <c r="J133" s="115"/>
      <c r="N133" s="119"/>
      <c r="Q133" s="49"/>
      <c r="R133" s="49"/>
      <c r="S133" s="49"/>
    </row>
    <row r="134" s="1" customFormat="1" ht="30" customHeight="1" spans="1:19">
      <c r="A134" s="264" t="s">
        <v>165</v>
      </c>
      <c r="B134" s="51" t="s">
        <v>19</v>
      </c>
      <c r="C134" s="52"/>
      <c r="D134" s="52"/>
      <c r="E134" s="52"/>
      <c r="F134" s="52"/>
      <c r="G134" s="52"/>
      <c r="H134" s="52"/>
      <c r="I134" s="52"/>
      <c r="J134" s="94" t="s">
        <v>166</v>
      </c>
      <c r="K134" s="95" t="s">
        <v>167</v>
      </c>
      <c r="L134" s="95" t="s">
        <v>93</v>
      </c>
      <c r="N134" s="119"/>
      <c r="Q134" s="49"/>
      <c r="R134" s="49"/>
      <c r="S134" s="49"/>
    </row>
    <row r="135" s="3" customFormat="1" ht="17" customHeight="1" spans="1:19">
      <c r="A135" s="265"/>
      <c r="B135" s="266" t="s">
        <v>168</v>
      </c>
      <c r="C135" s="267"/>
      <c r="D135" s="267"/>
      <c r="E135" s="267"/>
      <c r="F135" s="267"/>
      <c r="G135" s="267"/>
      <c r="H135" s="267"/>
      <c r="I135" s="354"/>
      <c r="J135" s="355">
        <f>M19+M72</f>
        <v>0.595543849047617</v>
      </c>
      <c r="K135" s="356">
        <v>0.15</v>
      </c>
      <c r="L135" s="357">
        <f t="shared" ref="L135:L138" si="9">SUM(J135*K135)</f>
        <v>0.0893315773571425</v>
      </c>
      <c r="N135" s="358"/>
      <c r="Q135" s="49"/>
      <c r="R135" s="49"/>
      <c r="S135" s="49"/>
    </row>
    <row r="136" s="3" customFormat="1" ht="17" customHeight="1" spans="1:19">
      <c r="A136" s="265"/>
      <c r="B136" s="266" t="s">
        <v>169</v>
      </c>
      <c r="C136" s="267"/>
      <c r="D136" s="267"/>
      <c r="E136" s="267"/>
      <c r="F136" s="267"/>
      <c r="G136" s="267"/>
      <c r="H136" s="267"/>
      <c r="I136" s="354"/>
      <c r="J136" s="355">
        <f>M81</f>
        <v>0</v>
      </c>
      <c r="K136" s="356"/>
      <c r="L136" s="357">
        <f t="shared" si="9"/>
        <v>0</v>
      </c>
      <c r="N136" s="358"/>
      <c r="Q136" s="49"/>
      <c r="R136" s="49"/>
      <c r="S136" s="49"/>
    </row>
    <row r="137" s="3" customFormat="1" ht="17" customHeight="1" spans="1:19">
      <c r="A137" s="265"/>
      <c r="B137" s="266" t="s">
        <v>131</v>
      </c>
      <c r="C137" s="267"/>
      <c r="D137" s="267"/>
      <c r="E137" s="267"/>
      <c r="F137" s="267"/>
      <c r="G137" s="267"/>
      <c r="H137" s="267"/>
      <c r="I137" s="354"/>
      <c r="J137" s="355">
        <f>+M97</f>
        <v>0.13300215694549</v>
      </c>
      <c r="K137" s="356">
        <v>0.1</v>
      </c>
      <c r="L137" s="357">
        <f t="shared" si="9"/>
        <v>0.013300215694549</v>
      </c>
      <c r="N137" s="358"/>
      <c r="Q137" s="49"/>
      <c r="R137" s="49"/>
      <c r="S137" s="49"/>
    </row>
    <row r="138" s="3" customFormat="1" ht="17" customHeight="1" spans="1:19">
      <c r="A138" s="265"/>
      <c r="B138" s="266" t="s">
        <v>170</v>
      </c>
      <c r="C138" s="267"/>
      <c r="D138" s="267"/>
      <c r="E138" s="267"/>
      <c r="F138" s="267"/>
      <c r="G138" s="267"/>
      <c r="H138" s="267"/>
      <c r="I138" s="354"/>
      <c r="J138" s="355">
        <f>M107+M120+M131</f>
        <v>1.11813913209859</v>
      </c>
      <c r="K138" s="356">
        <v>0.15</v>
      </c>
      <c r="L138" s="357">
        <f t="shared" si="9"/>
        <v>0.167720869814788</v>
      </c>
      <c r="N138" s="358"/>
      <c r="Q138" s="49"/>
      <c r="R138" s="49"/>
      <c r="S138" s="49"/>
    </row>
    <row r="139" s="1" customFormat="1" spans="1:19">
      <c r="A139" s="268"/>
      <c r="B139" s="269"/>
      <c r="C139" s="270"/>
      <c r="D139" s="271"/>
      <c r="E139" s="271"/>
      <c r="F139" s="271"/>
      <c r="G139" s="270"/>
      <c r="H139" s="271"/>
      <c r="I139" s="270"/>
      <c r="J139" s="359"/>
      <c r="K139" s="360"/>
      <c r="L139" s="361" t="s">
        <v>129</v>
      </c>
      <c r="M139" s="118">
        <f>SUM(L135:L138)</f>
        <v>0.27035266286648</v>
      </c>
      <c r="N139" s="119"/>
      <c r="Q139" s="49"/>
      <c r="R139" s="49"/>
      <c r="S139" s="49"/>
    </row>
    <row r="140" s="1" customFormat="1" spans="1:19">
      <c r="A140" s="272"/>
      <c r="B140" s="273"/>
      <c r="C140" s="274"/>
      <c r="D140" s="275"/>
      <c r="E140" s="275"/>
      <c r="F140" s="275"/>
      <c r="G140" s="274"/>
      <c r="H140" s="275"/>
      <c r="I140" s="274"/>
      <c r="J140" s="214"/>
      <c r="K140" s="362"/>
      <c r="L140" s="163"/>
      <c r="N140" s="119"/>
      <c r="Q140" s="49"/>
      <c r="R140" s="49"/>
      <c r="S140" s="49"/>
    </row>
    <row r="141" s="1" customFormat="1" ht="30.75" customHeight="1" spans="1:19">
      <c r="A141" s="264" t="s">
        <v>171</v>
      </c>
      <c r="B141" s="51" t="s">
        <v>19</v>
      </c>
      <c r="C141" s="52"/>
      <c r="D141" s="52"/>
      <c r="E141" s="52"/>
      <c r="F141" s="52"/>
      <c r="G141" s="52"/>
      <c r="H141" s="52"/>
      <c r="I141" s="52"/>
      <c r="J141" s="94" t="s">
        <v>166</v>
      </c>
      <c r="K141" s="363" t="s">
        <v>172</v>
      </c>
      <c r="L141" s="95" t="s">
        <v>93</v>
      </c>
      <c r="N141" s="119"/>
      <c r="Q141" s="49"/>
      <c r="R141" s="49"/>
      <c r="S141" s="49"/>
    </row>
    <row r="142" s="3" customFormat="1" ht="17" customHeight="1" spans="1:19">
      <c r="A142" s="276"/>
      <c r="B142" s="266" t="s">
        <v>173</v>
      </c>
      <c r="C142" s="267"/>
      <c r="D142" s="267"/>
      <c r="E142" s="267"/>
      <c r="F142" s="267"/>
      <c r="G142" s="267"/>
      <c r="H142" s="267"/>
      <c r="I142" s="267"/>
      <c r="J142" s="364">
        <f>J135+J137</f>
        <v>0.728546005993107</v>
      </c>
      <c r="K142" s="356">
        <v>0.02</v>
      </c>
      <c r="L142" s="357">
        <f t="shared" ref="L142:L147" si="10">SUM(J142*K142)</f>
        <v>0.0145709201198621</v>
      </c>
      <c r="N142" s="358"/>
      <c r="Q142" s="49"/>
      <c r="R142" s="49"/>
      <c r="S142" s="49"/>
    </row>
    <row r="143" s="3" customFormat="1" ht="17" customHeight="1" spans="1:19">
      <c r="A143" s="277"/>
      <c r="B143" s="266" t="s">
        <v>169</v>
      </c>
      <c r="C143" s="267"/>
      <c r="D143" s="267"/>
      <c r="E143" s="267"/>
      <c r="F143" s="267"/>
      <c r="G143" s="267"/>
      <c r="H143" s="267"/>
      <c r="I143" s="267"/>
      <c r="J143" s="364">
        <f>+J136</f>
        <v>0</v>
      </c>
      <c r="K143" s="356">
        <v>0.02</v>
      </c>
      <c r="L143" s="357">
        <f t="shared" si="10"/>
        <v>0</v>
      </c>
      <c r="N143" s="358"/>
      <c r="Q143" s="49"/>
      <c r="R143" s="49"/>
      <c r="S143" s="49"/>
    </row>
    <row r="144" s="1" customFormat="1" spans="1:19">
      <c r="A144" s="278"/>
      <c r="B144" s="1" t="s">
        <v>16</v>
      </c>
      <c r="D144" s="49"/>
      <c r="E144" s="49"/>
      <c r="F144" s="49"/>
      <c r="H144" s="49"/>
      <c r="J144" s="115"/>
      <c r="L144" s="365" t="s">
        <v>129</v>
      </c>
      <c r="M144" s="118">
        <f>SUM(L142:L143)</f>
        <v>0.0145709201198621</v>
      </c>
      <c r="N144" s="119"/>
      <c r="Q144" s="49"/>
      <c r="R144" s="49"/>
      <c r="S144" s="49"/>
    </row>
    <row r="145" s="1" customFormat="1" spans="1:19">
      <c r="A145" s="272"/>
      <c r="B145" s="273"/>
      <c r="C145" s="274"/>
      <c r="D145" s="275"/>
      <c r="E145" s="275"/>
      <c r="F145" s="275"/>
      <c r="G145" s="274"/>
      <c r="H145" s="275"/>
      <c r="I145" s="274"/>
      <c r="J145" s="214"/>
      <c r="K145" s="362"/>
      <c r="L145" s="163"/>
      <c r="N145" s="119"/>
      <c r="Q145" s="49"/>
      <c r="R145" s="49"/>
      <c r="S145" s="49"/>
    </row>
    <row r="146" s="1" customFormat="1" ht="30.75" customHeight="1" spans="1:19">
      <c r="A146" s="186" t="s">
        <v>174</v>
      </c>
      <c r="B146" s="51" t="s">
        <v>19</v>
      </c>
      <c r="C146" s="52"/>
      <c r="D146" s="52"/>
      <c r="E146" s="52"/>
      <c r="F146" s="52"/>
      <c r="G146" s="52"/>
      <c r="H146" s="52"/>
      <c r="I146" s="52"/>
      <c r="J146" s="94" t="s">
        <v>101</v>
      </c>
      <c r="K146" s="95" t="s">
        <v>102</v>
      </c>
      <c r="L146" s="95" t="s">
        <v>93</v>
      </c>
      <c r="N146" s="119"/>
      <c r="Q146" s="49"/>
      <c r="R146" s="49"/>
      <c r="S146" s="49"/>
    </row>
    <row r="147" s="2" customFormat="1" ht="19" customHeight="1" spans="1:19">
      <c r="A147" s="279"/>
      <c r="B147" s="280" t="s">
        <v>175</v>
      </c>
      <c r="C147" s="281"/>
      <c r="D147" s="281"/>
      <c r="E147" s="281"/>
      <c r="F147" s="281"/>
      <c r="G147" s="281"/>
      <c r="H147" s="281"/>
      <c r="I147" s="281"/>
      <c r="J147" s="153">
        <v>0.0485768500948767</v>
      </c>
      <c r="K147" s="366">
        <v>1</v>
      </c>
      <c r="L147" s="367">
        <f t="shared" si="10"/>
        <v>0.0485768500948767</v>
      </c>
      <c r="N147" s="368"/>
      <c r="Q147" s="168"/>
      <c r="R147" s="168"/>
      <c r="S147" s="168"/>
    </row>
    <row r="148" s="1" customFormat="1" ht="14.1" customHeight="1" spans="1:19">
      <c r="A148" s="279"/>
      <c r="B148" s="66"/>
      <c r="C148" s="67"/>
      <c r="D148" s="67"/>
      <c r="E148" s="67"/>
      <c r="F148" s="67"/>
      <c r="G148" s="67"/>
      <c r="H148" s="67"/>
      <c r="I148" s="67"/>
      <c r="J148" s="228"/>
      <c r="K148" s="253"/>
      <c r="L148" s="134"/>
      <c r="N148" s="119"/>
      <c r="Q148" s="49"/>
      <c r="R148" s="49"/>
      <c r="S148" s="49"/>
    </row>
    <row r="149" s="1" customFormat="1" ht="14.1" customHeight="1" spans="1:19">
      <c r="A149" s="279"/>
      <c r="B149" s="66"/>
      <c r="C149" s="67"/>
      <c r="D149" s="67"/>
      <c r="E149" s="67"/>
      <c r="F149" s="67"/>
      <c r="G149" s="67"/>
      <c r="H149" s="67"/>
      <c r="I149" s="67"/>
      <c r="J149" s="228"/>
      <c r="K149" s="253"/>
      <c r="L149" s="134"/>
      <c r="N149" s="119"/>
      <c r="Q149" s="49"/>
      <c r="R149" s="49"/>
      <c r="S149" s="49"/>
    </row>
    <row r="150" s="1" customFormat="1" ht="14.25" customHeight="1" spans="1:19">
      <c r="A150" s="282"/>
      <c r="B150" s="66"/>
      <c r="C150" s="67"/>
      <c r="D150" s="67"/>
      <c r="E150" s="67"/>
      <c r="F150" s="67"/>
      <c r="G150" s="67"/>
      <c r="H150" s="67"/>
      <c r="I150" s="67"/>
      <c r="J150" s="98"/>
      <c r="K150" s="253"/>
      <c r="L150" s="134"/>
      <c r="N150" s="119"/>
      <c r="Q150" s="49"/>
      <c r="R150" s="49"/>
      <c r="S150" s="49"/>
    </row>
    <row r="151" s="1" customFormat="1" spans="1:19">
      <c r="A151" s="278"/>
      <c r="B151" s="1" t="s">
        <v>16</v>
      </c>
      <c r="D151" s="49"/>
      <c r="E151" s="49"/>
      <c r="F151" s="49"/>
      <c r="H151" s="49"/>
      <c r="J151" s="115"/>
      <c r="L151" s="365" t="s">
        <v>129</v>
      </c>
      <c r="M151" s="118">
        <f>SUM(L147:L150)</f>
        <v>0.0485768500948767</v>
      </c>
      <c r="N151" s="119"/>
      <c r="Q151" s="49"/>
      <c r="R151" s="49"/>
      <c r="S151" s="49"/>
    </row>
    <row r="152" s="1" customFormat="1" spans="1:19">
      <c r="A152" s="5"/>
      <c r="D152" s="49"/>
      <c r="E152" s="49"/>
      <c r="F152" s="49"/>
      <c r="H152" s="49"/>
      <c r="J152" s="115"/>
      <c r="N152" s="119"/>
      <c r="Q152" s="49"/>
      <c r="R152" s="49"/>
      <c r="S152" s="49"/>
    </row>
    <row r="153" s="1" customFormat="1" ht="27.75" customHeight="1" spans="1:19">
      <c r="A153" s="186" t="s">
        <v>176</v>
      </c>
      <c r="B153" s="283" t="s">
        <v>19</v>
      </c>
      <c r="C153" s="284"/>
      <c r="D153" s="284"/>
      <c r="E153" s="284"/>
      <c r="F153" s="284"/>
      <c r="G153" s="284"/>
      <c r="H153" s="284"/>
      <c r="I153" s="284"/>
      <c r="J153" s="369" t="s">
        <v>101</v>
      </c>
      <c r="K153" s="370" t="s">
        <v>102</v>
      </c>
      <c r="L153" s="370" t="s">
        <v>93</v>
      </c>
      <c r="N153" s="119"/>
      <c r="Q153" s="49"/>
      <c r="R153" s="49"/>
      <c r="S153" s="49"/>
    </row>
    <row r="154" s="1" customFormat="1" ht="14.1" customHeight="1" spans="1:19">
      <c r="A154" s="279"/>
      <c r="B154" s="202" t="s">
        <v>177</v>
      </c>
      <c r="C154" s="204"/>
      <c r="D154" s="204"/>
      <c r="E154" s="204"/>
      <c r="F154" s="204"/>
      <c r="G154" s="204"/>
      <c r="H154" s="204"/>
      <c r="I154" s="204"/>
      <c r="J154" s="228"/>
      <c r="K154" s="229"/>
      <c r="L154" s="134">
        <f>-J154*K154</f>
        <v>0</v>
      </c>
      <c r="N154" s="119"/>
      <c r="Q154" s="49"/>
      <c r="R154" s="49"/>
      <c r="S154" s="49"/>
    </row>
    <row r="155" s="1" customFormat="1" ht="14.1" customHeight="1" spans="1:19">
      <c r="A155" s="279"/>
      <c r="B155" s="202"/>
      <c r="C155" s="204"/>
      <c r="D155" s="204"/>
      <c r="E155" s="204"/>
      <c r="F155" s="204"/>
      <c r="G155" s="204"/>
      <c r="H155" s="204"/>
      <c r="I155" s="204"/>
      <c r="J155" s="228"/>
      <c r="K155" s="229"/>
      <c r="L155" s="134"/>
      <c r="N155" s="119"/>
      <c r="Q155" s="49"/>
      <c r="R155" s="49"/>
      <c r="S155" s="49"/>
    </row>
    <row r="156" s="1" customFormat="1" ht="14.1" customHeight="1" spans="1:19">
      <c r="A156" s="279"/>
      <c r="B156" s="202"/>
      <c r="C156" s="204"/>
      <c r="D156" s="204"/>
      <c r="E156" s="204"/>
      <c r="F156" s="204"/>
      <c r="G156" s="204"/>
      <c r="H156" s="204"/>
      <c r="I156" s="204"/>
      <c r="J156" s="228"/>
      <c r="K156" s="229"/>
      <c r="L156" s="134"/>
      <c r="N156" s="119"/>
      <c r="Q156" s="49"/>
      <c r="R156" s="49"/>
      <c r="S156" s="49"/>
    </row>
    <row r="157" s="1" customFormat="1" ht="14.25" customHeight="1" spans="1:19">
      <c r="A157" s="282"/>
      <c r="B157" s="202"/>
      <c r="C157" s="204"/>
      <c r="D157" s="204"/>
      <c r="E157" s="204"/>
      <c r="F157" s="204"/>
      <c r="G157" s="204"/>
      <c r="H157" s="204"/>
      <c r="I157" s="204"/>
      <c r="J157" s="98"/>
      <c r="K157" s="229"/>
      <c r="L157" s="134"/>
      <c r="N157" s="119"/>
      <c r="Q157" s="49"/>
      <c r="R157" s="49"/>
      <c r="S157" s="49"/>
    </row>
    <row r="158" s="1" customFormat="1" spans="1:19">
      <c r="A158" s="278"/>
      <c r="B158" s="1" t="s">
        <v>16</v>
      </c>
      <c r="D158" s="49"/>
      <c r="E158" s="49"/>
      <c r="F158" s="49"/>
      <c r="H158" s="49"/>
      <c r="J158" s="115"/>
      <c r="L158" s="365" t="s">
        <v>129</v>
      </c>
      <c r="M158" s="118">
        <f>SUM(L154:L157)</f>
        <v>0</v>
      </c>
      <c r="N158" s="119"/>
      <c r="Q158" s="49"/>
      <c r="R158" s="49"/>
      <c r="S158" s="49"/>
    </row>
    <row r="159" s="1" customFormat="1" ht="14.55" spans="1:19">
      <c r="A159" s="5"/>
      <c r="D159" s="49"/>
      <c r="E159" s="49"/>
      <c r="F159" s="49"/>
      <c r="H159" s="49"/>
      <c r="J159" s="115"/>
      <c r="N159" s="119"/>
      <c r="Q159" s="49"/>
      <c r="R159" s="49"/>
      <c r="S159" s="49"/>
    </row>
    <row r="160" s="1" customFormat="1" ht="27.75" customHeight="1" spans="1:19">
      <c r="A160" s="285" t="s">
        <v>178</v>
      </c>
      <c r="B160" s="286" t="s">
        <v>19</v>
      </c>
      <c r="C160" s="287"/>
      <c r="D160" s="287"/>
      <c r="E160" s="287"/>
      <c r="F160" s="287"/>
      <c r="G160" s="287"/>
      <c r="H160" s="287"/>
      <c r="I160" s="287"/>
      <c r="J160" s="371"/>
      <c r="K160" s="372"/>
      <c r="L160" s="373" t="s">
        <v>93</v>
      </c>
      <c r="N160" s="119"/>
      <c r="Q160" s="49"/>
      <c r="R160" s="49"/>
      <c r="S160" s="49"/>
    </row>
    <row r="161" s="1" customFormat="1" ht="18" customHeight="1" spans="1:19">
      <c r="A161" s="288"/>
      <c r="B161" s="289"/>
      <c r="C161" s="290" t="s">
        <v>179</v>
      </c>
      <c r="D161" s="291"/>
      <c r="E161" s="291"/>
      <c r="F161" s="291"/>
      <c r="G161" s="292"/>
      <c r="H161" s="292" t="s">
        <v>180</v>
      </c>
      <c r="I161" s="292"/>
      <c r="J161" s="374"/>
      <c r="K161" s="375"/>
      <c r="L161" s="376"/>
      <c r="Q161" s="49"/>
      <c r="R161" s="49"/>
      <c r="S161" s="49"/>
    </row>
    <row r="162" s="4" customFormat="1" ht="21.6" customHeight="1" spans="1:19">
      <c r="A162" s="293"/>
      <c r="B162" s="294" t="s">
        <v>181</v>
      </c>
      <c r="C162" s="295">
        <v>17004</v>
      </c>
      <c r="D162" s="296" t="s">
        <v>182</v>
      </c>
      <c r="E162" s="297"/>
      <c r="F162" s="297"/>
      <c r="G162" s="298"/>
      <c r="H162" s="299"/>
      <c r="I162" s="298">
        <v>38124</v>
      </c>
      <c r="J162" s="377" t="s">
        <v>182</v>
      </c>
      <c r="K162" s="378"/>
      <c r="L162" s="379">
        <v>0.0243636955852966</v>
      </c>
      <c r="N162" s="380"/>
      <c r="Q162" s="440"/>
      <c r="R162" s="440"/>
      <c r="S162" s="440"/>
    </row>
    <row r="163" s="4" customFormat="1" ht="10.5" customHeight="1" spans="1:19">
      <c r="A163" s="293"/>
      <c r="B163" s="300"/>
      <c r="C163" s="301"/>
      <c r="D163" s="302"/>
      <c r="E163" s="301"/>
      <c r="F163" s="301"/>
      <c r="G163" s="303"/>
      <c r="H163" s="304"/>
      <c r="I163" s="303"/>
      <c r="J163" s="381"/>
      <c r="K163" s="382"/>
      <c r="L163" s="383"/>
      <c r="N163" s="380"/>
      <c r="Q163" s="440"/>
      <c r="R163" s="440"/>
      <c r="S163" s="440"/>
    </row>
    <row r="164" s="4" customFormat="1" ht="19.5" customHeight="1" spans="1:19">
      <c r="A164" s="293"/>
      <c r="B164" s="305" t="s">
        <v>183</v>
      </c>
      <c r="C164" s="306">
        <f>C162</f>
        <v>17004</v>
      </c>
      <c r="D164" s="307" t="str">
        <f>D162</f>
        <v>pcs</v>
      </c>
      <c r="E164" s="308"/>
      <c r="F164" s="308"/>
      <c r="G164" s="308"/>
      <c r="H164" s="308"/>
      <c r="I164" s="298">
        <f>I162</f>
        <v>38124</v>
      </c>
      <c r="J164" s="384" t="s">
        <v>182</v>
      </c>
      <c r="K164" s="385"/>
      <c r="L164" s="386">
        <v>0.0270707728725517</v>
      </c>
      <c r="N164" s="380"/>
      <c r="Q164" s="440"/>
      <c r="R164" s="440"/>
      <c r="S164" s="440"/>
    </row>
    <row r="165" s="4" customFormat="1" ht="9.75" customHeight="1" spans="1:19">
      <c r="A165" s="293"/>
      <c r="B165" s="309"/>
      <c r="C165" s="310"/>
      <c r="D165" s="302"/>
      <c r="E165" s="302"/>
      <c r="F165" s="302"/>
      <c r="G165" s="310"/>
      <c r="H165" s="311"/>
      <c r="I165" s="303"/>
      <c r="J165" s="381"/>
      <c r="K165" s="382"/>
      <c r="L165" s="383"/>
      <c r="N165" s="380"/>
      <c r="Q165" s="440"/>
      <c r="R165" s="440"/>
      <c r="S165" s="440"/>
    </row>
    <row r="166" s="4" customFormat="1" ht="27.75" customHeight="1" spans="1:19">
      <c r="A166" s="293"/>
      <c r="B166" s="312" t="s">
        <v>184</v>
      </c>
      <c r="C166" s="313" t="s">
        <v>185</v>
      </c>
      <c r="D166" s="313"/>
      <c r="E166" s="313"/>
      <c r="F166" s="313"/>
      <c r="G166" s="313"/>
      <c r="H166" s="313"/>
      <c r="I166" s="387">
        <v>8664</v>
      </c>
      <c r="J166" s="388" t="s">
        <v>186</v>
      </c>
      <c r="K166" s="389"/>
      <c r="L166" s="390">
        <v>0.114857422044969</v>
      </c>
      <c r="N166" s="380"/>
      <c r="Q166" s="440"/>
      <c r="R166" s="440"/>
      <c r="S166" s="440"/>
    </row>
    <row r="167" s="4" customFormat="1" ht="26.25" customHeight="1" spans="1:19">
      <c r="A167" s="293"/>
      <c r="B167" s="314" t="s">
        <v>187</v>
      </c>
      <c r="C167" s="315" t="s">
        <v>188</v>
      </c>
      <c r="D167" s="315"/>
      <c r="E167" s="315"/>
      <c r="F167" s="315"/>
      <c r="G167" s="315"/>
      <c r="H167" s="316"/>
      <c r="I167" s="391">
        <v>16368</v>
      </c>
      <c r="J167" s="392" t="s">
        <v>186</v>
      </c>
      <c r="K167" s="393"/>
      <c r="L167" s="394">
        <v>0.0768450847491343</v>
      </c>
      <c r="N167" s="380"/>
      <c r="Q167" s="440"/>
      <c r="R167" s="440"/>
      <c r="S167" s="440"/>
    </row>
    <row r="168" s="4" customFormat="1" ht="30" customHeight="1" spans="1:19">
      <c r="A168" s="293"/>
      <c r="B168" s="317" t="s">
        <v>189</v>
      </c>
      <c r="C168" s="318" t="s">
        <v>190</v>
      </c>
      <c r="D168" s="318"/>
      <c r="E168" s="318"/>
      <c r="F168" s="318"/>
      <c r="G168" s="318"/>
      <c r="H168" s="319"/>
      <c r="I168" s="298">
        <v>19248</v>
      </c>
      <c r="J168" s="377" t="s">
        <v>186</v>
      </c>
      <c r="K168" s="378"/>
      <c r="L168" s="394">
        <v>0.0661113851889795</v>
      </c>
      <c r="N168" s="380"/>
      <c r="Q168" s="440"/>
      <c r="R168" s="440"/>
      <c r="S168" s="440"/>
    </row>
    <row r="169" s="4" customFormat="1" ht="9.75" customHeight="1" spans="1:19">
      <c r="A169" s="293"/>
      <c r="B169" s="320"/>
      <c r="C169" s="321"/>
      <c r="D169" s="311"/>
      <c r="E169" s="311"/>
      <c r="F169" s="311"/>
      <c r="G169" s="321"/>
      <c r="H169" s="311"/>
      <c r="I169" s="303"/>
      <c r="J169" s="381"/>
      <c r="K169" s="382"/>
      <c r="L169" s="395"/>
      <c r="N169" s="380"/>
      <c r="Q169" s="440"/>
      <c r="R169" s="440"/>
      <c r="S169" s="440"/>
    </row>
    <row r="170" s="4" customFormat="1" ht="29.25" customHeight="1" spans="1:19">
      <c r="A170" s="293"/>
      <c r="B170" s="312" t="s">
        <v>191</v>
      </c>
      <c r="C170" s="313" t="s">
        <v>185</v>
      </c>
      <c r="D170" s="313"/>
      <c r="E170" s="313"/>
      <c r="F170" s="313"/>
      <c r="G170" s="313"/>
      <c r="H170" s="313"/>
      <c r="I170" s="387">
        <f t="shared" ref="I170:I172" si="11">I166</f>
        <v>8664</v>
      </c>
      <c r="J170" s="396" t="s">
        <v>186</v>
      </c>
      <c r="K170" s="397"/>
      <c r="L170" s="398"/>
      <c r="N170" s="380"/>
      <c r="Q170" s="440"/>
      <c r="R170" s="440"/>
      <c r="S170" s="440"/>
    </row>
    <row r="171" s="4" customFormat="1" ht="27" customHeight="1" spans="1:19">
      <c r="A171" s="293"/>
      <c r="B171" s="314" t="s">
        <v>192</v>
      </c>
      <c r="C171" s="315" t="s">
        <v>188</v>
      </c>
      <c r="D171" s="315"/>
      <c r="E171" s="315"/>
      <c r="F171" s="315"/>
      <c r="G171" s="315"/>
      <c r="H171" s="316"/>
      <c r="I171" s="391">
        <f t="shared" si="11"/>
        <v>16368</v>
      </c>
      <c r="J171" s="392" t="s">
        <v>186</v>
      </c>
      <c r="K171" s="393"/>
      <c r="L171" s="399"/>
      <c r="N171" s="380"/>
      <c r="Q171" s="440"/>
      <c r="R171" s="440"/>
      <c r="S171" s="440"/>
    </row>
    <row r="172" s="4" customFormat="1" ht="29.25" customHeight="1" spans="1:19">
      <c r="A172" s="322"/>
      <c r="B172" s="317" t="s">
        <v>193</v>
      </c>
      <c r="C172" s="323" t="s">
        <v>190</v>
      </c>
      <c r="D172" s="323"/>
      <c r="E172" s="323"/>
      <c r="F172" s="323"/>
      <c r="G172" s="323"/>
      <c r="H172" s="319"/>
      <c r="I172" s="298">
        <f t="shared" si="11"/>
        <v>19248</v>
      </c>
      <c r="J172" s="400" t="s">
        <v>186</v>
      </c>
      <c r="K172" s="401"/>
      <c r="L172" s="379"/>
      <c r="N172" s="380"/>
      <c r="Q172" s="440"/>
      <c r="R172" s="440"/>
      <c r="S172" s="440"/>
    </row>
    <row r="173" s="1" customFormat="1" ht="11.4" spans="1:19">
      <c r="A173" s="324"/>
      <c r="B173" s="325"/>
      <c r="C173" s="325"/>
      <c r="D173" s="326"/>
      <c r="E173" s="326"/>
      <c r="F173" s="326"/>
      <c r="G173" s="325"/>
      <c r="H173" s="326"/>
      <c r="I173" s="325"/>
      <c r="J173" s="402"/>
      <c r="K173" s="325"/>
      <c r="L173" s="163"/>
      <c r="N173" s="119"/>
      <c r="Q173" s="49"/>
      <c r="R173" s="49"/>
      <c r="S173" s="49"/>
    </row>
    <row r="174" s="1" customFormat="1" ht="11.4" spans="1:19">
      <c r="A174" s="324"/>
      <c r="B174" s="325"/>
      <c r="C174" s="325"/>
      <c r="D174" s="326"/>
      <c r="E174" s="326"/>
      <c r="F174" s="326"/>
      <c r="G174" s="325"/>
      <c r="H174" s="326"/>
      <c r="I174" s="325"/>
      <c r="J174" s="402"/>
      <c r="K174" s="325"/>
      <c r="L174" s="163"/>
      <c r="N174" s="119"/>
      <c r="Q174" s="49"/>
      <c r="R174" s="49"/>
      <c r="S174" s="49"/>
    </row>
    <row r="175" s="1" customFormat="1" ht="11.4" spans="4:19">
      <c r="D175" s="49"/>
      <c r="E175" s="49"/>
      <c r="F175" s="49"/>
      <c r="H175" s="49"/>
      <c r="J175" s="115"/>
      <c r="N175" s="119"/>
      <c r="Q175" s="49"/>
      <c r="R175" s="49"/>
      <c r="S175" s="49"/>
    </row>
    <row r="176" s="1" customFormat="1" spans="1:19">
      <c r="A176" s="5" t="s">
        <v>194</v>
      </c>
      <c r="D176" s="49"/>
      <c r="E176" s="49"/>
      <c r="F176" s="49"/>
      <c r="H176" s="49"/>
      <c r="J176" s="115"/>
      <c r="N176" s="119"/>
      <c r="Q176" s="49"/>
      <c r="R176" s="49"/>
      <c r="S176" s="49"/>
    </row>
    <row r="177" s="1" customFormat="1" ht="12.15" spans="4:19">
      <c r="D177" s="49"/>
      <c r="E177" s="49"/>
      <c r="F177" s="49"/>
      <c r="H177" s="49"/>
      <c r="J177" s="115"/>
      <c r="L177" s="217"/>
      <c r="N177" s="119"/>
      <c r="Q177" s="49"/>
      <c r="R177" s="49"/>
      <c r="S177" s="49"/>
    </row>
    <row r="178" s="1" customFormat="1" ht="29.25" customHeight="1" spans="1:19">
      <c r="A178" s="327" t="s">
        <v>195</v>
      </c>
      <c r="B178" s="328"/>
      <c r="C178" s="328"/>
      <c r="D178" s="328"/>
      <c r="E178" s="328"/>
      <c r="F178" s="328"/>
      <c r="G178" s="328"/>
      <c r="H178" s="328"/>
      <c r="I178" s="328"/>
      <c r="J178" s="403"/>
      <c r="K178" s="404" t="s">
        <v>196</v>
      </c>
      <c r="L178" s="405"/>
      <c r="M178" s="404" t="s">
        <v>197</v>
      </c>
      <c r="N178" s="405"/>
      <c r="Q178" s="49"/>
      <c r="R178" s="49"/>
      <c r="S178" s="49"/>
    </row>
    <row r="179" s="1" customFormat="1" ht="22.35" customHeight="1" spans="1:19">
      <c r="A179" s="329" t="s">
        <v>198</v>
      </c>
      <c r="B179" s="330"/>
      <c r="C179" s="330"/>
      <c r="D179" s="330"/>
      <c r="E179" s="330"/>
      <c r="F179" s="330"/>
      <c r="G179" s="330"/>
      <c r="H179" s="330"/>
      <c r="I179" s="330"/>
      <c r="J179" s="406"/>
      <c r="K179" s="407"/>
      <c r="L179" s="408">
        <f>M19+M72+M81+M97+M107+M120+M131+M139+M144+M151+M158</f>
        <v>2.18018557117291</v>
      </c>
      <c r="M179" s="407"/>
      <c r="N179" s="408">
        <f>L179+F206</f>
        <v>2.18018557117291</v>
      </c>
      <c r="Q179" s="49"/>
      <c r="R179" s="49"/>
      <c r="S179" s="49"/>
    </row>
    <row r="180" s="1" customFormat="1" ht="11.25" customHeight="1" spans="1:19">
      <c r="A180" s="331"/>
      <c r="B180" s="332"/>
      <c r="C180" s="332"/>
      <c r="D180" s="333"/>
      <c r="E180" s="333"/>
      <c r="F180" s="333"/>
      <c r="G180" s="332"/>
      <c r="H180" s="333"/>
      <c r="I180" s="332"/>
      <c r="J180" s="409"/>
      <c r="K180" s="410"/>
      <c r="L180" s="411"/>
      <c r="M180" s="410"/>
      <c r="N180" s="411"/>
      <c r="Q180" s="49"/>
      <c r="R180" s="49"/>
      <c r="S180" s="49"/>
    </row>
    <row r="181" s="1" customFormat="1" ht="18" customHeight="1" spans="1:19">
      <c r="A181" s="334" t="s">
        <v>199</v>
      </c>
      <c r="B181" s="335"/>
      <c r="C181" s="335"/>
      <c r="D181" s="335"/>
      <c r="E181" s="335"/>
      <c r="F181" s="335"/>
      <c r="G181" s="335"/>
      <c r="H181" s="335"/>
      <c r="I181" s="335"/>
      <c r="J181" s="412"/>
      <c r="K181" s="407"/>
      <c r="L181" s="408">
        <f>IF(OR(ISERROR(L179+L162),ISBLANK(L162)),"-",L179+L162)</f>
        <v>2.20454926675821</v>
      </c>
      <c r="M181" s="407"/>
      <c r="N181" s="408">
        <f>IF(ISERROR(L181+F206),"-",L181+F206)</f>
        <v>2.20454926675821</v>
      </c>
      <c r="Q181" s="49"/>
      <c r="R181" s="49"/>
      <c r="S181" s="49"/>
    </row>
    <row r="182" s="1" customFormat="1" ht="11.25" customHeight="1" spans="1:19">
      <c r="A182" s="336"/>
      <c r="B182" s="333"/>
      <c r="C182" s="333"/>
      <c r="D182" s="333"/>
      <c r="E182" s="333"/>
      <c r="F182" s="333"/>
      <c r="G182" s="333"/>
      <c r="H182" s="333"/>
      <c r="I182" s="333"/>
      <c r="J182" s="409"/>
      <c r="K182" s="410"/>
      <c r="L182" s="411"/>
      <c r="M182" s="410"/>
      <c r="N182" s="411"/>
      <c r="Q182" s="49"/>
      <c r="R182" s="49"/>
      <c r="S182" s="49"/>
    </row>
    <row r="183" s="1" customFormat="1" ht="19.5" customHeight="1" spans="1:19">
      <c r="A183" s="334" t="s">
        <v>200</v>
      </c>
      <c r="B183" s="335"/>
      <c r="C183" s="335"/>
      <c r="D183" s="335"/>
      <c r="E183" s="335"/>
      <c r="F183" s="335"/>
      <c r="G183" s="335"/>
      <c r="H183" s="335"/>
      <c r="I183" s="335"/>
      <c r="J183" s="412"/>
      <c r="K183" s="407"/>
      <c r="L183" s="408">
        <f>IF(OR(ISERROR(L179+L164),ISBLANK(L164)),"-",L179+L164)</f>
        <v>2.20725634404546</v>
      </c>
      <c r="M183" s="407"/>
      <c r="N183" s="408">
        <f>IF(ISERROR(L183+F206),"-",L183+F206)</f>
        <v>2.20725634404546</v>
      </c>
      <c r="Q183" s="49"/>
      <c r="R183" s="49"/>
      <c r="S183" s="49"/>
    </row>
    <row r="184" s="1" customFormat="1" ht="9.75" customHeight="1" spans="1:19">
      <c r="A184" s="337"/>
      <c r="B184" s="338"/>
      <c r="C184" s="338"/>
      <c r="D184" s="339"/>
      <c r="E184" s="339"/>
      <c r="F184" s="339"/>
      <c r="G184" s="338"/>
      <c r="H184" s="339"/>
      <c r="I184" s="338"/>
      <c r="J184" s="413"/>
      <c r="K184" s="414"/>
      <c r="L184" s="415"/>
      <c r="M184" s="414"/>
      <c r="N184" s="415"/>
      <c r="Q184" s="49"/>
      <c r="R184" s="49"/>
      <c r="S184" s="49"/>
    </row>
    <row r="185" s="1" customFormat="1" ht="19.5" customHeight="1" spans="1:19">
      <c r="A185" s="340" t="s">
        <v>201</v>
      </c>
      <c r="B185" s="341"/>
      <c r="C185" s="313" t="s">
        <v>202</v>
      </c>
      <c r="D185" s="313"/>
      <c r="E185" s="313"/>
      <c r="F185" s="313"/>
      <c r="G185" s="342"/>
      <c r="H185" s="343"/>
      <c r="I185" s="416"/>
      <c r="J185" s="417"/>
      <c r="K185" s="418"/>
      <c r="L185" s="419">
        <f>IF(OR(ISERROR(L179+L166),ISBLANK(L166)),"-",L179+L166)</f>
        <v>2.29504299321788</v>
      </c>
      <c r="M185" s="418"/>
      <c r="N185" s="419">
        <f>IF(ISERROR(L185+F206),"-",L185+F206)</f>
        <v>2.29504299321788</v>
      </c>
      <c r="Q185" s="49"/>
      <c r="R185" s="49"/>
      <c r="S185" s="49"/>
    </row>
    <row r="186" s="1" customFormat="1" ht="18.75" customHeight="1" spans="1:19">
      <c r="A186" s="344" t="s">
        <v>203</v>
      </c>
      <c r="B186" s="315"/>
      <c r="C186" s="315" t="s">
        <v>204</v>
      </c>
      <c r="D186" s="315"/>
      <c r="E186" s="315"/>
      <c r="F186" s="315"/>
      <c r="G186" s="345"/>
      <c r="H186" s="316"/>
      <c r="I186" s="420"/>
      <c r="J186" s="421"/>
      <c r="K186" s="422"/>
      <c r="L186" s="423">
        <f>IF(OR(ISERROR(L179+L167),ISBLANK(L167)),"-",L179+L167)</f>
        <v>2.25703065592205</v>
      </c>
      <c r="M186" s="422"/>
      <c r="N186" s="423">
        <f>IF(ISERROR(L186+F206),"-",L186+F206)</f>
        <v>2.25703065592205</v>
      </c>
      <c r="Q186" s="49"/>
      <c r="R186" s="49"/>
      <c r="S186" s="49"/>
    </row>
    <row r="187" s="1" customFormat="1" ht="19.5" customHeight="1" spans="1:19">
      <c r="A187" s="346" t="s">
        <v>205</v>
      </c>
      <c r="B187" s="347"/>
      <c r="C187" s="318" t="s">
        <v>206</v>
      </c>
      <c r="D187" s="318"/>
      <c r="E187" s="318"/>
      <c r="F187" s="318"/>
      <c r="G187" s="348"/>
      <c r="H187" s="349"/>
      <c r="I187" s="424"/>
      <c r="J187" s="425"/>
      <c r="K187" s="426"/>
      <c r="L187" s="427">
        <f>IF(OR(ISERROR(L179+L168),ISBLANK(L168)),"-",L179+L168)</f>
        <v>2.24629695636189</v>
      </c>
      <c r="M187" s="426"/>
      <c r="N187" s="427">
        <f>IF(ISERROR(L187+F206),"-",L187+F206)</f>
        <v>2.24629695636189</v>
      </c>
      <c r="Q187" s="49"/>
      <c r="R187" s="49"/>
      <c r="S187" s="49"/>
    </row>
    <row r="188" s="1" customFormat="1" ht="9" customHeight="1" spans="1:19">
      <c r="A188" s="350"/>
      <c r="B188" s="351"/>
      <c r="C188" s="351"/>
      <c r="D188" s="339"/>
      <c r="E188" s="339"/>
      <c r="F188" s="339"/>
      <c r="G188" s="351"/>
      <c r="H188" s="339"/>
      <c r="I188" s="428"/>
      <c r="J188" s="413"/>
      <c r="K188" s="429"/>
      <c r="L188" s="430"/>
      <c r="M188" s="429"/>
      <c r="N188" s="430"/>
      <c r="Q188" s="49"/>
      <c r="R188" s="49"/>
      <c r="S188" s="49"/>
    </row>
    <row r="189" s="1" customFormat="1" ht="21.6" customHeight="1" spans="1:19">
      <c r="A189" s="340" t="s">
        <v>207</v>
      </c>
      <c r="B189" s="341"/>
      <c r="C189" s="313" t="s">
        <v>202</v>
      </c>
      <c r="D189" s="313"/>
      <c r="E189" s="313"/>
      <c r="F189" s="313"/>
      <c r="G189" s="342"/>
      <c r="H189" s="343"/>
      <c r="I189" s="416"/>
      <c r="J189" s="417"/>
      <c r="K189" s="431"/>
      <c r="L189" s="432" t="str">
        <f>IF(OR(ISERROR(L179+L170),ISBLANK(L170)),"-",L179+L170)</f>
        <v>-</v>
      </c>
      <c r="M189" s="431"/>
      <c r="N189" s="432" t="str">
        <f>IF(ISERROR(L189+F206),"-",L189+F206)</f>
        <v>-</v>
      </c>
      <c r="Q189" s="49"/>
      <c r="R189" s="49"/>
      <c r="S189" s="49"/>
    </row>
    <row r="190" s="1" customFormat="1" ht="20.25" customHeight="1" spans="1:19">
      <c r="A190" s="344" t="s">
        <v>208</v>
      </c>
      <c r="B190" s="315"/>
      <c r="C190" s="315" t="s">
        <v>204</v>
      </c>
      <c r="D190" s="315"/>
      <c r="E190" s="315"/>
      <c r="F190" s="315"/>
      <c r="G190" s="345"/>
      <c r="H190" s="316"/>
      <c r="I190" s="420"/>
      <c r="J190" s="421"/>
      <c r="K190" s="433"/>
      <c r="L190" s="434" t="str">
        <f>IF(OR(ISERROR(L179+L171),ISBLANK(L171)),"-",L179+L171)</f>
        <v>-</v>
      </c>
      <c r="M190" s="433"/>
      <c r="N190" s="434" t="str">
        <f>IF(ISERROR(L190+F206),"-",L190+F206)</f>
        <v>-</v>
      </c>
      <c r="Q190" s="49"/>
      <c r="R190" s="49"/>
      <c r="S190" s="49"/>
    </row>
    <row r="191" s="1" customFormat="1" ht="20.25" customHeight="1" spans="1:19">
      <c r="A191" s="352" t="s">
        <v>209</v>
      </c>
      <c r="B191" s="318"/>
      <c r="C191" s="318" t="s">
        <v>206</v>
      </c>
      <c r="D191" s="318"/>
      <c r="E191" s="318"/>
      <c r="F191" s="318"/>
      <c r="G191" s="323"/>
      <c r="H191" s="353"/>
      <c r="I191" s="435"/>
      <c r="J191" s="436"/>
      <c r="K191" s="437"/>
      <c r="L191" s="438" t="str">
        <f>IF(OR(ISERROR(L179+L172),ISBLANK(L172)),"-",L179+L172)</f>
        <v>-</v>
      </c>
      <c r="M191" s="437"/>
      <c r="N191" s="438" t="str">
        <f>IF(ISERROR(L191+F206),"-",L191+F206)</f>
        <v>-</v>
      </c>
      <c r="Q191" s="49"/>
      <c r="R191" s="49"/>
      <c r="S191" s="49"/>
    </row>
    <row r="192" s="1" customFormat="1" ht="16.5" customHeight="1" spans="1:19">
      <c r="A192" s="24"/>
      <c r="B192" s="24"/>
      <c r="C192" s="24"/>
      <c r="D192" s="80"/>
      <c r="E192" s="80"/>
      <c r="F192" s="80"/>
      <c r="G192" s="24"/>
      <c r="H192" s="80"/>
      <c r="I192" s="24"/>
      <c r="J192" s="81"/>
      <c r="K192" s="439"/>
      <c r="L192" s="80"/>
      <c r="M192" s="242"/>
      <c r="N192" s="119"/>
      <c r="Q192" s="49"/>
      <c r="R192" s="49"/>
      <c r="S192" s="49"/>
    </row>
    <row r="193" s="1" customFormat="1" ht="11.4" spans="4:19">
      <c r="D193" s="49"/>
      <c r="E193" s="49"/>
      <c r="F193" s="49"/>
      <c r="H193" s="49"/>
      <c r="J193" s="115"/>
      <c r="N193" s="119"/>
      <c r="Q193" s="49"/>
      <c r="R193" s="49"/>
      <c r="S193" s="49"/>
    </row>
    <row r="194" s="1" customFormat="1" ht="11.4" spans="1:19">
      <c r="A194" s="1" t="s">
        <v>27</v>
      </c>
      <c r="D194" s="49"/>
      <c r="E194" s="49"/>
      <c r="F194" s="49"/>
      <c r="H194" s="49"/>
      <c r="J194" s="115"/>
      <c r="N194" s="119"/>
      <c r="Q194" s="49"/>
      <c r="R194" s="49"/>
      <c r="S194" s="49"/>
    </row>
    <row r="195" s="1" customFormat="1" ht="11.4" spans="4:19">
      <c r="D195" s="49"/>
      <c r="E195" s="49"/>
      <c r="F195" s="49"/>
      <c r="H195" s="49"/>
      <c r="J195" s="115"/>
      <c r="N195" s="119"/>
      <c r="Q195" s="49"/>
      <c r="R195" s="49"/>
      <c r="S195" s="49"/>
    </row>
    <row r="196" s="1" customFormat="1" ht="12.15" spans="4:19">
      <c r="D196" s="49"/>
      <c r="E196" s="49"/>
      <c r="F196" s="49"/>
      <c r="H196" s="49"/>
      <c r="J196" s="115"/>
      <c r="N196" s="119"/>
      <c r="Q196" s="49"/>
      <c r="R196" s="49"/>
      <c r="S196" s="49"/>
    </row>
    <row r="197" s="1" customFormat="1" ht="15.75" customHeight="1" spans="1:19">
      <c r="A197" s="441" t="s">
        <v>210</v>
      </c>
      <c r="B197" s="442"/>
      <c r="C197" s="442"/>
      <c r="D197" s="442"/>
      <c r="E197" s="442"/>
      <c r="F197" s="442"/>
      <c r="G197" s="443"/>
      <c r="H197" s="49"/>
      <c r="J197" s="115"/>
      <c r="N197" s="119"/>
      <c r="Q197" s="49"/>
      <c r="R197" s="49"/>
      <c r="S197" s="49"/>
    </row>
    <row r="198" s="1" customFormat="1" ht="13.95" spans="1:19">
      <c r="A198" s="444" t="s">
        <v>19</v>
      </c>
      <c r="B198" s="445"/>
      <c r="C198" s="445"/>
      <c r="D198" s="446" t="s">
        <v>47</v>
      </c>
      <c r="E198" s="446" t="s">
        <v>48</v>
      </c>
      <c r="F198" s="446" t="s">
        <v>211</v>
      </c>
      <c r="H198" s="49"/>
      <c r="J198" s="115"/>
      <c r="N198" s="119"/>
      <c r="Q198" s="49"/>
      <c r="R198" s="49"/>
      <c r="S198" s="49"/>
    </row>
    <row r="199" s="1" customFormat="1" ht="15" customHeight="1" spans="1:19">
      <c r="A199" s="447"/>
      <c r="B199" s="448"/>
      <c r="C199" s="449"/>
      <c r="D199" s="450">
        <v>1</v>
      </c>
      <c r="E199" s="451"/>
      <c r="F199" s="452">
        <f t="shared" ref="F199:F205" si="12">D199*E199</f>
        <v>0</v>
      </c>
      <c r="H199" s="49"/>
      <c r="J199" s="115"/>
      <c r="N199" s="119"/>
      <c r="Q199" s="49"/>
      <c r="R199" s="49"/>
      <c r="S199" s="49"/>
    </row>
    <row r="200" s="1" customFormat="1" ht="15" customHeight="1" spans="1:19">
      <c r="A200" s="453"/>
      <c r="B200" s="454"/>
      <c r="C200" s="455"/>
      <c r="D200" s="450"/>
      <c r="E200" s="451"/>
      <c r="F200" s="452">
        <f t="shared" si="12"/>
        <v>0</v>
      </c>
      <c r="H200" s="49"/>
      <c r="J200" s="115"/>
      <c r="N200" s="119"/>
      <c r="Q200" s="49"/>
      <c r="R200" s="49"/>
      <c r="S200" s="49"/>
    </row>
    <row r="201" s="1" customFormat="1" ht="15" customHeight="1" spans="1:19">
      <c r="A201" s="453"/>
      <c r="B201" s="454"/>
      <c r="C201" s="455"/>
      <c r="D201" s="450"/>
      <c r="E201" s="451"/>
      <c r="F201" s="452">
        <f t="shared" si="12"/>
        <v>0</v>
      </c>
      <c r="H201" s="49"/>
      <c r="J201" s="115"/>
      <c r="N201" s="119"/>
      <c r="Q201" s="49"/>
      <c r="R201" s="49"/>
      <c r="S201" s="49"/>
    </row>
    <row r="202" s="1" customFormat="1" ht="15" customHeight="1" spans="1:19">
      <c r="A202" s="456"/>
      <c r="B202" s="457"/>
      <c r="C202" s="458"/>
      <c r="D202" s="459"/>
      <c r="E202" s="460"/>
      <c r="F202" s="452">
        <f t="shared" si="12"/>
        <v>0</v>
      </c>
      <c r="H202" s="49"/>
      <c r="J202" s="115"/>
      <c r="N202" s="119"/>
      <c r="Q202" s="49"/>
      <c r="R202" s="49"/>
      <c r="S202" s="49"/>
    </row>
    <row r="203" s="1" customFormat="1" ht="15" customHeight="1" spans="1:19">
      <c r="A203" s="456"/>
      <c r="B203" s="457"/>
      <c r="C203" s="458"/>
      <c r="D203" s="459"/>
      <c r="E203" s="460"/>
      <c r="F203" s="452">
        <f t="shared" si="12"/>
        <v>0</v>
      </c>
      <c r="H203" s="49"/>
      <c r="J203" s="115"/>
      <c r="N203" s="119"/>
      <c r="Q203" s="49"/>
      <c r="R203" s="49"/>
      <c r="S203" s="49"/>
    </row>
    <row r="204" s="1" customFormat="1" ht="15" customHeight="1" spans="1:19">
      <c r="A204" s="456"/>
      <c r="B204" s="457"/>
      <c r="C204" s="458"/>
      <c r="D204" s="459"/>
      <c r="E204" s="460"/>
      <c r="F204" s="452">
        <f t="shared" si="12"/>
        <v>0</v>
      </c>
      <c r="H204" s="49"/>
      <c r="J204" s="115"/>
      <c r="N204" s="119"/>
      <c r="Q204" s="49"/>
      <c r="R204" s="49"/>
      <c r="S204" s="49"/>
    </row>
    <row r="205" s="1" customFormat="1" ht="15" customHeight="1" spans="1:19">
      <c r="A205" s="461"/>
      <c r="B205" s="462"/>
      <c r="C205" s="463"/>
      <c r="D205" s="464"/>
      <c r="E205" s="465"/>
      <c r="F205" s="452">
        <f t="shared" si="12"/>
        <v>0</v>
      </c>
      <c r="H205" s="49"/>
      <c r="J205" s="115"/>
      <c r="N205" s="119"/>
      <c r="Q205" s="49"/>
      <c r="R205" s="49"/>
      <c r="S205" s="49"/>
    </row>
    <row r="206" s="1" customFormat="1" ht="15" customHeight="1" spans="1:19">
      <c r="A206" s="466"/>
      <c r="B206" s="467"/>
      <c r="C206" s="467"/>
      <c r="D206" s="466" t="s">
        <v>49</v>
      </c>
      <c r="E206" s="468"/>
      <c r="F206" s="469">
        <f>SUM(F199:F205)</f>
        <v>0</v>
      </c>
      <c r="H206" s="49"/>
      <c r="J206" s="115"/>
      <c r="N206" s="119"/>
      <c r="Q206" s="49"/>
      <c r="R206" s="49"/>
      <c r="S206" s="49"/>
    </row>
    <row r="207" s="1" customFormat="1" ht="11.4" spans="4:19">
      <c r="D207" s="49"/>
      <c r="E207" s="49"/>
      <c r="F207" s="49"/>
      <c r="H207" s="49"/>
      <c r="J207" s="115"/>
      <c r="N207" s="119"/>
      <c r="Q207" s="49"/>
      <c r="R207" s="49"/>
      <c r="S207" s="49"/>
    </row>
    <row r="208" s="1" customFormat="1" ht="11.4" spans="4:19">
      <c r="D208" s="49"/>
      <c r="E208" s="49"/>
      <c r="F208" s="49"/>
      <c r="H208" s="49"/>
      <c r="J208" s="115"/>
      <c r="N208" s="119"/>
      <c r="Q208" s="49"/>
      <c r="R208" s="49"/>
      <c r="S208" s="49"/>
    </row>
    <row r="209" s="1" customFormat="1" ht="11.4" spans="4:19">
      <c r="D209" s="49"/>
      <c r="E209" s="49"/>
      <c r="F209" s="49"/>
      <c r="H209" s="49"/>
      <c r="J209" s="115"/>
      <c r="N209" s="119"/>
      <c r="Q209" s="49"/>
      <c r="R209" s="49"/>
      <c r="S209" s="49"/>
    </row>
    <row r="210" s="1" customFormat="1" ht="11.4" spans="4:19">
      <c r="D210" s="49"/>
      <c r="E210" s="49"/>
      <c r="F210" s="49"/>
      <c r="H210" s="49"/>
      <c r="J210" s="115"/>
      <c r="N210" s="119"/>
      <c r="Q210" s="49"/>
      <c r="R210" s="49"/>
      <c r="S210" s="49"/>
    </row>
    <row r="211" s="1" customFormat="1" ht="11.4" spans="4:19">
      <c r="D211" s="49"/>
      <c r="E211" s="49"/>
      <c r="F211" s="49"/>
      <c r="H211" s="49"/>
      <c r="J211" s="115"/>
      <c r="N211" s="119"/>
      <c r="Q211" s="49"/>
      <c r="R211" s="49"/>
      <c r="S211" s="49"/>
    </row>
    <row r="212" s="1" customFormat="1" ht="11.4" spans="4:19">
      <c r="D212" s="49"/>
      <c r="E212" s="49"/>
      <c r="F212" s="49"/>
      <c r="H212" s="49"/>
      <c r="J212" s="115"/>
      <c r="N212" s="119"/>
      <c r="Q212" s="49"/>
      <c r="R212" s="49"/>
      <c r="S212" s="49"/>
    </row>
    <row r="213" s="1" customFormat="1" ht="11.4" spans="4:19">
      <c r="D213" s="49"/>
      <c r="E213" s="49"/>
      <c r="F213" s="49"/>
      <c r="H213" s="49"/>
      <c r="J213" s="115"/>
      <c r="N213" s="119"/>
      <c r="Q213" s="49"/>
      <c r="R213" s="49"/>
      <c r="S213" s="49"/>
    </row>
    <row r="214" s="1" customFormat="1" ht="11.4" spans="4:19">
      <c r="D214" s="49"/>
      <c r="E214" s="49"/>
      <c r="F214" s="49"/>
      <c r="H214" s="49"/>
      <c r="J214" s="115"/>
      <c r="N214" s="119"/>
      <c r="Q214" s="49"/>
      <c r="R214" s="49"/>
      <c r="S214" s="49"/>
    </row>
    <row r="215" s="1" customFormat="1" ht="11.4" spans="4:19">
      <c r="D215" s="49"/>
      <c r="E215" s="49"/>
      <c r="F215" s="49"/>
      <c r="H215" s="49"/>
      <c r="J215" s="115"/>
      <c r="N215" s="119"/>
      <c r="Q215" s="49"/>
      <c r="R215" s="49"/>
      <c r="S215" s="49"/>
    </row>
    <row r="216" s="1" customFormat="1" ht="11.4" spans="4:19">
      <c r="D216" s="49"/>
      <c r="E216" s="49"/>
      <c r="F216" s="49"/>
      <c r="H216" s="49"/>
      <c r="J216" s="115"/>
      <c r="N216" s="119"/>
      <c r="Q216" s="49"/>
      <c r="R216" s="49"/>
      <c r="S216" s="49"/>
    </row>
    <row r="217" s="1" customFormat="1" ht="11.4" spans="4:19">
      <c r="D217" s="49"/>
      <c r="E217" s="49"/>
      <c r="F217" s="49"/>
      <c r="H217" s="49"/>
      <c r="J217" s="115"/>
      <c r="N217" s="119"/>
      <c r="Q217" s="49"/>
      <c r="R217" s="49"/>
      <c r="S217" s="49"/>
    </row>
    <row r="218" s="1" customFormat="1" ht="11.4" spans="4:19">
      <c r="D218" s="49"/>
      <c r="E218" s="49"/>
      <c r="F218" s="49"/>
      <c r="H218" s="49"/>
      <c r="J218" s="115"/>
      <c r="N218" s="119"/>
      <c r="Q218" s="49"/>
      <c r="R218" s="49"/>
      <c r="S218" s="49"/>
    </row>
    <row r="219" s="1" customFormat="1" ht="11.4" spans="4:19">
      <c r="D219" s="49"/>
      <c r="E219" s="49"/>
      <c r="F219" s="49"/>
      <c r="H219" s="49"/>
      <c r="J219" s="115"/>
      <c r="N219" s="119"/>
      <c r="Q219" s="49"/>
      <c r="R219" s="49"/>
      <c r="S219" s="49"/>
    </row>
    <row r="220" s="1" customFormat="1" ht="11.4" spans="4:19">
      <c r="D220" s="49"/>
      <c r="E220" s="49"/>
      <c r="F220" s="49"/>
      <c r="H220" s="49"/>
      <c r="J220" s="115"/>
      <c r="N220" s="119"/>
      <c r="Q220" s="49"/>
      <c r="R220" s="49"/>
      <c r="S220" s="49"/>
    </row>
    <row r="221" s="1" customFormat="1" ht="11.4" spans="4:19">
      <c r="D221" s="49"/>
      <c r="E221" s="49"/>
      <c r="F221" s="49"/>
      <c r="H221" s="49"/>
      <c r="J221" s="115"/>
      <c r="N221" s="119"/>
      <c r="Q221" s="49"/>
      <c r="R221" s="49"/>
      <c r="S221" s="49"/>
    </row>
    <row r="222" s="1" customFormat="1" ht="11.4" spans="4:19">
      <c r="D222" s="49"/>
      <c r="E222" s="49"/>
      <c r="F222" s="49"/>
      <c r="H222" s="49"/>
      <c r="J222" s="115"/>
      <c r="N222" s="119"/>
      <c r="Q222" s="49"/>
      <c r="R222" s="49"/>
      <c r="S222" s="49"/>
    </row>
    <row r="223" s="1" customFormat="1" ht="11.4" spans="4:19">
      <c r="D223" s="49"/>
      <c r="E223" s="49"/>
      <c r="F223" s="49"/>
      <c r="H223" s="49"/>
      <c r="J223" s="115"/>
      <c r="N223" s="119"/>
      <c r="Q223" s="49"/>
      <c r="R223" s="49"/>
      <c r="S223" s="49"/>
    </row>
    <row r="224" s="1" customFormat="1" ht="11.4" spans="4:19">
      <c r="D224" s="49"/>
      <c r="E224" s="49"/>
      <c r="F224" s="49"/>
      <c r="H224" s="49"/>
      <c r="J224" s="115"/>
      <c r="N224" s="119"/>
      <c r="Q224" s="49"/>
      <c r="R224" s="49"/>
      <c r="S224" s="49"/>
    </row>
    <row r="225" s="1" customFormat="1" ht="11.4" spans="4:19">
      <c r="D225" s="49"/>
      <c r="E225" s="49"/>
      <c r="F225" s="49"/>
      <c r="H225" s="49"/>
      <c r="J225" s="115"/>
      <c r="N225" s="119"/>
      <c r="Q225" s="49"/>
      <c r="R225" s="49"/>
      <c r="S225" s="49"/>
    </row>
    <row r="226" s="1" customFormat="1" ht="11.4" spans="4:19">
      <c r="D226" s="49"/>
      <c r="E226" s="49"/>
      <c r="F226" s="49"/>
      <c r="H226" s="49"/>
      <c r="J226" s="115"/>
      <c r="N226" s="119"/>
      <c r="Q226" s="49"/>
      <c r="R226" s="49"/>
      <c r="S226" s="49"/>
    </row>
    <row r="227" s="1" customFormat="1" ht="11.4" spans="4:19">
      <c r="D227" s="49"/>
      <c r="E227" s="49"/>
      <c r="F227" s="49"/>
      <c r="H227" s="49"/>
      <c r="J227" s="115"/>
      <c r="N227" s="119"/>
      <c r="Q227" s="49"/>
      <c r="R227" s="49"/>
      <c r="S227" s="49"/>
    </row>
    <row r="228" s="1" customFormat="1" ht="11.4" spans="4:19">
      <c r="D228" s="49"/>
      <c r="E228" s="49"/>
      <c r="F228" s="49"/>
      <c r="H228" s="49"/>
      <c r="J228" s="115"/>
      <c r="N228" s="119"/>
      <c r="Q228" s="49"/>
      <c r="R228" s="49"/>
      <c r="S228" s="49"/>
    </row>
    <row r="229" s="1" customFormat="1" ht="11.4" spans="4:19">
      <c r="D229" s="49"/>
      <c r="E229" s="49"/>
      <c r="F229" s="49"/>
      <c r="H229" s="49"/>
      <c r="J229" s="115"/>
      <c r="N229" s="119"/>
      <c r="Q229" s="49"/>
      <c r="R229" s="49"/>
      <c r="S229" s="49"/>
    </row>
    <row r="230" s="1" customFormat="1" ht="11.4" spans="4:19">
      <c r="D230" s="49"/>
      <c r="E230" s="49"/>
      <c r="F230" s="49"/>
      <c r="H230" s="49"/>
      <c r="J230" s="115"/>
      <c r="N230" s="119"/>
      <c r="Q230" s="49"/>
      <c r="R230" s="49"/>
      <c r="S230" s="49"/>
    </row>
    <row r="231" s="1" customFormat="1" ht="11.4" spans="4:19">
      <c r="D231" s="49"/>
      <c r="E231" s="49"/>
      <c r="F231" s="49"/>
      <c r="H231" s="49"/>
      <c r="J231" s="115"/>
      <c r="N231" s="119"/>
      <c r="Q231" s="49"/>
      <c r="R231" s="49"/>
      <c r="S231" s="49"/>
    </row>
    <row r="232" s="1" customFormat="1" ht="11.4" spans="4:19">
      <c r="D232" s="49"/>
      <c r="E232" s="49"/>
      <c r="F232" s="49"/>
      <c r="H232" s="49"/>
      <c r="J232" s="115"/>
      <c r="N232" s="119"/>
      <c r="Q232" s="49"/>
      <c r="R232" s="49"/>
      <c r="S232" s="49"/>
    </row>
    <row r="233" s="1" customFormat="1" ht="11.4" spans="4:19">
      <c r="D233" s="49"/>
      <c r="E233" s="49"/>
      <c r="F233" s="49"/>
      <c r="H233" s="49"/>
      <c r="J233" s="115"/>
      <c r="N233" s="119"/>
      <c r="Q233" s="49"/>
      <c r="R233" s="49"/>
      <c r="S233" s="49"/>
    </row>
    <row r="234" s="1" customFormat="1" ht="11.4" spans="4:19">
      <c r="D234" s="49"/>
      <c r="E234" s="49"/>
      <c r="F234" s="49"/>
      <c r="H234" s="49"/>
      <c r="J234" s="115"/>
      <c r="N234" s="119"/>
      <c r="Q234" s="49"/>
      <c r="R234" s="49"/>
      <c r="S234" s="49"/>
    </row>
    <row r="235" s="1" customFormat="1" ht="11.4" spans="4:19">
      <c r="D235" s="49"/>
      <c r="E235" s="49"/>
      <c r="F235" s="49"/>
      <c r="H235" s="49"/>
      <c r="J235" s="115"/>
      <c r="N235" s="119"/>
      <c r="Q235" s="49"/>
      <c r="R235" s="49"/>
      <c r="S235" s="49"/>
    </row>
    <row r="236" s="1" customFormat="1" ht="11.4" spans="4:19">
      <c r="D236" s="49"/>
      <c r="E236" s="49"/>
      <c r="F236" s="49"/>
      <c r="H236" s="49"/>
      <c r="J236" s="115"/>
      <c r="N236" s="119"/>
      <c r="Q236" s="49"/>
      <c r="R236" s="49"/>
      <c r="S236" s="49"/>
    </row>
    <row r="237" s="1" customFormat="1" ht="11.4" spans="4:19">
      <c r="D237" s="49"/>
      <c r="E237" s="49"/>
      <c r="F237" s="49"/>
      <c r="H237" s="49"/>
      <c r="J237" s="115"/>
      <c r="N237" s="119"/>
      <c r="Q237" s="49"/>
      <c r="R237" s="49"/>
      <c r="S237" s="49"/>
    </row>
    <row r="238" s="1" customFormat="1" ht="11.4" spans="4:19">
      <c r="D238" s="49"/>
      <c r="E238" s="49"/>
      <c r="F238" s="49"/>
      <c r="H238" s="49"/>
      <c r="J238" s="115"/>
      <c r="N238" s="119"/>
      <c r="Q238" s="49"/>
      <c r="R238" s="49"/>
      <c r="S238" s="49"/>
    </row>
    <row r="239" s="1" customFormat="1" ht="11.4" spans="4:19">
      <c r="D239" s="49"/>
      <c r="E239" s="49"/>
      <c r="F239" s="49"/>
      <c r="H239" s="49"/>
      <c r="J239" s="115"/>
      <c r="N239" s="119"/>
      <c r="Q239" s="49"/>
      <c r="R239" s="49"/>
      <c r="S239" s="49"/>
    </row>
    <row r="240" s="1" customFormat="1" ht="11.4" spans="4:19">
      <c r="D240" s="49"/>
      <c r="E240" s="49"/>
      <c r="F240" s="49"/>
      <c r="H240" s="49"/>
      <c r="J240" s="115"/>
      <c r="N240" s="119"/>
      <c r="Q240" s="49"/>
      <c r="R240" s="49"/>
      <c r="S240" s="49"/>
    </row>
    <row r="241" s="1" customFormat="1" ht="11.4" spans="4:19">
      <c r="D241" s="49"/>
      <c r="E241" s="49"/>
      <c r="F241" s="49"/>
      <c r="H241" s="49"/>
      <c r="J241" s="115"/>
      <c r="N241" s="119"/>
      <c r="Q241" s="49"/>
      <c r="R241" s="49"/>
      <c r="S241" s="49"/>
    </row>
    <row r="242" s="1" customFormat="1" ht="11.4" spans="4:19">
      <c r="D242" s="49"/>
      <c r="E242" s="49"/>
      <c r="F242" s="49"/>
      <c r="H242" s="49"/>
      <c r="J242" s="115"/>
      <c r="N242" s="119"/>
      <c r="Q242" s="49"/>
      <c r="R242" s="49"/>
      <c r="S242" s="49"/>
    </row>
    <row r="243" s="1" customFormat="1" ht="11.4" spans="4:19">
      <c r="D243" s="49"/>
      <c r="E243" s="49"/>
      <c r="F243" s="49"/>
      <c r="H243" s="49"/>
      <c r="J243" s="115"/>
      <c r="N243" s="119"/>
      <c r="Q243" s="49"/>
      <c r="R243" s="49"/>
      <c r="S243" s="49"/>
    </row>
    <row r="244" s="1" customFormat="1" ht="11.4" spans="4:19">
      <c r="D244" s="49"/>
      <c r="E244" s="49"/>
      <c r="F244" s="49"/>
      <c r="H244" s="49"/>
      <c r="J244" s="115"/>
      <c r="N244" s="119"/>
      <c r="Q244" s="49"/>
      <c r="R244" s="49"/>
      <c r="S244" s="49"/>
    </row>
    <row r="245" s="1" customFormat="1" ht="11.4" spans="4:19">
      <c r="D245" s="49"/>
      <c r="E245" s="49"/>
      <c r="F245" s="49"/>
      <c r="H245" s="49"/>
      <c r="J245" s="115"/>
      <c r="N245" s="119"/>
      <c r="Q245" s="49"/>
      <c r="R245" s="49"/>
      <c r="S245" s="49"/>
    </row>
    <row r="246" s="1" customFormat="1" ht="11.4" spans="4:19">
      <c r="D246" s="49"/>
      <c r="E246" s="49"/>
      <c r="F246" s="49"/>
      <c r="H246" s="49"/>
      <c r="J246" s="115"/>
      <c r="N246" s="119"/>
      <c r="Q246" s="49"/>
      <c r="R246" s="49"/>
      <c r="S246" s="49"/>
    </row>
    <row r="247" s="1" customFormat="1" ht="11.4" spans="4:19">
      <c r="D247" s="49"/>
      <c r="E247" s="49"/>
      <c r="F247" s="49"/>
      <c r="H247" s="49"/>
      <c r="J247" s="115"/>
      <c r="N247" s="119"/>
      <c r="Q247" s="49"/>
      <c r="R247" s="49"/>
      <c r="S247" s="49"/>
    </row>
    <row r="248" s="1" customFormat="1" ht="11.4" spans="4:19">
      <c r="D248" s="49"/>
      <c r="E248" s="49"/>
      <c r="F248" s="49"/>
      <c r="H248" s="49"/>
      <c r="J248" s="115"/>
      <c r="N248" s="119"/>
      <c r="Q248" s="49"/>
      <c r="R248" s="49"/>
      <c r="S248" s="49"/>
    </row>
    <row r="249" s="1" customFormat="1" ht="11.4" spans="4:19">
      <c r="D249" s="49"/>
      <c r="E249" s="49"/>
      <c r="F249" s="49"/>
      <c r="H249" s="49"/>
      <c r="J249" s="115"/>
      <c r="N249" s="119"/>
      <c r="Q249" s="49"/>
      <c r="R249" s="49"/>
      <c r="S249" s="49"/>
    </row>
    <row r="250" s="1" customFormat="1" ht="11.4" spans="4:19">
      <c r="D250" s="49"/>
      <c r="E250" s="49"/>
      <c r="F250" s="49"/>
      <c r="H250" s="49"/>
      <c r="J250" s="115"/>
      <c r="N250" s="119"/>
      <c r="Q250" s="49"/>
      <c r="R250" s="49"/>
      <c r="S250" s="49"/>
    </row>
    <row r="251" s="1" customFormat="1" ht="11.4" spans="4:19">
      <c r="D251" s="49"/>
      <c r="E251" s="49"/>
      <c r="F251" s="49"/>
      <c r="H251" s="49"/>
      <c r="J251" s="115"/>
      <c r="N251" s="119"/>
      <c r="Q251" s="49"/>
      <c r="R251" s="49"/>
      <c r="S251" s="49"/>
    </row>
    <row r="252" s="1" customFormat="1" ht="11.4" spans="4:19">
      <c r="D252" s="49"/>
      <c r="E252" s="49"/>
      <c r="F252" s="49"/>
      <c r="H252" s="49"/>
      <c r="J252" s="115"/>
      <c r="N252" s="119"/>
      <c r="Q252" s="49"/>
      <c r="R252" s="49"/>
      <c r="S252" s="49"/>
    </row>
    <row r="253" s="1" customFormat="1" ht="11.4" spans="4:19">
      <c r="D253" s="49"/>
      <c r="E253" s="49"/>
      <c r="F253" s="49"/>
      <c r="H253" s="49"/>
      <c r="J253" s="115"/>
      <c r="N253" s="119"/>
      <c r="Q253" s="49"/>
      <c r="R253" s="49"/>
      <c r="S253" s="49"/>
    </row>
    <row r="254" s="1" customFormat="1" ht="11.4" spans="4:19">
      <c r="D254" s="49"/>
      <c r="E254" s="49"/>
      <c r="F254" s="49"/>
      <c r="H254" s="49"/>
      <c r="J254" s="115"/>
      <c r="N254" s="119"/>
      <c r="Q254" s="49"/>
      <c r="R254" s="49"/>
      <c r="S254" s="49"/>
    </row>
    <row r="255" s="1" customFormat="1" ht="11.4" spans="4:19">
      <c r="D255" s="49"/>
      <c r="E255" s="49"/>
      <c r="F255" s="49"/>
      <c r="H255" s="49"/>
      <c r="J255" s="115"/>
      <c r="N255" s="119"/>
      <c r="Q255" s="49"/>
      <c r="R255" s="49"/>
      <c r="S255" s="49"/>
    </row>
    <row r="256" s="1" customFormat="1" ht="11.4" spans="4:19">
      <c r="D256" s="49"/>
      <c r="E256" s="49"/>
      <c r="F256" s="49"/>
      <c r="H256" s="49"/>
      <c r="J256" s="115"/>
      <c r="N256" s="119"/>
      <c r="Q256" s="49"/>
      <c r="R256" s="49"/>
      <c r="S256" s="49"/>
    </row>
    <row r="257" s="1" customFormat="1" ht="11.4" spans="4:19">
      <c r="D257" s="49"/>
      <c r="E257" s="49"/>
      <c r="F257" s="49"/>
      <c r="H257" s="49"/>
      <c r="J257" s="115"/>
      <c r="N257" s="119"/>
      <c r="Q257" s="49"/>
      <c r="R257" s="49"/>
      <c r="S257" s="49"/>
    </row>
    <row r="258" s="1" customFormat="1" ht="11.4" spans="4:19">
      <c r="D258" s="49"/>
      <c r="E258" s="49"/>
      <c r="F258" s="49"/>
      <c r="H258" s="49"/>
      <c r="J258" s="115"/>
      <c r="N258" s="119"/>
      <c r="Q258" s="49"/>
      <c r="R258" s="49"/>
      <c r="S258" s="49"/>
    </row>
    <row r="259" s="1" customFormat="1" ht="11.4" spans="4:19">
      <c r="D259" s="49"/>
      <c r="E259" s="49"/>
      <c r="F259" s="49"/>
      <c r="H259" s="49"/>
      <c r="J259" s="115"/>
      <c r="N259" s="119"/>
      <c r="Q259" s="49"/>
      <c r="R259" s="49"/>
      <c r="S259" s="49"/>
    </row>
    <row r="260" s="1" customFormat="1" ht="11.4" spans="4:19">
      <c r="D260" s="49"/>
      <c r="E260" s="49"/>
      <c r="F260" s="49"/>
      <c r="H260" s="49"/>
      <c r="J260" s="115"/>
      <c r="N260" s="119"/>
      <c r="Q260" s="49"/>
      <c r="R260" s="49"/>
      <c r="S260" s="49"/>
    </row>
    <row r="261" s="1" customFormat="1" ht="11.4" spans="4:19">
      <c r="D261" s="49"/>
      <c r="E261" s="49"/>
      <c r="F261" s="49"/>
      <c r="H261" s="49"/>
      <c r="J261" s="115"/>
      <c r="N261" s="119"/>
      <c r="Q261" s="49"/>
      <c r="R261" s="49"/>
      <c r="S261" s="49"/>
    </row>
    <row r="262" s="1" customFormat="1" ht="11.4" spans="4:19">
      <c r="D262" s="49"/>
      <c r="E262" s="49"/>
      <c r="F262" s="49"/>
      <c r="H262" s="49"/>
      <c r="J262" s="115"/>
      <c r="N262" s="119"/>
      <c r="Q262" s="49"/>
      <c r="R262" s="49"/>
      <c r="S262" s="49"/>
    </row>
    <row r="263" s="1" customFormat="1" ht="11.4" spans="4:19">
      <c r="D263" s="49"/>
      <c r="E263" s="49"/>
      <c r="F263" s="49"/>
      <c r="H263" s="49"/>
      <c r="J263" s="115"/>
      <c r="N263" s="119"/>
      <c r="Q263" s="49"/>
      <c r="R263" s="49"/>
      <c r="S263" s="49"/>
    </row>
    <row r="264" s="1" customFormat="1" ht="11.4" spans="4:19">
      <c r="D264" s="49"/>
      <c r="E264" s="49"/>
      <c r="F264" s="49"/>
      <c r="H264" s="49"/>
      <c r="J264" s="115"/>
      <c r="N264" s="119"/>
      <c r="Q264" s="49"/>
      <c r="R264" s="49"/>
      <c r="S264" s="49"/>
    </row>
    <row r="265" s="1" customFormat="1" ht="11.4" spans="4:19">
      <c r="D265" s="49"/>
      <c r="E265" s="49"/>
      <c r="F265" s="49"/>
      <c r="H265" s="49"/>
      <c r="J265" s="115"/>
      <c r="N265" s="119"/>
      <c r="Q265" s="49"/>
      <c r="R265" s="49"/>
      <c r="S265" s="49"/>
    </row>
    <row r="266" s="1" customFormat="1" ht="11.4" spans="4:19">
      <c r="D266" s="49"/>
      <c r="E266" s="49"/>
      <c r="F266" s="49"/>
      <c r="H266" s="49"/>
      <c r="J266" s="115"/>
      <c r="N266" s="119"/>
      <c r="Q266" s="49"/>
      <c r="R266" s="49"/>
      <c r="S266" s="49"/>
    </row>
    <row r="267" s="1" customFormat="1" ht="11.4" spans="4:19">
      <c r="D267" s="49"/>
      <c r="E267" s="49"/>
      <c r="F267" s="49"/>
      <c r="H267" s="49"/>
      <c r="J267" s="115"/>
      <c r="N267" s="119"/>
      <c r="Q267" s="49"/>
      <c r="R267" s="49"/>
      <c r="S267" s="49"/>
    </row>
    <row r="268" s="1" customFormat="1" ht="11.4" spans="4:19">
      <c r="D268" s="49"/>
      <c r="E268" s="49"/>
      <c r="F268" s="49"/>
      <c r="H268" s="49"/>
      <c r="J268" s="115"/>
      <c r="N268" s="119"/>
      <c r="Q268" s="49"/>
      <c r="R268" s="49"/>
      <c r="S268" s="49"/>
    </row>
    <row r="269" s="1" customFormat="1" ht="11.4" spans="4:19">
      <c r="D269" s="49"/>
      <c r="E269" s="49"/>
      <c r="F269" s="49"/>
      <c r="H269" s="49"/>
      <c r="J269" s="115"/>
      <c r="N269" s="119"/>
      <c r="Q269" s="49"/>
      <c r="R269" s="49"/>
      <c r="S269" s="49"/>
    </row>
    <row r="270" s="1" customFormat="1" ht="11.4" spans="4:19">
      <c r="D270" s="49"/>
      <c r="E270" s="49"/>
      <c r="F270" s="49"/>
      <c r="H270" s="49"/>
      <c r="J270" s="115"/>
      <c r="N270" s="119"/>
      <c r="Q270" s="49"/>
      <c r="R270" s="49"/>
      <c r="S270" s="49"/>
    </row>
    <row r="271" s="1" customFormat="1" ht="11.4" spans="4:19">
      <c r="D271" s="49"/>
      <c r="E271" s="49"/>
      <c r="F271" s="49"/>
      <c r="H271" s="49"/>
      <c r="J271" s="115"/>
      <c r="N271" s="119"/>
      <c r="Q271" s="49"/>
      <c r="R271" s="49"/>
      <c r="S271" s="49"/>
    </row>
    <row r="272" s="1" customFormat="1" ht="11.4" spans="4:19">
      <c r="D272" s="49"/>
      <c r="E272" s="49"/>
      <c r="F272" s="49"/>
      <c r="H272" s="49"/>
      <c r="J272" s="115"/>
      <c r="N272" s="119"/>
      <c r="Q272" s="49"/>
      <c r="R272" s="49"/>
      <c r="S272" s="49"/>
    </row>
    <row r="273" s="1" customFormat="1" ht="11.4" spans="4:19">
      <c r="D273" s="49"/>
      <c r="E273" s="49"/>
      <c r="F273" s="49"/>
      <c r="H273" s="49"/>
      <c r="J273" s="115"/>
      <c r="N273" s="119"/>
      <c r="Q273" s="49"/>
      <c r="R273" s="49"/>
      <c r="S273" s="49"/>
    </row>
    <row r="274" s="1" customFormat="1" ht="11.4" spans="4:19">
      <c r="D274" s="49"/>
      <c r="E274" s="49"/>
      <c r="F274" s="49"/>
      <c r="H274" s="49"/>
      <c r="J274" s="115"/>
      <c r="N274" s="119"/>
      <c r="Q274" s="49"/>
      <c r="R274" s="49"/>
      <c r="S274" s="49"/>
    </row>
    <row r="275" s="1" customFormat="1" ht="11.4" spans="4:19">
      <c r="D275" s="49"/>
      <c r="E275" s="49"/>
      <c r="F275" s="49"/>
      <c r="H275" s="49"/>
      <c r="J275" s="115"/>
      <c r="N275" s="119"/>
      <c r="Q275" s="49"/>
      <c r="R275" s="49"/>
      <c r="S275" s="49"/>
    </row>
    <row r="276" s="1" customFormat="1" ht="11.4" spans="4:19">
      <c r="D276" s="49"/>
      <c r="E276" s="49"/>
      <c r="F276" s="49"/>
      <c r="H276" s="49"/>
      <c r="J276" s="115"/>
      <c r="N276" s="119"/>
      <c r="Q276" s="49"/>
      <c r="R276" s="49"/>
      <c r="S276" s="49"/>
    </row>
    <row r="277" s="1" customFormat="1" ht="11.4" spans="4:19">
      <c r="D277" s="49"/>
      <c r="E277" s="49"/>
      <c r="F277" s="49"/>
      <c r="H277" s="49"/>
      <c r="J277" s="115"/>
      <c r="N277" s="119"/>
      <c r="Q277" s="49"/>
      <c r="R277" s="49"/>
      <c r="S277" s="49"/>
    </row>
    <row r="278" s="1" customFormat="1" ht="11.4" spans="4:19">
      <c r="D278" s="49"/>
      <c r="E278" s="49"/>
      <c r="F278" s="49"/>
      <c r="H278" s="49"/>
      <c r="J278" s="115"/>
      <c r="N278" s="119"/>
      <c r="Q278" s="49"/>
      <c r="R278" s="49"/>
      <c r="S278" s="49"/>
    </row>
    <row r="279" s="1" customFormat="1" ht="11.4" spans="4:19">
      <c r="D279" s="49"/>
      <c r="E279" s="49"/>
      <c r="F279" s="49"/>
      <c r="H279" s="49"/>
      <c r="J279" s="115"/>
      <c r="N279" s="119"/>
      <c r="Q279" s="49"/>
      <c r="R279" s="49"/>
      <c r="S279" s="49"/>
    </row>
    <row r="280" s="1" customFormat="1" ht="11.4" spans="4:19">
      <c r="D280" s="49"/>
      <c r="E280" s="49"/>
      <c r="F280" s="49"/>
      <c r="H280" s="49"/>
      <c r="J280" s="115"/>
      <c r="N280" s="119"/>
      <c r="Q280" s="49"/>
      <c r="R280" s="49"/>
      <c r="S280" s="49"/>
    </row>
    <row r="281" s="1" customFormat="1" ht="11.4" spans="4:19">
      <c r="D281" s="49"/>
      <c r="E281" s="49"/>
      <c r="F281" s="49"/>
      <c r="H281" s="49"/>
      <c r="J281" s="115"/>
      <c r="N281" s="119"/>
      <c r="Q281" s="49"/>
      <c r="R281" s="49"/>
      <c r="S281" s="49"/>
    </row>
    <row r="282" s="1" customFormat="1" ht="11.4" spans="4:19">
      <c r="D282" s="49"/>
      <c r="E282" s="49"/>
      <c r="F282" s="49"/>
      <c r="H282" s="49"/>
      <c r="J282" s="115"/>
      <c r="N282" s="119"/>
      <c r="Q282" s="49"/>
      <c r="R282" s="49"/>
      <c r="S282" s="49"/>
    </row>
    <row r="283" s="1" customFormat="1" ht="11.4" spans="4:19">
      <c r="D283" s="49"/>
      <c r="E283" s="49"/>
      <c r="F283" s="49"/>
      <c r="H283" s="49"/>
      <c r="J283" s="115"/>
      <c r="N283" s="119"/>
      <c r="Q283" s="49"/>
      <c r="R283" s="49"/>
      <c r="S283" s="49"/>
    </row>
    <row r="284" s="1" customFormat="1" ht="11.4" spans="4:19">
      <c r="D284" s="49"/>
      <c r="E284" s="49"/>
      <c r="F284" s="49"/>
      <c r="H284" s="49"/>
      <c r="J284" s="115"/>
      <c r="N284" s="119"/>
      <c r="Q284" s="49"/>
      <c r="R284" s="49"/>
      <c r="S284" s="49"/>
    </row>
    <row r="285" s="1" customFormat="1" ht="11.4" spans="4:19">
      <c r="D285" s="49"/>
      <c r="E285" s="49"/>
      <c r="F285" s="49"/>
      <c r="H285" s="49"/>
      <c r="J285" s="115"/>
      <c r="N285" s="119"/>
      <c r="Q285" s="49"/>
      <c r="R285" s="49"/>
      <c r="S285" s="49"/>
    </row>
    <row r="286" s="1" customFormat="1" ht="11.4" spans="4:19">
      <c r="D286" s="49"/>
      <c r="E286" s="49"/>
      <c r="F286" s="49"/>
      <c r="H286" s="49"/>
      <c r="J286" s="115"/>
      <c r="N286" s="119"/>
      <c r="Q286" s="49"/>
      <c r="R286" s="49"/>
      <c r="S286" s="49"/>
    </row>
    <row r="287" s="1" customFormat="1" ht="11.4" spans="4:19">
      <c r="D287" s="49"/>
      <c r="E287" s="49"/>
      <c r="F287" s="49"/>
      <c r="H287" s="49"/>
      <c r="J287" s="115"/>
      <c r="N287" s="119"/>
      <c r="Q287" s="49"/>
      <c r="R287" s="49"/>
      <c r="S287" s="49"/>
    </row>
    <row r="288" s="1" customFormat="1" ht="11.4" spans="4:19">
      <c r="D288" s="49"/>
      <c r="E288" s="49"/>
      <c r="F288" s="49"/>
      <c r="H288" s="49"/>
      <c r="J288" s="115"/>
      <c r="N288" s="119"/>
      <c r="Q288" s="49"/>
      <c r="R288" s="49"/>
      <c r="S288" s="49"/>
    </row>
    <row r="289" s="1" customFormat="1" ht="11.4" spans="4:19">
      <c r="D289" s="49"/>
      <c r="E289" s="49"/>
      <c r="F289" s="49"/>
      <c r="H289" s="49"/>
      <c r="J289" s="115"/>
      <c r="N289" s="119"/>
      <c r="Q289" s="49"/>
      <c r="R289" s="49"/>
      <c r="S289" s="49"/>
    </row>
    <row r="290" s="1" customFormat="1" ht="11.4" spans="4:19">
      <c r="D290" s="49"/>
      <c r="E290" s="49"/>
      <c r="F290" s="49"/>
      <c r="H290" s="49"/>
      <c r="J290" s="115"/>
      <c r="N290" s="119"/>
      <c r="Q290" s="49"/>
      <c r="R290" s="49"/>
      <c r="S290" s="49"/>
    </row>
    <row r="291" s="1" customFormat="1" ht="11.4" spans="4:19">
      <c r="D291" s="49"/>
      <c r="E291" s="49"/>
      <c r="F291" s="49"/>
      <c r="H291" s="49"/>
      <c r="J291" s="115"/>
      <c r="N291" s="119"/>
      <c r="Q291" s="49"/>
      <c r="R291" s="49"/>
      <c r="S291" s="49"/>
    </row>
    <row r="292" s="1" customFormat="1" ht="11.4" spans="4:19">
      <c r="D292" s="49"/>
      <c r="E292" s="49"/>
      <c r="F292" s="49"/>
      <c r="H292" s="49"/>
      <c r="J292" s="115"/>
      <c r="N292" s="119"/>
      <c r="Q292" s="49"/>
      <c r="R292" s="49"/>
      <c r="S292" s="49"/>
    </row>
    <row r="293" s="1" customFormat="1" ht="11.4" spans="4:19">
      <c r="D293" s="49"/>
      <c r="E293" s="49"/>
      <c r="F293" s="49"/>
      <c r="H293" s="49"/>
      <c r="J293" s="115"/>
      <c r="N293" s="119"/>
      <c r="Q293" s="49"/>
      <c r="R293" s="49"/>
      <c r="S293" s="49"/>
    </row>
    <row r="294" s="1" customFormat="1" ht="11.4" spans="4:19">
      <c r="D294" s="49"/>
      <c r="E294" s="49"/>
      <c r="F294" s="49"/>
      <c r="H294" s="49"/>
      <c r="J294" s="115"/>
      <c r="N294" s="119"/>
      <c r="Q294" s="49"/>
      <c r="R294" s="49"/>
      <c r="S294" s="49"/>
    </row>
    <row r="295" s="1" customFormat="1" ht="11.4" spans="4:19">
      <c r="D295" s="49"/>
      <c r="E295" s="49"/>
      <c r="F295" s="49"/>
      <c r="H295" s="49"/>
      <c r="J295" s="115"/>
      <c r="N295" s="119"/>
      <c r="Q295" s="49"/>
      <c r="R295" s="49"/>
      <c r="S295" s="49"/>
    </row>
    <row r="296" s="1" customFormat="1" ht="11.4" spans="4:19">
      <c r="D296" s="49"/>
      <c r="E296" s="49"/>
      <c r="F296" s="49"/>
      <c r="H296" s="49"/>
      <c r="J296" s="115"/>
      <c r="N296" s="119"/>
      <c r="Q296" s="49"/>
      <c r="R296" s="49"/>
      <c r="S296" s="49"/>
    </row>
    <row r="297" s="1" customFormat="1" ht="11.4" spans="4:19">
      <c r="D297" s="49"/>
      <c r="E297" s="49"/>
      <c r="F297" s="49"/>
      <c r="H297" s="49"/>
      <c r="J297" s="115"/>
      <c r="N297" s="119"/>
      <c r="Q297" s="49"/>
      <c r="R297" s="49"/>
      <c r="S297" s="49"/>
    </row>
    <row r="298" s="1" customFormat="1" ht="11.4" spans="4:19">
      <c r="D298" s="49"/>
      <c r="E298" s="49"/>
      <c r="F298" s="49"/>
      <c r="H298" s="49"/>
      <c r="J298" s="115"/>
      <c r="N298" s="119"/>
      <c r="Q298" s="49"/>
      <c r="R298" s="49"/>
      <c r="S298" s="49"/>
    </row>
    <row r="299" s="1" customFormat="1" ht="11.4" spans="4:19">
      <c r="D299" s="49"/>
      <c r="E299" s="49"/>
      <c r="F299" s="49"/>
      <c r="H299" s="49"/>
      <c r="J299" s="115"/>
      <c r="N299" s="119"/>
      <c r="Q299" s="49"/>
      <c r="R299" s="49"/>
      <c r="S299" s="49"/>
    </row>
    <row r="300" s="1" customFormat="1" ht="11.4" spans="4:19">
      <c r="D300" s="49"/>
      <c r="E300" s="49"/>
      <c r="F300" s="49"/>
      <c r="H300" s="49"/>
      <c r="J300" s="115"/>
      <c r="N300" s="119"/>
      <c r="Q300" s="49"/>
      <c r="R300" s="49"/>
      <c r="S300" s="49"/>
    </row>
    <row r="301" s="1" customFormat="1" ht="11.4" spans="4:19">
      <c r="D301" s="49"/>
      <c r="E301" s="49"/>
      <c r="F301" s="49"/>
      <c r="H301" s="49"/>
      <c r="J301" s="115"/>
      <c r="N301" s="119"/>
      <c r="Q301" s="49"/>
      <c r="R301" s="49"/>
      <c r="S301" s="49"/>
    </row>
    <row r="302" s="1" customFormat="1" ht="11.4" spans="4:19">
      <c r="D302" s="49"/>
      <c r="E302" s="49"/>
      <c r="F302" s="49"/>
      <c r="H302" s="49"/>
      <c r="J302" s="115"/>
      <c r="N302" s="119"/>
      <c r="Q302" s="49"/>
      <c r="R302" s="49"/>
      <c r="S302" s="49"/>
    </row>
    <row r="303" s="1" customFormat="1" ht="11.4" spans="4:19">
      <c r="D303" s="49"/>
      <c r="E303" s="49"/>
      <c r="F303" s="49"/>
      <c r="H303" s="49"/>
      <c r="J303" s="115"/>
      <c r="N303" s="119"/>
      <c r="Q303" s="49"/>
      <c r="R303" s="49"/>
      <c r="S303" s="49"/>
    </row>
    <row r="304" s="1" customFormat="1" ht="11.4" spans="4:19">
      <c r="D304" s="49"/>
      <c r="E304" s="49"/>
      <c r="F304" s="49"/>
      <c r="H304" s="49"/>
      <c r="J304" s="115"/>
      <c r="N304" s="119"/>
      <c r="Q304" s="49"/>
      <c r="R304" s="49"/>
      <c r="S304" s="49"/>
    </row>
    <row r="305" s="1" customFormat="1" ht="11.4" spans="4:19">
      <c r="D305" s="49"/>
      <c r="E305" s="49"/>
      <c r="F305" s="49"/>
      <c r="H305" s="49"/>
      <c r="J305" s="115"/>
      <c r="N305" s="119"/>
      <c r="Q305" s="49"/>
      <c r="R305" s="49"/>
      <c r="S305" s="49"/>
    </row>
    <row r="306" s="1" customFormat="1" ht="11.4" spans="4:19">
      <c r="D306" s="49"/>
      <c r="E306" s="49"/>
      <c r="F306" s="49"/>
      <c r="H306" s="49"/>
      <c r="J306" s="115"/>
      <c r="N306" s="119"/>
      <c r="Q306" s="49"/>
      <c r="R306" s="49"/>
      <c r="S306" s="49"/>
    </row>
    <row r="307" s="1" customFormat="1" ht="11.4" spans="4:19">
      <c r="D307" s="49"/>
      <c r="E307" s="49"/>
      <c r="F307" s="49"/>
      <c r="H307" s="49"/>
      <c r="J307" s="115"/>
      <c r="N307" s="119"/>
      <c r="Q307" s="49"/>
      <c r="R307" s="49"/>
      <c r="S307" s="49"/>
    </row>
    <row r="308" s="1" customFormat="1" ht="11.4" spans="4:19">
      <c r="D308" s="49"/>
      <c r="E308" s="49"/>
      <c r="F308" s="49"/>
      <c r="H308" s="49"/>
      <c r="J308" s="115"/>
      <c r="N308" s="119"/>
      <c r="Q308" s="49"/>
      <c r="R308" s="49"/>
      <c r="S308" s="49"/>
    </row>
    <row r="309" s="1" customFormat="1" ht="11.4" spans="4:19">
      <c r="D309" s="49"/>
      <c r="E309" s="49"/>
      <c r="F309" s="49"/>
      <c r="H309" s="49"/>
      <c r="J309" s="115"/>
      <c r="N309" s="119"/>
      <c r="Q309" s="49"/>
      <c r="R309" s="49"/>
      <c r="S309" s="49"/>
    </row>
    <row r="310" s="1" customFormat="1" ht="11.4" spans="4:19">
      <c r="D310" s="49"/>
      <c r="E310" s="49"/>
      <c r="F310" s="49"/>
      <c r="H310" s="49"/>
      <c r="J310" s="115"/>
      <c r="N310" s="119"/>
      <c r="Q310" s="49"/>
      <c r="R310" s="49"/>
      <c r="S310" s="49"/>
    </row>
    <row r="311" s="1" customFormat="1" ht="11.4" spans="4:19">
      <c r="D311" s="49"/>
      <c r="E311" s="49"/>
      <c r="F311" s="49"/>
      <c r="H311" s="49"/>
      <c r="J311" s="115"/>
      <c r="N311" s="119"/>
      <c r="Q311" s="49"/>
      <c r="R311" s="49"/>
      <c r="S311" s="49"/>
    </row>
    <row r="312" s="1" customFormat="1" ht="11.4" spans="4:19">
      <c r="D312" s="49"/>
      <c r="E312" s="49"/>
      <c r="F312" s="49"/>
      <c r="H312" s="49"/>
      <c r="J312" s="115"/>
      <c r="N312" s="119"/>
      <c r="Q312" s="49"/>
      <c r="R312" s="49"/>
      <c r="S312" s="49"/>
    </row>
    <row r="313" s="1" customFormat="1" ht="11.4" spans="4:19">
      <c r="D313" s="49"/>
      <c r="E313" s="49"/>
      <c r="F313" s="49"/>
      <c r="H313" s="49"/>
      <c r="J313" s="115"/>
      <c r="N313" s="119"/>
      <c r="Q313" s="49"/>
      <c r="R313" s="49"/>
      <c r="S313" s="49"/>
    </row>
    <row r="314" s="1" customFormat="1" ht="11.4" spans="4:19">
      <c r="D314" s="49"/>
      <c r="E314" s="49"/>
      <c r="F314" s="49"/>
      <c r="H314" s="49"/>
      <c r="J314" s="115"/>
      <c r="N314" s="119"/>
      <c r="Q314" s="49"/>
      <c r="R314" s="49"/>
      <c r="S314" s="49"/>
    </row>
    <row r="315" s="1" customFormat="1" ht="11.4" spans="4:19">
      <c r="D315" s="49"/>
      <c r="E315" s="49"/>
      <c r="F315" s="49"/>
      <c r="H315" s="49"/>
      <c r="J315" s="115"/>
      <c r="N315" s="119"/>
      <c r="Q315" s="49"/>
      <c r="R315" s="49"/>
      <c r="S315" s="49"/>
    </row>
    <row r="316" s="1" customFormat="1" ht="11.4" spans="4:19">
      <c r="D316" s="49"/>
      <c r="E316" s="49"/>
      <c r="F316" s="49"/>
      <c r="H316" s="49"/>
      <c r="J316" s="115"/>
      <c r="N316" s="119"/>
      <c r="Q316" s="49"/>
      <c r="R316" s="49"/>
      <c r="S316" s="49"/>
    </row>
    <row r="317" s="1" customFormat="1" ht="11.4" spans="4:19">
      <c r="D317" s="49"/>
      <c r="E317" s="49"/>
      <c r="F317" s="49"/>
      <c r="H317" s="49"/>
      <c r="J317" s="115"/>
      <c r="N317" s="119"/>
      <c r="Q317" s="49"/>
      <c r="R317" s="49"/>
      <c r="S317" s="49"/>
    </row>
    <row r="318" s="1" customFormat="1" ht="11.4" spans="4:19">
      <c r="D318" s="49"/>
      <c r="E318" s="49"/>
      <c r="F318" s="49"/>
      <c r="H318" s="49"/>
      <c r="J318" s="115"/>
      <c r="N318" s="119"/>
      <c r="Q318" s="49"/>
      <c r="R318" s="49"/>
      <c r="S318" s="49"/>
    </row>
    <row r="319" s="1" customFormat="1" ht="11.4" spans="4:19">
      <c r="D319" s="49"/>
      <c r="E319" s="49"/>
      <c r="F319" s="49"/>
      <c r="H319" s="49"/>
      <c r="J319" s="115"/>
      <c r="N319" s="119"/>
      <c r="Q319" s="49"/>
      <c r="R319" s="49"/>
      <c r="S319" s="49"/>
    </row>
    <row r="320" s="1" customFormat="1" ht="11.4" spans="4:19">
      <c r="D320" s="49"/>
      <c r="E320" s="49"/>
      <c r="F320" s="49"/>
      <c r="H320" s="49"/>
      <c r="J320" s="115"/>
      <c r="N320" s="119"/>
      <c r="Q320" s="49"/>
      <c r="R320" s="49"/>
      <c r="S320" s="49"/>
    </row>
    <row r="321" s="1" customFormat="1" ht="11.4" spans="4:19">
      <c r="D321" s="49"/>
      <c r="E321" s="49"/>
      <c r="F321" s="49"/>
      <c r="H321" s="49"/>
      <c r="J321" s="115"/>
      <c r="N321" s="119"/>
      <c r="Q321" s="49"/>
      <c r="R321" s="49"/>
      <c r="S321" s="49"/>
    </row>
    <row r="322" s="1" customFormat="1" ht="11.4" spans="4:19">
      <c r="D322" s="49"/>
      <c r="E322" s="49"/>
      <c r="F322" s="49"/>
      <c r="H322" s="49"/>
      <c r="J322" s="115"/>
      <c r="N322" s="119"/>
      <c r="Q322" s="49"/>
      <c r="R322" s="49"/>
      <c r="S322" s="49"/>
    </row>
    <row r="323" s="1" customFormat="1" ht="11.4" spans="4:19">
      <c r="D323" s="49"/>
      <c r="E323" s="49"/>
      <c r="F323" s="49"/>
      <c r="H323" s="49"/>
      <c r="J323" s="115"/>
      <c r="N323" s="119"/>
      <c r="Q323" s="49"/>
      <c r="R323" s="49"/>
      <c r="S323" s="49"/>
    </row>
    <row r="324" s="1" customFormat="1" ht="11.4" spans="4:19">
      <c r="D324" s="49"/>
      <c r="E324" s="49"/>
      <c r="F324" s="49"/>
      <c r="H324" s="49"/>
      <c r="J324" s="115"/>
      <c r="N324" s="119"/>
      <c r="Q324" s="49"/>
      <c r="R324" s="49"/>
      <c r="S324" s="49"/>
    </row>
    <row r="325" s="1" customFormat="1" ht="11.4" spans="4:19">
      <c r="D325" s="49"/>
      <c r="E325" s="49"/>
      <c r="F325" s="49"/>
      <c r="H325" s="49"/>
      <c r="J325" s="115"/>
      <c r="N325" s="119"/>
      <c r="Q325" s="49"/>
      <c r="R325" s="49"/>
      <c r="S325" s="49"/>
    </row>
    <row r="326" s="1" customFormat="1" ht="11.4" spans="4:19">
      <c r="D326" s="49"/>
      <c r="E326" s="49"/>
      <c r="F326" s="49"/>
      <c r="H326" s="49"/>
      <c r="J326" s="115"/>
      <c r="N326" s="119"/>
      <c r="Q326" s="49"/>
      <c r="R326" s="49"/>
      <c r="S326" s="49"/>
    </row>
    <row r="327" s="1" customFormat="1" ht="11.4" spans="4:19">
      <c r="D327" s="49"/>
      <c r="E327" s="49"/>
      <c r="F327" s="49"/>
      <c r="H327" s="49"/>
      <c r="J327" s="115"/>
      <c r="N327" s="119"/>
      <c r="Q327" s="49"/>
      <c r="R327" s="49"/>
      <c r="S327" s="49"/>
    </row>
    <row r="328" s="1" customFormat="1" ht="11.4" spans="4:19">
      <c r="D328" s="49"/>
      <c r="E328" s="49"/>
      <c r="F328" s="49"/>
      <c r="H328" s="49"/>
      <c r="J328" s="115"/>
      <c r="N328" s="119"/>
      <c r="Q328" s="49"/>
      <c r="R328" s="49"/>
      <c r="S328" s="49"/>
    </row>
    <row r="329" s="1" customFormat="1" ht="11.4" spans="4:19">
      <c r="D329" s="49"/>
      <c r="E329" s="49"/>
      <c r="F329" s="49"/>
      <c r="H329" s="49"/>
      <c r="J329" s="115"/>
      <c r="N329" s="119"/>
      <c r="Q329" s="49"/>
      <c r="R329" s="49"/>
      <c r="S329" s="49"/>
    </row>
    <row r="330" s="1" customFormat="1" ht="11.4" spans="4:19">
      <c r="D330" s="49"/>
      <c r="E330" s="49"/>
      <c r="F330" s="49"/>
      <c r="H330" s="49"/>
      <c r="J330" s="115"/>
      <c r="N330" s="119"/>
      <c r="Q330" s="49"/>
      <c r="R330" s="49"/>
      <c r="S330" s="49"/>
    </row>
    <row r="331" s="1" customFormat="1" ht="11.4" spans="4:19">
      <c r="D331" s="49"/>
      <c r="E331" s="49"/>
      <c r="F331" s="49"/>
      <c r="H331" s="49"/>
      <c r="J331" s="115"/>
      <c r="N331" s="119"/>
      <c r="Q331" s="49"/>
      <c r="R331" s="49"/>
      <c r="S331" s="49"/>
    </row>
    <row r="332" s="1" customFormat="1" ht="11.4" spans="4:19">
      <c r="D332" s="49"/>
      <c r="E332" s="49"/>
      <c r="F332" s="49"/>
      <c r="H332" s="49"/>
      <c r="J332" s="115"/>
      <c r="N332" s="119"/>
      <c r="Q332" s="49"/>
      <c r="R332" s="49"/>
      <c r="S332" s="49"/>
    </row>
    <row r="333" s="1" customFormat="1" ht="11.4" spans="4:19">
      <c r="D333" s="49"/>
      <c r="E333" s="49"/>
      <c r="F333" s="49"/>
      <c r="H333" s="49"/>
      <c r="J333" s="115"/>
      <c r="N333" s="119"/>
      <c r="Q333" s="49"/>
      <c r="R333" s="49"/>
      <c r="S333" s="49"/>
    </row>
    <row r="334" s="1" customFormat="1" ht="11.4" spans="4:19">
      <c r="D334" s="49"/>
      <c r="E334" s="49"/>
      <c r="F334" s="49"/>
      <c r="H334" s="49"/>
      <c r="J334" s="115"/>
      <c r="N334" s="119"/>
      <c r="Q334" s="49"/>
      <c r="R334" s="49"/>
      <c r="S334" s="49"/>
    </row>
    <row r="335" s="1" customFormat="1" ht="11.4" spans="4:19">
      <c r="D335" s="49"/>
      <c r="E335" s="49"/>
      <c r="F335" s="49"/>
      <c r="H335" s="49"/>
      <c r="J335" s="115"/>
      <c r="N335" s="119"/>
      <c r="Q335" s="49"/>
      <c r="R335" s="49"/>
      <c r="S335" s="49"/>
    </row>
    <row r="336" s="1" customFormat="1" ht="11.4" spans="4:19">
      <c r="D336" s="49"/>
      <c r="E336" s="49"/>
      <c r="F336" s="49"/>
      <c r="H336" s="49"/>
      <c r="J336" s="115"/>
      <c r="N336" s="119"/>
      <c r="Q336" s="49"/>
      <c r="R336" s="49"/>
      <c r="S336" s="49"/>
    </row>
    <row r="337" s="1" customFormat="1" ht="11.4" spans="4:19">
      <c r="D337" s="49"/>
      <c r="E337" s="49"/>
      <c r="F337" s="49"/>
      <c r="H337" s="49"/>
      <c r="J337" s="115"/>
      <c r="N337" s="119"/>
      <c r="Q337" s="49"/>
      <c r="R337" s="49"/>
      <c r="S337" s="49"/>
    </row>
    <row r="338" s="1" customFormat="1" ht="11.4" spans="4:19">
      <c r="D338" s="49"/>
      <c r="E338" s="49"/>
      <c r="F338" s="49"/>
      <c r="H338" s="49"/>
      <c r="J338" s="115"/>
      <c r="N338" s="119"/>
      <c r="Q338" s="49"/>
      <c r="R338" s="49"/>
      <c r="S338" s="49"/>
    </row>
    <row r="339" s="1" customFormat="1" ht="11.4" spans="4:19">
      <c r="D339" s="49"/>
      <c r="E339" s="49"/>
      <c r="F339" s="49"/>
      <c r="H339" s="49"/>
      <c r="J339" s="115"/>
      <c r="N339" s="119"/>
      <c r="Q339" s="49"/>
      <c r="R339" s="49"/>
      <c r="S339" s="49"/>
    </row>
    <row r="340" s="1" customFormat="1" ht="11.4" spans="4:19">
      <c r="D340" s="49"/>
      <c r="E340" s="49"/>
      <c r="F340" s="49"/>
      <c r="H340" s="49"/>
      <c r="J340" s="115"/>
      <c r="N340" s="119"/>
      <c r="Q340" s="49"/>
      <c r="R340" s="49"/>
      <c r="S340" s="49"/>
    </row>
    <row r="341" s="1" customFormat="1" ht="11.4" spans="4:19">
      <c r="D341" s="49"/>
      <c r="E341" s="49"/>
      <c r="F341" s="49"/>
      <c r="H341" s="49"/>
      <c r="J341" s="115"/>
      <c r="N341" s="119"/>
      <c r="Q341" s="49"/>
      <c r="R341" s="49"/>
      <c r="S341" s="49"/>
    </row>
    <row r="342" s="1" customFormat="1" ht="11.4" spans="4:19">
      <c r="D342" s="49"/>
      <c r="E342" s="49"/>
      <c r="F342" s="49"/>
      <c r="H342" s="49"/>
      <c r="J342" s="115"/>
      <c r="N342" s="119"/>
      <c r="Q342" s="49"/>
      <c r="R342" s="49"/>
      <c r="S342" s="49"/>
    </row>
    <row r="343" s="1" customFormat="1" ht="11.4" spans="4:19">
      <c r="D343" s="49"/>
      <c r="E343" s="49"/>
      <c r="F343" s="49"/>
      <c r="H343" s="49"/>
      <c r="J343" s="115"/>
      <c r="N343" s="119"/>
      <c r="Q343" s="49"/>
      <c r="R343" s="49"/>
      <c r="S343" s="49"/>
    </row>
    <row r="344" s="1" customFormat="1" ht="11.4" spans="4:19">
      <c r="D344" s="49"/>
      <c r="E344" s="49"/>
      <c r="F344" s="49"/>
      <c r="H344" s="49"/>
      <c r="J344" s="115"/>
      <c r="N344" s="119"/>
      <c r="Q344" s="49"/>
      <c r="R344" s="49"/>
      <c r="S344" s="49"/>
    </row>
    <row r="345" s="1" customFormat="1" ht="11.4" spans="4:19">
      <c r="D345" s="49"/>
      <c r="E345" s="49"/>
      <c r="F345" s="49"/>
      <c r="H345" s="49"/>
      <c r="J345" s="115"/>
      <c r="N345" s="119"/>
      <c r="Q345" s="49"/>
      <c r="R345" s="49"/>
      <c r="S345" s="49"/>
    </row>
    <row r="346" s="1" customFormat="1" ht="11.4" spans="4:19">
      <c r="D346" s="49"/>
      <c r="E346" s="49"/>
      <c r="F346" s="49"/>
      <c r="H346" s="49"/>
      <c r="J346" s="115"/>
      <c r="N346" s="119"/>
      <c r="Q346" s="49"/>
      <c r="R346" s="49"/>
      <c r="S346" s="49"/>
    </row>
    <row r="347" s="1" customFormat="1" ht="11.4" spans="4:19">
      <c r="D347" s="49"/>
      <c r="E347" s="49"/>
      <c r="F347" s="49"/>
      <c r="H347" s="49"/>
      <c r="J347" s="115"/>
      <c r="N347" s="119"/>
      <c r="Q347" s="49"/>
      <c r="R347" s="49"/>
      <c r="S347" s="49"/>
    </row>
    <row r="348" s="1" customFormat="1" ht="11.4" spans="4:19">
      <c r="D348" s="49"/>
      <c r="E348" s="49"/>
      <c r="F348" s="49"/>
      <c r="H348" s="49"/>
      <c r="J348" s="115"/>
      <c r="N348" s="119"/>
      <c r="Q348" s="49"/>
      <c r="R348" s="49"/>
      <c r="S348" s="49"/>
    </row>
    <row r="349" s="1" customFormat="1" ht="11.4" spans="4:19">
      <c r="D349" s="49"/>
      <c r="E349" s="49"/>
      <c r="F349" s="49"/>
      <c r="H349" s="49"/>
      <c r="J349" s="115"/>
      <c r="N349" s="119"/>
      <c r="Q349" s="49"/>
      <c r="R349" s="49"/>
      <c r="S349" s="49"/>
    </row>
    <row r="350" s="1" customFormat="1" ht="11.4" spans="4:19">
      <c r="D350" s="49"/>
      <c r="E350" s="49"/>
      <c r="F350" s="49"/>
      <c r="H350" s="49"/>
      <c r="J350" s="115"/>
      <c r="N350" s="119"/>
      <c r="Q350" s="49"/>
      <c r="R350" s="49"/>
      <c r="S350" s="49"/>
    </row>
    <row r="351" s="1" customFormat="1" ht="11.4" spans="4:19">
      <c r="D351" s="49"/>
      <c r="E351" s="49"/>
      <c r="F351" s="49"/>
      <c r="H351" s="49"/>
      <c r="J351" s="115"/>
      <c r="N351" s="119"/>
      <c r="Q351" s="49"/>
      <c r="R351" s="49"/>
      <c r="S351" s="49"/>
    </row>
    <row r="352" s="1" customFormat="1" ht="11.4" spans="4:19">
      <c r="D352" s="49"/>
      <c r="E352" s="49"/>
      <c r="F352" s="49"/>
      <c r="H352" s="49"/>
      <c r="J352" s="115"/>
      <c r="N352" s="119"/>
      <c r="Q352" s="49"/>
      <c r="R352" s="49"/>
      <c r="S352" s="49"/>
    </row>
    <row r="353" s="1" customFormat="1" ht="11.4" spans="4:19">
      <c r="D353" s="49"/>
      <c r="E353" s="49"/>
      <c r="F353" s="49"/>
      <c r="H353" s="49"/>
      <c r="J353" s="115"/>
      <c r="N353" s="119"/>
      <c r="Q353" s="49"/>
      <c r="R353" s="49"/>
      <c r="S353" s="49"/>
    </row>
    <row r="354" s="1" customFormat="1" ht="11.4" spans="4:19">
      <c r="D354" s="49"/>
      <c r="E354" s="49"/>
      <c r="F354" s="49"/>
      <c r="H354" s="49"/>
      <c r="J354" s="115"/>
      <c r="N354" s="119"/>
      <c r="Q354" s="49"/>
      <c r="R354" s="49"/>
      <c r="S354" s="49"/>
    </row>
    <row r="355" s="1" customFormat="1" ht="11.4" spans="4:19">
      <c r="D355" s="49"/>
      <c r="E355" s="49"/>
      <c r="F355" s="49"/>
      <c r="H355" s="49"/>
      <c r="J355" s="115"/>
      <c r="N355" s="119"/>
      <c r="Q355" s="49"/>
      <c r="R355" s="49"/>
      <c r="S355" s="49"/>
    </row>
    <row r="356" s="1" customFormat="1" ht="11.4" spans="4:19">
      <c r="D356" s="49"/>
      <c r="E356" s="49"/>
      <c r="F356" s="49"/>
      <c r="H356" s="49"/>
      <c r="J356" s="115"/>
      <c r="N356" s="119"/>
      <c r="Q356" s="49"/>
      <c r="R356" s="49"/>
      <c r="S356" s="49"/>
    </row>
    <row r="357" s="1" customFormat="1" ht="11.4" spans="4:19">
      <c r="D357" s="49"/>
      <c r="E357" s="49"/>
      <c r="F357" s="49"/>
      <c r="H357" s="49"/>
      <c r="J357" s="115"/>
      <c r="N357" s="119"/>
      <c r="Q357" s="49"/>
      <c r="R357" s="49"/>
      <c r="S357" s="49"/>
    </row>
    <row r="358" s="1" customFormat="1" ht="11.4" spans="4:19">
      <c r="D358" s="49"/>
      <c r="E358" s="49"/>
      <c r="F358" s="49"/>
      <c r="H358" s="49"/>
      <c r="J358" s="115"/>
      <c r="N358" s="119"/>
      <c r="Q358" s="49"/>
      <c r="R358" s="49"/>
      <c r="S358" s="49"/>
    </row>
    <row r="359" s="1" customFormat="1" ht="11.4" spans="4:19">
      <c r="D359" s="49"/>
      <c r="E359" s="49"/>
      <c r="F359" s="49"/>
      <c r="H359" s="49"/>
      <c r="J359" s="115"/>
      <c r="N359" s="119"/>
      <c r="Q359" s="49"/>
      <c r="R359" s="49"/>
      <c r="S359" s="49"/>
    </row>
    <row r="360" s="1" customFormat="1" ht="11.4" spans="4:19">
      <c r="D360" s="49"/>
      <c r="E360" s="49"/>
      <c r="F360" s="49"/>
      <c r="H360" s="49"/>
      <c r="J360" s="115"/>
      <c r="N360" s="119"/>
      <c r="Q360" s="49"/>
      <c r="R360" s="49"/>
      <c r="S360" s="49"/>
    </row>
    <row r="361" s="1" customFormat="1" ht="11.4" spans="4:19">
      <c r="D361" s="49"/>
      <c r="E361" s="49"/>
      <c r="F361" s="49"/>
      <c r="H361" s="49"/>
      <c r="J361" s="115"/>
      <c r="N361" s="119"/>
      <c r="Q361" s="49"/>
      <c r="R361" s="49"/>
      <c r="S361" s="49"/>
    </row>
    <row r="362" s="1" customFormat="1" ht="11.4" spans="4:19">
      <c r="D362" s="49"/>
      <c r="E362" s="49"/>
      <c r="F362" s="49"/>
      <c r="H362" s="49"/>
      <c r="J362" s="115"/>
      <c r="N362" s="119"/>
      <c r="Q362" s="49"/>
      <c r="R362" s="49"/>
      <c r="S362" s="49"/>
    </row>
    <row r="363" s="1" customFormat="1" ht="11.4" spans="4:19">
      <c r="D363" s="49"/>
      <c r="E363" s="49"/>
      <c r="F363" s="49"/>
      <c r="H363" s="49"/>
      <c r="J363" s="115"/>
      <c r="N363" s="119"/>
      <c r="Q363" s="49"/>
      <c r="R363" s="49"/>
      <c r="S363" s="49"/>
    </row>
    <row r="364" s="1" customFormat="1" ht="11.4" spans="4:19">
      <c r="D364" s="49"/>
      <c r="E364" s="49"/>
      <c r="F364" s="49"/>
      <c r="H364" s="49"/>
      <c r="J364" s="115"/>
      <c r="N364" s="119"/>
      <c r="Q364" s="49"/>
      <c r="R364" s="49"/>
      <c r="S364" s="49"/>
    </row>
    <row r="365" s="1" customFormat="1" ht="11.4" spans="4:19">
      <c r="D365" s="49"/>
      <c r="E365" s="49"/>
      <c r="F365" s="49"/>
      <c r="H365" s="49"/>
      <c r="J365" s="115"/>
      <c r="N365" s="119"/>
      <c r="Q365" s="49"/>
      <c r="R365" s="49"/>
      <c r="S365" s="49"/>
    </row>
    <row r="366" s="1" customFormat="1" ht="11.4" spans="4:19">
      <c r="D366" s="49"/>
      <c r="E366" s="49"/>
      <c r="F366" s="49"/>
      <c r="H366" s="49"/>
      <c r="J366" s="115"/>
      <c r="N366" s="119"/>
      <c r="Q366" s="49"/>
      <c r="R366" s="49"/>
      <c r="S366" s="49"/>
    </row>
    <row r="367" s="1" customFormat="1" ht="11.4" spans="4:19">
      <c r="D367" s="49"/>
      <c r="E367" s="49"/>
      <c r="F367" s="49"/>
      <c r="H367" s="49"/>
      <c r="J367" s="115"/>
      <c r="N367" s="119"/>
      <c r="Q367" s="49"/>
      <c r="R367" s="49"/>
      <c r="S367" s="49"/>
    </row>
    <row r="368" s="1" customFormat="1" ht="11.4" spans="4:19">
      <c r="D368" s="49"/>
      <c r="E368" s="49"/>
      <c r="F368" s="49"/>
      <c r="H368" s="49"/>
      <c r="J368" s="115"/>
      <c r="N368" s="119"/>
      <c r="Q368" s="49"/>
      <c r="R368" s="49"/>
      <c r="S368" s="49"/>
    </row>
    <row r="369" s="1" customFormat="1" ht="11.4" spans="4:19">
      <c r="D369" s="49"/>
      <c r="E369" s="49"/>
      <c r="F369" s="49"/>
      <c r="H369" s="49"/>
      <c r="J369" s="115"/>
      <c r="N369" s="119"/>
      <c r="Q369" s="49"/>
      <c r="R369" s="49"/>
      <c r="S369" s="49"/>
    </row>
    <row r="370" s="1" customFormat="1" ht="11.4" spans="4:19">
      <c r="D370" s="49"/>
      <c r="E370" s="49"/>
      <c r="F370" s="49"/>
      <c r="H370" s="49"/>
      <c r="J370" s="115"/>
      <c r="N370" s="119"/>
      <c r="Q370" s="49"/>
      <c r="R370" s="49"/>
      <c r="S370" s="49"/>
    </row>
    <row r="371" s="1" customFormat="1" ht="11.4" spans="4:19">
      <c r="D371" s="49"/>
      <c r="E371" s="49"/>
      <c r="F371" s="49"/>
      <c r="H371" s="49"/>
      <c r="J371" s="115"/>
      <c r="N371" s="119"/>
      <c r="Q371" s="49"/>
      <c r="R371" s="49"/>
      <c r="S371" s="49"/>
    </row>
    <row r="372" s="1" customFormat="1" ht="11.4" spans="4:19">
      <c r="D372" s="49"/>
      <c r="E372" s="49"/>
      <c r="F372" s="49"/>
      <c r="H372" s="49"/>
      <c r="J372" s="115"/>
      <c r="N372" s="119"/>
      <c r="Q372" s="49"/>
      <c r="R372" s="49"/>
      <c r="S372" s="49"/>
    </row>
    <row r="373" s="1" customFormat="1" ht="11.4" spans="4:19">
      <c r="D373" s="49"/>
      <c r="E373" s="49"/>
      <c r="F373" s="49"/>
      <c r="H373" s="49"/>
      <c r="J373" s="115"/>
      <c r="N373" s="119"/>
      <c r="Q373" s="49"/>
      <c r="R373" s="49"/>
      <c r="S373" s="49"/>
    </row>
    <row r="374" s="1" customFormat="1" ht="11.4" spans="4:19">
      <c r="D374" s="49"/>
      <c r="E374" s="49"/>
      <c r="F374" s="49"/>
      <c r="H374" s="49"/>
      <c r="J374" s="115"/>
      <c r="N374" s="119"/>
      <c r="Q374" s="49"/>
      <c r="R374" s="49"/>
      <c r="S374" s="49"/>
    </row>
    <row r="375" s="1" customFormat="1" ht="11.4" spans="4:19">
      <c r="D375" s="49"/>
      <c r="E375" s="49"/>
      <c r="F375" s="49"/>
      <c r="H375" s="49"/>
      <c r="J375" s="115"/>
      <c r="N375" s="119"/>
      <c r="Q375" s="49"/>
      <c r="R375" s="49"/>
      <c r="S375" s="49"/>
    </row>
    <row r="376" s="1" customFormat="1" ht="11.4" spans="4:19">
      <c r="D376" s="49"/>
      <c r="E376" s="49"/>
      <c r="F376" s="49"/>
      <c r="H376" s="49"/>
      <c r="J376" s="115"/>
      <c r="N376" s="119"/>
      <c r="Q376" s="49"/>
      <c r="R376" s="49"/>
      <c r="S376" s="49"/>
    </row>
    <row r="377" s="1" customFormat="1" ht="11.4" spans="4:19">
      <c r="D377" s="49"/>
      <c r="E377" s="49"/>
      <c r="F377" s="49"/>
      <c r="H377" s="49"/>
      <c r="J377" s="115"/>
      <c r="N377" s="119"/>
      <c r="Q377" s="49"/>
      <c r="R377" s="49"/>
      <c r="S377" s="49"/>
    </row>
    <row r="378" s="1" customFormat="1" ht="11.4" spans="4:19">
      <c r="D378" s="49"/>
      <c r="E378" s="49"/>
      <c r="F378" s="49"/>
      <c r="H378" s="49"/>
      <c r="J378" s="115"/>
      <c r="N378" s="119"/>
      <c r="Q378" s="49"/>
      <c r="R378" s="49"/>
      <c r="S378" s="49"/>
    </row>
    <row r="379" s="1" customFormat="1" ht="11.4" spans="4:19">
      <c r="D379" s="49"/>
      <c r="E379" s="49"/>
      <c r="F379" s="49"/>
      <c r="H379" s="49"/>
      <c r="J379" s="115"/>
      <c r="N379" s="119"/>
      <c r="Q379" s="49"/>
      <c r="R379" s="49"/>
      <c r="S379" s="49"/>
    </row>
    <row r="380" s="1" customFormat="1" ht="11.4" spans="4:19">
      <c r="D380" s="49"/>
      <c r="E380" s="49"/>
      <c r="F380" s="49"/>
      <c r="H380" s="49"/>
      <c r="J380" s="115"/>
      <c r="N380" s="119"/>
      <c r="Q380" s="49"/>
      <c r="R380" s="49"/>
      <c r="S380" s="49"/>
    </row>
    <row r="381" s="1" customFormat="1" ht="11.4" spans="4:19">
      <c r="D381" s="49"/>
      <c r="E381" s="49"/>
      <c r="F381" s="49"/>
      <c r="H381" s="49"/>
      <c r="J381" s="115"/>
      <c r="N381" s="119"/>
      <c r="Q381" s="49"/>
      <c r="R381" s="49"/>
      <c r="S381" s="49"/>
    </row>
    <row r="382" s="1" customFormat="1" ht="11.4" spans="4:19">
      <c r="D382" s="49"/>
      <c r="E382" s="49"/>
      <c r="F382" s="49"/>
      <c r="H382" s="49"/>
      <c r="J382" s="115"/>
      <c r="N382" s="119"/>
      <c r="Q382" s="49"/>
      <c r="R382" s="49"/>
      <c r="S382" s="49"/>
    </row>
    <row r="383" s="1" customFormat="1" ht="11.4" spans="4:19">
      <c r="D383" s="49"/>
      <c r="E383" s="49"/>
      <c r="F383" s="49"/>
      <c r="H383" s="49"/>
      <c r="J383" s="115"/>
      <c r="N383" s="119"/>
      <c r="Q383" s="49"/>
      <c r="R383" s="49"/>
      <c r="S383" s="49"/>
    </row>
    <row r="384" s="1" customFormat="1" ht="11.4" spans="4:19">
      <c r="D384" s="49"/>
      <c r="E384" s="49"/>
      <c r="F384" s="49"/>
      <c r="H384" s="49"/>
      <c r="J384" s="115"/>
      <c r="N384" s="119"/>
      <c r="Q384" s="49"/>
      <c r="R384" s="49"/>
      <c r="S384" s="49"/>
    </row>
    <row r="385" s="1" customFormat="1" ht="11.4" spans="4:19">
      <c r="D385" s="49"/>
      <c r="E385" s="49"/>
      <c r="F385" s="49"/>
      <c r="H385" s="49"/>
      <c r="J385" s="115"/>
      <c r="N385" s="119"/>
      <c r="Q385" s="49"/>
      <c r="R385" s="49"/>
      <c r="S385" s="49"/>
    </row>
    <row r="386" s="1" customFormat="1" ht="11.4" spans="4:19">
      <c r="D386" s="49"/>
      <c r="E386" s="49"/>
      <c r="F386" s="49"/>
      <c r="H386" s="49"/>
      <c r="J386" s="115"/>
      <c r="N386" s="119"/>
      <c r="Q386" s="49"/>
      <c r="R386" s="49"/>
      <c r="S386" s="49"/>
    </row>
    <row r="387" s="1" customFormat="1" ht="11.4" spans="4:19">
      <c r="D387" s="49"/>
      <c r="E387" s="49"/>
      <c r="F387" s="49"/>
      <c r="H387" s="49"/>
      <c r="J387" s="115"/>
      <c r="N387" s="119"/>
      <c r="Q387" s="49"/>
      <c r="R387" s="49"/>
      <c r="S387" s="49"/>
    </row>
    <row r="388" s="1" customFormat="1" ht="11.4" spans="4:19">
      <c r="D388" s="49"/>
      <c r="E388" s="49"/>
      <c r="F388" s="49"/>
      <c r="H388" s="49"/>
      <c r="J388" s="115"/>
      <c r="N388" s="119"/>
      <c r="Q388" s="49"/>
      <c r="R388" s="49"/>
      <c r="S388" s="49"/>
    </row>
    <row r="389" s="1" customFormat="1" ht="11.4" spans="4:19">
      <c r="D389" s="49"/>
      <c r="E389" s="49"/>
      <c r="F389" s="49"/>
      <c r="H389" s="49"/>
      <c r="J389" s="115"/>
      <c r="N389" s="119"/>
      <c r="Q389" s="49"/>
      <c r="R389" s="49"/>
      <c r="S389" s="49"/>
    </row>
    <row r="390" s="1" customFormat="1" ht="11.4" spans="4:19">
      <c r="D390" s="49"/>
      <c r="E390" s="49"/>
      <c r="F390" s="49"/>
      <c r="H390" s="49"/>
      <c r="J390" s="115"/>
      <c r="N390" s="119"/>
      <c r="Q390" s="49"/>
      <c r="R390" s="49"/>
      <c r="S390" s="49"/>
    </row>
    <row r="391" s="1" customFormat="1" ht="11.4" spans="4:19">
      <c r="D391" s="49"/>
      <c r="E391" s="49"/>
      <c r="F391" s="49"/>
      <c r="H391" s="49"/>
      <c r="J391" s="115"/>
      <c r="N391" s="119"/>
      <c r="Q391" s="49"/>
      <c r="R391" s="49"/>
      <c r="S391" s="49"/>
    </row>
    <row r="392" s="1" customFormat="1" ht="11.4" spans="4:19">
      <c r="D392" s="49"/>
      <c r="E392" s="49"/>
      <c r="F392" s="49"/>
      <c r="H392" s="49"/>
      <c r="J392" s="115"/>
      <c r="N392" s="119"/>
      <c r="Q392" s="49"/>
      <c r="R392" s="49"/>
      <c r="S392" s="49"/>
    </row>
    <row r="393" s="1" customFormat="1" ht="11.4" spans="4:19">
      <c r="D393" s="49"/>
      <c r="E393" s="49"/>
      <c r="F393" s="49"/>
      <c r="H393" s="49"/>
      <c r="J393" s="115"/>
      <c r="N393" s="119"/>
      <c r="Q393" s="49"/>
      <c r="R393" s="49"/>
      <c r="S393" s="49"/>
    </row>
    <row r="394" s="1" customFormat="1" ht="11.4" spans="4:19">
      <c r="D394" s="49"/>
      <c r="E394" s="49"/>
      <c r="F394" s="49"/>
      <c r="H394" s="49"/>
      <c r="J394" s="115"/>
      <c r="N394" s="119"/>
      <c r="Q394" s="49"/>
      <c r="R394" s="49"/>
      <c r="S394" s="49"/>
    </row>
    <row r="395" s="1" customFormat="1" ht="11.4" spans="4:19">
      <c r="D395" s="49"/>
      <c r="E395" s="49"/>
      <c r="F395" s="49"/>
      <c r="H395" s="49"/>
      <c r="J395" s="115"/>
      <c r="N395" s="119"/>
      <c r="Q395" s="49"/>
      <c r="R395" s="49"/>
      <c r="S395" s="49"/>
    </row>
    <row r="396" s="1" customFormat="1" ht="11.4" spans="4:19">
      <c r="D396" s="49"/>
      <c r="E396" s="49"/>
      <c r="F396" s="49"/>
      <c r="H396" s="49"/>
      <c r="J396" s="115"/>
      <c r="N396" s="119"/>
      <c r="Q396" s="49"/>
      <c r="R396" s="49"/>
      <c r="S396" s="49"/>
    </row>
    <row r="397" s="1" customFormat="1" ht="11.4" spans="4:19">
      <c r="D397" s="49"/>
      <c r="E397" s="49"/>
      <c r="F397" s="49"/>
      <c r="H397" s="49"/>
      <c r="J397" s="115"/>
      <c r="N397" s="119"/>
      <c r="Q397" s="49"/>
      <c r="R397" s="49"/>
      <c r="S397" s="49"/>
    </row>
    <row r="398" s="1" customFormat="1" ht="11.4" spans="4:19">
      <c r="D398" s="49"/>
      <c r="E398" s="49"/>
      <c r="F398" s="49"/>
      <c r="H398" s="49"/>
      <c r="J398" s="115"/>
      <c r="N398" s="119"/>
      <c r="Q398" s="49"/>
      <c r="R398" s="49"/>
      <c r="S398" s="49"/>
    </row>
    <row r="399" s="1" customFormat="1" ht="11.4" spans="4:19">
      <c r="D399" s="49"/>
      <c r="E399" s="49"/>
      <c r="F399" s="49"/>
      <c r="H399" s="49"/>
      <c r="J399" s="115"/>
      <c r="N399" s="119"/>
      <c r="Q399" s="49"/>
      <c r="R399" s="49"/>
      <c r="S399" s="49"/>
    </row>
    <row r="400" s="1" customFormat="1" ht="11.4" spans="4:19">
      <c r="D400" s="49"/>
      <c r="E400" s="49"/>
      <c r="F400" s="49"/>
      <c r="H400" s="49"/>
      <c r="J400" s="115"/>
      <c r="N400" s="119"/>
      <c r="Q400" s="49"/>
      <c r="R400" s="49"/>
      <c r="S400" s="49"/>
    </row>
    <row r="401" s="1" customFormat="1" ht="11.4" spans="4:19">
      <c r="D401" s="49"/>
      <c r="E401" s="49"/>
      <c r="F401" s="49"/>
      <c r="H401" s="49"/>
      <c r="J401" s="115"/>
      <c r="N401" s="119"/>
      <c r="Q401" s="49"/>
      <c r="R401" s="49"/>
      <c r="S401" s="49"/>
    </row>
    <row r="402" s="1" customFormat="1" ht="11.4" spans="4:19">
      <c r="D402" s="49"/>
      <c r="E402" s="49"/>
      <c r="F402" s="49"/>
      <c r="H402" s="49"/>
      <c r="J402" s="115"/>
      <c r="N402" s="119"/>
      <c r="Q402" s="49"/>
      <c r="R402" s="49"/>
      <c r="S402" s="49"/>
    </row>
    <row r="403" s="1" customFormat="1" ht="11.4" spans="4:19">
      <c r="D403" s="49"/>
      <c r="E403" s="49"/>
      <c r="F403" s="49"/>
      <c r="H403" s="49"/>
      <c r="J403" s="115"/>
      <c r="N403" s="119"/>
      <c r="Q403" s="49"/>
      <c r="R403" s="49"/>
      <c r="S403" s="49"/>
    </row>
    <row r="404" s="1" customFormat="1" ht="11.4" spans="4:19">
      <c r="D404" s="49"/>
      <c r="E404" s="49"/>
      <c r="F404" s="49"/>
      <c r="H404" s="49"/>
      <c r="J404" s="115"/>
      <c r="N404" s="119"/>
      <c r="Q404" s="49"/>
      <c r="R404" s="49"/>
      <c r="S404" s="49"/>
    </row>
    <row r="405" s="1" customFormat="1" ht="11.4" spans="4:19">
      <c r="D405" s="49"/>
      <c r="E405" s="49"/>
      <c r="F405" s="49"/>
      <c r="H405" s="49"/>
      <c r="J405" s="115"/>
      <c r="N405" s="119"/>
      <c r="Q405" s="49"/>
      <c r="R405" s="49"/>
      <c r="S405" s="49"/>
    </row>
    <row r="406" s="1" customFormat="1" ht="11.4" spans="4:19">
      <c r="D406" s="49"/>
      <c r="E406" s="49"/>
      <c r="F406" s="49"/>
      <c r="H406" s="49"/>
      <c r="J406" s="115"/>
      <c r="N406" s="119"/>
      <c r="Q406" s="49"/>
      <c r="R406" s="49"/>
      <c r="S406" s="49"/>
    </row>
    <row r="407" s="1" customFormat="1" ht="11.4" spans="4:19">
      <c r="D407" s="49"/>
      <c r="E407" s="49"/>
      <c r="F407" s="49"/>
      <c r="H407" s="49"/>
      <c r="J407" s="115"/>
      <c r="N407" s="119"/>
      <c r="Q407" s="49"/>
      <c r="R407" s="49"/>
      <c r="S407" s="49"/>
    </row>
    <row r="408" s="1" customFormat="1" ht="11.4" spans="4:19">
      <c r="D408" s="49"/>
      <c r="E408" s="49"/>
      <c r="F408" s="49"/>
      <c r="H408" s="49"/>
      <c r="J408" s="115"/>
      <c r="N408" s="119"/>
      <c r="Q408" s="49"/>
      <c r="R408" s="49"/>
      <c r="S408" s="49"/>
    </row>
    <row r="409" s="1" customFormat="1" ht="11.4" spans="4:19">
      <c r="D409" s="49"/>
      <c r="E409" s="49"/>
      <c r="F409" s="49"/>
      <c r="H409" s="49"/>
      <c r="J409" s="115"/>
      <c r="N409" s="119"/>
      <c r="Q409" s="49"/>
      <c r="R409" s="49"/>
      <c r="S409" s="49"/>
    </row>
    <row r="410" s="1" customFormat="1" ht="11.4" spans="4:19">
      <c r="D410" s="49"/>
      <c r="E410" s="49"/>
      <c r="F410" s="49"/>
      <c r="H410" s="49"/>
      <c r="J410" s="115"/>
      <c r="N410" s="119"/>
      <c r="Q410" s="49"/>
      <c r="R410" s="49"/>
      <c r="S410" s="49"/>
    </row>
    <row r="411" s="1" customFormat="1" ht="11.4" spans="4:19">
      <c r="D411" s="49"/>
      <c r="E411" s="49"/>
      <c r="F411" s="49"/>
      <c r="H411" s="49"/>
      <c r="J411" s="115"/>
      <c r="N411" s="119"/>
      <c r="Q411" s="49"/>
      <c r="R411" s="49"/>
      <c r="S411" s="49"/>
    </row>
    <row r="412" s="1" customFormat="1" ht="11.4" spans="4:19">
      <c r="D412" s="49"/>
      <c r="E412" s="49"/>
      <c r="F412" s="49"/>
      <c r="H412" s="49"/>
      <c r="J412" s="115"/>
      <c r="N412" s="119"/>
      <c r="Q412" s="49"/>
      <c r="R412" s="49"/>
      <c r="S412" s="49"/>
    </row>
    <row r="413" s="1" customFormat="1" ht="11.4" spans="4:19">
      <c r="D413" s="49"/>
      <c r="E413" s="49"/>
      <c r="F413" s="49"/>
      <c r="H413" s="49"/>
      <c r="J413" s="115"/>
      <c r="N413" s="119"/>
      <c r="Q413" s="49"/>
      <c r="R413" s="49"/>
      <c r="S413" s="49"/>
    </row>
    <row r="414" s="1" customFormat="1" ht="11.4" spans="4:19">
      <c r="D414" s="49"/>
      <c r="E414" s="49"/>
      <c r="F414" s="49"/>
      <c r="H414" s="49"/>
      <c r="J414" s="115"/>
      <c r="N414" s="119"/>
      <c r="Q414" s="49"/>
      <c r="R414" s="49"/>
      <c r="S414" s="49"/>
    </row>
    <row r="415" s="1" customFormat="1" ht="11.4" spans="4:19">
      <c r="D415" s="49"/>
      <c r="E415" s="49"/>
      <c r="F415" s="49"/>
      <c r="H415" s="49"/>
      <c r="J415" s="115"/>
      <c r="N415" s="119"/>
      <c r="Q415" s="49"/>
      <c r="R415" s="49"/>
      <c r="S415" s="49"/>
    </row>
    <row r="416" s="1" customFormat="1" ht="11.4" spans="4:19">
      <c r="D416" s="49"/>
      <c r="E416" s="49"/>
      <c r="F416" s="49"/>
      <c r="H416" s="49"/>
      <c r="J416" s="115"/>
      <c r="N416" s="119"/>
      <c r="Q416" s="49"/>
      <c r="R416" s="49"/>
      <c r="S416" s="49"/>
    </row>
    <row r="417" s="1" customFormat="1" ht="11.4" spans="4:19">
      <c r="D417" s="49"/>
      <c r="E417" s="49"/>
      <c r="F417" s="49"/>
      <c r="H417" s="49"/>
      <c r="J417" s="115"/>
      <c r="N417" s="119"/>
      <c r="Q417" s="49"/>
      <c r="R417" s="49"/>
      <c r="S417" s="49"/>
    </row>
    <row r="418" s="1" customFormat="1" ht="11.4" spans="4:19">
      <c r="D418" s="49"/>
      <c r="E418" s="49"/>
      <c r="F418" s="49"/>
      <c r="H418" s="49"/>
      <c r="J418" s="115"/>
      <c r="N418" s="119"/>
      <c r="Q418" s="49"/>
      <c r="R418" s="49"/>
      <c r="S418" s="49"/>
    </row>
    <row r="419" s="1" customFormat="1" ht="11.4" spans="4:19">
      <c r="D419" s="49"/>
      <c r="E419" s="49"/>
      <c r="F419" s="49"/>
      <c r="H419" s="49"/>
      <c r="J419" s="115"/>
      <c r="N419" s="119"/>
      <c r="Q419" s="49"/>
      <c r="R419" s="49"/>
      <c r="S419" s="49"/>
    </row>
    <row r="420" s="1" customFormat="1" ht="11.4" spans="4:19">
      <c r="D420" s="49"/>
      <c r="E420" s="49"/>
      <c r="F420" s="49"/>
      <c r="H420" s="49"/>
      <c r="J420" s="115"/>
      <c r="N420" s="119"/>
      <c r="Q420" s="49"/>
      <c r="R420" s="49"/>
      <c r="S420" s="49"/>
    </row>
    <row r="421" s="1" customFormat="1" ht="11.4" spans="4:19">
      <c r="D421" s="49"/>
      <c r="E421" s="49"/>
      <c r="F421" s="49"/>
      <c r="H421" s="49"/>
      <c r="J421" s="115"/>
      <c r="N421" s="119"/>
      <c r="Q421" s="49"/>
      <c r="R421" s="49"/>
      <c r="S421" s="49"/>
    </row>
    <row r="422" s="1" customFormat="1" ht="11.4" spans="4:19">
      <c r="D422" s="49"/>
      <c r="E422" s="49"/>
      <c r="F422" s="49"/>
      <c r="H422" s="49"/>
      <c r="J422" s="115"/>
      <c r="N422" s="119"/>
      <c r="Q422" s="49"/>
      <c r="R422" s="49"/>
      <c r="S422" s="49"/>
    </row>
    <row r="423" s="1" customFormat="1" ht="11.4" spans="4:19">
      <c r="D423" s="49"/>
      <c r="E423" s="49"/>
      <c r="F423" s="49"/>
      <c r="H423" s="49"/>
      <c r="J423" s="115"/>
      <c r="N423" s="119"/>
      <c r="Q423" s="49"/>
      <c r="R423" s="49"/>
      <c r="S423" s="49"/>
    </row>
    <row r="424" s="1" customFormat="1" ht="11.4" spans="4:19">
      <c r="D424" s="49"/>
      <c r="E424" s="49"/>
      <c r="F424" s="49"/>
      <c r="H424" s="49"/>
      <c r="J424" s="115"/>
      <c r="N424" s="119"/>
      <c r="Q424" s="49"/>
      <c r="R424" s="49"/>
      <c r="S424" s="49"/>
    </row>
    <row r="425" s="1" customFormat="1" ht="11.4" spans="4:19">
      <c r="D425" s="49"/>
      <c r="E425" s="49"/>
      <c r="F425" s="49"/>
      <c r="H425" s="49"/>
      <c r="J425" s="115"/>
      <c r="N425" s="119"/>
      <c r="Q425" s="49"/>
      <c r="R425" s="49"/>
      <c r="S425" s="49"/>
    </row>
    <row r="426" s="1" customFormat="1" ht="11.4" spans="4:19">
      <c r="D426" s="49"/>
      <c r="E426" s="49"/>
      <c r="F426" s="49"/>
      <c r="H426" s="49"/>
      <c r="J426" s="115"/>
      <c r="N426" s="119"/>
      <c r="Q426" s="49"/>
      <c r="R426" s="49"/>
      <c r="S426" s="49"/>
    </row>
    <row r="427" s="1" customFormat="1" ht="11.4" spans="4:19">
      <c r="D427" s="49"/>
      <c r="E427" s="49"/>
      <c r="F427" s="49"/>
      <c r="H427" s="49"/>
      <c r="J427" s="115"/>
      <c r="N427" s="119"/>
      <c r="Q427" s="49"/>
      <c r="R427" s="49"/>
      <c r="S427" s="49"/>
    </row>
    <row r="428" s="1" customFormat="1" ht="11.4" spans="4:19">
      <c r="D428" s="49"/>
      <c r="E428" s="49"/>
      <c r="F428" s="49"/>
      <c r="H428" s="49"/>
      <c r="J428" s="115"/>
      <c r="N428" s="119"/>
      <c r="Q428" s="49"/>
      <c r="R428" s="49"/>
      <c r="S428" s="49"/>
    </row>
    <row r="429" s="1" customFormat="1" ht="11.4" spans="4:19">
      <c r="D429" s="49"/>
      <c r="E429" s="49"/>
      <c r="F429" s="49"/>
      <c r="H429" s="49"/>
      <c r="J429" s="115"/>
      <c r="N429" s="119"/>
      <c r="Q429" s="49"/>
      <c r="R429" s="49"/>
      <c r="S429" s="49"/>
    </row>
    <row r="430" s="1" customFormat="1" ht="11.4" spans="4:19">
      <c r="D430" s="49"/>
      <c r="E430" s="49"/>
      <c r="F430" s="49"/>
      <c r="H430" s="49"/>
      <c r="J430" s="115"/>
      <c r="N430" s="119"/>
      <c r="Q430" s="49"/>
      <c r="R430" s="49"/>
      <c r="S430" s="49"/>
    </row>
    <row r="431" s="1" customFormat="1" ht="11.4" spans="4:19">
      <c r="D431" s="49"/>
      <c r="E431" s="49"/>
      <c r="F431" s="49"/>
      <c r="H431" s="49"/>
      <c r="J431" s="115"/>
      <c r="N431" s="119"/>
      <c r="Q431" s="49"/>
      <c r="R431" s="49"/>
      <c r="S431" s="49"/>
    </row>
    <row r="432" s="1" customFormat="1" ht="11.4" spans="4:19">
      <c r="D432" s="49"/>
      <c r="E432" s="49"/>
      <c r="F432" s="49"/>
      <c r="H432" s="49"/>
      <c r="J432" s="115"/>
      <c r="N432" s="119"/>
      <c r="Q432" s="49"/>
      <c r="R432" s="49"/>
      <c r="S432" s="49"/>
    </row>
    <row r="433" s="1" customFormat="1" ht="11.4" spans="4:19">
      <c r="D433" s="49"/>
      <c r="E433" s="49"/>
      <c r="F433" s="49"/>
      <c r="H433" s="49"/>
      <c r="J433" s="115"/>
      <c r="N433" s="119"/>
      <c r="Q433" s="49"/>
      <c r="R433" s="49"/>
      <c r="S433" s="49"/>
    </row>
    <row r="434" s="1" customFormat="1" ht="11.4" spans="4:19">
      <c r="D434" s="49"/>
      <c r="E434" s="49"/>
      <c r="F434" s="49"/>
      <c r="H434" s="49"/>
      <c r="J434" s="115"/>
      <c r="N434" s="119"/>
      <c r="Q434" s="49"/>
      <c r="R434" s="49"/>
      <c r="S434" s="49"/>
    </row>
    <row r="435" s="1" customFormat="1" ht="11.4" spans="4:19">
      <c r="D435" s="49"/>
      <c r="E435" s="49"/>
      <c r="F435" s="49"/>
      <c r="H435" s="49"/>
      <c r="J435" s="115"/>
      <c r="N435" s="119"/>
      <c r="Q435" s="49"/>
      <c r="R435" s="49"/>
      <c r="S435" s="49"/>
    </row>
    <row r="436" s="1" customFormat="1" ht="11.4" spans="4:19">
      <c r="D436" s="49"/>
      <c r="E436" s="49"/>
      <c r="F436" s="49"/>
      <c r="H436" s="49"/>
      <c r="J436" s="115"/>
      <c r="N436" s="119"/>
      <c r="Q436" s="49"/>
      <c r="R436" s="49"/>
      <c r="S436" s="49"/>
    </row>
    <row r="437" s="1" customFormat="1" ht="11.4" spans="4:19">
      <c r="D437" s="49"/>
      <c r="E437" s="49"/>
      <c r="F437" s="49"/>
      <c r="H437" s="49"/>
      <c r="J437" s="115"/>
      <c r="N437" s="119"/>
      <c r="Q437" s="49"/>
      <c r="R437" s="49"/>
      <c r="S437" s="49"/>
    </row>
    <row r="438" s="1" customFormat="1" ht="11.4" spans="4:19">
      <c r="D438" s="49"/>
      <c r="E438" s="49"/>
      <c r="F438" s="49"/>
      <c r="H438" s="49"/>
      <c r="J438" s="115"/>
      <c r="N438" s="119"/>
      <c r="Q438" s="49"/>
      <c r="R438" s="49"/>
      <c r="S438" s="49"/>
    </row>
    <row r="439" s="1" customFormat="1" ht="11.4" spans="4:19">
      <c r="D439" s="49"/>
      <c r="E439" s="49"/>
      <c r="F439" s="49"/>
      <c r="H439" s="49"/>
      <c r="J439" s="115"/>
      <c r="N439" s="119"/>
      <c r="Q439" s="49"/>
      <c r="R439" s="49"/>
      <c r="S439" s="49"/>
    </row>
    <row r="440" s="1" customFormat="1" ht="11.4" spans="4:19">
      <c r="D440" s="49"/>
      <c r="E440" s="49"/>
      <c r="F440" s="49"/>
      <c r="H440" s="49"/>
      <c r="J440" s="115"/>
      <c r="N440" s="119"/>
      <c r="Q440" s="49"/>
      <c r="R440" s="49"/>
      <c r="S440" s="49"/>
    </row>
    <row r="441" s="1" customFormat="1" ht="11.4" spans="4:19">
      <c r="D441" s="49"/>
      <c r="E441" s="49"/>
      <c r="F441" s="49"/>
      <c r="H441" s="49"/>
      <c r="J441" s="115"/>
      <c r="N441" s="119"/>
      <c r="Q441" s="49"/>
      <c r="R441" s="49"/>
      <c r="S441" s="49"/>
    </row>
    <row r="442" s="1" customFormat="1" ht="11.4" spans="4:19">
      <c r="D442" s="49"/>
      <c r="E442" s="49"/>
      <c r="F442" s="49"/>
      <c r="H442" s="49"/>
      <c r="J442" s="115"/>
      <c r="N442" s="119"/>
      <c r="Q442" s="49"/>
      <c r="R442" s="49"/>
      <c r="S442" s="49"/>
    </row>
    <row r="443" s="1" customFormat="1" ht="11.4" spans="4:19">
      <c r="D443" s="49"/>
      <c r="E443" s="49"/>
      <c r="F443" s="49"/>
      <c r="H443" s="49"/>
      <c r="J443" s="115"/>
      <c r="N443" s="119"/>
      <c r="Q443" s="49"/>
      <c r="R443" s="49"/>
      <c r="S443" s="49"/>
    </row>
    <row r="444" s="1" customFormat="1" ht="11.4" spans="4:19">
      <c r="D444" s="49"/>
      <c r="E444" s="49"/>
      <c r="F444" s="49"/>
      <c r="H444" s="49"/>
      <c r="J444" s="115"/>
      <c r="N444" s="119"/>
      <c r="Q444" s="49"/>
      <c r="R444" s="49"/>
      <c r="S444" s="49"/>
    </row>
    <row r="445" s="1" customFormat="1" ht="11.4" spans="4:19">
      <c r="D445" s="49"/>
      <c r="E445" s="49"/>
      <c r="F445" s="49"/>
      <c r="H445" s="49"/>
      <c r="J445" s="115"/>
      <c r="N445" s="119"/>
      <c r="Q445" s="49"/>
      <c r="R445" s="49"/>
      <c r="S445" s="49"/>
    </row>
    <row r="446" s="1" customFormat="1" ht="11.4" spans="4:19">
      <c r="D446" s="49"/>
      <c r="E446" s="49"/>
      <c r="F446" s="49"/>
      <c r="H446" s="49"/>
      <c r="J446" s="115"/>
      <c r="N446" s="119"/>
      <c r="Q446" s="49"/>
      <c r="R446" s="49"/>
      <c r="S446" s="49"/>
    </row>
    <row r="447" s="1" customFormat="1" ht="11.4" spans="4:19">
      <c r="D447" s="49"/>
      <c r="E447" s="49"/>
      <c r="F447" s="49"/>
      <c r="H447" s="49"/>
      <c r="J447" s="115"/>
      <c r="N447" s="119"/>
      <c r="Q447" s="49"/>
      <c r="R447" s="49"/>
      <c r="S447" s="49"/>
    </row>
    <row r="448" s="1" customFormat="1" ht="11.4" spans="4:19">
      <c r="D448" s="49"/>
      <c r="E448" s="49"/>
      <c r="F448" s="49"/>
      <c r="H448" s="49"/>
      <c r="J448" s="115"/>
      <c r="N448" s="119"/>
      <c r="Q448" s="49"/>
      <c r="R448" s="49"/>
      <c r="S448" s="49"/>
    </row>
    <row r="449" s="1" customFormat="1" ht="11.4" spans="4:19">
      <c r="D449" s="49"/>
      <c r="E449" s="49"/>
      <c r="F449" s="49"/>
      <c r="H449" s="49"/>
      <c r="J449" s="115"/>
      <c r="N449" s="119"/>
      <c r="Q449" s="49"/>
      <c r="R449" s="49"/>
      <c r="S449" s="49"/>
    </row>
    <row r="450" s="1" customFormat="1" ht="11.4" spans="4:19">
      <c r="D450" s="49"/>
      <c r="E450" s="49"/>
      <c r="F450" s="49"/>
      <c r="H450" s="49"/>
      <c r="J450" s="115"/>
      <c r="N450" s="119"/>
      <c r="Q450" s="49"/>
      <c r="R450" s="49"/>
      <c r="S450" s="49"/>
    </row>
    <row r="451" s="1" customFormat="1" ht="11.4" spans="4:19">
      <c r="D451" s="49"/>
      <c r="E451" s="49"/>
      <c r="F451" s="49"/>
      <c r="H451" s="49"/>
      <c r="J451" s="115"/>
      <c r="N451" s="119"/>
      <c r="Q451" s="49"/>
      <c r="R451" s="49"/>
      <c r="S451" s="49"/>
    </row>
    <row r="452" s="1" customFormat="1" ht="11.4" spans="4:19">
      <c r="D452" s="49"/>
      <c r="E452" s="49"/>
      <c r="F452" s="49"/>
      <c r="H452" s="49"/>
      <c r="J452" s="115"/>
      <c r="N452" s="119"/>
      <c r="Q452" s="49"/>
      <c r="R452" s="49"/>
      <c r="S452" s="49"/>
    </row>
    <row r="453" s="1" customFormat="1" ht="11.4" spans="4:19">
      <c r="D453" s="49"/>
      <c r="E453" s="49"/>
      <c r="F453" s="49"/>
      <c r="H453" s="49"/>
      <c r="J453" s="115"/>
      <c r="N453" s="119"/>
      <c r="Q453" s="49"/>
      <c r="R453" s="49"/>
      <c r="S453" s="49"/>
    </row>
    <row r="454" s="1" customFormat="1" ht="11.4" spans="4:19">
      <c r="D454" s="49"/>
      <c r="E454" s="49"/>
      <c r="F454" s="49"/>
      <c r="H454" s="49"/>
      <c r="J454" s="115"/>
      <c r="N454" s="119"/>
      <c r="Q454" s="49"/>
      <c r="R454" s="49"/>
      <c r="S454" s="49"/>
    </row>
    <row r="455" s="1" customFormat="1" ht="11.4" spans="4:19">
      <c r="D455" s="49"/>
      <c r="E455" s="49"/>
      <c r="F455" s="49"/>
      <c r="H455" s="49"/>
      <c r="J455" s="115"/>
      <c r="N455" s="119"/>
      <c r="Q455" s="49"/>
      <c r="R455" s="49"/>
      <c r="S455" s="49"/>
    </row>
    <row r="456" s="1" customFormat="1" ht="11.4" spans="4:19">
      <c r="D456" s="49"/>
      <c r="E456" s="49"/>
      <c r="F456" s="49"/>
      <c r="H456" s="49"/>
      <c r="J456" s="115"/>
      <c r="N456" s="119"/>
      <c r="Q456" s="49"/>
      <c r="R456" s="49"/>
      <c r="S456" s="49"/>
    </row>
    <row r="457" s="1" customFormat="1" ht="11.4" spans="4:19">
      <c r="D457" s="49"/>
      <c r="E457" s="49"/>
      <c r="F457" s="49"/>
      <c r="H457" s="49"/>
      <c r="J457" s="115"/>
      <c r="N457" s="119"/>
      <c r="Q457" s="49"/>
      <c r="R457" s="49"/>
      <c r="S457" s="49"/>
    </row>
    <row r="458" s="1" customFormat="1" ht="11.4" spans="4:19">
      <c r="D458" s="49"/>
      <c r="E458" s="49"/>
      <c r="F458" s="49"/>
      <c r="H458" s="49"/>
      <c r="J458" s="115"/>
      <c r="N458" s="119"/>
      <c r="Q458" s="49"/>
      <c r="R458" s="49"/>
      <c r="S458" s="49"/>
    </row>
    <row r="459" s="1" customFormat="1" ht="11.4" spans="4:19">
      <c r="D459" s="49"/>
      <c r="E459" s="49"/>
      <c r="F459" s="49"/>
      <c r="H459" s="49"/>
      <c r="J459" s="115"/>
      <c r="N459" s="119"/>
      <c r="Q459" s="49"/>
      <c r="R459" s="49"/>
      <c r="S459" s="49"/>
    </row>
    <row r="460" s="1" customFormat="1" ht="11.4" spans="4:19">
      <c r="D460" s="49"/>
      <c r="E460" s="49"/>
      <c r="F460" s="49"/>
      <c r="H460" s="49"/>
      <c r="J460" s="115"/>
      <c r="N460" s="119"/>
      <c r="Q460" s="49"/>
      <c r="R460" s="49"/>
      <c r="S460" s="49"/>
    </row>
    <row r="461" s="1" customFormat="1" ht="11.4" spans="4:19">
      <c r="D461" s="49"/>
      <c r="E461" s="49"/>
      <c r="F461" s="49"/>
      <c r="H461" s="49"/>
      <c r="J461" s="115"/>
      <c r="N461" s="119"/>
      <c r="Q461" s="49"/>
      <c r="R461" s="49"/>
      <c r="S461" s="49"/>
    </row>
    <row r="462" s="1" customFormat="1" ht="11.4" spans="4:19">
      <c r="D462" s="49"/>
      <c r="E462" s="49"/>
      <c r="F462" s="49"/>
      <c r="H462" s="49"/>
      <c r="J462" s="115"/>
      <c r="N462" s="119"/>
      <c r="Q462" s="49"/>
      <c r="R462" s="49"/>
      <c r="S462" s="49"/>
    </row>
    <row r="463" s="1" customFormat="1" ht="11.4" spans="4:19">
      <c r="D463" s="49"/>
      <c r="E463" s="49"/>
      <c r="F463" s="49"/>
      <c r="H463" s="49"/>
      <c r="J463" s="115"/>
      <c r="N463" s="119"/>
      <c r="Q463" s="49"/>
      <c r="R463" s="49"/>
      <c r="S463" s="49"/>
    </row>
    <row r="464" s="1" customFormat="1" ht="11.4" spans="4:19">
      <c r="D464" s="49"/>
      <c r="E464" s="49"/>
      <c r="F464" s="49"/>
      <c r="H464" s="49"/>
      <c r="J464" s="115"/>
      <c r="N464" s="119"/>
      <c r="Q464" s="49"/>
      <c r="R464" s="49"/>
      <c r="S464" s="49"/>
    </row>
    <row r="465" s="1" customFormat="1" ht="11.4" spans="4:19">
      <c r="D465" s="49"/>
      <c r="E465" s="49"/>
      <c r="F465" s="49"/>
      <c r="H465" s="49"/>
      <c r="J465" s="115"/>
      <c r="N465" s="119"/>
      <c r="Q465" s="49"/>
      <c r="R465" s="49"/>
      <c r="S465" s="49"/>
    </row>
    <row r="466" s="1" customFormat="1" ht="11.4" spans="4:19">
      <c r="D466" s="49"/>
      <c r="E466" s="49"/>
      <c r="F466" s="49"/>
      <c r="H466" s="49"/>
      <c r="J466" s="115"/>
      <c r="N466" s="119"/>
      <c r="Q466" s="49"/>
      <c r="R466" s="49"/>
      <c r="S466" s="49"/>
    </row>
    <row r="467" s="1" customFormat="1" ht="11.4" spans="4:19">
      <c r="D467" s="49"/>
      <c r="E467" s="49"/>
      <c r="F467" s="49"/>
      <c r="H467" s="49"/>
      <c r="J467" s="115"/>
      <c r="N467" s="119"/>
      <c r="Q467" s="49"/>
      <c r="R467" s="49"/>
      <c r="S467" s="49"/>
    </row>
    <row r="468" s="1" customFormat="1" ht="11.4" spans="4:19">
      <c r="D468" s="49"/>
      <c r="E468" s="49"/>
      <c r="F468" s="49"/>
      <c r="H468" s="49"/>
      <c r="J468" s="115"/>
      <c r="N468" s="119"/>
      <c r="Q468" s="49"/>
      <c r="R468" s="49"/>
      <c r="S468" s="49"/>
    </row>
    <row r="469" s="1" customFormat="1" ht="11.4" spans="4:19">
      <c r="D469" s="49"/>
      <c r="E469" s="49"/>
      <c r="F469" s="49"/>
      <c r="H469" s="49"/>
      <c r="J469" s="115"/>
      <c r="N469" s="119"/>
      <c r="Q469" s="49"/>
      <c r="R469" s="49"/>
      <c r="S469" s="49"/>
    </row>
    <row r="470" s="1" customFormat="1" ht="11.4" spans="4:19">
      <c r="D470" s="49"/>
      <c r="E470" s="49"/>
      <c r="F470" s="49"/>
      <c r="H470" s="49"/>
      <c r="J470" s="115"/>
      <c r="N470" s="119"/>
      <c r="Q470" s="49"/>
      <c r="R470" s="49"/>
      <c r="S470" s="49"/>
    </row>
    <row r="471" s="1" customFormat="1" ht="11.4" spans="4:19">
      <c r="D471" s="49"/>
      <c r="E471" s="49"/>
      <c r="F471" s="49"/>
      <c r="H471" s="49"/>
      <c r="J471" s="115"/>
      <c r="N471" s="119"/>
      <c r="Q471" s="49"/>
      <c r="R471" s="49"/>
      <c r="S471" s="49"/>
    </row>
    <row r="472" s="1" customFormat="1" ht="11.4" spans="4:19">
      <c r="D472" s="49"/>
      <c r="E472" s="49"/>
      <c r="F472" s="49"/>
      <c r="H472" s="49"/>
      <c r="J472" s="115"/>
      <c r="N472" s="119"/>
      <c r="Q472" s="49"/>
      <c r="R472" s="49"/>
      <c r="S472" s="49"/>
    </row>
    <row r="473" s="1" customFormat="1" ht="11.4" spans="4:19">
      <c r="D473" s="49"/>
      <c r="E473" s="49"/>
      <c r="F473" s="49"/>
      <c r="H473" s="49"/>
      <c r="J473" s="115"/>
      <c r="N473" s="119"/>
      <c r="Q473" s="49"/>
      <c r="R473" s="49"/>
      <c r="S473" s="49"/>
    </row>
    <row r="474" s="1" customFormat="1" ht="11.4" spans="4:19">
      <c r="D474" s="49"/>
      <c r="E474" s="49"/>
      <c r="F474" s="49"/>
      <c r="H474" s="49"/>
      <c r="J474" s="115"/>
      <c r="N474" s="119"/>
      <c r="Q474" s="49"/>
      <c r="R474" s="49"/>
      <c r="S474" s="49"/>
    </row>
    <row r="475" s="1" customFormat="1" ht="11.4" spans="4:19">
      <c r="D475" s="49"/>
      <c r="E475" s="49"/>
      <c r="F475" s="49"/>
      <c r="H475" s="49"/>
      <c r="J475" s="115"/>
      <c r="N475" s="119"/>
      <c r="Q475" s="49"/>
      <c r="R475" s="49"/>
      <c r="S475" s="49"/>
    </row>
    <row r="476" s="1" customFormat="1" ht="11.4" spans="4:19">
      <c r="D476" s="49"/>
      <c r="E476" s="49"/>
      <c r="F476" s="49"/>
      <c r="H476" s="49"/>
      <c r="J476" s="115"/>
      <c r="N476" s="119"/>
      <c r="Q476" s="49"/>
      <c r="R476" s="49"/>
      <c r="S476" s="49"/>
    </row>
    <row r="477" s="1" customFormat="1" ht="11.4" spans="4:19">
      <c r="D477" s="49"/>
      <c r="E477" s="49"/>
      <c r="F477" s="49"/>
      <c r="H477" s="49"/>
      <c r="J477" s="115"/>
      <c r="N477" s="119"/>
      <c r="Q477" s="49"/>
      <c r="R477" s="49"/>
      <c r="S477" s="49"/>
    </row>
    <row r="478" s="1" customFormat="1" ht="11.4" spans="4:19">
      <c r="D478" s="49"/>
      <c r="E478" s="49"/>
      <c r="F478" s="49"/>
      <c r="H478" s="49"/>
      <c r="J478" s="115"/>
      <c r="N478" s="119"/>
      <c r="Q478" s="49"/>
      <c r="R478" s="49"/>
      <c r="S478" s="49"/>
    </row>
    <row r="479" s="1" customFormat="1" ht="11.4" spans="4:19">
      <c r="D479" s="49"/>
      <c r="E479" s="49"/>
      <c r="F479" s="49"/>
      <c r="H479" s="49"/>
      <c r="J479" s="115"/>
      <c r="N479" s="119"/>
      <c r="Q479" s="49"/>
      <c r="R479" s="49"/>
      <c r="S479" s="49"/>
    </row>
    <row r="480" s="1" customFormat="1" ht="11.4" spans="4:19">
      <c r="D480" s="49"/>
      <c r="E480" s="49"/>
      <c r="F480" s="49"/>
      <c r="H480" s="49"/>
      <c r="J480" s="115"/>
      <c r="N480" s="119"/>
      <c r="Q480" s="49"/>
      <c r="R480" s="49"/>
      <c r="S480" s="49"/>
    </row>
    <row r="481" s="1" customFormat="1" ht="11.4" spans="4:19">
      <c r="D481" s="49"/>
      <c r="E481" s="49"/>
      <c r="F481" s="49"/>
      <c r="H481" s="49"/>
      <c r="J481" s="115"/>
      <c r="N481" s="119"/>
      <c r="Q481" s="49"/>
      <c r="R481" s="49"/>
      <c r="S481" s="49"/>
    </row>
    <row r="482" s="1" customFormat="1" ht="11.4" spans="4:19">
      <c r="D482" s="49"/>
      <c r="E482" s="49"/>
      <c r="F482" s="49"/>
      <c r="H482" s="49"/>
      <c r="J482" s="115"/>
      <c r="N482" s="119"/>
      <c r="Q482" s="49"/>
      <c r="R482" s="49"/>
      <c r="S482" s="49"/>
    </row>
    <row r="483" s="1" customFormat="1" ht="11.4" spans="4:19">
      <c r="D483" s="49"/>
      <c r="E483" s="49"/>
      <c r="F483" s="49"/>
      <c r="H483" s="49"/>
      <c r="J483" s="115"/>
      <c r="N483" s="119"/>
      <c r="Q483" s="49"/>
      <c r="R483" s="49"/>
      <c r="S483" s="49"/>
    </row>
    <row r="484" s="1" customFormat="1" ht="11.4" spans="4:19">
      <c r="D484" s="49"/>
      <c r="E484" s="49"/>
      <c r="F484" s="49"/>
      <c r="H484" s="49"/>
      <c r="J484" s="115"/>
      <c r="N484" s="119"/>
      <c r="Q484" s="49"/>
      <c r="R484" s="49"/>
      <c r="S484" s="49"/>
    </row>
    <row r="485" s="1" customFormat="1" ht="11.4" spans="4:19">
      <c r="D485" s="49"/>
      <c r="E485" s="49"/>
      <c r="F485" s="49"/>
      <c r="H485" s="49"/>
      <c r="J485" s="115"/>
      <c r="N485" s="119"/>
      <c r="Q485" s="49"/>
      <c r="R485" s="49"/>
      <c r="S485" s="49"/>
    </row>
    <row r="486" s="1" customFormat="1" ht="11.4" spans="4:19">
      <c r="D486" s="49"/>
      <c r="E486" s="49"/>
      <c r="F486" s="49"/>
      <c r="H486" s="49"/>
      <c r="J486" s="115"/>
      <c r="N486" s="119"/>
      <c r="Q486" s="49"/>
      <c r="R486" s="49"/>
      <c r="S486" s="49"/>
    </row>
    <row r="487" s="1" customFormat="1" ht="11.4" spans="4:19">
      <c r="D487" s="49"/>
      <c r="E487" s="49"/>
      <c r="F487" s="49"/>
      <c r="H487" s="49"/>
      <c r="J487" s="115"/>
      <c r="N487" s="119"/>
      <c r="Q487" s="49"/>
      <c r="R487" s="49"/>
      <c r="S487" s="49"/>
    </row>
    <row r="488" s="1" customFormat="1" ht="11.4" spans="4:19">
      <c r="D488" s="49"/>
      <c r="E488" s="49"/>
      <c r="F488" s="49"/>
      <c r="H488" s="49"/>
      <c r="J488" s="115"/>
      <c r="N488" s="119"/>
      <c r="Q488" s="49"/>
      <c r="R488" s="49"/>
      <c r="S488" s="49"/>
    </row>
    <row r="489" s="1" customFormat="1" ht="11.4" spans="4:19">
      <c r="D489" s="49"/>
      <c r="E489" s="49"/>
      <c r="F489" s="49"/>
      <c r="H489" s="49"/>
      <c r="J489" s="115"/>
      <c r="N489" s="119"/>
      <c r="Q489" s="49"/>
      <c r="R489" s="49"/>
      <c r="S489" s="49"/>
    </row>
    <row r="490" s="1" customFormat="1" ht="11.4" spans="4:19">
      <c r="D490" s="49"/>
      <c r="E490" s="49"/>
      <c r="F490" s="49"/>
      <c r="H490" s="49"/>
      <c r="J490" s="115"/>
      <c r="N490" s="119"/>
      <c r="Q490" s="49"/>
      <c r="R490" s="49"/>
      <c r="S490" s="49"/>
    </row>
    <row r="491" s="1" customFormat="1" ht="11.4" spans="4:19">
      <c r="D491" s="49"/>
      <c r="E491" s="49"/>
      <c r="F491" s="49"/>
      <c r="H491" s="49"/>
      <c r="J491" s="115"/>
      <c r="N491" s="119"/>
      <c r="Q491" s="49"/>
      <c r="R491" s="49"/>
      <c r="S491" s="49"/>
    </row>
    <row r="492" s="1" customFormat="1" ht="11.4" spans="4:19">
      <c r="D492" s="49"/>
      <c r="E492" s="49"/>
      <c r="F492" s="49"/>
      <c r="H492" s="49"/>
      <c r="J492" s="115"/>
      <c r="N492" s="119"/>
      <c r="Q492" s="49"/>
      <c r="R492" s="49"/>
      <c r="S492" s="49"/>
    </row>
    <row r="493" s="1" customFormat="1" ht="11.4" spans="4:19">
      <c r="D493" s="49"/>
      <c r="E493" s="49"/>
      <c r="F493" s="49"/>
      <c r="H493" s="49"/>
      <c r="J493" s="115"/>
      <c r="N493" s="119"/>
      <c r="Q493" s="49"/>
      <c r="R493" s="49"/>
      <c r="S493" s="49"/>
    </row>
    <row r="494" s="1" customFormat="1" ht="11.4" spans="4:19">
      <c r="D494" s="49"/>
      <c r="E494" s="49"/>
      <c r="F494" s="49"/>
      <c r="H494" s="49"/>
      <c r="J494" s="115"/>
      <c r="N494" s="119"/>
      <c r="Q494" s="49"/>
      <c r="R494" s="49"/>
      <c r="S494" s="49"/>
    </row>
    <row r="495" s="1" customFormat="1" ht="11.4" spans="4:19">
      <c r="D495" s="49"/>
      <c r="E495" s="49"/>
      <c r="F495" s="49"/>
      <c r="H495" s="49"/>
      <c r="J495" s="115"/>
      <c r="N495" s="119"/>
      <c r="Q495" s="49"/>
      <c r="R495" s="49"/>
      <c r="S495" s="49"/>
    </row>
    <row r="496" s="1" customFormat="1" ht="11.4" spans="4:19">
      <c r="D496" s="49"/>
      <c r="E496" s="49"/>
      <c r="F496" s="49"/>
      <c r="H496" s="49"/>
      <c r="J496" s="115"/>
      <c r="N496" s="119"/>
      <c r="Q496" s="49"/>
      <c r="R496" s="49"/>
      <c r="S496" s="49"/>
    </row>
    <row r="497" s="1" customFormat="1" ht="11.4" spans="4:19">
      <c r="D497" s="49"/>
      <c r="E497" s="49"/>
      <c r="F497" s="49"/>
      <c r="H497" s="49"/>
      <c r="J497" s="115"/>
      <c r="N497" s="119"/>
      <c r="Q497" s="49"/>
      <c r="R497" s="49"/>
      <c r="S497" s="49"/>
    </row>
    <row r="498" s="1" customFormat="1" ht="11.4" spans="4:19">
      <c r="D498" s="49"/>
      <c r="E498" s="49"/>
      <c r="F498" s="49"/>
      <c r="H498" s="49"/>
      <c r="J498" s="115"/>
      <c r="N498" s="119"/>
      <c r="Q498" s="49"/>
      <c r="R498" s="49"/>
      <c r="S498" s="49"/>
    </row>
    <row r="499" s="1" customFormat="1" ht="11.4" spans="4:19">
      <c r="D499" s="49"/>
      <c r="E499" s="49"/>
      <c r="F499" s="49"/>
      <c r="H499" s="49"/>
      <c r="J499" s="115"/>
      <c r="N499" s="119"/>
      <c r="Q499" s="49"/>
      <c r="R499" s="49"/>
      <c r="S499" s="49"/>
    </row>
    <row r="500" s="1" customFormat="1" ht="11.4" spans="4:19">
      <c r="D500" s="49"/>
      <c r="E500" s="49"/>
      <c r="F500" s="49"/>
      <c r="H500" s="49"/>
      <c r="J500" s="115"/>
      <c r="N500" s="119"/>
      <c r="Q500" s="49"/>
      <c r="R500" s="49"/>
      <c r="S500" s="49"/>
    </row>
    <row r="501" s="1" customFormat="1" ht="11.4" spans="4:19">
      <c r="D501" s="49"/>
      <c r="E501" s="49"/>
      <c r="F501" s="49"/>
      <c r="H501" s="49"/>
      <c r="J501" s="115"/>
      <c r="N501" s="119"/>
      <c r="Q501" s="49"/>
      <c r="R501" s="49"/>
      <c r="S501" s="49"/>
    </row>
    <row r="502" s="1" customFormat="1" ht="11.4" spans="4:19">
      <c r="D502" s="49"/>
      <c r="E502" s="49"/>
      <c r="F502" s="49"/>
      <c r="H502" s="49"/>
      <c r="J502" s="115"/>
      <c r="N502" s="119"/>
      <c r="Q502" s="49"/>
      <c r="R502" s="49"/>
      <c r="S502" s="49"/>
    </row>
    <row r="503" s="1" customFormat="1" ht="11.4" spans="4:19">
      <c r="D503" s="49"/>
      <c r="E503" s="49"/>
      <c r="F503" s="49"/>
      <c r="H503" s="49"/>
      <c r="J503" s="115"/>
      <c r="N503" s="119"/>
      <c r="Q503" s="49"/>
      <c r="R503" s="49"/>
      <c r="S503" s="49"/>
    </row>
    <row r="504" s="1" customFormat="1" ht="11.4" spans="4:19">
      <c r="D504" s="49"/>
      <c r="E504" s="49"/>
      <c r="F504" s="49"/>
      <c r="H504" s="49"/>
      <c r="J504" s="115"/>
      <c r="N504" s="119"/>
      <c r="Q504" s="49"/>
      <c r="R504" s="49"/>
      <c r="S504" s="49"/>
    </row>
    <row r="505" s="1" customFormat="1" ht="11.4" spans="4:19">
      <c r="D505" s="49"/>
      <c r="E505" s="49"/>
      <c r="F505" s="49"/>
      <c r="H505" s="49"/>
      <c r="J505" s="115"/>
      <c r="N505" s="119"/>
      <c r="Q505" s="49"/>
      <c r="R505" s="49"/>
      <c r="S505" s="49"/>
    </row>
    <row r="506" s="1" customFormat="1" ht="11.4" spans="4:19">
      <c r="D506" s="49"/>
      <c r="E506" s="49"/>
      <c r="F506" s="49"/>
      <c r="H506" s="49"/>
      <c r="J506" s="115"/>
      <c r="N506" s="119"/>
      <c r="Q506" s="49"/>
      <c r="R506" s="49"/>
      <c r="S506" s="49"/>
    </row>
    <row r="507" s="1" customFormat="1" ht="11.4" spans="4:19">
      <c r="D507" s="49"/>
      <c r="E507" s="49"/>
      <c r="F507" s="49"/>
      <c r="H507" s="49"/>
      <c r="J507" s="115"/>
      <c r="N507" s="119"/>
      <c r="Q507" s="49"/>
      <c r="R507" s="49"/>
      <c r="S507" s="49"/>
    </row>
    <row r="508" s="1" customFormat="1" ht="11.4" spans="4:19">
      <c r="D508" s="49"/>
      <c r="E508" s="49"/>
      <c r="F508" s="49"/>
      <c r="H508" s="49"/>
      <c r="J508" s="115"/>
      <c r="N508" s="119"/>
      <c r="Q508" s="49"/>
      <c r="R508" s="49"/>
      <c r="S508" s="49"/>
    </row>
    <row r="509" s="1" customFormat="1" ht="11.4" spans="4:19">
      <c r="D509" s="49"/>
      <c r="E509" s="49"/>
      <c r="F509" s="49"/>
      <c r="H509" s="49"/>
      <c r="J509" s="115"/>
      <c r="N509" s="119"/>
      <c r="Q509" s="49"/>
      <c r="R509" s="49"/>
      <c r="S509" s="49"/>
    </row>
    <row r="510" s="1" customFormat="1" ht="11.4" spans="4:19">
      <c r="D510" s="49"/>
      <c r="E510" s="49"/>
      <c r="F510" s="49"/>
      <c r="H510" s="49"/>
      <c r="J510" s="115"/>
      <c r="N510" s="119"/>
      <c r="Q510" s="49"/>
      <c r="R510" s="49"/>
      <c r="S510" s="49"/>
    </row>
    <row r="511" s="1" customFormat="1" ht="11.4" spans="4:19">
      <c r="D511" s="49"/>
      <c r="E511" s="49"/>
      <c r="F511" s="49"/>
      <c r="H511" s="49"/>
      <c r="J511" s="115"/>
      <c r="N511" s="119"/>
      <c r="Q511" s="49"/>
      <c r="R511" s="49"/>
      <c r="S511" s="49"/>
    </row>
    <row r="512" s="1" customFormat="1" ht="11.4" spans="4:19">
      <c r="D512" s="49"/>
      <c r="E512" s="49"/>
      <c r="F512" s="49"/>
      <c r="H512" s="49"/>
      <c r="J512" s="115"/>
      <c r="N512" s="119"/>
      <c r="Q512" s="49"/>
      <c r="R512" s="49"/>
      <c r="S512" s="49"/>
    </row>
    <row r="513" s="1" customFormat="1" ht="11.4" spans="4:19">
      <c r="D513" s="49"/>
      <c r="E513" s="49"/>
      <c r="F513" s="49"/>
      <c r="H513" s="49"/>
      <c r="J513" s="115"/>
      <c r="N513" s="119"/>
      <c r="Q513" s="49"/>
      <c r="R513" s="49"/>
      <c r="S513" s="49"/>
    </row>
    <row r="514" s="1" customFormat="1" ht="11.4" spans="4:19">
      <c r="D514" s="49"/>
      <c r="E514" s="49"/>
      <c r="F514" s="49"/>
      <c r="H514" s="49"/>
      <c r="J514" s="115"/>
      <c r="N514" s="119"/>
      <c r="Q514" s="49"/>
      <c r="R514" s="49"/>
      <c r="S514" s="49"/>
    </row>
    <row r="515" s="1" customFormat="1" ht="11.4" spans="4:19">
      <c r="D515" s="49"/>
      <c r="E515" s="49"/>
      <c r="F515" s="49"/>
      <c r="H515" s="49"/>
      <c r="J515" s="115"/>
      <c r="N515" s="119"/>
      <c r="Q515" s="49"/>
      <c r="R515" s="49"/>
      <c r="S515" s="49"/>
    </row>
    <row r="516" s="1" customFormat="1" ht="11.4" spans="4:19">
      <c r="D516" s="49"/>
      <c r="E516" s="49"/>
      <c r="F516" s="49"/>
      <c r="H516" s="49"/>
      <c r="J516" s="115"/>
      <c r="N516" s="119"/>
      <c r="Q516" s="49"/>
      <c r="R516" s="49"/>
      <c r="S516" s="49"/>
    </row>
    <row r="517" s="1" customFormat="1" ht="11.4" spans="4:19">
      <c r="D517" s="49"/>
      <c r="E517" s="49"/>
      <c r="F517" s="49"/>
      <c r="H517" s="49"/>
      <c r="J517" s="115"/>
      <c r="N517" s="119"/>
      <c r="Q517" s="49"/>
      <c r="R517" s="49"/>
      <c r="S517" s="49"/>
    </row>
    <row r="518" s="1" customFormat="1" ht="11.4" spans="4:19">
      <c r="D518" s="49"/>
      <c r="E518" s="49"/>
      <c r="F518" s="49"/>
      <c r="H518" s="49"/>
      <c r="J518" s="115"/>
      <c r="N518" s="119"/>
      <c r="Q518" s="49"/>
      <c r="R518" s="49"/>
      <c r="S518" s="49"/>
    </row>
    <row r="519" s="1" customFormat="1" ht="11.4" spans="4:19">
      <c r="D519" s="49"/>
      <c r="E519" s="49"/>
      <c r="F519" s="49"/>
      <c r="H519" s="49"/>
      <c r="J519" s="115"/>
      <c r="N519" s="119"/>
      <c r="Q519" s="49"/>
      <c r="R519" s="49"/>
      <c r="S519" s="49"/>
    </row>
    <row r="520" s="1" customFormat="1" ht="11.4" spans="4:19">
      <c r="D520" s="49"/>
      <c r="E520" s="49"/>
      <c r="F520" s="49"/>
      <c r="H520" s="49"/>
      <c r="J520" s="115"/>
      <c r="N520" s="119"/>
      <c r="Q520" s="49"/>
      <c r="R520" s="49"/>
      <c r="S520" s="49"/>
    </row>
    <row r="521" s="1" customFormat="1" ht="11.4" spans="4:19">
      <c r="D521" s="49"/>
      <c r="E521" s="49"/>
      <c r="F521" s="49"/>
      <c r="H521" s="49"/>
      <c r="J521" s="115"/>
      <c r="N521" s="119"/>
      <c r="Q521" s="49"/>
      <c r="R521" s="49"/>
      <c r="S521" s="49"/>
    </row>
    <row r="522" s="1" customFormat="1" ht="11.4" spans="4:19">
      <c r="D522" s="49"/>
      <c r="E522" s="49"/>
      <c r="F522" s="49"/>
      <c r="H522" s="49"/>
      <c r="J522" s="115"/>
      <c r="N522" s="119"/>
      <c r="Q522" s="49"/>
      <c r="R522" s="49"/>
      <c r="S522" s="49"/>
    </row>
    <row r="523" s="1" customFormat="1" ht="11.4" spans="4:19">
      <c r="D523" s="49"/>
      <c r="E523" s="49"/>
      <c r="F523" s="49"/>
      <c r="H523" s="49"/>
      <c r="J523" s="115"/>
      <c r="N523" s="119"/>
      <c r="Q523" s="49"/>
      <c r="R523" s="49"/>
      <c r="S523" s="49"/>
    </row>
    <row r="524" s="1" customFormat="1" ht="11.4" spans="4:19">
      <c r="D524" s="49"/>
      <c r="E524" s="49"/>
      <c r="F524" s="49"/>
      <c r="H524" s="49"/>
      <c r="J524" s="115"/>
      <c r="N524" s="119"/>
      <c r="Q524" s="49"/>
      <c r="R524" s="49"/>
      <c r="S524" s="49"/>
    </row>
    <row r="525" s="1" customFormat="1" ht="11.4" spans="4:19">
      <c r="D525" s="49"/>
      <c r="E525" s="49"/>
      <c r="F525" s="49"/>
      <c r="H525" s="49"/>
      <c r="J525" s="115"/>
      <c r="N525" s="119"/>
      <c r="Q525" s="49"/>
      <c r="R525" s="49"/>
      <c r="S525" s="49"/>
    </row>
    <row r="526" s="1" customFormat="1" ht="11.4" spans="4:19">
      <c r="D526" s="49"/>
      <c r="E526" s="49"/>
      <c r="F526" s="49"/>
      <c r="H526" s="49"/>
      <c r="J526" s="115"/>
      <c r="N526" s="119"/>
      <c r="Q526" s="49"/>
      <c r="R526" s="49"/>
      <c r="S526" s="49"/>
    </row>
    <row r="527" s="1" customFormat="1" ht="11.4" spans="4:19">
      <c r="D527" s="49"/>
      <c r="E527" s="49"/>
      <c r="F527" s="49"/>
      <c r="H527" s="49"/>
      <c r="J527" s="115"/>
      <c r="N527" s="119"/>
      <c r="Q527" s="49"/>
      <c r="R527" s="49"/>
      <c r="S527" s="49"/>
    </row>
    <row r="528" s="1" customFormat="1" ht="11.4" spans="4:19">
      <c r="D528" s="49"/>
      <c r="E528" s="49"/>
      <c r="F528" s="49"/>
      <c r="H528" s="49"/>
      <c r="J528" s="115"/>
      <c r="N528" s="119"/>
      <c r="Q528" s="49"/>
      <c r="R528" s="49"/>
      <c r="S528" s="49"/>
    </row>
    <row r="529" s="1" customFormat="1" ht="11.4" spans="4:19">
      <c r="D529" s="49"/>
      <c r="E529" s="49"/>
      <c r="F529" s="49"/>
      <c r="H529" s="49"/>
      <c r="J529" s="115"/>
      <c r="N529" s="119"/>
      <c r="Q529" s="49"/>
      <c r="R529" s="49"/>
      <c r="S529" s="49"/>
    </row>
    <row r="530" s="1" customFormat="1" ht="11.4" spans="4:19">
      <c r="D530" s="49"/>
      <c r="E530" s="49"/>
      <c r="F530" s="49"/>
      <c r="H530" s="49"/>
      <c r="J530" s="115"/>
      <c r="N530" s="119"/>
      <c r="Q530" s="49"/>
      <c r="R530" s="49"/>
      <c r="S530" s="49"/>
    </row>
  </sheetData>
  <sheetProtection algorithmName="SHA-512" hashValue="BsmmItNFf4JFK3ro/ev0WCwbK8dao4S4kMVPRT78syeaXCNoK70P6T8Q5n+w+2CHarHGJyiXNgcss5JNviqKqA==" saltValue="aYKIsAO0hjDUAdb0OFUolA==" spinCount="100000" sheet="1" formatCells="0" formatColumns="0" formatRows="0" insertRows="0" insertHyperlinks="0" deleteRows="0" sort="0" autoFilter="0" pivotTables="0"/>
  <mergeCells count="75">
    <mergeCell ref="A1:Q1"/>
    <mergeCell ref="A2:Q2"/>
    <mergeCell ref="A3:B3"/>
    <mergeCell ref="C3:F3"/>
    <mergeCell ref="N3:P3"/>
    <mergeCell ref="A4:B4"/>
    <mergeCell ref="C4:H4"/>
    <mergeCell ref="N4:P4"/>
    <mergeCell ref="A5:B5"/>
    <mergeCell ref="N5:P5"/>
    <mergeCell ref="A6:B6"/>
    <mergeCell ref="C6:F6"/>
    <mergeCell ref="A7:B7"/>
    <mergeCell ref="F9:H9"/>
    <mergeCell ref="C21:I21"/>
    <mergeCell ref="C22:I22"/>
    <mergeCell ref="C37:I37"/>
    <mergeCell ref="C47:I47"/>
    <mergeCell ref="C59:I59"/>
    <mergeCell ref="C74:I74"/>
    <mergeCell ref="C84:I84"/>
    <mergeCell ref="C101:K101"/>
    <mergeCell ref="C102:K102"/>
    <mergeCell ref="C103:K103"/>
    <mergeCell ref="C104:K104"/>
    <mergeCell ref="C105:K105"/>
    <mergeCell ref="C106:K106"/>
    <mergeCell ref="C109:I109"/>
    <mergeCell ref="C122:I122"/>
    <mergeCell ref="B134:I134"/>
    <mergeCell ref="B141:I141"/>
    <mergeCell ref="B146:I146"/>
    <mergeCell ref="B150:I150"/>
    <mergeCell ref="B153:I153"/>
    <mergeCell ref="B160:K160"/>
    <mergeCell ref="H161:I161"/>
    <mergeCell ref="C166:H166"/>
    <mergeCell ref="C167:G167"/>
    <mergeCell ref="C168:G168"/>
    <mergeCell ref="C170:H170"/>
    <mergeCell ref="C171:G171"/>
    <mergeCell ref="C172:G172"/>
    <mergeCell ref="A178:J178"/>
    <mergeCell ref="K178:L178"/>
    <mergeCell ref="M178:N178"/>
    <mergeCell ref="A179:J179"/>
    <mergeCell ref="A181:J181"/>
    <mergeCell ref="A182:J182"/>
    <mergeCell ref="A183:J183"/>
    <mergeCell ref="A185:B185"/>
    <mergeCell ref="C185:F185"/>
    <mergeCell ref="A186:B186"/>
    <mergeCell ref="C186:F186"/>
    <mergeCell ref="A187:B187"/>
    <mergeCell ref="C187:F187"/>
    <mergeCell ref="A189:B189"/>
    <mergeCell ref="C189:F189"/>
    <mergeCell ref="A190:B190"/>
    <mergeCell ref="C190:F190"/>
    <mergeCell ref="A191:B191"/>
    <mergeCell ref="C191:F191"/>
    <mergeCell ref="A197:F197"/>
    <mergeCell ref="A9:A96"/>
    <mergeCell ref="A101:A130"/>
    <mergeCell ref="A134:A138"/>
    <mergeCell ref="A141:A143"/>
    <mergeCell ref="A146:A150"/>
    <mergeCell ref="A153:A157"/>
    <mergeCell ref="A160:A172"/>
    <mergeCell ref="B9:B18"/>
    <mergeCell ref="B21:B80"/>
    <mergeCell ref="B84:B96"/>
    <mergeCell ref="B101:B106"/>
    <mergeCell ref="B109:B119"/>
    <mergeCell ref="B122:B130"/>
  </mergeCells>
  <printOptions horizontalCentered="1"/>
  <pageMargins left="0.5" right="0.5" top="0.75" bottom="0.75" header="0.5" footer="0.5"/>
  <pageSetup paperSize="9" scale="50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30"/>
  <sheetViews>
    <sheetView showGridLines="0" topLeftCell="A90" workbookViewId="0">
      <selection activeCell="K128" sqref="K128"/>
    </sheetView>
  </sheetViews>
  <sheetFormatPr defaultColWidth="9.21296296296296" defaultRowHeight="13.8"/>
  <cols>
    <col min="1" max="1" width="7.55555555555556" style="5" customWidth="1"/>
    <col min="2" max="2" width="14.212962962963" style="5" customWidth="1"/>
    <col min="3" max="3" width="29.212962962963" style="5" customWidth="1"/>
    <col min="4" max="4" width="15.8611111111111" style="6" customWidth="1"/>
    <col min="5" max="5" width="15.4444444444444" style="6" customWidth="1"/>
    <col min="6" max="6" width="7.98148148148148" style="6" customWidth="1"/>
    <col min="7" max="7" width="3.44444444444444" style="5" customWidth="1"/>
    <col min="8" max="8" width="4.73148148148148" style="6" customWidth="1"/>
    <col min="9" max="9" width="20.212962962963" style="5" customWidth="1"/>
    <col min="10" max="10" width="17.212962962963" style="7" customWidth="1"/>
    <col min="11" max="11" width="11.787037037037" style="5" customWidth="1"/>
    <col min="12" max="12" width="15" style="5" customWidth="1"/>
    <col min="13" max="13" width="12.212962962963" style="5" customWidth="1"/>
    <col min="14" max="14" width="9" style="8" customWidth="1"/>
    <col min="15" max="15" width="18.6666666666667" style="5" customWidth="1"/>
    <col min="16" max="16" width="10.3333333333333" style="5" customWidth="1"/>
    <col min="17" max="17" width="29.4444444444444" style="6" customWidth="1"/>
    <col min="18" max="19" width="3.78703703703704" style="6" customWidth="1"/>
    <col min="20" max="16384" width="9.21296296296296" style="5"/>
  </cols>
  <sheetData>
    <row r="1" ht="18" customHeight="1" spans="1:17">
      <c r="A1" s="9" t="s">
        <v>0</v>
      </c>
      <c r="B1" s="9"/>
      <c r="C1" s="9"/>
      <c r="D1" s="9"/>
      <c r="E1" s="9"/>
      <c r="F1" s="9"/>
      <c r="G1" s="9"/>
      <c r="H1" s="9"/>
      <c r="I1" s="9"/>
      <c r="J1" s="78"/>
      <c r="K1" s="9"/>
      <c r="L1" s="9"/>
      <c r="M1" s="9"/>
      <c r="N1" s="9"/>
      <c r="O1" s="9"/>
      <c r="P1" s="9"/>
      <c r="Q1" s="9"/>
    </row>
    <row r="2" ht="15" customHeight="1" spans="1:17">
      <c r="A2" s="10" t="s">
        <v>78</v>
      </c>
      <c r="B2" s="10"/>
      <c r="C2" s="10"/>
      <c r="D2" s="10"/>
      <c r="E2" s="10"/>
      <c r="F2" s="10"/>
      <c r="G2" s="10"/>
      <c r="H2" s="10"/>
      <c r="I2" s="10"/>
      <c r="J2" s="79"/>
      <c r="K2" s="10"/>
      <c r="L2" s="10"/>
      <c r="M2" s="10"/>
      <c r="N2" s="10"/>
      <c r="O2" s="10"/>
      <c r="P2" s="10"/>
      <c r="Q2" s="10"/>
    </row>
    <row r="3" spans="1:17">
      <c r="A3" s="11" t="s">
        <v>79</v>
      </c>
      <c r="B3" s="12"/>
      <c r="C3" s="13" t="s">
        <v>4</v>
      </c>
      <c r="D3" s="13"/>
      <c r="E3" s="13"/>
      <c r="F3" s="13"/>
      <c r="G3" s="14"/>
      <c r="H3" s="15"/>
      <c r="I3" s="80"/>
      <c r="J3" s="81"/>
      <c r="K3" s="82"/>
      <c r="L3" s="4"/>
      <c r="M3" s="82" t="s">
        <v>5</v>
      </c>
      <c r="N3" s="83" t="str">
        <f>Summary!N4</f>
        <v>Charles</v>
      </c>
      <c r="O3" s="83"/>
      <c r="P3" s="83"/>
      <c r="Q3" s="156"/>
    </row>
    <row r="4" ht="15" customHeight="1" spans="1:17">
      <c r="A4" s="16" t="s">
        <v>80</v>
      </c>
      <c r="B4" s="16"/>
      <c r="C4" s="17" t="s">
        <v>8</v>
      </c>
      <c r="D4" s="17"/>
      <c r="E4" s="17"/>
      <c r="F4" s="17"/>
      <c r="G4" s="17"/>
      <c r="H4" s="17"/>
      <c r="I4" s="80"/>
      <c r="J4" s="81"/>
      <c r="K4" s="82"/>
      <c r="L4" s="4"/>
      <c r="M4" s="82" t="s">
        <v>10</v>
      </c>
      <c r="N4" s="84" t="str">
        <f>Summary!N6</f>
        <v>V2</v>
      </c>
      <c r="O4" s="84"/>
      <c r="P4" s="84"/>
      <c r="Q4" s="156"/>
    </row>
    <row r="5" ht="16.5" customHeight="1" spans="1:17">
      <c r="A5" s="16" t="s">
        <v>81</v>
      </c>
      <c r="B5" s="16"/>
      <c r="C5" s="18">
        <f>Summary!C6</f>
        <v>1097236</v>
      </c>
      <c r="D5" s="19"/>
      <c r="E5" s="19"/>
      <c r="F5" s="19"/>
      <c r="G5" s="20"/>
      <c r="H5" s="21"/>
      <c r="I5" s="4"/>
      <c r="J5" s="85"/>
      <c r="K5" s="82"/>
      <c r="L5" s="4"/>
      <c r="M5" s="82" t="s">
        <v>15</v>
      </c>
      <c r="N5" s="86">
        <f>Summary!N8</f>
        <v>46096</v>
      </c>
      <c r="O5" s="86"/>
      <c r="P5" s="86"/>
      <c r="Q5" s="156"/>
    </row>
    <row r="6" ht="16.5" customHeight="1" spans="1:17">
      <c r="A6" s="16" t="s">
        <v>82</v>
      </c>
      <c r="B6" s="16"/>
      <c r="C6" s="17">
        <f>Summary!C7</f>
        <v>0</v>
      </c>
      <c r="D6" s="17"/>
      <c r="E6" s="17"/>
      <c r="F6" s="17"/>
      <c r="G6" s="22"/>
      <c r="H6" s="23"/>
      <c r="I6" s="4"/>
      <c r="J6" s="85"/>
      <c r="K6" s="82"/>
      <c r="L6" s="4"/>
      <c r="M6" s="82"/>
      <c r="N6" s="87"/>
      <c r="O6" s="88"/>
      <c r="P6" s="88"/>
      <c r="Q6" s="156"/>
    </row>
    <row r="7" ht="15.75" customHeight="1" spans="1:17">
      <c r="A7" s="24" t="s">
        <v>83</v>
      </c>
      <c r="B7" s="24"/>
      <c r="C7" s="25" t="s">
        <v>228</v>
      </c>
      <c r="D7" s="26"/>
      <c r="E7" s="26"/>
      <c r="F7" s="26"/>
      <c r="G7" s="27"/>
      <c r="H7" s="26"/>
      <c r="I7" s="89"/>
      <c r="J7" s="90"/>
      <c r="K7" s="91"/>
      <c r="L7" s="4"/>
      <c r="M7" s="92"/>
      <c r="N7" s="87"/>
      <c r="O7" s="88"/>
      <c r="P7" s="88"/>
      <c r="Q7" s="156"/>
    </row>
    <row r="9" s="1" customFormat="1" ht="41.25" customHeight="1" spans="1:19">
      <c r="A9" s="28"/>
      <c r="B9" s="29" t="s">
        <v>85</v>
      </c>
      <c r="C9" s="30" t="s">
        <v>86</v>
      </c>
      <c r="D9" s="31" t="s">
        <v>87</v>
      </c>
      <c r="E9" s="31" t="s">
        <v>88</v>
      </c>
      <c r="F9" s="32" t="s">
        <v>89</v>
      </c>
      <c r="G9" s="33"/>
      <c r="H9" s="34"/>
      <c r="I9" s="93" t="s">
        <v>90</v>
      </c>
      <c r="J9" s="94" t="s">
        <v>91</v>
      </c>
      <c r="K9" s="95" t="s">
        <v>92</v>
      </c>
      <c r="L9" s="95" t="s">
        <v>93</v>
      </c>
      <c r="M9" s="96"/>
      <c r="N9" s="95" t="s">
        <v>94</v>
      </c>
      <c r="O9" s="95" t="s">
        <v>95</v>
      </c>
      <c r="P9" s="95" t="s">
        <v>96</v>
      </c>
      <c r="Q9" s="95" t="s">
        <v>97</v>
      </c>
      <c r="R9" s="49"/>
      <c r="S9" s="49"/>
    </row>
    <row r="10" s="1" customFormat="1" ht="14.25" customHeight="1" spans="1:19">
      <c r="A10" s="35"/>
      <c r="B10" s="36"/>
      <c r="C10" s="37"/>
      <c r="D10" s="38"/>
      <c r="E10" s="38"/>
      <c r="F10" s="39"/>
      <c r="G10" s="40"/>
      <c r="H10" s="41"/>
      <c r="I10" s="97"/>
      <c r="J10" s="98"/>
      <c r="K10" s="99"/>
      <c r="L10" s="100"/>
      <c r="M10" s="101" t="str">
        <f t="shared" ref="M10:M17" si="0">IF(F10="","",F10/H10)</f>
        <v/>
      </c>
      <c r="N10" s="102"/>
      <c r="O10" s="103"/>
      <c r="P10" s="104"/>
      <c r="Q10" s="157"/>
      <c r="R10" s="49"/>
      <c r="S10" s="49"/>
    </row>
    <row r="11" s="1" customFormat="1" ht="14.25" customHeight="1" spans="1:19">
      <c r="A11" s="35"/>
      <c r="B11" s="36"/>
      <c r="C11" s="42"/>
      <c r="D11" s="38"/>
      <c r="E11" s="38"/>
      <c r="F11" s="39"/>
      <c r="G11" s="40"/>
      <c r="H11" s="41"/>
      <c r="I11" s="97"/>
      <c r="J11" s="98"/>
      <c r="K11" s="99"/>
      <c r="L11" s="105">
        <f>+J11*K11/1000</f>
        <v>0</v>
      </c>
      <c r="M11" s="101" t="str">
        <f t="shared" si="0"/>
        <v/>
      </c>
      <c r="N11" s="102">
        <v>0</v>
      </c>
      <c r="O11" s="106"/>
      <c r="P11" s="104"/>
      <c r="Q11" s="158"/>
      <c r="R11" s="49"/>
      <c r="S11" s="49"/>
    </row>
    <row r="12" s="1" customFormat="1" ht="14.25" customHeight="1" spans="1:19">
      <c r="A12" s="35"/>
      <c r="B12" s="36"/>
      <c r="C12" s="42"/>
      <c r="D12" s="38"/>
      <c r="E12" s="38"/>
      <c r="F12" s="39"/>
      <c r="G12" s="40"/>
      <c r="H12" s="41"/>
      <c r="I12" s="97"/>
      <c r="J12" s="98"/>
      <c r="K12" s="99"/>
      <c r="L12" s="105"/>
      <c r="M12" s="101" t="str">
        <f t="shared" si="0"/>
        <v/>
      </c>
      <c r="N12" s="102"/>
      <c r="O12" s="103"/>
      <c r="P12" s="104"/>
      <c r="Q12" s="158"/>
      <c r="R12" s="49"/>
      <c r="S12" s="49"/>
    </row>
    <row r="13" s="1" customFormat="1" ht="14.25" customHeight="1" spans="1:19">
      <c r="A13" s="35"/>
      <c r="B13" s="36"/>
      <c r="C13" s="42"/>
      <c r="D13" s="38"/>
      <c r="E13" s="38"/>
      <c r="F13" s="39"/>
      <c r="G13" s="40"/>
      <c r="H13" s="41"/>
      <c r="I13" s="97"/>
      <c r="J13" s="98"/>
      <c r="K13" s="99"/>
      <c r="L13" s="105"/>
      <c r="M13" s="101" t="str">
        <f t="shared" si="0"/>
        <v/>
      </c>
      <c r="N13" s="102"/>
      <c r="O13" s="103"/>
      <c r="P13" s="104"/>
      <c r="Q13" s="158"/>
      <c r="R13" s="49"/>
      <c r="S13" s="49"/>
    </row>
    <row r="14" s="1" customFormat="1" ht="14.25" customHeight="1" spans="1:19">
      <c r="A14" s="35"/>
      <c r="B14" s="36"/>
      <c r="C14" s="37"/>
      <c r="D14" s="38"/>
      <c r="E14" s="38"/>
      <c r="F14" s="39"/>
      <c r="G14" s="40"/>
      <c r="H14" s="41"/>
      <c r="I14" s="97"/>
      <c r="J14" s="107"/>
      <c r="K14" s="99"/>
      <c r="L14" s="108"/>
      <c r="M14" s="101" t="str">
        <f t="shared" si="0"/>
        <v/>
      </c>
      <c r="N14" s="102"/>
      <c r="O14" s="103"/>
      <c r="P14" s="104"/>
      <c r="Q14" s="158"/>
      <c r="R14" s="49"/>
      <c r="S14" s="49"/>
    </row>
    <row r="15" s="1" customFormat="1" ht="14.25" customHeight="1" spans="1:19">
      <c r="A15" s="35"/>
      <c r="B15" s="36"/>
      <c r="C15" s="43"/>
      <c r="D15" s="38"/>
      <c r="E15" s="38"/>
      <c r="F15" s="39"/>
      <c r="G15" s="40"/>
      <c r="H15" s="41"/>
      <c r="J15" s="98"/>
      <c r="K15" s="99"/>
      <c r="L15" s="100">
        <f>+J15*K15/1000</f>
        <v>0</v>
      </c>
      <c r="M15" s="101" t="str">
        <f t="shared" si="0"/>
        <v/>
      </c>
      <c r="N15" s="102">
        <v>0</v>
      </c>
      <c r="O15" s="103"/>
      <c r="P15" s="104"/>
      <c r="Q15" s="158"/>
      <c r="R15" s="49"/>
      <c r="S15" s="49"/>
    </row>
    <row r="16" s="1" customFormat="1" ht="14.25" customHeight="1" spans="1:19">
      <c r="A16" s="35"/>
      <c r="B16" s="36"/>
      <c r="C16" s="43"/>
      <c r="D16" s="38"/>
      <c r="E16" s="38"/>
      <c r="F16" s="39"/>
      <c r="G16" s="40"/>
      <c r="H16" s="41"/>
      <c r="I16" s="97"/>
      <c r="J16" s="107"/>
      <c r="K16" s="99"/>
      <c r="L16" s="108"/>
      <c r="M16" s="101" t="str">
        <f t="shared" si="0"/>
        <v/>
      </c>
      <c r="N16" s="102"/>
      <c r="O16" s="103"/>
      <c r="P16" s="104"/>
      <c r="Q16" s="158"/>
      <c r="R16" s="49"/>
      <c r="S16" s="49"/>
    </row>
    <row r="17" s="1" customFormat="1" ht="14.25" customHeight="1" spans="1:19">
      <c r="A17" s="35"/>
      <c r="B17" s="36"/>
      <c r="C17" s="43"/>
      <c r="D17" s="38"/>
      <c r="E17" s="38"/>
      <c r="F17" s="39"/>
      <c r="G17" s="40"/>
      <c r="H17" s="41"/>
      <c r="I17" s="97"/>
      <c r="J17" s="98"/>
      <c r="K17" s="99"/>
      <c r="L17" s="100">
        <f>+J17*K17/1000</f>
        <v>0</v>
      </c>
      <c r="M17" s="101" t="str">
        <f t="shared" si="0"/>
        <v/>
      </c>
      <c r="N17" s="102">
        <v>0</v>
      </c>
      <c r="O17" s="103"/>
      <c r="P17" s="104"/>
      <c r="Q17" s="158"/>
      <c r="R17" s="49"/>
      <c r="S17" s="49"/>
    </row>
    <row r="18" s="1" customFormat="1" ht="14.25" customHeight="1" spans="1:19">
      <c r="A18" s="35"/>
      <c r="B18" s="44"/>
      <c r="C18" s="43"/>
      <c r="D18" s="45"/>
      <c r="E18" s="45"/>
      <c r="F18" s="45"/>
      <c r="G18" s="46"/>
      <c r="H18" s="47"/>
      <c r="I18" s="97"/>
      <c r="J18" s="109" t="s">
        <v>98</v>
      </c>
      <c r="K18" s="110">
        <f>SUM(K10:K17)</f>
        <v>0</v>
      </c>
      <c r="L18" s="105"/>
      <c r="M18" s="111"/>
      <c r="N18" s="112">
        <f>SUM(N10:N17)</f>
        <v>0</v>
      </c>
      <c r="O18" s="113"/>
      <c r="P18" s="114"/>
      <c r="Q18" s="159"/>
      <c r="R18" s="49"/>
      <c r="S18" s="49"/>
    </row>
    <row r="19" s="1" customFormat="1" spans="1:19">
      <c r="A19" s="35"/>
      <c r="B19" s="48"/>
      <c r="D19" s="49"/>
      <c r="E19" s="49"/>
      <c r="F19" s="49"/>
      <c r="H19" s="49"/>
      <c r="J19" s="115"/>
      <c r="K19" s="116"/>
      <c r="L19" s="117" t="s">
        <v>99</v>
      </c>
      <c r="M19" s="118">
        <f>SUM(L10:L18)</f>
        <v>0</v>
      </c>
      <c r="Q19" s="49"/>
      <c r="R19" s="49"/>
      <c r="S19" s="49"/>
    </row>
    <row r="20" s="1" customFormat="1" ht="11.4" spans="1:19">
      <c r="A20" s="35"/>
      <c r="B20" s="48"/>
      <c r="D20" s="49"/>
      <c r="E20" s="49"/>
      <c r="F20" s="49"/>
      <c r="H20" s="49"/>
      <c r="J20" s="115"/>
      <c r="N20" s="119">
        <f>M19/P98</f>
        <v>0</v>
      </c>
      <c r="Q20" s="49"/>
      <c r="R20" s="49"/>
      <c r="S20" s="49"/>
    </row>
    <row r="21" s="1" customFormat="1" ht="32.25" customHeight="1" spans="1:19">
      <c r="A21" s="35"/>
      <c r="B21" s="50" t="s">
        <v>100</v>
      </c>
      <c r="C21" s="51" t="s">
        <v>19</v>
      </c>
      <c r="D21" s="52"/>
      <c r="E21" s="52"/>
      <c r="F21" s="52"/>
      <c r="G21" s="52"/>
      <c r="H21" s="52"/>
      <c r="I21" s="120"/>
      <c r="J21" s="94" t="s">
        <v>101</v>
      </c>
      <c r="K21" s="95" t="s">
        <v>102</v>
      </c>
      <c r="L21" s="95" t="s">
        <v>93</v>
      </c>
      <c r="Q21" s="49"/>
      <c r="R21" s="49"/>
      <c r="S21" s="49"/>
    </row>
    <row r="22" s="1" customFormat="1" ht="15.75" customHeight="1" spans="1:21">
      <c r="A22" s="35"/>
      <c r="B22" s="53"/>
      <c r="C22" s="54" t="s">
        <v>103</v>
      </c>
      <c r="D22" s="55"/>
      <c r="E22" s="55"/>
      <c r="F22" s="55"/>
      <c r="G22" s="55"/>
      <c r="H22" s="55"/>
      <c r="I22" s="121"/>
      <c r="J22" s="122"/>
      <c r="K22" s="123"/>
      <c r="L22" s="124"/>
      <c r="Q22" s="160"/>
      <c r="R22" s="160"/>
      <c r="S22" s="161"/>
      <c r="T22" s="162"/>
      <c r="U22" s="163"/>
    </row>
    <row r="23" s="2" customFormat="1" ht="17" customHeight="1" spans="1:21">
      <c r="A23" s="56"/>
      <c r="B23" s="57"/>
      <c r="C23" s="58" t="s">
        <v>229</v>
      </c>
      <c r="D23" s="58" t="s">
        <v>230</v>
      </c>
      <c r="E23" s="59"/>
      <c r="F23" s="60"/>
      <c r="G23" s="61"/>
      <c r="H23" s="61"/>
      <c r="I23" s="125"/>
      <c r="J23" s="126">
        <f>14/6.8*1.06</f>
        <v>2.18235294117647</v>
      </c>
      <c r="K23" s="127">
        <v>0.147769122267671</v>
      </c>
      <c r="L23" s="128">
        <f t="shared" ref="L23:L32" si="1">K23*J23</f>
        <v>0.322484378595918</v>
      </c>
      <c r="N23" s="129"/>
      <c r="O23" s="130"/>
      <c r="P23" s="129"/>
      <c r="Q23" s="129"/>
      <c r="R23" s="164"/>
      <c r="S23" s="165"/>
      <c r="T23" s="166"/>
      <c r="U23" s="167"/>
    </row>
    <row r="24" s="2" customFormat="1" ht="17" customHeight="1" spans="1:21">
      <c r="A24" s="56"/>
      <c r="B24" s="57"/>
      <c r="C24" s="58" t="s">
        <v>108</v>
      </c>
      <c r="D24" s="58" t="s">
        <v>109</v>
      </c>
      <c r="E24" s="59"/>
      <c r="F24" s="60"/>
      <c r="G24" s="61"/>
      <c r="H24" s="61"/>
      <c r="I24" s="125"/>
      <c r="J24" s="126">
        <f>6.2/6.8*1.06</f>
        <v>0.966470588235294</v>
      </c>
      <c r="K24" s="127">
        <v>0.000903128507295174</v>
      </c>
      <c r="L24" s="128">
        <f t="shared" si="1"/>
        <v>0.00087284713969763</v>
      </c>
      <c r="N24" s="129"/>
      <c r="O24" s="130"/>
      <c r="P24" s="129"/>
      <c r="Q24" s="129"/>
      <c r="R24" s="164"/>
      <c r="S24" s="165"/>
      <c r="T24" s="166"/>
      <c r="U24" s="167"/>
    </row>
    <row r="25" s="2" customFormat="1" ht="17" customHeight="1" spans="1:21">
      <c r="A25" s="56"/>
      <c r="B25" s="57"/>
      <c r="C25" s="58" t="s">
        <v>231</v>
      </c>
      <c r="D25" s="58" t="s">
        <v>232</v>
      </c>
      <c r="E25" s="59"/>
      <c r="F25" s="60"/>
      <c r="G25" s="61"/>
      <c r="H25" s="61"/>
      <c r="I25" s="125"/>
      <c r="J25" s="126">
        <f>9.2/6.8*1.06</f>
        <v>1.43411764705882</v>
      </c>
      <c r="K25" s="127">
        <v>0.00537245676134565</v>
      </c>
      <c r="L25" s="128">
        <f t="shared" si="1"/>
        <v>0.00770473504950629</v>
      </c>
      <c r="N25" s="129"/>
      <c r="O25" s="130"/>
      <c r="P25" s="129"/>
      <c r="Q25" s="129"/>
      <c r="R25" s="164"/>
      <c r="S25" s="165"/>
      <c r="T25" s="166"/>
      <c r="U25" s="167"/>
    </row>
    <row r="26" s="2" customFormat="1" ht="17" customHeight="1" spans="1:21">
      <c r="A26" s="56"/>
      <c r="B26" s="57"/>
      <c r="C26" s="58" t="s">
        <v>231</v>
      </c>
      <c r="D26" s="58" t="s">
        <v>232</v>
      </c>
      <c r="E26" s="59"/>
      <c r="F26" s="60"/>
      <c r="G26" s="61"/>
      <c r="H26" s="61"/>
      <c r="I26" s="125"/>
      <c r="J26" s="126">
        <f>9.2/6.8*1.06</f>
        <v>1.43411764705882</v>
      </c>
      <c r="K26" s="127">
        <v>0.010235456416012</v>
      </c>
      <c r="L26" s="128">
        <f t="shared" si="1"/>
        <v>0.0146788486719042</v>
      </c>
      <c r="N26" s="129"/>
      <c r="O26" s="130"/>
      <c r="P26" s="129"/>
      <c r="Q26" s="129"/>
      <c r="R26" s="164"/>
      <c r="S26" s="165"/>
      <c r="T26" s="166"/>
      <c r="U26" s="167"/>
    </row>
    <row r="27" s="2" customFormat="1" ht="17" customHeight="1" spans="1:21">
      <c r="A27" s="56"/>
      <c r="B27" s="57"/>
      <c r="C27" s="58" t="s">
        <v>233</v>
      </c>
      <c r="D27" s="58" t="s">
        <v>234</v>
      </c>
      <c r="E27" s="59"/>
      <c r="F27" s="60"/>
      <c r="G27" s="61"/>
      <c r="H27" s="61"/>
      <c r="I27" s="125"/>
      <c r="J27" s="126">
        <f>17.1/6.8*1.06</f>
        <v>2.66558823529412</v>
      </c>
      <c r="K27" s="127">
        <v>0.00903128507295174</v>
      </c>
      <c r="L27" s="128">
        <f t="shared" si="1"/>
        <v>0.0240736872400475</v>
      </c>
      <c r="N27" s="129"/>
      <c r="O27" s="130"/>
      <c r="P27" s="129"/>
      <c r="Q27" s="129"/>
      <c r="R27" s="164"/>
      <c r="S27" s="165"/>
      <c r="T27" s="166"/>
      <c r="U27" s="167"/>
    </row>
    <row r="28" s="2" customFormat="1" ht="17" customHeight="1" spans="1:21">
      <c r="A28" s="56"/>
      <c r="B28" s="57"/>
      <c r="C28" s="62" t="s">
        <v>114</v>
      </c>
      <c r="D28" s="58" t="s">
        <v>115</v>
      </c>
      <c r="E28" s="59"/>
      <c r="F28" s="60"/>
      <c r="G28" s="61"/>
      <c r="H28" s="61"/>
      <c r="I28" s="125"/>
      <c r="J28" s="126">
        <f>5/6.8*1.06</f>
        <v>0.779411764705882</v>
      </c>
      <c r="K28" s="127">
        <v>0.00180625701459035</v>
      </c>
      <c r="L28" s="128">
        <f t="shared" si="1"/>
        <v>0.00140781796725424</v>
      </c>
      <c r="N28" s="129"/>
      <c r="O28" s="130"/>
      <c r="P28" s="129"/>
      <c r="Q28" s="129"/>
      <c r="R28" s="164"/>
      <c r="S28" s="165"/>
      <c r="T28" s="166"/>
      <c r="U28" s="167"/>
    </row>
    <row r="29" s="2" customFormat="1" ht="17" customHeight="1" spans="1:21">
      <c r="A29" s="56"/>
      <c r="B29" s="57"/>
      <c r="C29" s="63"/>
      <c r="D29" s="58"/>
      <c r="E29" s="59"/>
      <c r="F29" s="60"/>
      <c r="G29" s="61"/>
      <c r="H29" s="61"/>
      <c r="I29" s="125"/>
      <c r="J29" s="126"/>
      <c r="K29" s="127"/>
      <c r="L29" s="128">
        <f t="shared" si="1"/>
        <v>0</v>
      </c>
      <c r="N29" s="129"/>
      <c r="O29" s="130"/>
      <c r="P29" s="129"/>
      <c r="Q29" s="129"/>
      <c r="R29" s="164"/>
      <c r="S29" s="165"/>
      <c r="T29" s="166"/>
      <c r="U29" s="167"/>
    </row>
    <row r="30" s="2" customFormat="1" ht="17" customHeight="1" spans="1:21">
      <c r="A30" s="56"/>
      <c r="B30" s="57"/>
      <c r="C30" s="64"/>
      <c r="D30" s="58"/>
      <c r="E30" s="59"/>
      <c r="F30" s="60"/>
      <c r="G30" s="61"/>
      <c r="H30" s="61"/>
      <c r="I30" s="125"/>
      <c r="J30" s="126"/>
      <c r="K30" s="127"/>
      <c r="L30" s="128">
        <f t="shared" si="1"/>
        <v>0</v>
      </c>
      <c r="N30" s="129"/>
      <c r="O30" s="130"/>
      <c r="P30" s="129"/>
      <c r="Q30" s="129"/>
      <c r="R30" s="164"/>
      <c r="S30" s="165"/>
      <c r="T30" s="166"/>
      <c r="U30" s="167"/>
    </row>
    <row r="31" s="2" customFormat="1" ht="17" customHeight="1" spans="1:21">
      <c r="A31" s="56"/>
      <c r="B31" s="57"/>
      <c r="C31" s="63"/>
      <c r="D31" s="58"/>
      <c r="E31" s="59"/>
      <c r="F31" s="60"/>
      <c r="G31" s="61"/>
      <c r="H31" s="61"/>
      <c r="I31" s="125"/>
      <c r="J31" s="126"/>
      <c r="K31" s="127"/>
      <c r="L31" s="128">
        <f t="shared" si="1"/>
        <v>0</v>
      </c>
      <c r="N31" s="129"/>
      <c r="O31" s="130"/>
      <c r="P31" s="129"/>
      <c r="Q31" s="129"/>
      <c r="R31" s="164"/>
      <c r="S31" s="165"/>
      <c r="T31" s="166"/>
      <c r="U31" s="167"/>
    </row>
    <row r="32" s="2" customFormat="1" ht="17" customHeight="1" spans="1:21">
      <c r="A32" s="56"/>
      <c r="B32" s="57"/>
      <c r="C32" s="64"/>
      <c r="D32" s="58"/>
      <c r="E32" s="59"/>
      <c r="F32" s="60"/>
      <c r="G32" s="61"/>
      <c r="H32" s="61"/>
      <c r="I32" s="125"/>
      <c r="J32" s="126"/>
      <c r="K32" s="127"/>
      <c r="L32" s="128">
        <f t="shared" si="1"/>
        <v>0</v>
      </c>
      <c r="N32" s="129"/>
      <c r="O32" s="130"/>
      <c r="P32" s="129"/>
      <c r="Q32" s="129"/>
      <c r="R32" s="164"/>
      <c r="S32" s="165"/>
      <c r="T32" s="166"/>
      <c r="U32" s="167"/>
    </row>
    <row r="33" s="2" customFormat="1" ht="17" customHeight="1" spans="1:21">
      <c r="A33" s="56"/>
      <c r="B33" s="57"/>
      <c r="C33" s="65"/>
      <c r="D33" s="58"/>
      <c r="E33" s="59"/>
      <c r="F33" s="60"/>
      <c r="G33" s="61"/>
      <c r="H33" s="61"/>
      <c r="I33" s="125"/>
      <c r="J33" s="126"/>
      <c r="K33" s="58"/>
      <c r="L33" s="128"/>
      <c r="N33" s="129"/>
      <c r="O33" s="130"/>
      <c r="P33" s="129"/>
      <c r="Q33" s="129"/>
      <c r="R33" s="164"/>
      <c r="S33" s="165"/>
      <c r="T33" s="166"/>
      <c r="U33" s="167"/>
    </row>
    <row r="34" s="2" customFormat="1" ht="17" customHeight="1" spans="1:21">
      <c r="A34" s="56"/>
      <c r="B34" s="57"/>
      <c r="C34" s="65"/>
      <c r="D34" s="58"/>
      <c r="E34" s="59"/>
      <c r="F34" s="60"/>
      <c r="G34" s="61"/>
      <c r="H34" s="61"/>
      <c r="I34" s="125"/>
      <c r="J34" s="126"/>
      <c r="K34" s="58"/>
      <c r="L34" s="128"/>
      <c r="N34" s="129"/>
      <c r="O34" s="130"/>
      <c r="P34" s="129"/>
      <c r="Q34" s="129"/>
      <c r="R34" s="164"/>
      <c r="S34" s="165"/>
      <c r="T34" s="166"/>
      <c r="U34" s="167"/>
    </row>
    <row r="35" s="2" customFormat="1" ht="17" customHeight="1" spans="1:21">
      <c r="A35" s="56"/>
      <c r="B35" s="57"/>
      <c r="C35" s="65"/>
      <c r="D35" s="58"/>
      <c r="E35" s="59"/>
      <c r="F35" s="60"/>
      <c r="G35" s="61"/>
      <c r="H35" s="61"/>
      <c r="I35" s="125"/>
      <c r="J35" s="126"/>
      <c r="K35" s="58"/>
      <c r="L35" s="128"/>
      <c r="N35" s="129"/>
      <c r="O35" s="130"/>
      <c r="P35" s="129"/>
      <c r="Q35" s="129"/>
      <c r="R35" s="164"/>
      <c r="S35" s="165"/>
      <c r="T35" s="166"/>
      <c r="U35" s="167"/>
    </row>
    <row r="36" s="1" customFormat="1" spans="1:21">
      <c r="A36" s="35"/>
      <c r="B36" s="53"/>
      <c r="C36" s="66"/>
      <c r="D36" s="67"/>
      <c r="E36" s="67"/>
      <c r="F36" s="67"/>
      <c r="G36" s="67"/>
      <c r="H36" s="67"/>
      <c r="I36" s="131"/>
      <c r="J36" s="132"/>
      <c r="K36" s="133"/>
      <c r="L36" s="134"/>
      <c r="M36" s="135">
        <f>SUM(L23:L36)</f>
        <v>0.371222314664328</v>
      </c>
      <c r="N36" s="119">
        <f>M36/P98</f>
        <v>0.471914874781999</v>
      </c>
      <c r="Q36" s="160"/>
      <c r="R36" s="160"/>
      <c r="S36" s="161"/>
      <c r="T36" s="162"/>
      <c r="U36" s="163"/>
    </row>
    <row r="37" s="1" customFormat="1" ht="18" customHeight="1" spans="1:21">
      <c r="A37" s="35"/>
      <c r="B37" s="53"/>
      <c r="C37" s="54" t="s">
        <v>116</v>
      </c>
      <c r="D37" s="55"/>
      <c r="E37" s="55"/>
      <c r="F37" s="55"/>
      <c r="G37" s="55"/>
      <c r="H37" s="55"/>
      <c r="I37" s="121"/>
      <c r="J37" s="122"/>
      <c r="K37" s="136"/>
      <c r="L37" s="124"/>
      <c r="Q37" s="160"/>
      <c r="R37" s="160"/>
      <c r="S37" s="161"/>
      <c r="T37" s="162"/>
      <c r="U37" s="163"/>
    </row>
    <row r="38" s="1" customFormat="1" ht="13.5" customHeight="1" spans="1:21">
      <c r="A38" s="35"/>
      <c r="B38" s="53"/>
      <c r="C38" s="68"/>
      <c r="D38" s="69"/>
      <c r="E38" s="69"/>
      <c r="F38" s="69"/>
      <c r="G38" s="69"/>
      <c r="H38" s="69"/>
      <c r="I38" s="137"/>
      <c r="J38" s="98"/>
      <c r="K38" s="138"/>
      <c r="L38" s="139">
        <f t="shared" ref="L38:L45" si="2">J38*K38</f>
        <v>0</v>
      </c>
      <c r="P38" s="49"/>
      <c r="Q38" s="160"/>
      <c r="R38" s="160"/>
      <c r="S38" s="161"/>
      <c r="T38" s="162"/>
      <c r="U38" s="163"/>
    </row>
    <row r="39" s="1" customFormat="1" ht="13.5" customHeight="1" spans="1:21">
      <c r="A39" s="35"/>
      <c r="B39" s="53"/>
      <c r="C39" s="68"/>
      <c r="D39" s="69"/>
      <c r="E39" s="69"/>
      <c r="F39" s="69"/>
      <c r="G39" s="69"/>
      <c r="H39" s="69"/>
      <c r="I39" s="137"/>
      <c r="J39" s="98"/>
      <c r="K39" s="138"/>
      <c r="L39" s="139">
        <f t="shared" si="2"/>
        <v>0</v>
      </c>
      <c r="P39" s="49"/>
      <c r="Q39" s="160"/>
      <c r="R39" s="160"/>
      <c r="S39" s="161"/>
      <c r="T39" s="162"/>
      <c r="U39" s="163"/>
    </row>
    <row r="40" s="1" customFormat="1" ht="13.5" customHeight="1" spans="1:21">
      <c r="A40" s="35"/>
      <c r="B40" s="53"/>
      <c r="C40" s="68"/>
      <c r="D40" s="69"/>
      <c r="E40" s="69"/>
      <c r="F40" s="69"/>
      <c r="G40" s="69"/>
      <c r="H40" s="69"/>
      <c r="I40" s="137"/>
      <c r="J40" s="98"/>
      <c r="K40" s="138"/>
      <c r="L40" s="139">
        <f t="shared" si="2"/>
        <v>0</v>
      </c>
      <c r="P40" s="49"/>
      <c r="Q40" s="160"/>
      <c r="R40" s="160"/>
      <c r="S40" s="161"/>
      <c r="T40" s="162"/>
      <c r="U40" s="163"/>
    </row>
    <row r="41" s="1" customFormat="1" ht="13.5" customHeight="1" spans="1:21">
      <c r="A41" s="35"/>
      <c r="B41" s="53"/>
      <c r="C41" s="68"/>
      <c r="D41" s="69"/>
      <c r="E41" s="69"/>
      <c r="F41" s="69"/>
      <c r="G41" s="69"/>
      <c r="H41" s="69"/>
      <c r="I41" s="137"/>
      <c r="J41" s="98"/>
      <c r="K41" s="138"/>
      <c r="L41" s="139">
        <f t="shared" si="2"/>
        <v>0</v>
      </c>
      <c r="P41" s="49"/>
      <c r="Q41" s="160"/>
      <c r="R41" s="160"/>
      <c r="S41" s="161"/>
      <c r="T41" s="162"/>
      <c r="U41" s="163"/>
    </row>
    <row r="42" s="1" customFormat="1" ht="13.5" customHeight="1" spans="1:21">
      <c r="A42" s="35"/>
      <c r="B42" s="53"/>
      <c r="C42" s="68"/>
      <c r="D42" s="69"/>
      <c r="E42" s="69"/>
      <c r="F42" s="69"/>
      <c r="G42" s="69"/>
      <c r="H42" s="69"/>
      <c r="I42" s="137"/>
      <c r="J42" s="98"/>
      <c r="K42" s="138"/>
      <c r="L42" s="139">
        <f t="shared" si="2"/>
        <v>0</v>
      </c>
      <c r="P42" s="49"/>
      <c r="Q42" s="160"/>
      <c r="R42" s="160"/>
      <c r="S42" s="161"/>
      <c r="T42" s="162"/>
      <c r="U42" s="163"/>
    </row>
    <row r="43" s="1" customFormat="1" ht="13.5" customHeight="1" spans="1:21">
      <c r="A43" s="35"/>
      <c r="B43" s="53"/>
      <c r="C43" s="68"/>
      <c r="D43" s="69"/>
      <c r="E43" s="69"/>
      <c r="F43" s="69"/>
      <c r="G43" s="69"/>
      <c r="H43" s="69"/>
      <c r="I43" s="137"/>
      <c r="J43" s="98"/>
      <c r="K43" s="138"/>
      <c r="L43" s="139">
        <f t="shared" si="2"/>
        <v>0</v>
      </c>
      <c r="P43" s="49"/>
      <c r="Q43" s="160"/>
      <c r="R43" s="160"/>
      <c r="S43" s="161"/>
      <c r="T43" s="162"/>
      <c r="U43" s="163"/>
    </row>
    <row r="44" s="1" customFormat="1" ht="13.5" customHeight="1" spans="1:21">
      <c r="A44" s="35"/>
      <c r="B44" s="53"/>
      <c r="C44" s="68"/>
      <c r="D44" s="69"/>
      <c r="E44" s="69"/>
      <c r="F44" s="69"/>
      <c r="G44" s="69"/>
      <c r="H44" s="69"/>
      <c r="I44" s="137"/>
      <c r="J44" s="98"/>
      <c r="K44" s="138"/>
      <c r="L44" s="139">
        <f t="shared" si="2"/>
        <v>0</v>
      </c>
      <c r="P44" s="49"/>
      <c r="Q44" s="160"/>
      <c r="R44" s="160"/>
      <c r="S44" s="161"/>
      <c r="T44" s="162"/>
      <c r="U44" s="163"/>
    </row>
    <row r="45" s="1" customFormat="1" ht="13.5" customHeight="1" spans="1:21">
      <c r="A45" s="35"/>
      <c r="B45" s="53"/>
      <c r="C45" s="68"/>
      <c r="D45" s="69"/>
      <c r="E45" s="69"/>
      <c r="F45" s="69"/>
      <c r="G45" s="69"/>
      <c r="H45" s="69"/>
      <c r="I45" s="137"/>
      <c r="J45" s="98"/>
      <c r="K45" s="138"/>
      <c r="L45" s="139">
        <f t="shared" si="2"/>
        <v>0</v>
      </c>
      <c r="P45" s="49"/>
      <c r="Q45" s="160"/>
      <c r="R45" s="160"/>
      <c r="S45" s="161"/>
      <c r="T45" s="162"/>
      <c r="U45" s="163"/>
    </row>
    <row r="46" s="1" customFormat="1" spans="1:21">
      <c r="A46" s="35"/>
      <c r="B46" s="53"/>
      <c r="C46" s="70"/>
      <c r="D46" s="71"/>
      <c r="E46" s="71"/>
      <c r="F46" s="71"/>
      <c r="G46" s="71"/>
      <c r="H46" s="71"/>
      <c r="I46" s="140"/>
      <c r="J46" s="98"/>
      <c r="K46" s="138"/>
      <c r="L46" s="139"/>
      <c r="M46" s="135">
        <f>SUM(L38:L46)</f>
        <v>0</v>
      </c>
      <c r="N46" s="119">
        <f>M46/P98</f>
        <v>0</v>
      </c>
      <c r="Q46" s="160"/>
      <c r="R46" s="160"/>
      <c r="S46" s="161"/>
      <c r="T46" s="162"/>
      <c r="U46" s="163"/>
    </row>
    <row r="47" s="1" customFormat="1" ht="18" customHeight="1" spans="1:21">
      <c r="A47" s="35"/>
      <c r="B47" s="53"/>
      <c r="C47" s="54" t="s">
        <v>117</v>
      </c>
      <c r="D47" s="55"/>
      <c r="E47" s="55"/>
      <c r="F47" s="55"/>
      <c r="G47" s="55"/>
      <c r="H47" s="55"/>
      <c r="I47" s="121"/>
      <c r="J47" s="122"/>
      <c r="K47" s="123"/>
      <c r="L47" s="124"/>
      <c r="O47" s="141"/>
      <c r="Q47" s="160"/>
      <c r="R47" s="160"/>
      <c r="S47" s="161"/>
      <c r="T47" s="162"/>
      <c r="U47" s="163"/>
    </row>
    <row r="48" s="1" customFormat="1" ht="14.25" customHeight="1" spans="1:19">
      <c r="A48" s="35"/>
      <c r="B48" s="53"/>
      <c r="C48" s="72"/>
      <c r="D48" s="73"/>
      <c r="E48" s="73"/>
      <c r="F48" s="73"/>
      <c r="G48" s="73"/>
      <c r="H48" s="73"/>
      <c r="I48" s="142"/>
      <c r="J48" s="132"/>
      <c r="K48" s="143"/>
      <c r="L48" s="134">
        <f t="shared" ref="L48:L57" si="3">J48*K48</f>
        <v>0</v>
      </c>
      <c r="O48" s="144"/>
      <c r="P48" s="144"/>
      <c r="Q48" s="49"/>
      <c r="R48" s="49"/>
      <c r="S48" s="49"/>
    </row>
    <row r="49" s="1" customFormat="1" ht="14.25" customHeight="1" spans="1:19">
      <c r="A49" s="35"/>
      <c r="B49" s="53"/>
      <c r="C49" s="72"/>
      <c r="D49" s="73"/>
      <c r="E49" s="73"/>
      <c r="F49" s="73"/>
      <c r="G49" s="73"/>
      <c r="H49" s="73"/>
      <c r="I49" s="142"/>
      <c r="J49" s="132"/>
      <c r="K49" s="143"/>
      <c r="L49" s="134">
        <f t="shared" si="3"/>
        <v>0</v>
      </c>
      <c r="O49" s="144"/>
      <c r="P49" s="144"/>
      <c r="Q49" s="49"/>
      <c r="R49" s="49"/>
      <c r="S49" s="49"/>
    </row>
    <row r="50" s="1" customFormat="1" ht="14.25" customHeight="1" spans="1:19">
      <c r="A50" s="35"/>
      <c r="B50" s="53"/>
      <c r="C50" s="68"/>
      <c r="D50" s="61"/>
      <c r="E50" s="61"/>
      <c r="F50" s="61"/>
      <c r="G50" s="61"/>
      <c r="H50" s="61"/>
      <c r="I50" s="145"/>
      <c r="J50" s="146"/>
      <c r="K50" s="147"/>
      <c r="L50" s="148">
        <f t="shared" si="3"/>
        <v>0</v>
      </c>
      <c r="O50" s="144"/>
      <c r="P50" s="144"/>
      <c r="Q50" s="49"/>
      <c r="R50" s="49"/>
      <c r="S50" s="49"/>
    </row>
    <row r="51" s="1" customFormat="1" ht="14.25" customHeight="1" spans="1:19">
      <c r="A51" s="35"/>
      <c r="B51" s="53"/>
      <c r="C51" s="68"/>
      <c r="D51" s="69"/>
      <c r="E51" s="69"/>
      <c r="F51" s="61"/>
      <c r="G51" s="61"/>
      <c r="H51" s="61"/>
      <c r="I51" s="61"/>
      <c r="J51" s="146"/>
      <c r="K51" s="147"/>
      <c r="L51" s="148">
        <f t="shared" si="3"/>
        <v>0</v>
      </c>
      <c r="O51" s="144"/>
      <c r="P51" s="144"/>
      <c r="Q51" s="49"/>
      <c r="R51" s="49"/>
      <c r="S51" s="49"/>
    </row>
    <row r="52" s="1" customFormat="1" ht="14.25" customHeight="1" spans="1:19">
      <c r="A52" s="35"/>
      <c r="B52" s="53"/>
      <c r="C52" s="72"/>
      <c r="D52" s="73"/>
      <c r="E52" s="73"/>
      <c r="F52" s="73"/>
      <c r="G52" s="73"/>
      <c r="H52" s="73"/>
      <c r="I52" s="142"/>
      <c r="J52" s="132"/>
      <c r="K52" s="143"/>
      <c r="L52" s="134">
        <f t="shared" si="3"/>
        <v>0</v>
      </c>
      <c r="O52" s="144"/>
      <c r="P52" s="144"/>
      <c r="Q52" s="49"/>
      <c r="R52" s="49"/>
      <c r="S52" s="49"/>
    </row>
    <row r="53" s="1" customFormat="1" ht="14.25" customHeight="1" spans="1:19">
      <c r="A53" s="35"/>
      <c r="B53" s="53"/>
      <c r="C53" s="72"/>
      <c r="D53" s="73"/>
      <c r="E53" s="73"/>
      <c r="F53" s="73"/>
      <c r="G53" s="73"/>
      <c r="H53" s="73"/>
      <c r="I53" s="142"/>
      <c r="J53" s="132"/>
      <c r="K53" s="143"/>
      <c r="L53" s="134">
        <f t="shared" si="3"/>
        <v>0</v>
      </c>
      <c r="O53" s="144"/>
      <c r="P53" s="144"/>
      <c r="Q53" s="49"/>
      <c r="R53" s="49"/>
      <c r="S53" s="49"/>
    </row>
    <row r="54" s="1" customFormat="1" ht="14.25" customHeight="1" spans="1:19">
      <c r="A54" s="35"/>
      <c r="B54" s="53"/>
      <c r="C54" s="72"/>
      <c r="D54" s="73"/>
      <c r="E54" s="73"/>
      <c r="F54" s="73"/>
      <c r="G54" s="73"/>
      <c r="H54" s="73"/>
      <c r="I54" s="142"/>
      <c r="J54" s="132"/>
      <c r="K54" s="143"/>
      <c r="L54" s="134">
        <f t="shared" si="3"/>
        <v>0</v>
      </c>
      <c r="O54" s="144"/>
      <c r="P54" s="144"/>
      <c r="Q54" s="49"/>
      <c r="R54" s="49"/>
      <c r="S54" s="49"/>
    </row>
    <row r="55" s="1" customFormat="1" ht="14.25" customHeight="1" spans="1:19">
      <c r="A55" s="35"/>
      <c r="B55" s="53"/>
      <c r="C55" s="72"/>
      <c r="D55" s="73"/>
      <c r="E55" s="73"/>
      <c r="F55" s="73"/>
      <c r="G55" s="73"/>
      <c r="H55" s="73"/>
      <c r="I55" s="142"/>
      <c r="J55" s="132"/>
      <c r="K55" s="143"/>
      <c r="L55" s="134">
        <f t="shared" si="3"/>
        <v>0</v>
      </c>
      <c r="O55" s="144"/>
      <c r="P55" s="144"/>
      <c r="Q55" s="49"/>
      <c r="R55" s="49"/>
      <c r="S55" s="49"/>
    </row>
    <row r="56" s="1" customFormat="1" ht="14.25" customHeight="1" spans="1:19">
      <c r="A56" s="35"/>
      <c r="B56" s="53"/>
      <c r="C56" s="72"/>
      <c r="D56" s="73"/>
      <c r="E56" s="73"/>
      <c r="F56" s="73"/>
      <c r="G56" s="73"/>
      <c r="H56" s="73"/>
      <c r="I56" s="142"/>
      <c r="J56" s="132"/>
      <c r="K56" s="143"/>
      <c r="L56" s="134">
        <f t="shared" si="3"/>
        <v>0</v>
      </c>
      <c r="O56" s="144"/>
      <c r="P56" s="144"/>
      <c r="Q56" s="49"/>
      <c r="R56" s="49"/>
      <c r="S56" s="49"/>
    </row>
    <row r="57" s="1" customFormat="1" ht="14.25" customHeight="1" spans="1:19">
      <c r="A57" s="35"/>
      <c r="B57" s="53"/>
      <c r="C57" s="66"/>
      <c r="D57" s="67"/>
      <c r="E57" s="67"/>
      <c r="F57" s="67"/>
      <c r="G57" s="67"/>
      <c r="H57" s="67"/>
      <c r="I57" s="131"/>
      <c r="J57" s="132"/>
      <c r="K57" s="133"/>
      <c r="L57" s="134">
        <f t="shared" si="3"/>
        <v>0</v>
      </c>
      <c r="Q57" s="49"/>
      <c r="R57" s="49"/>
      <c r="S57" s="49"/>
    </row>
    <row r="58" s="1" customFormat="1" ht="14.25" customHeight="1" spans="1:19">
      <c r="A58" s="35"/>
      <c r="B58" s="53"/>
      <c r="C58" s="66"/>
      <c r="D58" s="67"/>
      <c r="E58" s="67"/>
      <c r="F58" s="67"/>
      <c r="G58" s="67"/>
      <c r="H58" s="67"/>
      <c r="I58" s="131"/>
      <c r="J58" s="132"/>
      <c r="K58" s="149"/>
      <c r="L58" s="134"/>
      <c r="M58" s="135">
        <f>SUM(L48:L58)</f>
        <v>0</v>
      </c>
      <c r="N58" s="119">
        <f>M58/P98</f>
        <v>0</v>
      </c>
      <c r="Q58" s="49"/>
      <c r="R58" s="49"/>
      <c r="S58" s="49"/>
    </row>
    <row r="59" s="1" customFormat="1" ht="18.75" customHeight="1" spans="1:19">
      <c r="A59" s="35"/>
      <c r="B59" s="53"/>
      <c r="C59" s="54" t="s">
        <v>118</v>
      </c>
      <c r="D59" s="55"/>
      <c r="E59" s="55"/>
      <c r="F59" s="55"/>
      <c r="G59" s="55"/>
      <c r="H59" s="55"/>
      <c r="I59" s="121"/>
      <c r="J59" s="122"/>
      <c r="K59" s="123"/>
      <c r="L59" s="124"/>
      <c r="Q59" s="49"/>
      <c r="R59" s="49"/>
      <c r="S59" s="49"/>
    </row>
    <row r="60" s="2" customFormat="1" ht="14.25" customHeight="1" spans="1:19">
      <c r="A60" s="35"/>
      <c r="B60" s="57"/>
      <c r="C60" s="74" t="s">
        <v>119</v>
      </c>
      <c r="D60" s="61" t="s">
        <v>120</v>
      </c>
      <c r="E60" s="61"/>
      <c r="F60" s="61"/>
      <c r="G60" s="61"/>
      <c r="H60" s="61"/>
      <c r="I60" s="61"/>
      <c r="J60" s="150">
        <v>0.00297685009487666</v>
      </c>
      <c r="K60" s="151">
        <v>5.2020202020202</v>
      </c>
      <c r="L60" s="152">
        <f>J60*K60</f>
        <v>0.0154856343319341</v>
      </c>
      <c r="Q60" s="168"/>
      <c r="R60" s="168"/>
      <c r="S60" s="168"/>
    </row>
    <row r="61" s="2" customFormat="1" ht="14.25" customHeight="1" spans="1:19">
      <c r="A61" s="35"/>
      <c r="B61" s="57"/>
      <c r="C61" s="75" t="s">
        <v>121</v>
      </c>
      <c r="D61" s="61" t="s">
        <v>122</v>
      </c>
      <c r="E61" s="61"/>
      <c r="F61" s="61"/>
      <c r="G61" s="61"/>
      <c r="H61" s="61"/>
      <c r="I61" s="61"/>
      <c r="J61" s="153">
        <v>0.000482732447817837</v>
      </c>
      <c r="K61" s="154">
        <v>26.010101010101</v>
      </c>
      <c r="L61" s="155">
        <f>J61*K61</f>
        <v>0.0125559197285953</v>
      </c>
      <c r="Q61" s="168"/>
      <c r="R61" s="168"/>
      <c r="S61" s="168"/>
    </row>
    <row r="62" s="2" customFormat="1" ht="14.25" customHeight="1" spans="1:19">
      <c r="A62" s="35"/>
      <c r="B62" s="57"/>
      <c r="C62" s="75" t="s">
        <v>123</v>
      </c>
      <c r="D62" s="61" t="s">
        <v>124</v>
      </c>
      <c r="E62" s="61"/>
      <c r="F62" s="61"/>
      <c r="G62" s="61"/>
      <c r="H62" s="61"/>
      <c r="I62" s="145"/>
      <c r="J62" s="153">
        <f>0.0085/6.8*1.06</f>
        <v>0.001325</v>
      </c>
      <c r="K62" s="154">
        <v>46.8181818181818</v>
      </c>
      <c r="L62" s="155">
        <f>J62*K62</f>
        <v>0.0620340909090909</v>
      </c>
      <c r="Q62" s="168"/>
      <c r="R62" s="168"/>
      <c r="S62" s="168"/>
    </row>
    <row r="63" s="2" customFormat="1" ht="14.25" customHeight="1" spans="1:19">
      <c r="A63" s="35"/>
      <c r="B63" s="57"/>
      <c r="C63" s="75" t="s">
        <v>125</v>
      </c>
      <c r="D63" s="61" t="s">
        <v>126</v>
      </c>
      <c r="E63" s="61"/>
      <c r="F63" s="61"/>
      <c r="G63" s="61"/>
      <c r="H63" s="61"/>
      <c r="I63" s="61"/>
      <c r="J63" s="150">
        <v>0.0186</v>
      </c>
      <c r="K63" s="151">
        <v>1</v>
      </c>
      <c r="L63" s="152">
        <f>J63*K63</f>
        <v>0.0186</v>
      </c>
      <c r="Q63" s="168"/>
      <c r="R63" s="168"/>
      <c r="S63" s="168"/>
    </row>
    <row r="64" s="2" customFormat="1" ht="14.25" customHeight="1" spans="1:19">
      <c r="A64" s="35"/>
      <c r="B64" s="57"/>
      <c r="C64" s="76" t="s">
        <v>127</v>
      </c>
      <c r="D64" s="77" t="s">
        <v>128</v>
      </c>
      <c r="E64" s="61"/>
      <c r="F64" s="61"/>
      <c r="G64" s="61"/>
      <c r="H64" s="61"/>
      <c r="I64" s="145"/>
      <c r="J64" s="150">
        <v>0.173729706936538</v>
      </c>
      <c r="K64" s="151">
        <v>1</v>
      </c>
      <c r="L64" s="152">
        <f>J64*K64</f>
        <v>0.173729706936538</v>
      </c>
      <c r="Q64" s="168"/>
      <c r="R64" s="168"/>
      <c r="S64" s="168"/>
    </row>
    <row r="65" s="2" customFormat="1" ht="14.25" customHeight="1" spans="1:19">
      <c r="A65" s="35"/>
      <c r="B65" s="57"/>
      <c r="C65" s="75"/>
      <c r="D65" s="61"/>
      <c r="E65" s="61"/>
      <c r="F65" s="61"/>
      <c r="G65" s="61"/>
      <c r="H65" s="61"/>
      <c r="I65" s="145"/>
      <c r="J65" s="150"/>
      <c r="K65" s="151"/>
      <c r="L65" s="152"/>
      <c r="Q65" s="168"/>
      <c r="R65" s="168"/>
      <c r="S65" s="168"/>
    </row>
    <row r="66" s="2" customFormat="1" ht="14.25" customHeight="1" spans="1:19">
      <c r="A66" s="35"/>
      <c r="B66" s="57"/>
      <c r="C66" s="75"/>
      <c r="D66" s="61"/>
      <c r="E66" s="61"/>
      <c r="F66" s="61"/>
      <c r="G66" s="61"/>
      <c r="H66" s="61"/>
      <c r="I66" s="145"/>
      <c r="J66" s="153"/>
      <c r="K66" s="208"/>
      <c r="L66" s="152"/>
      <c r="Q66" s="168"/>
      <c r="R66" s="168"/>
      <c r="S66" s="168"/>
    </row>
    <row r="67" s="1" customFormat="1" ht="14.25" customHeight="1" spans="1:19">
      <c r="A67" s="35"/>
      <c r="B67" s="53"/>
      <c r="C67" s="72"/>
      <c r="D67" s="61"/>
      <c r="E67" s="61"/>
      <c r="F67" s="61"/>
      <c r="G67" s="61"/>
      <c r="H67" s="61"/>
      <c r="I67" s="145"/>
      <c r="J67" s="146"/>
      <c r="K67" s="209"/>
      <c r="L67" s="148"/>
      <c r="Q67" s="49"/>
      <c r="R67" s="49"/>
      <c r="S67" s="49"/>
    </row>
    <row r="68" s="1" customFormat="1" ht="14.25" customHeight="1" spans="1:19">
      <c r="A68" s="35"/>
      <c r="B68" s="53"/>
      <c r="C68" s="72"/>
      <c r="D68" s="61"/>
      <c r="E68" s="61"/>
      <c r="F68" s="61"/>
      <c r="G68" s="61"/>
      <c r="H68" s="61"/>
      <c r="I68" s="145"/>
      <c r="J68" s="146"/>
      <c r="K68" s="209"/>
      <c r="L68" s="152"/>
      <c r="Q68" s="49"/>
      <c r="R68" s="49"/>
      <c r="S68" s="49"/>
    </row>
    <row r="69" s="1" customFormat="1" ht="14.25" customHeight="1" spans="1:19">
      <c r="A69" s="35"/>
      <c r="B69" s="53"/>
      <c r="C69" s="72"/>
      <c r="D69" s="61"/>
      <c r="E69" s="61"/>
      <c r="F69" s="61"/>
      <c r="G69" s="61"/>
      <c r="H69" s="61"/>
      <c r="I69" s="145"/>
      <c r="J69" s="146"/>
      <c r="K69" s="210"/>
      <c r="L69" s="152"/>
      <c r="Q69" s="49"/>
      <c r="R69" s="49"/>
      <c r="S69" s="49"/>
    </row>
    <row r="70" s="1" customFormat="1" ht="14.25" customHeight="1" spans="1:19">
      <c r="A70" s="35"/>
      <c r="B70" s="53"/>
      <c r="C70" s="72"/>
      <c r="D70" s="61"/>
      <c r="E70" s="61"/>
      <c r="F70" s="61"/>
      <c r="G70" s="61"/>
      <c r="H70" s="61"/>
      <c r="I70" s="145"/>
      <c r="J70" s="146"/>
      <c r="K70" s="210"/>
      <c r="L70" s="152"/>
      <c r="Q70" s="49"/>
      <c r="R70" s="49"/>
      <c r="S70" s="49"/>
    </row>
    <row r="71" s="1" customFormat="1" ht="14.25" customHeight="1" spans="1:19">
      <c r="A71" s="35"/>
      <c r="B71" s="53"/>
      <c r="C71" s="68"/>
      <c r="D71" s="69"/>
      <c r="E71" s="69"/>
      <c r="F71" s="69"/>
      <c r="G71" s="69"/>
      <c r="H71" s="69"/>
      <c r="I71" s="137"/>
      <c r="J71" s="98"/>
      <c r="K71" s="211"/>
      <c r="L71" s="148"/>
      <c r="M71" s="135">
        <f>SUM(L60:L71)</f>
        <v>0.282405351906158</v>
      </c>
      <c r="N71" s="119">
        <f>M71/P98</f>
        <v>0.35900666802067</v>
      </c>
      <c r="Q71" s="49"/>
      <c r="R71" s="49"/>
      <c r="S71" s="49"/>
    </row>
    <row r="72" s="1" customFormat="1" spans="1:19">
      <c r="A72" s="35"/>
      <c r="B72" s="169"/>
      <c r="C72" s="170"/>
      <c r="D72" s="171"/>
      <c r="E72" s="171"/>
      <c r="F72" s="171"/>
      <c r="G72" s="172"/>
      <c r="H72" s="171"/>
      <c r="I72" s="172"/>
      <c r="J72" s="212"/>
      <c r="K72" s="213"/>
      <c r="L72" s="117" t="s">
        <v>129</v>
      </c>
      <c r="M72" s="118">
        <f>M36+M46+M58+M71</f>
        <v>0.653627666570486</v>
      </c>
      <c r="Q72" s="49"/>
      <c r="R72" s="49"/>
      <c r="S72" s="49"/>
    </row>
    <row r="73" s="1" customFormat="1" ht="11.4" spans="1:19">
      <c r="A73" s="35"/>
      <c r="B73" s="169"/>
      <c r="C73" s="173"/>
      <c r="D73" s="174"/>
      <c r="E73" s="174"/>
      <c r="F73" s="174"/>
      <c r="G73" s="175"/>
      <c r="H73" s="174"/>
      <c r="I73" s="175"/>
      <c r="J73" s="214"/>
      <c r="K73" s="215"/>
      <c r="L73" s="216"/>
      <c r="M73" s="217"/>
      <c r="Q73" s="49"/>
      <c r="R73" s="49"/>
      <c r="S73" s="49"/>
    </row>
    <row r="74" s="1" customFormat="1" ht="18" customHeight="1" spans="1:19">
      <c r="A74" s="35"/>
      <c r="B74" s="53"/>
      <c r="C74" s="176" t="s">
        <v>130</v>
      </c>
      <c r="D74" s="177"/>
      <c r="E74" s="177"/>
      <c r="F74" s="177"/>
      <c r="G74" s="177"/>
      <c r="H74" s="177"/>
      <c r="I74" s="218"/>
      <c r="J74" s="219"/>
      <c r="K74" s="220"/>
      <c r="L74" s="124"/>
      <c r="Q74" s="49"/>
      <c r="R74" s="49"/>
      <c r="S74" s="49"/>
    </row>
    <row r="75" s="1" customFormat="1" ht="13.2" spans="1:19">
      <c r="A75" s="35"/>
      <c r="B75" s="53"/>
      <c r="C75" s="72"/>
      <c r="D75" s="73"/>
      <c r="E75" s="73"/>
      <c r="F75" s="73"/>
      <c r="G75" s="73"/>
      <c r="H75" s="73"/>
      <c r="I75" s="142"/>
      <c r="J75" s="221"/>
      <c r="K75" s="143"/>
      <c r="L75" s="134">
        <f t="shared" ref="L75:L79" si="4">J75*K75</f>
        <v>0</v>
      </c>
      <c r="M75" s="222"/>
      <c r="Q75" s="49"/>
      <c r="R75" s="49"/>
      <c r="S75" s="49"/>
    </row>
    <row r="76" s="1" customFormat="1" ht="13.2" spans="1:19">
      <c r="A76" s="35"/>
      <c r="B76" s="53"/>
      <c r="C76" s="72"/>
      <c r="D76" s="73"/>
      <c r="E76" s="73"/>
      <c r="F76" s="73"/>
      <c r="G76" s="73"/>
      <c r="H76" s="73"/>
      <c r="I76" s="142"/>
      <c r="J76" s="221"/>
      <c r="K76" s="143"/>
      <c r="L76" s="134">
        <f t="shared" si="4"/>
        <v>0</v>
      </c>
      <c r="M76" s="222"/>
      <c r="Q76" s="49"/>
      <c r="R76" s="49"/>
      <c r="S76" s="49"/>
    </row>
    <row r="77" s="1" customFormat="1" ht="13.2" spans="1:19">
      <c r="A77" s="35"/>
      <c r="B77" s="53"/>
      <c r="C77" s="72"/>
      <c r="D77" s="73"/>
      <c r="E77" s="73"/>
      <c r="F77" s="73"/>
      <c r="G77" s="73"/>
      <c r="H77" s="73"/>
      <c r="I77" s="142"/>
      <c r="J77" s="221"/>
      <c r="K77" s="143"/>
      <c r="L77" s="134">
        <f t="shared" si="4"/>
        <v>0</v>
      </c>
      <c r="M77" s="222"/>
      <c r="Q77" s="49"/>
      <c r="R77" s="49"/>
      <c r="S77" s="49"/>
    </row>
    <row r="78" s="1" customFormat="1" ht="13.2" spans="1:19">
      <c r="A78" s="35"/>
      <c r="B78" s="53"/>
      <c r="C78" s="72"/>
      <c r="D78" s="73"/>
      <c r="E78" s="73"/>
      <c r="F78" s="73"/>
      <c r="G78" s="73"/>
      <c r="H78" s="73"/>
      <c r="I78" s="142"/>
      <c r="J78" s="221"/>
      <c r="K78" s="143"/>
      <c r="L78" s="134">
        <f t="shared" si="4"/>
        <v>0</v>
      </c>
      <c r="M78" s="222"/>
      <c r="Q78" s="49"/>
      <c r="R78" s="49"/>
      <c r="S78" s="49"/>
    </row>
    <row r="79" s="1" customFormat="1" ht="11.4" spans="1:19">
      <c r="A79" s="35"/>
      <c r="B79" s="53"/>
      <c r="C79" s="178"/>
      <c r="D79" s="179"/>
      <c r="E79" s="179"/>
      <c r="F79" s="179"/>
      <c r="G79" s="179"/>
      <c r="H79" s="179"/>
      <c r="I79" s="223"/>
      <c r="J79" s="224"/>
      <c r="K79" s="157"/>
      <c r="L79" s="134">
        <f t="shared" si="4"/>
        <v>0</v>
      </c>
      <c r="Q79" s="49"/>
      <c r="R79" s="49"/>
      <c r="S79" s="49"/>
    </row>
    <row r="80" s="1" customFormat="1" ht="11.4" spans="1:19">
      <c r="A80" s="35"/>
      <c r="B80" s="180"/>
      <c r="C80" s="66" t="s">
        <v>16</v>
      </c>
      <c r="D80" s="67"/>
      <c r="E80" s="67"/>
      <c r="F80" s="67"/>
      <c r="G80" s="67"/>
      <c r="H80" s="67"/>
      <c r="I80" s="131"/>
      <c r="J80" s="132"/>
      <c r="K80" s="133"/>
      <c r="L80" s="134"/>
      <c r="M80" s="217"/>
      <c r="Q80" s="49"/>
      <c r="R80" s="49"/>
      <c r="S80" s="49"/>
    </row>
    <row r="81" s="1" customFormat="1" spans="1:19">
      <c r="A81" s="35"/>
      <c r="D81" s="49"/>
      <c r="E81" s="49"/>
      <c r="F81" s="49"/>
      <c r="H81" s="49"/>
      <c r="J81" s="115"/>
      <c r="K81" s="116"/>
      <c r="L81" s="117" t="s">
        <v>129</v>
      </c>
      <c r="M81" s="118">
        <f>SUM(L75:L80)</f>
        <v>0</v>
      </c>
      <c r="N81" s="119">
        <f>M81/P98</f>
        <v>0</v>
      </c>
      <c r="Q81" s="49"/>
      <c r="R81" s="49"/>
      <c r="S81" s="49"/>
    </row>
    <row r="82" s="1" customFormat="1" spans="1:19">
      <c r="A82" s="35"/>
      <c r="D82" s="49"/>
      <c r="E82" s="49"/>
      <c r="F82" s="49"/>
      <c r="H82" s="49"/>
      <c r="J82" s="115"/>
      <c r="K82" s="116"/>
      <c r="L82" s="225"/>
      <c r="M82" s="226"/>
      <c r="Q82" s="49"/>
      <c r="R82" s="49"/>
      <c r="S82" s="49"/>
    </row>
    <row r="83" s="1" customFormat="1" spans="1:19">
      <c r="A83" s="35"/>
      <c r="D83" s="49"/>
      <c r="E83" s="49"/>
      <c r="F83" s="49"/>
      <c r="H83" s="49"/>
      <c r="J83" s="115"/>
      <c r="K83" s="116"/>
      <c r="L83" s="225"/>
      <c r="M83" s="226"/>
      <c r="Q83" s="49"/>
      <c r="R83" s="49"/>
      <c r="S83" s="49"/>
    </row>
    <row r="84" s="1" customFormat="1" ht="30.75" customHeight="1" spans="1:19">
      <c r="A84" s="35"/>
      <c r="B84" s="50" t="s">
        <v>131</v>
      </c>
      <c r="C84" s="51" t="s">
        <v>19</v>
      </c>
      <c r="D84" s="52"/>
      <c r="E84" s="52"/>
      <c r="F84" s="52"/>
      <c r="G84" s="52"/>
      <c r="H84" s="52"/>
      <c r="I84" s="120"/>
      <c r="J84" s="94" t="s">
        <v>101</v>
      </c>
      <c r="K84" s="95" t="s">
        <v>102</v>
      </c>
      <c r="L84" s="95" t="s">
        <v>93</v>
      </c>
      <c r="M84" s="226"/>
      <c r="Q84" s="49"/>
      <c r="R84" s="49"/>
      <c r="S84" s="49"/>
    </row>
    <row r="85" s="1" customFormat="1" ht="15" customHeight="1" spans="1:19">
      <c r="A85" s="35"/>
      <c r="B85" s="181"/>
      <c r="C85" s="182" t="s">
        <v>132</v>
      </c>
      <c r="D85" s="183"/>
      <c r="E85" s="183"/>
      <c r="F85" s="183"/>
      <c r="G85" s="183"/>
      <c r="H85" s="183"/>
      <c r="I85" s="227"/>
      <c r="J85" s="228"/>
      <c r="K85" s="229"/>
      <c r="L85" s="139"/>
      <c r="M85" s="230"/>
      <c r="Q85" s="49"/>
      <c r="R85" s="49"/>
      <c r="S85" s="49"/>
    </row>
    <row r="86" s="1" customFormat="1" ht="15" customHeight="1" spans="1:19">
      <c r="A86" s="35"/>
      <c r="B86" s="181"/>
      <c r="C86" s="184" t="s">
        <v>133</v>
      </c>
      <c r="D86" s="185" t="s">
        <v>134</v>
      </c>
      <c r="E86" s="185"/>
      <c r="F86" s="185"/>
      <c r="G86" s="185"/>
      <c r="H86" s="185"/>
      <c r="I86" s="231"/>
      <c r="J86" s="228">
        <v>0.0386185958254269</v>
      </c>
      <c r="K86" s="232">
        <v>1</v>
      </c>
      <c r="L86" s="139">
        <f t="shared" ref="L86:L90" si="5">J86*K86</f>
        <v>0.0386185958254269</v>
      </c>
      <c r="M86" s="230"/>
      <c r="Q86" s="49"/>
      <c r="R86" s="49"/>
      <c r="S86" s="49"/>
    </row>
    <row r="87" s="1" customFormat="1" ht="15" customHeight="1" spans="1:19">
      <c r="A87" s="35"/>
      <c r="B87" s="181"/>
      <c r="C87" s="184" t="s">
        <v>135</v>
      </c>
      <c r="D87" s="185" t="s">
        <v>136</v>
      </c>
      <c r="E87" s="185"/>
      <c r="F87" s="185"/>
      <c r="G87" s="185"/>
      <c r="H87" s="185"/>
      <c r="I87" s="231"/>
      <c r="J87" s="228">
        <v>0.511696394686907</v>
      </c>
      <c r="K87" s="232">
        <f>1/12</f>
        <v>0.0833333333333333</v>
      </c>
      <c r="L87" s="139">
        <f t="shared" si="5"/>
        <v>0.0426413662239089</v>
      </c>
      <c r="M87" s="230"/>
      <c r="Q87" s="49"/>
      <c r="R87" s="49"/>
      <c r="S87" s="49"/>
    </row>
    <row r="88" s="1" customFormat="1" ht="15" customHeight="1" spans="1:19">
      <c r="A88" s="35"/>
      <c r="B88" s="181"/>
      <c r="C88" s="184" t="s">
        <v>137</v>
      </c>
      <c r="D88" s="185"/>
      <c r="E88" s="185"/>
      <c r="F88" s="185"/>
      <c r="G88" s="185"/>
      <c r="H88" s="185"/>
      <c r="I88" s="231"/>
      <c r="J88" s="233">
        <v>0.001</v>
      </c>
      <c r="K88" s="232">
        <v>1</v>
      </c>
      <c r="L88" s="139">
        <f t="shared" si="5"/>
        <v>0.001</v>
      </c>
      <c r="M88" s="230"/>
      <c r="Q88" s="49"/>
      <c r="R88" s="49"/>
      <c r="S88" s="49"/>
    </row>
    <row r="89" s="1" customFormat="1" ht="15" customHeight="1" spans="1:19">
      <c r="A89" s="35"/>
      <c r="B89" s="181"/>
      <c r="C89" s="184"/>
      <c r="D89" s="185"/>
      <c r="E89" s="185"/>
      <c r="F89" s="185"/>
      <c r="G89" s="185"/>
      <c r="H89" s="185"/>
      <c r="I89" s="231"/>
      <c r="J89" s="228"/>
      <c r="K89" s="232"/>
      <c r="L89" s="139">
        <f t="shared" si="5"/>
        <v>0</v>
      </c>
      <c r="M89" s="230"/>
      <c r="Q89" s="49"/>
      <c r="R89" s="49"/>
      <c r="S89" s="49"/>
    </row>
    <row r="90" s="1" customFormat="1" ht="15" customHeight="1" spans="1:19">
      <c r="A90" s="35"/>
      <c r="B90" s="181"/>
      <c r="C90" s="184"/>
      <c r="D90" s="185"/>
      <c r="E90" s="185"/>
      <c r="F90" s="185"/>
      <c r="G90" s="185"/>
      <c r="H90" s="185"/>
      <c r="I90" s="231"/>
      <c r="J90" s="228"/>
      <c r="K90" s="232"/>
      <c r="L90" s="139">
        <f t="shared" si="5"/>
        <v>0</v>
      </c>
      <c r="M90" s="230"/>
      <c r="Q90" s="49"/>
      <c r="R90" s="49"/>
      <c r="S90" s="49"/>
    </row>
    <row r="91" s="1" customFormat="1" ht="15" customHeight="1" spans="1:19">
      <c r="A91" s="35"/>
      <c r="B91" s="181"/>
      <c r="C91" s="182" t="s">
        <v>138</v>
      </c>
      <c r="D91" s="183"/>
      <c r="E91" s="183"/>
      <c r="F91" s="183"/>
      <c r="G91" s="183"/>
      <c r="H91" s="183"/>
      <c r="J91" s="98"/>
      <c r="K91" s="208"/>
      <c r="L91" s="139"/>
      <c r="M91" s="111"/>
      <c r="Q91" s="49"/>
      <c r="R91" s="49"/>
      <c r="S91" s="49"/>
    </row>
    <row r="92" s="1" customFormat="1" ht="15" customHeight="1" spans="1:19">
      <c r="A92" s="35"/>
      <c r="B92" s="181"/>
      <c r="C92" s="184" t="s">
        <v>139</v>
      </c>
      <c r="D92" s="185"/>
      <c r="E92" s="185" t="s">
        <v>140</v>
      </c>
      <c r="F92" s="185"/>
      <c r="G92" s="185"/>
      <c r="H92" s="185"/>
      <c r="I92" s="227"/>
      <c r="J92" s="228">
        <v>0.367779279558559</v>
      </c>
      <c r="K92" s="232">
        <f>1/12</f>
        <v>0.0833333333333333</v>
      </c>
      <c r="L92" s="139">
        <f t="shared" ref="L92:L94" si="6">J92*K92</f>
        <v>0.0306482732965466</v>
      </c>
      <c r="M92" s="234"/>
      <c r="N92" s="235"/>
      <c r="Q92" s="49"/>
      <c r="R92" s="49"/>
      <c r="S92" s="49"/>
    </row>
    <row r="93" s="1" customFormat="1" ht="15" customHeight="1" spans="1:19">
      <c r="A93" s="35"/>
      <c r="B93" s="181"/>
      <c r="C93" s="184" t="s">
        <v>141</v>
      </c>
      <c r="D93" s="185" t="s">
        <v>142</v>
      </c>
      <c r="E93" s="185"/>
      <c r="F93" s="185"/>
      <c r="G93" s="185"/>
      <c r="H93" s="185"/>
      <c r="I93" s="231"/>
      <c r="J93" s="228">
        <v>0.00400284000568001</v>
      </c>
      <c r="K93" s="232">
        <v>1</v>
      </c>
      <c r="L93" s="139">
        <f t="shared" si="6"/>
        <v>0.00400284000568001</v>
      </c>
      <c r="M93" s="234"/>
      <c r="Q93" s="49"/>
      <c r="R93" s="49"/>
      <c r="S93" s="49"/>
    </row>
    <row r="94" s="1" customFormat="1" ht="15" customHeight="1" spans="1:19">
      <c r="A94" s="35"/>
      <c r="B94" s="181"/>
      <c r="C94" s="184" t="s">
        <v>143</v>
      </c>
      <c r="D94" s="185"/>
      <c r="E94" s="185"/>
      <c r="F94" s="185"/>
      <c r="G94" s="185"/>
      <c r="H94" s="185"/>
      <c r="I94" s="231"/>
      <c r="J94" s="228">
        <v>0.0160910815939278</v>
      </c>
      <c r="K94" s="232">
        <v>1</v>
      </c>
      <c r="L94" s="139">
        <f t="shared" si="6"/>
        <v>0.0160910815939278</v>
      </c>
      <c r="M94" s="111"/>
      <c r="Q94" s="49"/>
      <c r="R94" s="49"/>
      <c r="S94" s="49"/>
    </row>
    <row r="95" s="1" customFormat="1" ht="15" customHeight="1" spans="1:19">
      <c r="A95" s="35"/>
      <c r="B95" s="53"/>
      <c r="C95" s="184"/>
      <c r="D95" s="185"/>
      <c r="E95" s="185"/>
      <c r="F95" s="185"/>
      <c r="G95" s="185"/>
      <c r="H95" s="185"/>
      <c r="I95" s="231"/>
      <c r="J95" s="98"/>
      <c r="K95" s="236"/>
      <c r="L95" s="139"/>
      <c r="M95" s="111"/>
      <c r="Q95" s="49"/>
      <c r="R95" s="49"/>
      <c r="S95" s="49"/>
    </row>
    <row r="96" s="1" customFormat="1" ht="15" customHeight="1" spans="1:19">
      <c r="A96" s="35"/>
      <c r="B96" s="180"/>
      <c r="C96" s="184"/>
      <c r="D96" s="185"/>
      <c r="E96" s="185"/>
      <c r="F96" s="185"/>
      <c r="G96" s="185"/>
      <c r="H96" s="185"/>
      <c r="I96" s="231"/>
      <c r="J96" s="107"/>
      <c r="K96" s="237"/>
      <c r="L96" s="139"/>
      <c r="M96" s="238"/>
      <c r="Q96" s="49"/>
      <c r="R96" s="49"/>
      <c r="S96" s="49"/>
    </row>
    <row r="97" ht="15" customHeight="1" spans="12:16">
      <c r="L97" s="239" t="s">
        <v>129</v>
      </c>
      <c r="M97" s="118">
        <f>SUM(L85:L96)</f>
        <v>0.13300215694549</v>
      </c>
      <c r="N97" s="119">
        <f>M97/P98</f>
        <v>0.169078457197331</v>
      </c>
      <c r="P97" s="1"/>
    </row>
    <row r="98" ht="15" customHeight="1" spans="13:16">
      <c r="M98" s="240"/>
      <c r="N98" s="241">
        <f>SUM(N20:N97)</f>
        <v>1</v>
      </c>
      <c r="P98" s="242">
        <f>M72+M97</f>
        <v>0.786629823515976</v>
      </c>
    </row>
    <row r="99" ht="15" customHeight="1"/>
    <row r="100" ht="15" customHeight="1"/>
    <row r="101" s="1" customFormat="1" ht="22.35" customHeight="1" spans="1:19">
      <c r="A101" s="186" t="s">
        <v>144</v>
      </c>
      <c r="B101" s="187" t="s">
        <v>145</v>
      </c>
      <c r="C101" s="51" t="s">
        <v>19</v>
      </c>
      <c r="D101" s="52"/>
      <c r="E101" s="52"/>
      <c r="F101" s="52"/>
      <c r="G101" s="52"/>
      <c r="H101" s="52"/>
      <c r="I101" s="52"/>
      <c r="J101" s="243"/>
      <c r="K101" s="120"/>
      <c r="L101" s="95" t="s">
        <v>93</v>
      </c>
      <c r="N101" s="119"/>
      <c r="Q101" s="49"/>
      <c r="R101" s="49"/>
      <c r="S101" s="49"/>
    </row>
    <row r="102" s="1" customFormat="1" ht="13.35" customHeight="1" spans="1:19">
      <c r="A102" s="188"/>
      <c r="B102" s="189"/>
      <c r="C102" s="190" t="s">
        <v>146</v>
      </c>
      <c r="D102" s="191"/>
      <c r="E102" s="191"/>
      <c r="F102" s="191"/>
      <c r="G102" s="191"/>
      <c r="H102" s="191"/>
      <c r="I102" s="191"/>
      <c r="J102" s="244"/>
      <c r="K102" s="245"/>
      <c r="L102" s="246">
        <f>N18</f>
        <v>0</v>
      </c>
      <c r="N102" s="119"/>
      <c r="Q102" s="49"/>
      <c r="R102" s="49"/>
      <c r="S102" s="49"/>
    </row>
    <row r="103" s="1" customFormat="1" ht="11.4" spans="1:19">
      <c r="A103" s="188"/>
      <c r="B103" s="189"/>
      <c r="C103" s="192" t="s">
        <v>147</v>
      </c>
      <c r="D103" s="193"/>
      <c r="E103" s="193"/>
      <c r="F103" s="193"/>
      <c r="G103" s="193"/>
      <c r="H103" s="193"/>
      <c r="I103" s="193"/>
      <c r="J103" s="247"/>
      <c r="K103" s="248"/>
      <c r="L103" s="246">
        <v>0</v>
      </c>
      <c r="N103" s="119"/>
      <c r="Q103" s="49"/>
      <c r="R103" s="49"/>
      <c r="S103" s="49"/>
    </row>
    <row r="104" s="1" customFormat="1" ht="11.4" spans="1:19">
      <c r="A104" s="188"/>
      <c r="B104" s="189"/>
      <c r="C104" s="194" t="s">
        <v>148</v>
      </c>
      <c r="D104" s="195"/>
      <c r="E104" s="195"/>
      <c r="F104" s="195"/>
      <c r="G104" s="195"/>
      <c r="H104" s="195"/>
      <c r="I104" s="195"/>
      <c r="J104" s="249"/>
      <c r="K104" s="250"/>
      <c r="L104" s="246">
        <v>0</v>
      </c>
      <c r="N104" s="119"/>
      <c r="Q104" s="49"/>
      <c r="R104" s="49"/>
      <c r="S104" s="49"/>
    </row>
    <row r="105" s="1" customFormat="1" ht="11.4" spans="1:19">
      <c r="A105" s="188"/>
      <c r="B105" s="189"/>
      <c r="C105" s="192" t="s">
        <v>149</v>
      </c>
      <c r="D105" s="193"/>
      <c r="E105" s="193"/>
      <c r="F105" s="193"/>
      <c r="G105" s="193"/>
      <c r="H105" s="193"/>
      <c r="I105" s="193"/>
      <c r="J105" s="247"/>
      <c r="K105" s="248"/>
      <c r="L105" s="246">
        <v>0</v>
      </c>
      <c r="N105" s="119"/>
      <c r="Q105" s="49"/>
      <c r="R105" s="49"/>
      <c r="S105" s="49"/>
    </row>
    <row r="106" s="1" customFormat="1" ht="11.4" spans="1:19">
      <c r="A106" s="188"/>
      <c r="B106" s="196"/>
      <c r="C106" s="192" t="s">
        <v>150</v>
      </c>
      <c r="D106" s="193"/>
      <c r="E106" s="193"/>
      <c r="F106" s="193"/>
      <c r="G106" s="193"/>
      <c r="H106" s="193"/>
      <c r="I106" s="193"/>
      <c r="J106" s="247"/>
      <c r="K106" s="248"/>
      <c r="L106" s="246">
        <v>0</v>
      </c>
      <c r="N106" s="119"/>
      <c r="Q106" s="49"/>
      <c r="R106" s="49"/>
      <c r="S106" s="49"/>
    </row>
    <row r="107" s="1" customFormat="1" spans="1:19">
      <c r="A107" s="188"/>
      <c r="B107" s="197"/>
      <c r="D107" s="49"/>
      <c r="E107" s="49"/>
      <c r="F107" s="49"/>
      <c r="H107" s="49"/>
      <c r="J107" s="115"/>
      <c r="L107" s="239" t="s">
        <v>129</v>
      </c>
      <c r="M107" s="118">
        <f>SUM(L102:L106)</f>
        <v>0</v>
      </c>
      <c r="N107" s="119"/>
      <c r="Q107" s="49"/>
      <c r="R107" s="49"/>
      <c r="S107" s="49"/>
    </row>
    <row r="108" s="1" customFormat="1" ht="11.4" spans="1:19">
      <c r="A108" s="188"/>
      <c r="B108" s="198"/>
      <c r="D108" s="49"/>
      <c r="E108" s="49"/>
      <c r="F108" s="49"/>
      <c r="H108" s="49"/>
      <c r="J108" s="115"/>
      <c r="L108" s="251"/>
      <c r="N108" s="119"/>
      <c r="Q108" s="49"/>
      <c r="R108" s="49"/>
      <c r="S108" s="49"/>
    </row>
    <row r="109" s="1" customFormat="1" ht="29.25" customHeight="1" spans="1:19">
      <c r="A109" s="188"/>
      <c r="B109" s="29" t="s">
        <v>151</v>
      </c>
      <c r="C109" s="51" t="s">
        <v>19</v>
      </c>
      <c r="D109" s="52"/>
      <c r="E109" s="52"/>
      <c r="F109" s="52"/>
      <c r="G109" s="52"/>
      <c r="H109" s="52"/>
      <c r="I109" s="120"/>
      <c r="J109" s="94" t="s">
        <v>152</v>
      </c>
      <c r="K109" s="95" t="s">
        <v>153</v>
      </c>
      <c r="L109" s="95" t="s">
        <v>93</v>
      </c>
      <c r="N109" s="119"/>
      <c r="Q109" s="49"/>
      <c r="R109" s="49"/>
      <c r="S109" s="49"/>
    </row>
    <row r="110" s="1" customFormat="1" spans="1:19">
      <c r="A110" s="188"/>
      <c r="B110" s="199"/>
      <c r="C110" s="37"/>
      <c r="D110" s="200"/>
      <c r="E110" s="200"/>
      <c r="F110" s="200"/>
      <c r="G110" s="201"/>
      <c r="H110" s="200"/>
      <c r="I110" s="252"/>
      <c r="J110" s="98"/>
      <c r="K110" s="253"/>
      <c r="L110" s="254"/>
      <c r="M110" s="255"/>
      <c r="N110" s="119"/>
      <c r="Q110" s="49"/>
      <c r="R110" s="49"/>
      <c r="S110" s="49"/>
    </row>
    <row r="111" s="1" customFormat="1" ht="11.4" spans="1:19">
      <c r="A111" s="188"/>
      <c r="B111" s="199"/>
      <c r="C111" s="43"/>
      <c r="D111" s="200"/>
      <c r="E111" s="200"/>
      <c r="F111" s="200"/>
      <c r="G111" s="201"/>
      <c r="H111" s="200"/>
      <c r="I111" s="252"/>
      <c r="J111" s="98"/>
      <c r="K111" s="253"/>
      <c r="L111" s="256">
        <f t="shared" ref="L111:L119" si="7">J111*K111</f>
        <v>0</v>
      </c>
      <c r="M111" s="255"/>
      <c r="N111" s="119"/>
      <c r="Q111" s="49"/>
      <c r="R111" s="49"/>
      <c r="S111" s="49"/>
    </row>
    <row r="112" s="1" customFormat="1" ht="11.4" spans="1:19">
      <c r="A112" s="188"/>
      <c r="B112" s="199"/>
      <c r="C112" s="43"/>
      <c r="D112" s="200"/>
      <c r="E112" s="200"/>
      <c r="F112" s="200"/>
      <c r="G112" s="201"/>
      <c r="H112" s="200"/>
      <c r="I112" s="252"/>
      <c r="J112" s="98"/>
      <c r="K112" s="253"/>
      <c r="L112" s="256">
        <f t="shared" si="7"/>
        <v>0</v>
      </c>
      <c r="M112" s="255"/>
      <c r="N112" s="119"/>
      <c r="Q112" s="49"/>
      <c r="R112" s="49"/>
      <c r="S112" s="49"/>
    </row>
    <row r="113" s="1" customFormat="1" ht="11.4" spans="1:19">
      <c r="A113" s="188"/>
      <c r="B113" s="199"/>
      <c r="C113" s="43"/>
      <c r="D113" s="200"/>
      <c r="E113" s="200"/>
      <c r="F113" s="200"/>
      <c r="G113" s="201"/>
      <c r="H113" s="200"/>
      <c r="I113" s="252"/>
      <c r="J113" s="98"/>
      <c r="K113" s="253"/>
      <c r="L113" s="256">
        <f t="shared" si="7"/>
        <v>0</v>
      </c>
      <c r="M113" s="255"/>
      <c r="N113" s="119"/>
      <c r="Q113" s="49"/>
      <c r="R113" s="49"/>
      <c r="S113" s="49"/>
    </row>
    <row r="114" s="1" customFormat="1" ht="11.4" spans="1:19">
      <c r="A114" s="188"/>
      <c r="B114" s="199"/>
      <c r="C114" s="43"/>
      <c r="D114" s="200"/>
      <c r="E114" s="200"/>
      <c r="F114" s="200"/>
      <c r="G114" s="201"/>
      <c r="H114" s="200"/>
      <c r="I114" s="252"/>
      <c r="J114" s="98"/>
      <c r="K114" s="253"/>
      <c r="L114" s="256">
        <f t="shared" si="7"/>
        <v>0</v>
      </c>
      <c r="M114" s="255"/>
      <c r="N114" s="119"/>
      <c r="Q114" s="49"/>
      <c r="R114" s="49"/>
      <c r="S114" s="49"/>
    </row>
    <row r="115" s="1" customFormat="1" ht="11.4" spans="1:19">
      <c r="A115" s="188"/>
      <c r="B115" s="199"/>
      <c r="C115" s="43"/>
      <c r="D115" s="200"/>
      <c r="E115" s="200"/>
      <c r="F115" s="200"/>
      <c r="G115" s="201"/>
      <c r="H115" s="200"/>
      <c r="I115" s="252"/>
      <c r="J115" s="98"/>
      <c r="K115" s="253"/>
      <c r="L115" s="256">
        <f t="shared" si="7"/>
        <v>0</v>
      </c>
      <c r="M115" s="111"/>
      <c r="N115" s="119"/>
      <c r="Q115" s="49"/>
      <c r="R115" s="49"/>
      <c r="S115" s="49"/>
    </row>
    <row r="116" s="1" customFormat="1" ht="11.4" spans="1:19">
      <c r="A116" s="188"/>
      <c r="B116" s="199"/>
      <c r="C116" s="43"/>
      <c r="D116" s="200"/>
      <c r="E116" s="200"/>
      <c r="F116" s="200"/>
      <c r="G116" s="201"/>
      <c r="H116" s="200"/>
      <c r="I116" s="252"/>
      <c r="J116" s="98"/>
      <c r="K116" s="253"/>
      <c r="L116" s="256">
        <f t="shared" si="7"/>
        <v>0</v>
      </c>
      <c r="M116" s="111"/>
      <c r="N116" s="119"/>
      <c r="Q116" s="49"/>
      <c r="R116" s="49"/>
      <c r="S116" s="49"/>
    </row>
    <row r="117" s="1" customFormat="1" ht="11.4" spans="1:19">
      <c r="A117" s="188"/>
      <c r="B117" s="199"/>
      <c r="C117" s="43"/>
      <c r="D117" s="200"/>
      <c r="E117" s="200"/>
      <c r="F117" s="200"/>
      <c r="G117" s="201"/>
      <c r="H117" s="200"/>
      <c r="I117" s="252"/>
      <c r="J117" s="98"/>
      <c r="K117" s="253"/>
      <c r="L117" s="256">
        <f t="shared" si="7"/>
        <v>0</v>
      </c>
      <c r="M117" s="111"/>
      <c r="N117" s="119"/>
      <c r="Q117" s="49"/>
      <c r="R117" s="49"/>
      <c r="S117" s="49"/>
    </row>
    <row r="118" s="1" customFormat="1" ht="11.4" spans="1:19">
      <c r="A118" s="188"/>
      <c r="B118" s="199"/>
      <c r="C118" s="202"/>
      <c r="D118" s="203"/>
      <c r="E118" s="203"/>
      <c r="F118" s="203"/>
      <c r="G118" s="204"/>
      <c r="H118" s="203"/>
      <c r="I118" s="257"/>
      <c r="J118" s="132"/>
      <c r="K118" s="258"/>
      <c r="L118" s="246">
        <f t="shared" si="7"/>
        <v>0</v>
      </c>
      <c r="N118" s="119"/>
      <c r="Q118" s="49"/>
      <c r="R118" s="49"/>
      <c r="S118" s="49"/>
    </row>
    <row r="119" s="1" customFormat="1" ht="11.4" spans="1:19">
      <c r="A119" s="188"/>
      <c r="B119" s="205"/>
      <c r="C119" s="202"/>
      <c r="D119" s="203"/>
      <c r="E119" s="203"/>
      <c r="F119" s="203"/>
      <c r="G119" s="204"/>
      <c r="H119" s="203"/>
      <c r="I119" s="259"/>
      <c r="J119" s="132"/>
      <c r="K119" s="258"/>
      <c r="L119" s="246">
        <f t="shared" si="7"/>
        <v>0</v>
      </c>
      <c r="N119" s="119"/>
      <c r="Q119" s="49"/>
      <c r="R119" s="49"/>
      <c r="S119" s="49"/>
    </row>
    <row r="120" s="1" customFormat="1" spans="1:19">
      <c r="A120" s="188"/>
      <c r="B120" s="206"/>
      <c r="D120" s="49"/>
      <c r="E120" s="49"/>
      <c r="F120" s="49"/>
      <c r="H120" s="49"/>
      <c r="J120" s="115"/>
      <c r="L120" s="239" t="s">
        <v>129</v>
      </c>
      <c r="M120" s="118">
        <f>SUM(L110:L119)</f>
        <v>0</v>
      </c>
      <c r="N120" s="119"/>
      <c r="Q120" s="49"/>
      <c r="R120" s="49"/>
      <c r="S120" s="49"/>
    </row>
    <row r="121" s="1" customFormat="1" spans="1:19">
      <c r="A121" s="188"/>
      <c r="B121" s="207"/>
      <c r="D121" s="49"/>
      <c r="E121" s="49"/>
      <c r="F121" s="49"/>
      <c r="H121" s="49"/>
      <c r="J121" s="115"/>
      <c r="L121" s="260"/>
      <c r="M121" s="240"/>
      <c r="N121" s="119"/>
      <c r="Q121" s="49"/>
      <c r="R121" s="49"/>
      <c r="S121" s="49"/>
    </row>
    <row r="122" s="1" customFormat="1" ht="30.6" customHeight="1" spans="1:19">
      <c r="A122" s="188"/>
      <c r="B122" s="29" t="s">
        <v>154</v>
      </c>
      <c r="C122" s="51" t="s">
        <v>19</v>
      </c>
      <c r="D122" s="52"/>
      <c r="E122" s="52"/>
      <c r="F122" s="52"/>
      <c r="G122" s="52"/>
      <c r="H122" s="52"/>
      <c r="I122" s="120"/>
      <c r="J122" s="94" t="s">
        <v>155</v>
      </c>
      <c r="K122" s="95" t="s">
        <v>156</v>
      </c>
      <c r="L122" s="95" t="s">
        <v>93</v>
      </c>
      <c r="N122" s="119"/>
      <c r="Q122" s="49"/>
      <c r="R122" s="49"/>
      <c r="S122" s="49"/>
    </row>
    <row r="123" s="1" customFormat="1" ht="11.4" spans="1:19">
      <c r="A123" s="188"/>
      <c r="B123" s="199"/>
      <c r="C123" s="68" t="s">
        <v>157</v>
      </c>
      <c r="D123" s="69"/>
      <c r="E123" s="69"/>
      <c r="F123" s="69"/>
      <c r="G123" s="69"/>
      <c r="H123" s="69"/>
      <c r="I123" s="137"/>
      <c r="J123" s="98"/>
      <c r="K123" s="261"/>
      <c r="L123" s="256">
        <f t="shared" ref="L123:L130" si="8">J123*K123</f>
        <v>0</v>
      </c>
      <c r="M123" s="262"/>
      <c r="N123" s="119"/>
      <c r="Q123" s="49"/>
      <c r="R123" s="49"/>
      <c r="S123" s="49"/>
    </row>
    <row r="124" s="1" customFormat="1" ht="11.4" spans="1:19">
      <c r="A124" s="188"/>
      <c r="B124" s="199"/>
      <c r="C124" s="68" t="s">
        <v>158</v>
      </c>
      <c r="D124" s="69"/>
      <c r="E124" s="69"/>
      <c r="F124" s="69"/>
      <c r="G124" s="69"/>
      <c r="H124" s="69"/>
      <c r="I124" s="137"/>
      <c r="J124" s="98"/>
      <c r="K124" s="261"/>
      <c r="L124" s="256">
        <f t="shared" si="8"/>
        <v>0</v>
      </c>
      <c r="M124" s="262"/>
      <c r="N124" s="119"/>
      <c r="Q124" s="49"/>
      <c r="R124" s="49"/>
      <c r="S124" s="49"/>
    </row>
    <row r="125" s="1" customFormat="1" ht="11.4" spans="1:19">
      <c r="A125" s="188"/>
      <c r="B125" s="199"/>
      <c r="C125" s="68" t="s">
        <v>159</v>
      </c>
      <c r="D125" s="69"/>
      <c r="E125" s="69"/>
      <c r="F125" s="69"/>
      <c r="G125" s="69"/>
      <c r="H125" s="69"/>
      <c r="I125" s="137"/>
      <c r="J125" s="98"/>
      <c r="K125" s="261"/>
      <c r="L125" s="256">
        <f t="shared" si="8"/>
        <v>0</v>
      </c>
      <c r="M125" s="111"/>
      <c r="N125" s="119"/>
      <c r="Q125" s="49"/>
      <c r="R125" s="49"/>
      <c r="S125" s="49"/>
    </row>
    <row r="126" s="1" customFormat="1" ht="11.4" spans="1:19">
      <c r="A126" s="188"/>
      <c r="B126" s="199"/>
      <c r="C126" s="68" t="s">
        <v>160</v>
      </c>
      <c r="D126" s="69"/>
      <c r="E126" s="69"/>
      <c r="F126" s="69"/>
      <c r="G126" s="69"/>
      <c r="H126" s="69"/>
      <c r="I126" s="137"/>
      <c r="J126" s="98">
        <v>3.226</v>
      </c>
      <c r="K126" s="263">
        <v>0.254292526167978</v>
      </c>
      <c r="L126" s="256">
        <f t="shared" si="8"/>
        <v>0.820347689417897</v>
      </c>
      <c r="M126" s="111"/>
      <c r="N126" s="119"/>
      <c r="Q126" s="49"/>
      <c r="R126" s="49"/>
      <c r="S126" s="49"/>
    </row>
    <row r="127" s="1" customFormat="1" ht="11.4" spans="1:19">
      <c r="A127" s="188"/>
      <c r="B127" s="199"/>
      <c r="C127" s="68" t="s">
        <v>161</v>
      </c>
      <c r="D127" s="69"/>
      <c r="E127" s="69"/>
      <c r="F127" s="69"/>
      <c r="G127" s="69"/>
      <c r="H127" s="69"/>
      <c r="I127" s="137"/>
      <c r="J127" s="98"/>
      <c r="K127" s="263"/>
      <c r="L127" s="256">
        <f t="shared" si="8"/>
        <v>0</v>
      </c>
      <c r="M127" s="111"/>
      <c r="N127" s="119"/>
      <c r="Q127" s="49"/>
      <c r="R127" s="49"/>
      <c r="S127" s="49"/>
    </row>
    <row r="128" s="1" customFormat="1" ht="11.4" spans="1:19">
      <c r="A128" s="188"/>
      <c r="B128" s="199"/>
      <c r="C128" s="68" t="s">
        <v>162</v>
      </c>
      <c r="D128" s="69"/>
      <c r="E128" s="69"/>
      <c r="F128" s="69"/>
      <c r="G128" s="69"/>
      <c r="H128" s="69"/>
      <c r="I128" s="137"/>
      <c r="J128" s="98">
        <v>3.226</v>
      </c>
      <c r="K128" s="263">
        <v>0.0401679579497339</v>
      </c>
      <c r="L128" s="256">
        <f t="shared" si="8"/>
        <v>0.129581832345842</v>
      </c>
      <c r="M128" s="262"/>
      <c r="N128" s="119"/>
      <c r="Q128" s="49"/>
      <c r="R128" s="49"/>
      <c r="S128" s="49"/>
    </row>
    <row r="129" s="1" customFormat="1" ht="11.4" spans="1:19">
      <c r="A129" s="188"/>
      <c r="B129" s="199"/>
      <c r="C129" s="68" t="s">
        <v>163</v>
      </c>
      <c r="D129" s="69"/>
      <c r="E129" s="69"/>
      <c r="F129" s="69"/>
      <c r="G129" s="69"/>
      <c r="H129" s="69"/>
      <c r="I129" s="137"/>
      <c r="J129" s="98">
        <v>3.226</v>
      </c>
      <c r="K129" s="263">
        <v>0.0363139233630534</v>
      </c>
      <c r="L129" s="256">
        <f t="shared" si="8"/>
        <v>0.11714871676921</v>
      </c>
      <c r="M129" s="111"/>
      <c r="N129" s="119"/>
      <c r="Q129" s="49"/>
      <c r="R129" s="49"/>
      <c r="S129" s="49"/>
    </row>
    <row r="130" s="1" customFormat="1" ht="11.4" spans="1:19">
      <c r="A130" s="188"/>
      <c r="B130" s="205"/>
      <c r="C130" s="66" t="s">
        <v>164</v>
      </c>
      <c r="D130" s="67"/>
      <c r="E130" s="67"/>
      <c r="F130" s="67"/>
      <c r="G130" s="67"/>
      <c r="H130" s="67"/>
      <c r="I130" s="131"/>
      <c r="J130" s="98">
        <v>3.226</v>
      </c>
      <c r="K130" s="263">
        <v>0.0617907072931535</v>
      </c>
      <c r="L130" s="246">
        <f t="shared" si="8"/>
        <v>0.199336821727713</v>
      </c>
      <c r="N130" s="119"/>
      <c r="Q130" s="49"/>
      <c r="R130" s="49"/>
      <c r="S130" s="49"/>
    </row>
    <row r="131" s="1" customFormat="1" spans="4:19">
      <c r="D131" s="49"/>
      <c r="E131" s="49"/>
      <c r="F131" s="49"/>
      <c r="H131" s="49"/>
      <c r="J131" s="115"/>
      <c r="L131" s="239" t="s">
        <v>129</v>
      </c>
      <c r="M131" s="118">
        <f>SUM(L123:L130)</f>
        <v>1.26641506026066</v>
      </c>
      <c r="N131" s="119"/>
      <c r="Q131" s="49"/>
      <c r="R131" s="49"/>
      <c r="S131" s="49"/>
    </row>
    <row r="132" s="1" customFormat="1" ht="11.4" spans="4:19">
      <c r="D132" s="49"/>
      <c r="E132" s="49"/>
      <c r="F132" s="49"/>
      <c r="H132" s="49"/>
      <c r="J132" s="115"/>
      <c r="N132" s="119"/>
      <c r="Q132" s="49"/>
      <c r="R132" s="49"/>
      <c r="S132" s="49"/>
    </row>
    <row r="133" s="1" customFormat="1" ht="11.4" spans="4:19">
      <c r="D133" s="49"/>
      <c r="E133" s="49"/>
      <c r="F133" s="49"/>
      <c r="H133" s="49"/>
      <c r="J133" s="115"/>
      <c r="N133" s="119"/>
      <c r="Q133" s="49"/>
      <c r="R133" s="49"/>
      <c r="S133" s="49"/>
    </row>
    <row r="134" s="1" customFormat="1" ht="30" customHeight="1" spans="1:19">
      <c r="A134" s="264" t="s">
        <v>165</v>
      </c>
      <c r="B134" s="51" t="s">
        <v>19</v>
      </c>
      <c r="C134" s="52"/>
      <c r="D134" s="52"/>
      <c r="E134" s="52"/>
      <c r="F134" s="52"/>
      <c r="G134" s="52"/>
      <c r="H134" s="52"/>
      <c r="I134" s="52"/>
      <c r="J134" s="94" t="s">
        <v>166</v>
      </c>
      <c r="K134" s="95" t="s">
        <v>167</v>
      </c>
      <c r="L134" s="95" t="s">
        <v>93</v>
      </c>
      <c r="N134" s="119"/>
      <c r="Q134" s="49"/>
      <c r="R134" s="49"/>
      <c r="S134" s="49"/>
    </row>
    <row r="135" s="3" customFormat="1" ht="17" customHeight="1" spans="1:19">
      <c r="A135" s="265"/>
      <c r="B135" s="266" t="s">
        <v>168</v>
      </c>
      <c r="C135" s="267"/>
      <c r="D135" s="267"/>
      <c r="E135" s="267"/>
      <c r="F135" s="267"/>
      <c r="G135" s="267"/>
      <c r="H135" s="267"/>
      <c r="I135" s="354"/>
      <c r="J135" s="355">
        <f>M19+M72</f>
        <v>0.653627666570486</v>
      </c>
      <c r="K135" s="356">
        <v>0.15</v>
      </c>
      <c r="L135" s="357">
        <f t="shared" ref="L135:L138" si="9">SUM(J135*K135)</f>
        <v>0.0980441499855729</v>
      </c>
      <c r="N135" s="358"/>
      <c r="Q135" s="49"/>
      <c r="R135" s="49"/>
      <c r="S135" s="49"/>
    </row>
    <row r="136" s="3" customFormat="1" ht="17" customHeight="1" spans="1:19">
      <c r="A136" s="265"/>
      <c r="B136" s="266" t="s">
        <v>169</v>
      </c>
      <c r="C136" s="267"/>
      <c r="D136" s="267"/>
      <c r="E136" s="267"/>
      <c r="F136" s="267"/>
      <c r="G136" s="267"/>
      <c r="H136" s="267"/>
      <c r="I136" s="354"/>
      <c r="J136" s="355">
        <f>M81</f>
        <v>0</v>
      </c>
      <c r="K136" s="356"/>
      <c r="L136" s="357">
        <f t="shared" si="9"/>
        <v>0</v>
      </c>
      <c r="N136" s="358"/>
      <c r="Q136" s="49"/>
      <c r="R136" s="49"/>
      <c r="S136" s="49"/>
    </row>
    <row r="137" s="3" customFormat="1" ht="17" customHeight="1" spans="1:19">
      <c r="A137" s="265"/>
      <c r="B137" s="266" t="s">
        <v>131</v>
      </c>
      <c r="C137" s="267"/>
      <c r="D137" s="267"/>
      <c r="E137" s="267"/>
      <c r="F137" s="267"/>
      <c r="G137" s="267"/>
      <c r="H137" s="267"/>
      <c r="I137" s="354"/>
      <c r="J137" s="355">
        <f>+M97</f>
        <v>0.13300215694549</v>
      </c>
      <c r="K137" s="356">
        <v>0.1</v>
      </c>
      <c r="L137" s="357">
        <f t="shared" si="9"/>
        <v>0.013300215694549</v>
      </c>
      <c r="N137" s="358"/>
      <c r="Q137" s="49"/>
      <c r="R137" s="49"/>
      <c r="S137" s="49"/>
    </row>
    <row r="138" s="3" customFormat="1" ht="17" customHeight="1" spans="1:19">
      <c r="A138" s="265"/>
      <c r="B138" s="266" t="s">
        <v>170</v>
      </c>
      <c r="C138" s="267"/>
      <c r="D138" s="267"/>
      <c r="E138" s="267"/>
      <c r="F138" s="267"/>
      <c r="G138" s="267"/>
      <c r="H138" s="267"/>
      <c r="I138" s="354"/>
      <c r="J138" s="355">
        <f>M107+M120+M131</f>
        <v>1.26641506026066</v>
      </c>
      <c r="K138" s="356">
        <v>0.15</v>
      </c>
      <c r="L138" s="357">
        <f t="shared" si="9"/>
        <v>0.189962259039099</v>
      </c>
      <c r="N138" s="358"/>
      <c r="Q138" s="49"/>
      <c r="R138" s="49"/>
      <c r="S138" s="49"/>
    </row>
    <row r="139" s="1" customFormat="1" spans="1:19">
      <c r="A139" s="268"/>
      <c r="B139" s="269"/>
      <c r="C139" s="270"/>
      <c r="D139" s="271"/>
      <c r="E139" s="271"/>
      <c r="F139" s="271"/>
      <c r="G139" s="270"/>
      <c r="H139" s="271"/>
      <c r="I139" s="270"/>
      <c r="J139" s="359"/>
      <c r="K139" s="360"/>
      <c r="L139" s="361" t="s">
        <v>129</v>
      </c>
      <c r="M139" s="118">
        <f>SUM(L135:L138)</f>
        <v>0.301306624719221</v>
      </c>
      <c r="N139" s="119"/>
      <c r="Q139" s="49"/>
      <c r="R139" s="49"/>
      <c r="S139" s="49"/>
    </row>
    <row r="140" s="1" customFormat="1" spans="1:19">
      <c r="A140" s="272"/>
      <c r="B140" s="273"/>
      <c r="C140" s="274"/>
      <c r="D140" s="275"/>
      <c r="E140" s="275"/>
      <c r="F140" s="275"/>
      <c r="G140" s="274"/>
      <c r="H140" s="275"/>
      <c r="I140" s="274"/>
      <c r="J140" s="214"/>
      <c r="K140" s="362"/>
      <c r="L140" s="163"/>
      <c r="N140" s="119"/>
      <c r="Q140" s="49"/>
      <c r="R140" s="49"/>
      <c r="S140" s="49"/>
    </row>
    <row r="141" s="1" customFormat="1" ht="30.75" customHeight="1" spans="1:19">
      <c r="A141" s="264" t="s">
        <v>171</v>
      </c>
      <c r="B141" s="51" t="s">
        <v>19</v>
      </c>
      <c r="C141" s="52"/>
      <c r="D141" s="52"/>
      <c r="E141" s="52"/>
      <c r="F141" s="52"/>
      <c r="G141" s="52"/>
      <c r="H141" s="52"/>
      <c r="I141" s="52"/>
      <c r="J141" s="94" t="s">
        <v>166</v>
      </c>
      <c r="K141" s="363" t="s">
        <v>172</v>
      </c>
      <c r="L141" s="95" t="s">
        <v>93</v>
      </c>
      <c r="N141" s="119"/>
      <c r="Q141" s="49"/>
      <c r="R141" s="49"/>
      <c r="S141" s="49"/>
    </row>
    <row r="142" s="3" customFormat="1" ht="17" customHeight="1" spans="1:19">
      <c r="A142" s="276"/>
      <c r="B142" s="266" t="s">
        <v>173</v>
      </c>
      <c r="C142" s="267"/>
      <c r="D142" s="267"/>
      <c r="E142" s="267"/>
      <c r="F142" s="267"/>
      <c r="G142" s="267"/>
      <c r="H142" s="267"/>
      <c r="I142" s="267"/>
      <c r="J142" s="364">
        <f>J135+J137</f>
        <v>0.786629823515976</v>
      </c>
      <c r="K142" s="356">
        <v>0.02</v>
      </c>
      <c r="L142" s="357">
        <f t="shared" ref="L142:L147" si="10">SUM(J142*K142)</f>
        <v>0.0157325964703195</v>
      </c>
      <c r="N142" s="358"/>
      <c r="Q142" s="49"/>
      <c r="R142" s="49"/>
      <c r="S142" s="49"/>
    </row>
    <row r="143" s="3" customFormat="1" ht="17" customHeight="1" spans="1:19">
      <c r="A143" s="277"/>
      <c r="B143" s="266" t="s">
        <v>169</v>
      </c>
      <c r="C143" s="267"/>
      <c r="D143" s="267"/>
      <c r="E143" s="267"/>
      <c r="F143" s="267"/>
      <c r="G143" s="267"/>
      <c r="H143" s="267"/>
      <c r="I143" s="267"/>
      <c r="J143" s="364">
        <f>+J136</f>
        <v>0</v>
      </c>
      <c r="K143" s="356">
        <v>0.02</v>
      </c>
      <c r="L143" s="357">
        <f t="shared" si="10"/>
        <v>0</v>
      </c>
      <c r="N143" s="358"/>
      <c r="Q143" s="49"/>
      <c r="R143" s="49"/>
      <c r="S143" s="49"/>
    </row>
    <row r="144" s="1" customFormat="1" spans="1:19">
      <c r="A144" s="278"/>
      <c r="B144" s="1" t="s">
        <v>16</v>
      </c>
      <c r="D144" s="49"/>
      <c r="E144" s="49"/>
      <c r="F144" s="49"/>
      <c r="H144" s="49"/>
      <c r="J144" s="115"/>
      <c r="L144" s="365" t="s">
        <v>129</v>
      </c>
      <c r="M144" s="118">
        <f>SUM(L142:L143)</f>
        <v>0.0157325964703195</v>
      </c>
      <c r="N144" s="119"/>
      <c r="Q144" s="49"/>
      <c r="R144" s="49"/>
      <c r="S144" s="49"/>
    </row>
    <row r="145" s="1" customFormat="1" spans="1:19">
      <c r="A145" s="272"/>
      <c r="B145" s="273"/>
      <c r="C145" s="274"/>
      <c r="D145" s="275"/>
      <c r="E145" s="275"/>
      <c r="F145" s="275"/>
      <c r="G145" s="274"/>
      <c r="H145" s="275"/>
      <c r="I145" s="274"/>
      <c r="J145" s="214"/>
      <c r="K145" s="362"/>
      <c r="L145" s="163"/>
      <c r="N145" s="119"/>
      <c r="Q145" s="49"/>
      <c r="R145" s="49"/>
      <c r="S145" s="49"/>
    </row>
    <row r="146" s="1" customFormat="1" ht="30.75" customHeight="1" spans="1:19">
      <c r="A146" s="186" t="s">
        <v>174</v>
      </c>
      <c r="B146" s="51" t="s">
        <v>19</v>
      </c>
      <c r="C146" s="52"/>
      <c r="D146" s="52"/>
      <c r="E146" s="52"/>
      <c r="F146" s="52"/>
      <c r="G146" s="52"/>
      <c r="H146" s="52"/>
      <c r="I146" s="52"/>
      <c r="J146" s="94" t="s">
        <v>101</v>
      </c>
      <c r="K146" s="95" t="s">
        <v>102</v>
      </c>
      <c r="L146" s="95" t="s">
        <v>93</v>
      </c>
      <c r="N146" s="119"/>
      <c r="Q146" s="49"/>
      <c r="R146" s="49"/>
      <c r="S146" s="49"/>
    </row>
    <row r="147" s="2" customFormat="1" ht="19" customHeight="1" spans="1:19">
      <c r="A147" s="279"/>
      <c r="B147" s="280" t="s">
        <v>175</v>
      </c>
      <c r="C147" s="281"/>
      <c r="D147" s="281"/>
      <c r="E147" s="281"/>
      <c r="F147" s="281"/>
      <c r="G147" s="281"/>
      <c r="H147" s="281"/>
      <c r="I147" s="281"/>
      <c r="J147" s="153">
        <v>0.0485768500948767</v>
      </c>
      <c r="K147" s="366">
        <v>1</v>
      </c>
      <c r="L147" s="367">
        <f t="shared" si="10"/>
        <v>0.0485768500948767</v>
      </c>
      <c r="N147" s="368"/>
      <c r="Q147" s="168"/>
      <c r="R147" s="168"/>
      <c r="S147" s="168"/>
    </row>
    <row r="148" s="1" customFormat="1" ht="14.1" customHeight="1" spans="1:19">
      <c r="A148" s="279"/>
      <c r="B148" s="66"/>
      <c r="C148" s="67"/>
      <c r="D148" s="67"/>
      <c r="E148" s="67"/>
      <c r="F148" s="67"/>
      <c r="G148" s="67"/>
      <c r="H148" s="67"/>
      <c r="I148" s="67"/>
      <c r="J148" s="228"/>
      <c r="K148" s="253"/>
      <c r="L148" s="134"/>
      <c r="N148" s="119"/>
      <c r="Q148" s="49"/>
      <c r="R148" s="49"/>
      <c r="S148" s="49"/>
    </row>
    <row r="149" s="1" customFormat="1" ht="14.1" customHeight="1" spans="1:19">
      <c r="A149" s="279"/>
      <c r="B149" s="66"/>
      <c r="C149" s="67"/>
      <c r="D149" s="67"/>
      <c r="E149" s="67"/>
      <c r="F149" s="67"/>
      <c r="G149" s="67"/>
      <c r="H149" s="67"/>
      <c r="I149" s="67"/>
      <c r="J149" s="228"/>
      <c r="K149" s="253"/>
      <c r="L149" s="134"/>
      <c r="N149" s="119"/>
      <c r="Q149" s="49"/>
      <c r="R149" s="49"/>
      <c r="S149" s="49"/>
    </row>
    <row r="150" s="1" customFormat="1" ht="14.25" customHeight="1" spans="1:19">
      <c r="A150" s="282"/>
      <c r="B150" s="66"/>
      <c r="C150" s="67"/>
      <c r="D150" s="67"/>
      <c r="E150" s="67"/>
      <c r="F150" s="67"/>
      <c r="G150" s="67"/>
      <c r="H150" s="67"/>
      <c r="I150" s="67"/>
      <c r="J150" s="98"/>
      <c r="K150" s="253"/>
      <c r="L150" s="134"/>
      <c r="N150" s="119"/>
      <c r="Q150" s="49"/>
      <c r="R150" s="49"/>
      <c r="S150" s="49"/>
    </row>
    <row r="151" s="1" customFormat="1" spans="1:19">
      <c r="A151" s="278"/>
      <c r="B151" s="1" t="s">
        <v>16</v>
      </c>
      <c r="D151" s="49"/>
      <c r="E151" s="49"/>
      <c r="F151" s="49"/>
      <c r="H151" s="49"/>
      <c r="J151" s="115"/>
      <c r="L151" s="365" t="s">
        <v>129</v>
      </c>
      <c r="M151" s="118">
        <f>SUM(L147:L150)</f>
        <v>0.0485768500948767</v>
      </c>
      <c r="N151" s="119"/>
      <c r="Q151" s="49"/>
      <c r="R151" s="49"/>
      <c r="S151" s="49"/>
    </row>
    <row r="152" s="1" customFormat="1" spans="1:19">
      <c r="A152" s="5"/>
      <c r="D152" s="49"/>
      <c r="E152" s="49"/>
      <c r="F152" s="49"/>
      <c r="H152" s="49"/>
      <c r="J152" s="115"/>
      <c r="N152" s="119"/>
      <c r="Q152" s="49"/>
      <c r="R152" s="49"/>
      <c r="S152" s="49"/>
    </row>
    <row r="153" s="1" customFormat="1" ht="27.75" customHeight="1" spans="1:19">
      <c r="A153" s="186" t="s">
        <v>176</v>
      </c>
      <c r="B153" s="283" t="s">
        <v>19</v>
      </c>
      <c r="C153" s="284"/>
      <c r="D153" s="284"/>
      <c r="E153" s="284"/>
      <c r="F153" s="284"/>
      <c r="G153" s="284"/>
      <c r="H153" s="284"/>
      <c r="I153" s="284"/>
      <c r="J153" s="369" t="s">
        <v>101</v>
      </c>
      <c r="K153" s="370" t="s">
        <v>102</v>
      </c>
      <c r="L153" s="370" t="s">
        <v>93</v>
      </c>
      <c r="N153" s="119"/>
      <c r="Q153" s="49"/>
      <c r="R153" s="49"/>
      <c r="S153" s="49"/>
    </row>
    <row r="154" s="1" customFormat="1" ht="14.1" customHeight="1" spans="1:19">
      <c r="A154" s="279"/>
      <c r="B154" s="202" t="s">
        <v>177</v>
      </c>
      <c r="C154" s="204"/>
      <c r="D154" s="204"/>
      <c r="E154" s="204"/>
      <c r="F154" s="204"/>
      <c r="G154" s="204"/>
      <c r="H154" s="204"/>
      <c r="I154" s="204"/>
      <c r="J154" s="228"/>
      <c r="K154" s="229"/>
      <c r="L154" s="134">
        <f>-J154*K154</f>
        <v>0</v>
      </c>
      <c r="N154" s="119"/>
      <c r="Q154" s="49"/>
      <c r="R154" s="49"/>
      <c r="S154" s="49"/>
    </row>
    <row r="155" s="1" customFormat="1" ht="14.1" customHeight="1" spans="1:19">
      <c r="A155" s="279"/>
      <c r="B155" s="202"/>
      <c r="C155" s="204"/>
      <c r="D155" s="204"/>
      <c r="E155" s="204"/>
      <c r="F155" s="204"/>
      <c r="G155" s="204"/>
      <c r="H155" s="204"/>
      <c r="I155" s="204"/>
      <c r="J155" s="228"/>
      <c r="K155" s="229"/>
      <c r="L155" s="134"/>
      <c r="N155" s="119"/>
      <c r="Q155" s="49"/>
      <c r="R155" s="49"/>
      <c r="S155" s="49"/>
    </row>
    <row r="156" s="1" customFormat="1" ht="14.1" customHeight="1" spans="1:19">
      <c r="A156" s="279"/>
      <c r="B156" s="202"/>
      <c r="C156" s="204"/>
      <c r="D156" s="204"/>
      <c r="E156" s="204"/>
      <c r="F156" s="204"/>
      <c r="G156" s="204"/>
      <c r="H156" s="204"/>
      <c r="I156" s="204"/>
      <c r="J156" s="228"/>
      <c r="K156" s="229"/>
      <c r="L156" s="134"/>
      <c r="N156" s="119"/>
      <c r="Q156" s="49"/>
      <c r="R156" s="49"/>
      <c r="S156" s="49"/>
    </row>
    <row r="157" s="1" customFormat="1" ht="14.25" customHeight="1" spans="1:19">
      <c r="A157" s="282"/>
      <c r="B157" s="202"/>
      <c r="C157" s="204"/>
      <c r="D157" s="204"/>
      <c r="E157" s="204"/>
      <c r="F157" s="204"/>
      <c r="G157" s="204"/>
      <c r="H157" s="204"/>
      <c r="I157" s="204"/>
      <c r="J157" s="98"/>
      <c r="K157" s="229"/>
      <c r="L157" s="134"/>
      <c r="N157" s="119"/>
      <c r="Q157" s="49"/>
      <c r="R157" s="49"/>
      <c r="S157" s="49"/>
    </row>
    <row r="158" s="1" customFormat="1" spans="1:19">
      <c r="A158" s="278"/>
      <c r="B158" s="1" t="s">
        <v>16</v>
      </c>
      <c r="D158" s="49"/>
      <c r="E158" s="49"/>
      <c r="F158" s="49"/>
      <c r="H158" s="49"/>
      <c r="J158" s="115"/>
      <c r="L158" s="365" t="s">
        <v>129</v>
      </c>
      <c r="M158" s="118">
        <f>SUM(L154:L157)</f>
        <v>0</v>
      </c>
      <c r="N158" s="119"/>
      <c r="Q158" s="49"/>
      <c r="R158" s="49"/>
      <c r="S158" s="49"/>
    </row>
    <row r="159" s="1" customFormat="1" ht="14.55" spans="1:19">
      <c r="A159" s="5"/>
      <c r="D159" s="49"/>
      <c r="E159" s="49"/>
      <c r="F159" s="49"/>
      <c r="H159" s="49"/>
      <c r="J159" s="115"/>
      <c r="N159" s="119"/>
      <c r="Q159" s="49"/>
      <c r="R159" s="49"/>
      <c r="S159" s="49"/>
    </row>
    <row r="160" s="1" customFormat="1" ht="27.75" customHeight="1" spans="1:19">
      <c r="A160" s="285" t="s">
        <v>178</v>
      </c>
      <c r="B160" s="286" t="s">
        <v>19</v>
      </c>
      <c r="C160" s="287"/>
      <c r="D160" s="287"/>
      <c r="E160" s="287"/>
      <c r="F160" s="287"/>
      <c r="G160" s="287"/>
      <c r="H160" s="287"/>
      <c r="I160" s="287"/>
      <c r="J160" s="371"/>
      <c r="K160" s="372"/>
      <c r="L160" s="373" t="s">
        <v>93</v>
      </c>
      <c r="N160" s="119"/>
      <c r="Q160" s="49"/>
      <c r="R160" s="49"/>
      <c r="S160" s="49"/>
    </row>
    <row r="161" s="1" customFormat="1" ht="18" customHeight="1" spans="1:19">
      <c r="A161" s="288"/>
      <c r="B161" s="289"/>
      <c r="C161" s="290" t="s">
        <v>179</v>
      </c>
      <c r="D161" s="291"/>
      <c r="E161" s="291"/>
      <c r="F161" s="291"/>
      <c r="G161" s="292"/>
      <c r="H161" s="292" t="s">
        <v>180</v>
      </c>
      <c r="I161" s="292"/>
      <c r="J161" s="374"/>
      <c r="K161" s="375"/>
      <c r="L161" s="376"/>
      <c r="Q161" s="49"/>
      <c r="R161" s="49"/>
      <c r="S161" s="49"/>
    </row>
    <row r="162" s="4" customFormat="1" ht="21.6" customHeight="1" spans="1:19">
      <c r="A162" s="293"/>
      <c r="B162" s="294" t="s">
        <v>181</v>
      </c>
      <c r="C162" s="295">
        <v>17004</v>
      </c>
      <c r="D162" s="296" t="s">
        <v>182</v>
      </c>
      <c r="E162" s="297"/>
      <c r="F162" s="297"/>
      <c r="G162" s="298"/>
      <c r="H162" s="299"/>
      <c r="I162" s="298">
        <v>38124</v>
      </c>
      <c r="J162" s="377" t="s">
        <v>182</v>
      </c>
      <c r="K162" s="378"/>
      <c r="L162" s="379">
        <v>0.0243636955852966</v>
      </c>
      <c r="N162" s="380"/>
      <c r="Q162" s="440"/>
      <c r="R162" s="440"/>
      <c r="S162" s="440"/>
    </row>
    <row r="163" s="4" customFormat="1" ht="10.5" customHeight="1" spans="1:19">
      <c r="A163" s="293"/>
      <c r="B163" s="300"/>
      <c r="C163" s="301"/>
      <c r="D163" s="302"/>
      <c r="E163" s="301"/>
      <c r="F163" s="301"/>
      <c r="G163" s="303"/>
      <c r="H163" s="304"/>
      <c r="I163" s="303"/>
      <c r="J163" s="381"/>
      <c r="K163" s="382"/>
      <c r="L163" s="383"/>
      <c r="N163" s="380"/>
      <c r="Q163" s="440"/>
      <c r="R163" s="440"/>
      <c r="S163" s="440"/>
    </row>
    <row r="164" s="4" customFormat="1" ht="19.5" customHeight="1" spans="1:19">
      <c r="A164" s="293"/>
      <c r="B164" s="305" t="s">
        <v>183</v>
      </c>
      <c r="C164" s="306">
        <f>C162</f>
        <v>17004</v>
      </c>
      <c r="D164" s="307" t="str">
        <f>D162</f>
        <v>pcs</v>
      </c>
      <c r="E164" s="308"/>
      <c r="F164" s="308"/>
      <c r="G164" s="308"/>
      <c r="H164" s="308"/>
      <c r="I164" s="298">
        <f>I162</f>
        <v>38124</v>
      </c>
      <c r="J164" s="384" t="s">
        <v>182</v>
      </c>
      <c r="K164" s="385"/>
      <c r="L164" s="386">
        <v>0.0270707728725517</v>
      </c>
      <c r="N164" s="380"/>
      <c r="Q164" s="440"/>
      <c r="R164" s="440"/>
      <c r="S164" s="440"/>
    </row>
    <row r="165" s="4" customFormat="1" ht="9.75" customHeight="1" spans="1:19">
      <c r="A165" s="293"/>
      <c r="B165" s="309"/>
      <c r="C165" s="310"/>
      <c r="D165" s="302"/>
      <c r="E165" s="302"/>
      <c r="F165" s="302"/>
      <c r="G165" s="310"/>
      <c r="H165" s="311"/>
      <c r="I165" s="303"/>
      <c r="J165" s="381"/>
      <c r="K165" s="382"/>
      <c r="L165" s="383"/>
      <c r="N165" s="380"/>
      <c r="Q165" s="440"/>
      <c r="R165" s="440"/>
      <c r="S165" s="440"/>
    </row>
    <row r="166" s="4" customFormat="1" ht="27.75" customHeight="1" spans="1:19">
      <c r="A166" s="293"/>
      <c r="B166" s="312" t="s">
        <v>184</v>
      </c>
      <c r="C166" s="313" t="s">
        <v>185</v>
      </c>
      <c r="D166" s="313"/>
      <c r="E166" s="313"/>
      <c r="F166" s="313"/>
      <c r="G166" s="313"/>
      <c r="H166" s="313"/>
      <c r="I166" s="387">
        <v>8664</v>
      </c>
      <c r="J166" s="388" t="s">
        <v>186</v>
      </c>
      <c r="K166" s="389"/>
      <c r="L166" s="390">
        <v>0.114857422044969</v>
      </c>
      <c r="N166" s="380"/>
      <c r="Q166" s="440"/>
      <c r="R166" s="440"/>
      <c r="S166" s="440"/>
    </row>
    <row r="167" s="4" customFormat="1" ht="26.25" customHeight="1" spans="1:19">
      <c r="A167" s="293"/>
      <c r="B167" s="314" t="s">
        <v>187</v>
      </c>
      <c r="C167" s="315" t="s">
        <v>188</v>
      </c>
      <c r="D167" s="315"/>
      <c r="E167" s="315"/>
      <c r="F167" s="315"/>
      <c r="G167" s="315"/>
      <c r="H167" s="316"/>
      <c r="I167" s="391">
        <v>16368</v>
      </c>
      <c r="J167" s="392" t="s">
        <v>186</v>
      </c>
      <c r="K167" s="393"/>
      <c r="L167" s="394">
        <v>0.0768450847491343</v>
      </c>
      <c r="N167" s="380"/>
      <c r="Q167" s="440"/>
      <c r="R167" s="440"/>
      <c r="S167" s="440"/>
    </row>
    <row r="168" s="4" customFormat="1" ht="30" customHeight="1" spans="1:19">
      <c r="A168" s="293"/>
      <c r="B168" s="317" t="s">
        <v>189</v>
      </c>
      <c r="C168" s="318" t="s">
        <v>190</v>
      </c>
      <c r="D168" s="318"/>
      <c r="E168" s="318"/>
      <c r="F168" s="318"/>
      <c r="G168" s="318"/>
      <c r="H168" s="319"/>
      <c r="I168" s="298">
        <v>19248</v>
      </c>
      <c r="J168" s="377" t="s">
        <v>186</v>
      </c>
      <c r="K168" s="378"/>
      <c r="L168" s="394">
        <v>0.0661113851889795</v>
      </c>
      <c r="N168" s="380"/>
      <c r="Q168" s="440"/>
      <c r="R168" s="440"/>
      <c r="S168" s="440"/>
    </row>
    <row r="169" s="4" customFormat="1" ht="9.75" customHeight="1" spans="1:19">
      <c r="A169" s="293"/>
      <c r="B169" s="320"/>
      <c r="C169" s="321"/>
      <c r="D169" s="311"/>
      <c r="E169" s="311"/>
      <c r="F169" s="311"/>
      <c r="G169" s="321"/>
      <c r="H169" s="311"/>
      <c r="I169" s="303"/>
      <c r="J169" s="381"/>
      <c r="K169" s="382"/>
      <c r="L169" s="395"/>
      <c r="N169" s="380"/>
      <c r="Q169" s="440"/>
      <c r="R169" s="440"/>
      <c r="S169" s="440"/>
    </row>
    <row r="170" s="4" customFormat="1" ht="29.25" customHeight="1" spans="1:19">
      <c r="A170" s="293"/>
      <c r="B170" s="312" t="s">
        <v>191</v>
      </c>
      <c r="C170" s="313" t="s">
        <v>185</v>
      </c>
      <c r="D170" s="313"/>
      <c r="E170" s="313"/>
      <c r="F170" s="313"/>
      <c r="G170" s="313"/>
      <c r="H170" s="313"/>
      <c r="I170" s="387">
        <f t="shared" ref="I170:I172" si="11">I166</f>
        <v>8664</v>
      </c>
      <c r="J170" s="396" t="s">
        <v>186</v>
      </c>
      <c r="K170" s="397"/>
      <c r="L170" s="398"/>
      <c r="N170" s="380"/>
      <c r="Q170" s="440"/>
      <c r="R170" s="440"/>
      <c r="S170" s="440"/>
    </row>
    <row r="171" s="4" customFormat="1" ht="27" customHeight="1" spans="1:19">
      <c r="A171" s="293"/>
      <c r="B171" s="314" t="s">
        <v>192</v>
      </c>
      <c r="C171" s="315" t="s">
        <v>188</v>
      </c>
      <c r="D171" s="315"/>
      <c r="E171" s="315"/>
      <c r="F171" s="315"/>
      <c r="G171" s="315"/>
      <c r="H171" s="316"/>
      <c r="I171" s="391">
        <f t="shared" si="11"/>
        <v>16368</v>
      </c>
      <c r="J171" s="392" t="s">
        <v>186</v>
      </c>
      <c r="K171" s="393"/>
      <c r="L171" s="399"/>
      <c r="N171" s="380"/>
      <c r="Q171" s="440"/>
      <c r="R171" s="440"/>
      <c r="S171" s="440"/>
    </row>
    <row r="172" s="4" customFormat="1" ht="29.25" customHeight="1" spans="1:19">
      <c r="A172" s="322"/>
      <c r="B172" s="317" t="s">
        <v>193</v>
      </c>
      <c r="C172" s="323" t="s">
        <v>190</v>
      </c>
      <c r="D172" s="323"/>
      <c r="E172" s="323"/>
      <c r="F172" s="323"/>
      <c r="G172" s="323"/>
      <c r="H172" s="319"/>
      <c r="I172" s="298">
        <f t="shared" si="11"/>
        <v>19248</v>
      </c>
      <c r="J172" s="400" t="s">
        <v>186</v>
      </c>
      <c r="K172" s="401"/>
      <c r="L172" s="379"/>
      <c r="N172" s="380"/>
      <c r="Q172" s="440"/>
      <c r="R172" s="440"/>
      <c r="S172" s="440"/>
    </row>
    <row r="173" s="1" customFormat="1" ht="11.4" spans="1:19">
      <c r="A173" s="324"/>
      <c r="B173" s="325"/>
      <c r="C173" s="325"/>
      <c r="D173" s="326"/>
      <c r="E173" s="326"/>
      <c r="F173" s="326"/>
      <c r="G173" s="325"/>
      <c r="H173" s="326"/>
      <c r="I173" s="325"/>
      <c r="J173" s="402"/>
      <c r="K173" s="325"/>
      <c r="L173" s="163"/>
      <c r="N173" s="119"/>
      <c r="Q173" s="49"/>
      <c r="R173" s="49"/>
      <c r="S173" s="49"/>
    </row>
    <row r="174" s="1" customFormat="1" ht="11.4" spans="1:19">
      <c r="A174" s="324"/>
      <c r="B174" s="325"/>
      <c r="C174" s="325"/>
      <c r="D174" s="326"/>
      <c r="E174" s="326"/>
      <c r="F174" s="326"/>
      <c r="G174" s="325"/>
      <c r="H174" s="326"/>
      <c r="I174" s="325"/>
      <c r="J174" s="402"/>
      <c r="K174" s="325"/>
      <c r="L174" s="163"/>
      <c r="N174" s="119"/>
      <c r="Q174" s="49"/>
      <c r="R174" s="49"/>
      <c r="S174" s="49"/>
    </row>
    <row r="175" s="1" customFormat="1" ht="11.4" spans="4:19">
      <c r="D175" s="49"/>
      <c r="E175" s="49"/>
      <c r="F175" s="49"/>
      <c r="H175" s="49"/>
      <c r="J175" s="115"/>
      <c r="N175" s="119"/>
      <c r="Q175" s="49"/>
      <c r="R175" s="49"/>
      <c r="S175" s="49"/>
    </row>
    <row r="176" s="1" customFormat="1" spans="1:19">
      <c r="A176" s="5" t="s">
        <v>194</v>
      </c>
      <c r="D176" s="49"/>
      <c r="E176" s="49"/>
      <c r="F176" s="49"/>
      <c r="H176" s="49"/>
      <c r="J176" s="115"/>
      <c r="N176" s="119"/>
      <c r="Q176" s="49"/>
      <c r="R176" s="49"/>
      <c r="S176" s="49"/>
    </row>
    <row r="177" s="1" customFormat="1" ht="12.15" spans="4:19">
      <c r="D177" s="49"/>
      <c r="E177" s="49"/>
      <c r="F177" s="49"/>
      <c r="H177" s="49"/>
      <c r="J177" s="115"/>
      <c r="L177" s="217"/>
      <c r="N177" s="119"/>
      <c r="Q177" s="49"/>
      <c r="R177" s="49"/>
      <c r="S177" s="49"/>
    </row>
    <row r="178" s="1" customFormat="1" ht="29.25" customHeight="1" spans="1:19">
      <c r="A178" s="327" t="s">
        <v>195</v>
      </c>
      <c r="B178" s="328"/>
      <c r="C178" s="328"/>
      <c r="D178" s="328"/>
      <c r="E178" s="328"/>
      <c r="F178" s="328"/>
      <c r="G178" s="328"/>
      <c r="H178" s="328"/>
      <c r="I178" s="328"/>
      <c r="J178" s="403"/>
      <c r="K178" s="404" t="s">
        <v>196</v>
      </c>
      <c r="L178" s="405"/>
      <c r="M178" s="404" t="s">
        <v>197</v>
      </c>
      <c r="N178" s="405"/>
      <c r="Q178" s="49"/>
      <c r="R178" s="49"/>
      <c r="S178" s="49"/>
    </row>
    <row r="179" s="1" customFormat="1" ht="22.35" customHeight="1" spans="1:19">
      <c r="A179" s="329" t="s">
        <v>198</v>
      </c>
      <c r="B179" s="330"/>
      <c r="C179" s="330"/>
      <c r="D179" s="330"/>
      <c r="E179" s="330"/>
      <c r="F179" s="330"/>
      <c r="G179" s="330"/>
      <c r="H179" s="330"/>
      <c r="I179" s="330"/>
      <c r="J179" s="406"/>
      <c r="K179" s="407"/>
      <c r="L179" s="408">
        <f>M19+M72+M81+M97+M107+M120+M131+M139+M144+M151+M158</f>
        <v>2.41866095506106</v>
      </c>
      <c r="M179" s="407"/>
      <c r="N179" s="408">
        <f>L179+F206</f>
        <v>2.41866095506106</v>
      </c>
      <c r="Q179" s="49"/>
      <c r="R179" s="49"/>
      <c r="S179" s="49"/>
    </row>
    <row r="180" s="1" customFormat="1" ht="11.25" customHeight="1" spans="1:19">
      <c r="A180" s="331"/>
      <c r="B180" s="332"/>
      <c r="C180" s="332"/>
      <c r="D180" s="333"/>
      <c r="E180" s="333"/>
      <c r="F180" s="333"/>
      <c r="G180" s="332"/>
      <c r="H180" s="333"/>
      <c r="I180" s="332"/>
      <c r="J180" s="409"/>
      <c r="K180" s="410"/>
      <c r="L180" s="411"/>
      <c r="M180" s="410"/>
      <c r="N180" s="411"/>
      <c r="Q180" s="49"/>
      <c r="R180" s="49"/>
      <c r="S180" s="49"/>
    </row>
    <row r="181" s="1" customFormat="1" ht="18" customHeight="1" spans="1:19">
      <c r="A181" s="334" t="s">
        <v>199</v>
      </c>
      <c r="B181" s="335"/>
      <c r="C181" s="335"/>
      <c r="D181" s="335"/>
      <c r="E181" s="335"/>
      <c r="F181" s="335"/>
      <c r="G181" s="335"/>
      <c r="H181" s="335"/>
      <c r="I181" s="335"/>
      <c r="J181" s="412"/>
      <c r="K181" s="407"/>
      <c r="L181" s="408">
        <f>IF(OR(ISERROR(L179+L162),ISBLANK(L162)),"-",L179+L162)</f>
        <v>2.44302465064635</v>
      </c>
      <c r="M181" s="407"/>
      <c r="N181" s="408">
        <f>IF(ISERROR(L181+F206),"-",L181+F206)</f>
        <v>2.44302465064635</v>
      </c>
      <c r="Q181" s="49"/>
      <c r="R181" s="49"/>
      <c r="S181" s="49"/>
    </row>
    <row r="182" s="1" customFormat="1" ht="11.25" customHeight="1" spans="1:19">
      <c r="A182" s="336"/>
      <c r="B182" s="333"/>
      <c r="C182" s="333"/>
      <c r="D182" s="333"/>
      <c r="E182" s="333"/>
      <c r="F182" s="333"/>
      <c r="G182" s="333"/>
      <c r="H182" s="333"/>
      <c r="I182" s="333"/>
      <c r="J182" s="409"/>
      <c r="K182" s="410"/>
      <c r="L182" s="411"/>
      <c r="M182" s="410"/>
      <c r="N182" s="411"/>
      <c r="Q182" s="49"/>
      <c r="R182" s="49"/>
      <c r="S182" s="49"/>
    </row>
    <row r="183" s="1" customFormat="1" ht="19.5" customHeight="1" spans="1:19">
      <c r="A183" s="334" t="s">
        <v>200</v>
      </c>
      <c r="B183" s="335"/>
      <c r="C183" s="335"/>
      <c r="D183" s="335"/>
      <c r="E183" s="335"/>
      <c r="F183" s="335"/>
      <c r="G183" s="335"/>
      <c r="H183" s="335"/>
      <c r="I183" s="335"/>
      <c r="J183" s="412"/>
      <c r="K183" s="407"/>
      <c r="L183" s="408">
        <f>IF(OR(ISERROR(L179+L164),ISBLANK(L164)),"-",L179+L164)</f>
        <v>2.44573172793361</v>
      </c>
      <c r="M183" s="407"/>
      <c r="N183" s="408">
        <f>IF(ISERROR(L183+F206),"-",L183+F206)</f>
        <v>2.44573172793361</v>
      </c>
      <c r="Q183" s="49"/>
      <c r="R183" s="49"/>
      <c r="S183" s="49"/>
    </row>
    <row r="184" s="1" customFormat="1" ht="9.75" customHeight="1" spans="1:19">
      <c r="A184" s="337"/>
      <c r="B184" s="338"/>
      <c r="C184" s="338"/>
      <c r="D184" s="339"/>
      <c r="E184" s="339"/>
      <c r="F184" s="339"/>
      <c r="G184" s="338"/>
      <c r="H184" s="339"/>
      <c r="I184" s="338"/>
      <c r="J184" s="413"/>
      <c r="K184" s="414"/>
      <c r="L184" s="415"/>
      <c r="M184" s="414"/>
      <c r="N184" s="415"/>
      <c r="Q184" s="49"/>
      <c r="R184" s="49"/>
      <c r="S184" s="49"/>
    </row>
    <row r="185" s="1" customFormat="1" ht="19.5" customHeight="1" spans="1:19">
      <c r="A185" s="340" t="s">
        <v>201</v>
      </c>
      <c r="B185" s="341"/>
      <c r="C185" s="313" t="s">
        <v>202</v>
      </c>
      <c r="D185" s="313"/>
      <c r="E185" s="313"/>
      <c r="F185" s="313"/>
      <c r="G185" s="342"/>
      <c r="H185" s="343"/>
      <c r="I185" s="416"/>
      <c r="J185" s="417"/>
      <c r="K185" s="418"/>
      <c r="L185" s="419">
        <f>IF(OR(ISERROR(L179+L166),ISBLANK(L166)),"-",L179+L166)</f>
        <v>2.53351837710603</v>
      </c>
      <c r="M185" s="418"/>
      <c r="N185" s="419">
        <f>IF(ISERROR(L185+F206),"-",L185+F206)</f>
        <v>2.53351837710603</v>
      </c>
      <c r="Q185" s="49"/>
      <c r="R185" s="49"/>
      <c r="S185" s="49"/>
    </row>
    <row r="186" s="1" customFormat="1" ht="18.75" customHeight="1" spans="1:19">
      <c r="A186" s="344" t="s">
        <v>203</v>
      </c>
      <c r="B186" s="315"/>
      <c r="C186" s="315" t="s">
        <v>204</v>
      </c>
      <c r="D186" s="315"/>
      <c r="E186" s="315"/>
      <c r="F186" s="315"/>
      <c r="G186" s="345"/>
      <c r="H186" s="316"/>
      <c r="I186" s="420"/>
      <c r="J186" s="421"/>
      <c r="K186" s="422"/>
      <c r="L186" s="423">
        <f>IF(OR(ISERROR(L179+L167),ISBLANK(L167)),"-",L179+L167)</f>
        <v>2.49550603981019</v>
      </c>
      <c r="M186" s="422"/>
      <c r="N186" s="423">
        <f>IF(ISERROR(L186+F206),"-",L186+F206)</f>
        <v>2.49550603981019</v>
      </c>
      <c r="Q186" s="49"/>
      <c r="R186" s="49"/>
      <c r="S186" s="49"/>
    </row>
    <row r="187" s="1" customFormat="1" ht="19.5" customHeight="1" spans="1:19">
      <c r="A187" s="346" t="s">
        <v>205</v>
      </c>
      <c r="B187" s="347"/>
      <c r="C187" s="318" t="s">
        <v>206</v>
      </c>
      <c r="D187" s="318"/>
      <c r="E187" s="318"/>
      <c r="F187" s="318"/>
      <c r="G187" s="348"/>
      <c r="H187" s="349"/>
      <c r="I187" s="424"/>
      <c r="J187" s="425"/>
      <c r="K187" s="426"/>
      <c r="L187" s="427">
        <f>IF(OR(ISERROR(L179+L168),ISBLANK(L168)),"-",L179+L168)</f>
        <v>2.48477234025004</v>
      </c>
      <c r="M187" s="426"/>
      <c r="N187" s="427">
        <f>IF(ISERROR(L187+F206),"-",L187+F206)</f>
        <v>2.48477234025004</v>
      </c>
      <c r="Q187" s="49"/>
      <c r="R187" s="49"/>
      <c r="S187" s="49"/>
    </row>
    <row r="188" s="1" customFormat="1" ht="9" customHeight="1" spans="1:19">
      <c r="A188" s="350"/>
      <c r="B188" s="351"/>
      <c r="C188" s="351"/>
      <c r="D188" s="339"/>
      <c r="E188" s="339"/>
      <c r="F188" s="339"/>
      <c r="G188" s="351"/>
      <c r="H188" s="339"/>
      <c r="I188" s="428"/>
      <c r="J188" s="413"/>
      <c r="K188" s="429"/>
      <c r="L188" s="430"/>
      <c r="M188" s="429"/>
      <c r="N188" s="430"/>
      <c r="Q188" s="49"/>
      <c r="R188" s="49"/>
      <c r="S188" s="49"/>
    </row>
    <row r="189" s="1" customFormat="1" ht="21.6" customHeight="1" spans="1:19">
      <c r="A189" s="340" t="s">
        <v>207</v>
      </c>
      <c r="B189" s="341"/>
      <c r="C189" s="313" t="s">
        <v>202</v>
      </c>
      <c r="D189" s="313"/>
      <c r="E189" s="313"/>
      <c r="F189" s="313"/>
      <c r="G189" s="342"/>
      <c r="H189" s="343"/>
      <c r="I189" s="416"/>
      <c r="J189" s="417"/>
      <c r="K189" s="431"/>
      <c r="L189" s="432" t="str">
        <f>IF(OR(ISERROR(L179+L170),ISBLANK(L170)),"-",L179+L170)</f>
        <v>-</v>
      </c>
      <c r="M189" s="431"/>
      <c r="N189" s="432" t="str">
        <f>IF(ISERROR(L189+F206),"-",L189+F206)</f>
        <v>-</v>
      </c>
      <c r="Q189" s="49"/>
      <c r="R189" s="49"/>
      <c r="S189" s="49"/>
    </row>
    <row r="190" s="1" customFormat="1" ht="20.25" customHeight="1" spans="1:19">
      <c r="A190" s="344" t="s">
        <v>208</v>
      </c>
      <c r="B190" s="315"/>
      <c r="C190" s="315" t="s">
        <v>204</v>
      </c>
      <c r="D190" s="315"/>
      <c r="E190" s="315"/>
      <c r="F190" s="315"/>
      <c r="G190" s="345"/>
      <c r="H190" s="316"/>
      <c r="I190" s="420"/>
      <c r="J190" s="421"/>
      <c r="K190" s="433"/>
      <c r="L190" s="434" t="str">
        <f>IF(OR(ISERROR(L179+L171),ISBLANK(L171)),"-",L179+L171)</f>
        <v>-</v>
      </c>
      <c r="M190" s="433"/>
      <c r="N190" s="434" t="str">
        <f>IF(ISERROR(L190+F206),"-",L190+F206)</f>
        <v>-</v>
      </c>
      <c r="Q190" s="49"/>
      <c r="R190" s="49"/>
      <c r="S190" s="49"/>
    </row>
    <row r="191" s="1" customFormat="1" ht="20.25" customHeight="1" spans="1:19">
      <c r="A191" s="352" t="s">
        <v>209</v>
      </c>
      <c r="B191" s="318"/>
      <c r="C191" s="318" t="s">
        <v>206</v>
      </c>
      <c r="D191" s="318"/>
      <c r="E191" s="318"/>
      <c r="F191" s="318"/>
      <c r="G191" s="323"/>
      <c r="H191" s="353"/>
      <c r="I191" s="435"/>
      <c r="J191" s="436"/>
      <c r="K191" s="437"/>
      <c r="L191" s="438" t="str">
        <f>IF(OR(ISERROR(L179+L172),ISBLANK(L172)),"-",L179+L172)</f>
        <v>-</v>
      </c>
      <c r="M191" s="437"/>
      <c r="N191" s="438" t="str">
        <f>IF(ISERROR(L191+F206),"-",L191+F206)</f>
        <v>-</v>
      </c>
      <c r="Q191" s="49"/>
      <c r="R191" s="49"/>
      <c r="S191" s="49"/>
    </row>
    <row r="192" s="1" customFormat="1" ht="16.5" customHeight="1" spans="1:19">
      <c r="A192" s="24"/>
      <c r="B192" s="24"/>
      <c r="C192" s="24"/>
      <c r="D192" s="80"/>
      <c r="E192" s="80"/>
      <c r="F192" s="80"/>
      <c r="G192" s="24"/>
      <c r="H192" s="80"/>
      <c r="I192" s="24"/>
      <c r="J192" s="81"/>
      <c r="K192" s="439"/>
      <c r="L192" s="80"/>
      <c r="M192" s="242"/>
      <c r="N192" s="119"/>
      <c r="Q192" s="49"/>
      <c r="R192" s="49"/>
      <c r="S192" s="49"/>
    </row>
    <row r="193" s="1" customFormat="1" ht="11.4" spans="4:19">
      <c r="D193" s="49"/>
      <c r="E193" s="49"/>
      <c r="F193" s="49"/>
      <c r="H193" s="49"/>
      <c r="J193" s="115"/>
      <c r="N193" s="119"/>
      <c r="Q193" s="49"/>
      <c r="R193" s="49"/>
      <c r="S193" s="49"/>
    </row>
    <row r="194" s="1" customFormat="1" ht="11.4" spans="1:19">
      <c r="A194" s="1" t="s">
        <v>27</v>
      </c>
      <c r="D194" s="49"/>
      <c r="E194" s="49"/>
      <c r="F194" s="49"/>
      <c r="H194" s="49"/>
      <c r="J194" s="115"/>
      <c r="N194" s="119"/>
      <c r="Q194" s="49"/>
      <c r="R194" s="49"/>
      <c r="S194" s="49"/>
    </row>
    <row r="195" s="1" customFormat="1" ht="11.4" spans="4:19">
      <c r="D195" s="49"/>
      <c r="E195" s="49"/>
      <c r="F195" s="49"/>
      <c r="H195" s="49"/>
      <c r="J195" s="115"/>
      <c r="N195" s="119"/>
      <c r="Q195" s="49"/>
      <c r="R195" s="49"/>
      <c r="S195" s="49"/>
    </row>
    <row r="196" s="1" customFormat="1" ht="12.15" spans="4:19">
      <c r="D196" s="49"/>
      <c r="E196" s="49"/>
      <c r="F196" s="49"/>
      <c r="H196" s="49"/>
      <c r="J196" s="115"/>
      <c r="N196" s="119"/>
      <c r="Q196" s="49"/>
      <c r="R196" s="49"/>
      <c r="S196" s="49"/>
    </row>
    <row r="197" s="1" customFormat="1" ht="15.75" customHeight="1" spans="1:19">
      <c r="A197" s="441" t="s">
        <v>210</v>
      </c>
      <c r="B197" s="442"/>
      <c r="C197" s="442"/>
      <c r="D197" s="442"/>
      <c r="E197" s="442"/>
      <c r="F197" s="442"/>
      <c r="G197" s="443"/>
      <c r="H197" s="49"/>
      <c r="J197" s="115"/>
      <c r="N197" s="119"/>
      <c r="Q197" s="49"/>
      <c r="R197" s="49"/>
      <c r="S197" s="49"/>
    </row>
    <row r="198" s="1" customFormat="1" ht="13.95" spans="1:19">
      <c r="A198" s="444" t="s">
        <v>19</v>
      </c>
      <c r="B198" s="445"/>
      <c r="C198" s="445"/>
      <c r="D198" s="446" t="s">
        <v>47</v>
      </c>
      <c r="E198" s="446" t="s">
        <v>48</v>
      </c>
      <c r="F198" s="446" t="s">
        <v>211</v>
      </c>
      <c r="H198" s="49"/>
      <c r="J198" s="115"/>
      <c r="N198" s="119"/>
      <c r="Q198" s="49"/>
      <c r="R198" s="49"/>
      <c r="S198" s="49"/>
    </row>
    <row r="199" s="1" customFormat="1" ht="15" customHeight="1" spans="1:19">
      <c r="A199" s="447"/>
      <c r="B199" s="448"/>
      <c r="C199" s="449"/>
      <c r="D199" s="450">
        <v>1</v>
      </c>
      <c r="E199" s="451"/>
      <c r="F199" s="452">
        <f t="shared" ref="F199:F205" si="12">D199*E199</f>
        <v>0</v>
      </c>
      <c r="H199" s="49"/>
      <c r="J199" s="115"/>
      <c r="N199" s="119"/>
      <c r="Q199" s="49"/>
      <c r="R199" s="49"/>
      <c r="S199" s="49"/>
    </row>
    <row r="200" s="1" customFormat="1" ht="15" customHeight="1" spans="1:19">
      <c r="A200" s="453"/>
      <c r="B200" s="454"/>
      <c r="C200" s="455"/>
      <c r="D200" s="450"/>
      <c r="E200" s="451"/>
      <c r="F200" s="452">
        <f t="shared" si="12"/>
        <v>0</v>
      </c>
      <c r="H200" s="49"/>
      <c r="J200" s="115"/>
      <c r="N200" s="119"/>
      <c r="Q200" s="49"/>
      <c r="R200" s="49"/>
      <c r="S200" s="49"/>
    </row>
    <row r="201" s="1" customFormat="1" ht="15" customHeight="1" spans="1:19">
      <c r="A201" s="453"/>
      <c r="B201" s="454"/>
      <c r="C201" s="455"/>
      <c r="D201" s="450"/>
      <c r="E201" s="451"/>
      <c r="F201" s="452">
        <f t="shared" si="12"/>
        <v>0</v>
      </c>
      <c r="H201" s="49"/>
      <c r="J201" s="115"/>
      <c r="N201" s="119"/>
      <c r="Q201" s="49"/>
      <c r="R201" s="49"/>
      <c r="S201" s="49"/>
    </row>
    <row r="202" s="1" customFormat="1" ht="15" customHeight="1" spans="1:19">
      <c r="A202" s="456"/>
      <c r="B202" s="457"/>
      <c r="C202" s="458"/>
      <c r="D202" s="459"/>
      <c r="E202" s="460"/>
      <c r="F202" s="452">
        <f t="shared" si="12"/>
        <v>0</v>
      </c>
      <c r="H202" s="49"/>
      <c r="J202" s="115"/>
      <c r="N202" s="119"/>
      <c r="Q202" s="49"/>
      <c r="R202" s="49"/>
      <c r="S202" s="49"/>
    </row>
    <row r="203" s="1" customFormat="1" ht="15" customHeight="1" spans="1:19">
      <c r="A203" s="456"/>
      <c r="B203" s="457"/>
      <c r="C203" s="458"/>
      <c r="D203" s="459"/>
      <c r="E203" s="460"/>
      <c r="F203" s="452">
        <f t="shared" si="12"/>
        <v>0</v>
      </c>
      <c r="H203" s="49"/>
      <c r="J203" s="115"/>
      <c r="N203" s="119"/>
      <c r="Q203" s="49"/>
      <c r="R203" s="49"/>
      <c r="S203" s="49"/>
    </row>
    <row r="204" s="1" customFormat="1" ht="15" customHeight="1" spans="1:19">
      <c r="A204" s="456"/>
      <c r="B204" s="457"/>
      <c r="C204" s="458"/>
      <c r="D204" s="459"/>
      <c r="E204" s="460"/>
      <c r="F204" s="452">
        <f t="shared" si="12"/>
        <v>0</v>
      </c>
      <c r="H204" s="49"/>
      <c r="J204" s="115"/>
      <c r="N204" s="119"/>
      <c r="Q204" s="49"/>
      <c r="R204" s="49"/>
      <c r="S204" s="49"/>
    </row>
    <row r="205" s="1" customFormat="1" ht="15" customHeight="1" spans="1:19">
      <c r="A205" s="461"/>
      <c r="B205" s="462"/>
      <c r="C205" s="463"/>
      <c r="D205" s="464"/>
      <c r="E205" s="465"/>
      <c r="F205" s="452">
        <f t="shared" si="12"/>
        <v>0</v>
      </c>
      <c r="H205" s="49"/>
      <c r="J205" s="115"/>
      <c r="N205" s="119"/>
      <c r="Q205" s="49"/>
      <c r="R205" s="49"/>
      <c r="S205" s="49"/>
    </row>
    <row r="206" s="1" customFormat="1" ht="15" customHeight="1" spans="1:19">
      <c r="A206" s="466"/>
      <c r="B206" s="467"/>
      <c r="C206" s="467"/>
      <c r="D206" s="466" t="s">
        <v>49</v>
      </c>
      <c r="E206" s="468"/>
      <c r="F206" s="469">
        <f>SUM(F199:F205)</f>
        <v>0</v>
      </c>
      <c r="H206" s="49"/>
      <c r="J206" s="115"/>
      <c r="N206" s="119"/>
      <c r="Q206" s="49"/>
      <c r="R206" s="49"/>
      <c r="S206" s="49"/>
    </row>
    <row r="207" s="1" customFormat="1" ht="11.4" spans="4:19">
      <c r="D207" s="49"/>
      <c r="E207" s="49"/>
      <c r="F207" s="49"/>
      <c r="H207" s="49"/>
      <c r="J207" s="115"/>
      <c r="N207" s="119"/>
      <c r="Q207" s="49"/>
      <c r="R207" s="49"/>
      <c r="S207" s="49"/>
    </row>
    <row r="208" s="1" customFormat="1" ht="11.4" spans="4:19">
      <c r="D208" s="49"/>
      <c r="E208" s="49"/>
      <c r="F208" s="49"/>
      <c r="H208" s="49"/>
      <c r="J208" s="115"/>
      <c r="N208" s="119"/>
      <c r="Q208" s="49"/>
      <c r="R208" s="49"/>
      <c r="S208" s="49"/>
    </row>
    <row r="209" s="1" customFormat="1" ht="11.4" spans="4:19">
      <c r="D209" s="49"/>
      <c r="E209" s="49"/>
      <c r="F209" s="49"/>
      <c r="H209" s="49"/>
      <c r="J209" s="115"/>
      <c r="N209" s="119"/>
      <c r="Q209" s="49"/>
      <c r="R209" s="49"/>
      <c r="S209" s="49"/>
    </row>
    <row r="210" s="1" customFormat="1" ht="11.4" spans="4:19">
      <c r="D210" s="49"/>
      <c r="E210" s="49"/>
      <c r="F210" s="49"/>
      <c r="H210" s="49"/>
      <c r="J210" s="115"/>
      <c r="N210" s="119"/>
      <c r="Q210" s="49"/>
      <c r="R210" s="49"/>
      <c r="S210" s="49"/>
    </row>
    <row r="211" s="1" customFormat="1" ht="11.4" spans="4:19">
      <c r="D211" s="49"/>
      <c r="E211" s="49"/>
      <c r="F211" s="49"/>
      <c r="H211" s="49"/>
      <c r="J211" s="115"/>
      <c r="N211" s="119"/>
      <c r="Q211" s="49"/>
      <c r="R211" s="49"/>
      <c r="S211" s="49"/>
    </row>
    <row r="212" s="1" customFormat="1" ht="11.4" spans="4:19">
      <c r="D212" s="49"/>
      <c r="E212" s="49"/>
      <c r="F212" s="49"/>
      <c r="H212" s="49"/>
      <c r="J212" s="115"/>
      <c r="N212" s="119"/>
      <c r="Q212" s="49"/>
      <c r="R212" s="49"/>
      <c r="S212" s="49"/>
    </row>
    <row r="213" s="1" customFormat="1" ht="11.4" spans="4:19">
      <c r="D213" s="49"/>
      <c r="E213" s="49"/>
      <c r="F213" s="49"/>
      <c r="H213" s="49"/>
      <c r="J213" s="115"/>
      <c r="N213" s="119"/>
      <c r="Q213" s="49"/>
      <c r="R213" s="49"/>
      <c r="S213" s="49"/>
    </row>
    <row r="214" s="1" customFormat="1" ht="11.4" spans="4:19">
      <c r="D214" s="49"/>
      <c r="E214" s="49"/>
      <c r="F214" s="49"/>
      <c r="H214" s="49"/>
      <c r="J214" s="115"/>
      <c r="N214" s="119"/>
      <c r="Q214" s="49"/>
      <c r="R214" s="49"/>
      <c r="S214" s="49"/>
    </row>
    <row r="215" s="1" customFormat="1" ht="11.4" spans="4:19">
      <c r="D215" s="49"/>
      <c r="E215" s="49"/>
      <c r="F215" s="49"/>
      <c r="H215" s="49"/>
      <c r="J215" s="115"/>
      <c r="N215" s="119"/>
      <c r="Q215" s="49"/>
      <c r="R215" s="49"/>
      <c r="S215" s="49"/>
    </row>
    <row r="216" s="1" customFormat="1" ht="11.4" spans="4:19">
      <c r="D216" s="49"/>
      <c r="E216" s="49"/>
      <c r="F216" s="49"/>
      <c r="H216" s="49"/>
      <c r="J216" s="115"/>
      <c r="N216" s="119"/>
      <c r="Q216" s="49"/>
      <c r="R216" s="49"/>
      <c r="S216" s="49"/>
    </row>
    <row r="217" s="1" customFormat="1" ht="11.4" spans="4:19">
      <c r="D217" s="49"/>
      <c r="E217" s="49"/>
      <c r="F217" s="49"/>
      <c r="H217" s="49"/>
      <c r="J217" s="115"/>
      <c r="N217" s="119"/>
      <c r="Q217" s="49"/>
      <c r="R217" s="49"/>
      <c r="S217" s="49"/>
    </row>
    <row r="218" s="1" customFormat="1" ht="11.4" spans="4:19">
      <c r="D218" s="49"/>
      <c r="E218" s="49"/>
      <c r="F218" s="49"/>
      <c r="H218" s="49"/>
      <c r="J218" s="115"/>
      <c r="N218" s="119"/>
      <c r="Q218" s="49"/>
      <c r="R218" s="49"/>
      <c r="S218" s="49"/>
    </row>
    <row r="219" s="1" customFormat="1" ht="11.4" spans="4:19">
      <c r="D219" s="49"/>
      <c r="E219" s="49"/>
      <c r="F219" s="49"/>
      <c r="H219" s="49"/>
      <c r="J219" s="115"/>
      <c r="N219" s="119"/>
      <c r="Q219" s="49"/>
      <c r="R219" s="49"/>
      <c r="S219" s="49"/>
    </row>
    <row r="220" s="1" customFormat="1" ht="11.4" spans="4:19">
      <c r="D220" s="49"/>
      <c r="E220" s="49"/>
      <c r="F220" s="49"/>
      <c r="H220" s="49"/>
      <c r="J220" s="115"/>
      <c r="N220" s="119"/>
      <c r="Q220" s="49"/>
      <c r="R220" s="49"/>
      <c r="S220" s="49"/>
    </row>
    <row r="221" s="1" customFormat="1" ht="11.4" spans="4:19">
      <c r="D221" s="49"/>
      <c r="E221" s="49"/>
      <c r="F221" s="49"/>
      <c r="H221" s="49"/>
      <c r="J221" s="115"/>
      <c r="N221" s="119"/>
      <c r="Q221" s="49"/>
      <c r="R221" s="49"/>
      <c r="S221" s="49"/>
    </row>
    <row r="222" s="1" customFormat="1" ht="11.4" spans="4:19">
      <c r="D222" s="49"/>
      <c r="E222" s="49"/>
      <c r="F222" s="49"/>
      <c r="H222" s="49"/>
      <c r="J222" s="115"/>
      <c r="N222" s="119"/>
      <c r="Q222" s="49"/>
      <c r="R222" s="49"/>
      <c r="S222" s="49"/>
    </row>
    <row r="223" s="1" customFormat="1" ht="11.4" spans="4:19">
      <c r="D223" s="49"/>
      <c r="E223" s="49"/>
      <c r="F223" s="49"/>
      <c r="H223" s="49"/>
      <c r="J223" s="115"/>
      <c r="N223" s="119"/>
      <c r="Q223" s="49"/>
      <c r="R223" s="49"/>
      <c r="S223" s="49"/>
    </row>
    <row r="224" s="1" customFormat="1" ht="11.4" spans="4:19">
      <c r="D224" s="49"/>
      <c r="E224" s="49"/>
      <c r="F224" s="49"/>
      <c r="H224" s="49"/>
      <c r="J224" s="115"/>
      <c r="N224" s="119"/>
      <c r="Q224" s="49"/>
      <c r="R224" s="49"/>
      <c r="S224" s="49"/>
    </row>
    <row r="225" s="1" customFormat="1" ht="11.4" spans="4:19">
      <c r="D225" s="49"/>
      <c r="E225" s="49"/>
      <c r="F225" s="49"/>
      <c r="H225" s="49"/>
      <c r="J225" s="115"/>
      <c r="N225" s="119"/>
      <c r="Q225" s="49"/>
      <c r="R225" s="49"/>
      <c r="S225" s="49"/>
    </row>
    <row r="226" s="1" customFormat="1" ht="11.4" spans="4:19">
      <c r="D226" s="49"/>
      <c r="E226" s="49"/>
      <c r="F226" s="49"/>
      <c r="H226" s="49"/>
      <c r="J226" s="115"/>
      <c r="N226" s="119"/>
      <c r="Q226" s="49"/>
      <c r="R226" s="49"/>
      <c r="S226" s="49"/>
    </row>
    <row r="227" s="1" customFormat="1" ht="11.4" spans="4:19">
      <c r="D227" s="49"/>
      <c r="E227" s="49"/>
      <c r="F227" s="49"/>
      <c r="H227" s="49"/>
      <c r="J227" s="115"/>
      <c r="N227" s="119"/>
      <c r="Q227" s="49"/>
      <c r="R227" s="49"/>
      <c r="S227" s="49"/>
    </row>
    <row r="228" s="1" customFormat="1" ht="11.4" spans="4:19">
      <c r="D228" s="49"/>
      <c r="E228" s="49"/>
      <c r="F228" s="49"/>
      <c r="H228" s="49"/>
      <c r="J228" s="115"/>
      <c r="N228" s="119"/>
      <c r="Q228" s="49"/>
      <c r="R228" s="49"/>
      <c r="S228" s="49"/>
    </row>
    <row r="229" s="1" customFormat="1" ht="11.4" spans="4:19">
      <c r="D229" s="49"/>
      <c r="E229" s="49"/>
      <c r="F229" s="49"/>
      <c r="H229" s="49"/>
      <c r="J229" s="115"/>
      <c r="N229" s="119"/>
      <c r="Q229" s="49"/>
      <c r="R229" s="49"/>
      <c r="S229" s="49"/>
    </row>
    <row r="230" s="1" customFormat="1" ht="11.4" spans="4:19">
      <c r="D230" s="49"/>
      <c r="E230" s="49"/>
      <c r="F230" s="49"/>
      <c r="H230" s="49"/>
      <c r="J230" s="115"/>
      <c r="N230" s="119"/>
      <c r="Q230" s="49"/>
      <c r="R230" s="49"/>
      <c r="S230" s="49"/>
    </row>
    <row r="231" s="1" customFormat="1" ht="11.4" spans="4:19">
      <c r="D231" s="49"/>
      <c r="E231" s="49"/>
      <c r="F231" s="49"/>
      <c r="H231" s="49"/>
      <c r="J231" s="115"/>
      <c r="N231" s="119"/>
      <c r="Q231" s="49"/>
      <c r="R231" s="49"/>
      <c r="S231" s="49"/>
    </row>
    <row r="232" s="1" customFormat="1" ht="11.4" spans="4:19">
      <c r="D232" s="49"/>
      <c r="E232" s="49"/>
      <c r="F232" s="49"/>
      <c r="H232" s="49"/>
      <c r="J232" s="115"/>
      <c r="N232" s="119"/>
      <c r="Q232" s="49"/>
      <c r="R232" s="49"/>
      <c r="S232" s="49"/>
    </row>
    <row r="233" s="1" customFormat="1" ht="11.4" spans="4:19">
      <c r="D233" s="49"/>
      <c r="E233" s="49"/>
      <c r="F233" s="49"/>
      <c r="H233" s="49"/>
      <c r="J233" s="115"/>
      <c r="N233" s="119"/>
      <c r="Q233" s="49"/>
      <c r="R233" s="49"/>
      <c r="S233" s="49"/>
    </row>
    <row r="234" s="1" customFormat="1" ht="11.4" spans="4:19">
      <c r="D234" s="49"/>
      <c r="E234" s="49"/>
      <c r="F234" s="49"/>
      <c r="H234" s="49"/>
      <c r="J234" s="115"/>
      <c r="N234" s="119"/>
      <c r="Q234" s="49"/>
      <c r="R234" s="49"/>
      <c r="S234" s="49"/>
    </row>
    <row r="235" s="1" customFormat="1" ht="11.4" spans="4:19">
      <c r="D235" s="49"/>
      <c r="E235" s="49"/>
      <c r="F235" s="49"/>
      <c r="H235" s="49"/>
      <c r="J235" s="115"/>
      <c r="N235" s="119"/>
      <c r="Q235" s="49"/>
      <c r="R235" s="49"/>
      <c r="S235" s="49"/>
    </row>
    <row r="236" s="1" customFormat="1" ht="11.4" spans="4:19">
      <c r="D236" s="49"/>
      <c r="E236" s="49"/>
      <c r="F236" s="49"/>
      <c r="H236" s="49"/>
      <c r="J236" s="115"/>
      <c r="N236" s="119"/>
      <c r="Q236" s="49"/>
      <c r="R236" s="49"/>
      <c r="S236" s="49"/>
    </row>
    <row r="237" s="1" customFormat="1" ht="11.4" spans="4:19">
      <c r="D237" s="49"/>
      <c r="E237" s="49"/>
      <c r="F237" s="49"/>
      <c r="H237" s="49"/>
      <c r="J237" s="115"/>
      <c r="N237" s="119"/>
      <c r="Q237" s="49"/>
      <c r="R237" s="49"/>
      <c r="S237" s="49"/>
    </row>
    <row r="238" s="1" customFormat="1" ht="11.4" spans="4:19">
      <c r="D238" s="49"/>
      <c r="E238" s="49"/>
      <c r="F238" s="49"/>
      <c r="H238" s="49"/>
      <c r="J238" s="115"/>
      <c r="N238" s="119"/>
      <c r="Q238" s="49"/>
      <c r="R238" s="49"/>
      <c r="S238" s="49"/>
    </row>
    <row r="239" s="1" customFormat="1" ht="11.4" spans="4:19">
      <c r="D239" s="49"/>
      <c r="E239" s="49"/>
      <c r="F239" s="49"/>
      <c r="H239" s="49"/>
      <c r="J239" s="115"/>
      <c r="N239" s="119"/>
      <c r="Q239" s="49"/>
      <c r="R239" s="49"/>
      <c r="S239" s="49"/>
    </row>
    <row r="240" s="1" customFormat="1" ht="11.4" spans="4:19">
      <c r="D240" s="49"/>
      <c r="E240" s="49"/>
      <c r="F240" s="49"/>
      <c r="H240" s="49"/>
      <c r="J240" s="115"/>
      <c r="N240" s="119"/>
      <c r="Q240" s="49"/>
      <c r="R240" s="49"/>
      <c r="S240" s="49"/>
    </row>
    <row r="241" s="1" customFormat="1" ht="11.4" spans="4:19">
      <c r="D241" s="49"/>
      <c r="E241" s="49"/>
      <c r="F241" s="49"/>
      <c r="H241" s="49"/>
      <c r="J241" s="115"/>
      <c r="N241" s="119"/>
      <c r="Q241" s="49"/>
      <c r="R241" s="49"/>
      <c r="S241" s="49"/>
    </row>
    <row r="242" s="1" customFormat="1" ht="11.4" spans="4:19">
      <c r="D242" s="49"/>
      <c r="E242" s="49"/>
      <c r="F242" s="49"/>
      <c r="H242" s="49"/>
      <c r="J242" s="115"/>
      <c r="N242" s="119"/>
      <c r="Q242" s="49"/>
      <c r="R242" s="49"/>
      <c r="S242" s="49"/>
    </row>
    <row r="243" s="1" customFormat="1" ht="11.4" spans="4:19">
      <c r="D243" s="49"/>
      <c r="E243" s="49"/>
      <c r="F243" s="49"/>
      <c r="H243" s="49"/>
      <c r="J243" s="115"/>
      <c r="N243" s="119"/>
      <c r="Q243" s="49"/>
      <c r="R243" s="49"/>
      <c r="S243" s="49"/>
    </row>
    <row r="244" s="1" customFormat="1" ht="11.4" spans="4:19">
      <c r="D244" s="49"/>
      <c r="E244" s="49"/>
      <c r="F244" s="49"/>
      <c r="H244" s="49"/>
      <c r="J244" s="115"/>
      <c r="N244" s="119"/>
      <c r="Q244" s="49"/>
      <c r="R244" s="49"/>
      <c r="S244" s="49"/>
    </row>
    <row r="245" s="1" customFormat="1" ht="11.4" spans="4:19">
      <c r="D245" s="49"/>
      <c r="E245" s="49"/>
      <c r="F245" s="49"/>
      <c r="H245" s="49"/>
      <c r="J245" s="115"/>
      <c r="N245" s="119"/>
      <c r="Q245" s="49"/>
      <c r="R245" s="49"/>
      <c r="S245" s="49"/>
    </row>
    <row r="246" s="1" customFormat="1" ht="11.4" spans="4:19">
      <c r="D246" s="49"/>
      <c r="E246" s="49"/>
      <c r="F246" s="49"/>
      <c r="H246" s="49"/>
      <c r="J246" s="115"/>
      <c r="N246" s="119"/>
      <c r="Q246" s="49"/>
      <c r="R246" s="49"/>
      <c r="S246" s="49"/>
    </row>
    <row r="247" s="1" customFormat="1" ht="11.4" spans="4:19">
      <c r="D247" s="49"/>
      <c r="E247" s="49"/>
      <c r="F247" s="49"/>
      <c r="H247" s="49"/>
      <c r="J247" s="115"/>
      <c r="N247" s="119"/>
      <c r="Q247" s="49"/>
      <c r="R247" s="49"/>
      <c r="S247" s="49"/>
    </row>
    <row r="248" s="1" customFormat="1" ht="11.4" spans="4:19">
      <c r="D248" s="49"/>
      <c r="E248" s="49"/>
      <c r="F248" s="49"/>
      <c r="H248" s="49"/>
      <c r="J248" s="115"/>
      <c r="N248" s="119"/>
      <c r="Q248" s="49"/>
      <c r="R248" s="49"/>
      <c r="S248" s="49"/>
    </row>
    <row r="249" s="1" customFormat="1" ht="11.4" spans="4:19">
      <c r="D249" s="49"/>
      <c r="E249" s="49"/>
      <c r="F249" s="49"/>
      <c r="H249" s="49"/>
      <c r="J249" s="115"/>
      <c r="N249" s="119"/>
      <c r="Q249" s="49"/>
      <c r="R249" s="49"/>
      <c r="S249" s="49"/>
    </row>
    <row r="250" s="1" customFormat="1" ht="11.4" spans="4:19">
      <c r="D250" s="49"/>
      <c r="E250" s="49"/>
      <c r="F250" s="49"/>
      <c r="H250" s="49"/>
      <c r="J250" s="115"/>
      <c r="N250" s="119"/>
      <c r="Q250" s="49"/>
      <c r="R250" s="49"/>
      <c r="S250" s="49"/>
    </row>
    <row r="251" s="1" customFormat="1" ht="11.4" spans="4:19">
      <c r="D251" s="49"/>
      <c r="E251" s="49"/>
      <c r="F251" s="49"/>
      <c r="H251" s="49"/>
      <c r="J251" s="115"/>
      <c r="N251" s="119"/>
      <c r="Q251" s="49"/>
      <c r="R251" s="49"/>
      <c r="S251" s="49"/>
    </row>
    <row r="252" s="1" customFormat="1" ht="11.4" spans="4:19">
      <c r="D252" s="49"/>
      <c r="E252" s="49"/>
      <c r="F252" s="49"/>
      <c r="H252" s="49"/>
      <c r="J252" s="115"/>
      <c r="N252" s="119"/>
      <c r="Q252" s="49"/>
      <c r="R252" s="49"/>
      <c r="S252" s="49"/>
    </row>
    <row r="253" s="1" customFormat="1" ht="11.4" spans="4:19">
      <c r="D253" s="49"/>
      <c r="E253" s="49"/>
      <c r="F253" s="49"/>
      <c r="H253" s="49"/>
      <c r="J253" s="115"/>
      <c r="N253" s="119"/>
      <c r="Q253" s="49"/>
      <c r="R253" s="49"/>
      <c r="S253" s="49"/>
    </row>
    <row r="254" s="1" customFormat="1" ht="11.4" spans="4:19">
      <c r="D254" s="49"/>
      <c r="E254" s="49"/>
      <c r="F254" s="49"/>
      <c r="H254" s="49"/>
      <c r="J254" s="115"/>
      <c r="N254" s="119"/>
      <c r="Q254" s="49"/>
      <c r="R254" s="49"/>
      <c r="S254" s="49"/>
    </row>
    <row r="255" s="1" customFormat="1" ht="11.4" spans="4:19">
      <c r="D255" s="49"/>
      <c r="E255" s="49"/>
      <c r="F255" s="49"/>
      <c r="H255" s="49"/>
      <c r="J255" s="115"/>
      <c r="N255" s="119"/>
      <c r="Q255" s="49"/>
      <c r="R255" s="49"/>
      <c r="S255" s="49"/>
    </row>
    <row r="256" s="1" customFormat="1" ht="11.4" spans="4:19">
      <c r="D256" s="49"/>
      <c r="E256" s="49"/>
      <c r="F256" s="49"/>
      <c r="H256" s="49"/>
      <c r="J256" s="115"/>
      <c r="N256" s="119"/>
      <c r="Q256" s="49"/>
      <c r="R256" s="49"/>
      <c r="S256" s="49"/>
    </row>
    <row r="257" s="1" customFormat="1" ht="11.4" spans="4:19">
      <c r="D257" s="49"/>
      <c r="E257" s="49"/>
      <c r="F257" s="49"/>
      <c r="H257" s="49"/>
      <c r="J257" s="115"/>
      <c r="N257" s="119"/>
      <c r="Q257" s="49"/>
      <c r="R257" s="49"/>
      <c r="S257" s="49"/>
    </row>
    <row r="258" s="1" customFormat="1" ht="11.4" spans="4:19">
      <c r="D258" s="49"/>
      <c r="E258" s="49"/>
      <c r="F258" s="49"/>
      <c r="H258" s="49"/>
      <c r="J258" s="115"/>
      <c r="N258" s="119"/>
      <c r="Q258" s="49"/>
      <c r="R258" s="49"/>
      <c r="S258" s="49"/>
    </row>
    <row r="259" s="1" customFormat="1" ht="11.4" spans="4:19">
      <c r="D259" s="49"/>
      <c r="E259" s="49"/>
      <c r="F259" s="49"/>
      <c r="H259" s="49"/>
      <c r="J259" s="115"/>
      <c r="N259" s="119"/>
      <c r="Q259" s="49"/>
      <c r="R259" s="49"/>
      <c r="S259" s="49"/>
    </row>
    <row r="260" s="1" customFormat="1" ht="11.4" spans="4:19">
      <c r="D260" s="49"/>
      <c r="E260" s="49"/>
      <c r="F260" s="49"/>
      <c r="H260" s="49"/>
      <c r="J260" s="115"/>
      <c r="N260" s="119"/>
      <c r="Q260" s="49"/>
      <c r="R260" s="49"/>
      <c r="S260" s="49"/>
    </row>
    <row r="261" s="1" customFormat="1" ht="11.4" spans="4:19">
      <c r="D261" s="49"/>
      <c r="E261" s="49"/>
      <c r="F261" s="49"/>
      <c r="H261" s="49"/>
      <c r="J261" s="115"/>
      <c r="N261" s="119"/>
      <c r="Q261" s="49"/>
      <c r="R261" s="49"/>
      <c r="S261" s="49"/>
    </row>
    <row r="262" s="1" customFormat="1" ht="11.4" spans="4:19">
      <c r="D262" s="49"/>
      <c r="E262" s="49"/>
      <c r="F262" s="49"/>
      <c r="H262" s="49"/>
      <c r="J262" s="115"/>
      <c r="N262" s="119"/>
      <c r="Q262" s="49"/>
      <c r="R262" s="49"/>
      <c r="S262" s="49"/>
    </row>
    <row r="263" s="1" customFormat="1" ht="11.4" spans="4:19">
      <c r="D263" s="49"/>
      <c r="E263" s="49"/>
      <c r="F263" s="49"/>
      <c r="H263" s="49"/>
      <c r="J263" s="115"/>
      <c r="N263" s="119"/>
      <c r="Q263" s="49"/>
      <c r="R263" s="49"/>
      <c r="S263" s="49"/>
    </row>
    <row r="264" s="1" customFormat="1" ht="11.4" spans="4:19">
      <c r="D264" s="49"/>
      <c r="E264" s="49"/>
      <c r="F264" s="49"/>
      <c r="H264" s="49"/>
      <c r="J264" s="115"/>
      <c r="N264" s="119"/>
      <c r="Q264" s="49"/>
      <c r="R264" s="49"/>
      <c r="S264" s="49"/>
    </row>
    <row r="265" s="1" customFormat="1" ht="11.4" spans="4:19">
      <c r="D265" s="49"/>
      <c r="E265" s="49"/>
      <c r="F265" s="49"/>
      <c r="H265" s="49"/>
      <c r="J265" s="115"/>
      <c r="N265" s="119"/>
      <c r="Q265" s="49"/>
      <c r="R265" s="49"/>
      <c r="S265" s="49"/>
    </row>
    <row r="266" s="1" customFormat="1" ht="11.4" spans="4:19">
      <c r="D266" s="49"/>
      <c r="E266" s="49"/>
      <c r="F266" s="49"/>
      <c r="H266" s="49"/>
      <c r="J266" s="115"/>
      <c r="N266" s="119"/>
      <c r="Q266" s="49"/>
      <c r="R266" s="49"/>
      <c r="S266" s="49"/>
    </row>
    <row r="267" s="1" customFormat="1" ht="11.4" spans="4:19">
      <c r="D267" s="49"/>
      <c r="E267" s="49"/>
      <c r="F267" s="49"/>
      <c r="H267" s="49"/>
      <c r="J267" s="115"/>
      <c r="N267" s="119"/>
      <c r="Q267" s="49"/>
      <c r="R267" s="49"/>
      <c r="S267" s="49"/>
    </row>
    <row r="268" s="1" customFormat="1" ht="11.4" spans="4:19">
      <c r="D268" s="49"/>
      <c r="E268" s="49"/>
      <c r="F268" s="49"/>
      <c r="H268" s="49"/>
      <c r="J268" s="115"/>
      <c r="N268" s="119"/>
      <c r="Q268" s="49"/>
      <c r="R268" s="49"/>
      <c r="S268" s="49"/>
    </row>
    <row r="269" s="1" customFormat="1" ht="11.4" spans="4:19">
      <c r="D269" s="49"/>
      <c r="E269" s="49"/>
      <c r="F269" s="49"/>
      <c r="H269" s="49"/>
      <c r="J269" s="115"/>
      <c r="N269" s="119"/>
      <c r="Q269" s="49"/>
      <c r="R269" s="49"/>
      <c r="S269" s="49"/>
    </row>
    <row r="270" s="1" customFormat="1" ht="11.4" spans="4:19">
      <c r="D270" s="49"/>
      <c r="E270" s="49"/>
      <c r="F270" s="49"/>
      <c r="H270" s="49"/>
      <c r="J270" s="115"/>
      <c r="N270" s="119"/>
      <c r="Q270" s="49"/>
      <c r="R270" s="49"/>
      <c r="S270" s="49"/>
    </row>
    <row r="271" s="1" customFormat="1" ht="11.4" spans="4:19">
      <c r="D271" s="49"/>
      <c r="E271" s="49"/>
      <c r="F271" s="49"/>
      <c r="H271" s="49"/>
      <c r="J271" s="115"/>
      <c r="N271" s="119"/>
      <c r="Q271" s="49"/>
      <c r="R271" s="49"/>
      <c r="S271" s="49"/>
    </row>
    <row r="272" s="1" customFormat="1" ht="11.4" spans="4:19">
      <c r="D272" s="49"/>
      <c r="E272" s="49"/>
      <c r="F272" s="49"/>
      <c r="H272" s="49"/>
      <c r="J272" s="115"/>
      <c r="N272" s="119"/>
      <c r="Q272" s="49"/>
      <c r="R272" s="49"/>
      <c r="S272" s="49"/>
    </row>
    <row r="273" s="1" customFormat="1" ht="11.4" spans="4:19">
      <c r="D273" s="49"/>
      <c r="E273" s="49"/>
      <c r="F273" s="49"/>
      <c r="H273" s="49"/>
      <c r="J273" s="115"/>
      <c r="N273" s="119"/>
      <c r="Q273" s="49"/>
      <c r="R273" s="49"/>
      <c r="S273" s="49"/>
    </row>
    <row r="274" s="1" customFormat="1" ht="11.4" spans="4:19">
      <c r="D274" s="49"/>
      <c r="E274" s="49"/>
      <c r="F274" s="49"/>
      <c r="H274" s="49"/>
      <c r="J274" s="115"/>
      <c r="N274" s="119"/>
      <c r="Q274" s="49"/>
      <c r="R274" s="49"/>
      <c r="S274" s="49"/>
    </row>
    <row r="275" s="1" customFormat="1" ht="11.4" spans="4:19">
      <c r="D275" s="49"/>
      <c r="E275" s="49"/>
      <c r="F275" s="49"/>
      <c r="H275" s="49"/>
      <c r="J275" s="115"/>
      <c r="N275" s="119"/>
      <c r="Q275" s="49"/>
      <c r="R275" s="49"/>
      <c r="S275" s="49"/>
    </row>
    <row r="276" s="1" customFormat="1" ht="11.4" spans="4:19">
      <c r="D276" s="49"/>
      <c r="E276" s="49"/>
      <c r="F276" s="49"/>
      <c r="H276" s="49"/>
      <c r="J276" s="115"/>
      <c r="N276" s="119"/>
      <c r="Q276" s="49"/>
      <c r="R276" s="49"/>
      <c r="S276" s="49"/>
    </row>
    <row r="277" s="1" customFormat="1" ht="11.4" spans="4:19">
      <c r="D277" s="49"/>
      <c r="E277" s="49"/>
      <c r="F277" s="49"/>
      <c r="H277" s="49"/>
      <c r="J277" s="115"/>
      <c r="N277" s="119"/>
      <c r="Q277" s="49"/>
      <c r="R277" s="49"/>
      <c r="S277" s="49"/>
    </row>
    <row r="278" s="1" customFormat="1" ht="11.4" spans="4:19">
      <c r="D278" s="49"/>
      <c r="E278" s="49"/>
      <c r="F278" s="49"/>
      <c r="H278" s="49"/>
      <c r="J278" s="115"/>
      <c r="N278" s="119"/>
      <c r="Q278" s="49"/>
      <c r="R278" s="49"/>
      <c r="S278" s="49"/>
    </row>
    <row r="279" s="1" customFormat="1" ht="11.4" spans="4:19">
      <c r="D279" s="49"/>
      <c r="E279" s="49"/>
      <c r="F279" s="49"/>
      <c r="H279" s="49"/>
      <c r="J279" s="115"/>
      <c r="N279" s="119"/>
      <c r="Q279" s="49"/>
      <c r="R279" s="49"/>
      <c r="S279" s="49"/>
    </row>
    <row r="280" s="1" customFormat="1" ht="11.4" spans="4:19">
      <c r="D280" s="49"/>
      <c r="E280" s="49"/>
      <c r="F280" s="49"/>
      <c r="H280" s="49"/>
      <c r="J280" s="115"/>
      <c r="N280" s="119"/>
      <c r="Q280" s="49"/>
      <c r="R280" s="49"/>
      <c r="S280" s="49"/>
    </row>
    <row r="281" s="1" customFormat="1" ht="11.4" spans="4:19">
      <c r="D281" s="49"/>
      <c r="E281" s="49"/>
      <c r="F281" s="49"/>
      <c r="H281" s="49"/>
      <c r="J281" s="115"/>
      <c r="N281" s="119"/>
      <c r="Q281" s="49"/>
      <c r="R281" s="49"/>
      <c r="S281" s="49"/>
    </row>
    <row r="282" s="1" customFormat="1" ht="11.4" spans="4:19">
      <c r="D282" s="49"/>
      <c r="E282" s="49"/>
      <c r="F282" s="49"/>
      <c r="H282" s="49"/>
      <c r="J282" s="115"/>
      <c r="N282" s="119"/>
      <c r="Q282" s="49"/>
      <c r="R282" s="49"/>
      <c r="S282" s="49"/>
    </row>
    <row r="283" s="1" customFormat="1" ht="11.4" spans="4:19">
      <c r="D283" s="49"/>
      <c r="E283" s="49"/>
      <c r="F283" s="49"/>
      <c r="H283" s="49"/>
      <c r="J283" s="115"/>
      <c r="N283" s="119"/>
      <c r="Q283" s="49"/>
      <c r="R283" s="49"/>
      <c r="S283" s="49"/>
    </row>
    <row r="284" s="1" customFormat="1" ht="11.4" spans="4:19">
      <c r="D284" s="49"/>
      <c r="E284" s="49"/>
      <c r="F284" s="49"/>
      <c r="H284" s="49"/>
      <c r="J284" s="115"/>
      <c r="N284" s="119"/>
      <c r="Q284" s="49"/>
      <c r="R284" s="49"/>
      <c r="S284" s="49"/>
    </row>
    <row r="285" s="1" customFormat="1" ht="11.4" spans="4:19">
      <c r="D285" s="49"/>
      <c r="E285" s="49"/>
      <c r="F285" s="49"/>
      <c r="H285" s="49"/>
      <c r="J285" s="115"/>
      <c r="N285" s="119"/>
      <c r="Q285" s="49"/>
      <c r="R285" s="49"/>
      <c r="S285" s="49"/>
    </row>
    <row r="286" s="1" customFormat="1" ht="11.4" spans="4:19">
      <c r="D286" s="49"/>
      <c r="E286" s="49"/>
      <c r="F286" s="49"/>
      <c r="H286" s="49"/>
      <c r="J286" s="115"/>
      <c r="N286" s="119"/>
      <c r="Q286" s="49"/>
      <c r="R286" s="49"/>
      <c r="S286" s="49"/>
    </row>
    <row r="287" s="1" customFormat="1" ht="11.4" spans="4:19">
      <c r="D287" s="49"/>
      <c r="E287" s="49"/>
      <c r="F287" s="49"/>
      <c r="H287" s="49"/>
      <c r="J287" s="115"/>
      <c r="N287" s="119"/>
      <c r="Q287" s="49"/>
      <c r="R287" s="49"/>
      <c r="S287" s="49"/>
    </row>
    <row r="288" s="1" customFormat="1" ht="11.4" spans="4:19">
      <c r="D288" s="49"/>
      <c r="E288" s="49"/>
      <c r="F288" s="49"/>
      <c r="H288" s="49"/>
      <c r="J288" s="115"/>
      <c r="N288" s="119"/>
      <c r="Q288" s="49"/>
      <c r="R288" s="49"/>
      <c r="S288" s="49"/>
    </row>
    <row r="289" s="1" customFormat="1" ht="11.4" spans="4:19">
      <c r="D289" s="49"/>
      <c r="E289" s="49"/>
      <c r="F289" s="49"/>
      <c r="H289" s="49"/>
      <c r="J289" s="115"/>
      <c r="N289" s="119"/>
      <c r="Q289" s="49"/>
      <c r="R289" s="49"/>
      <c r="S289" s="49"/>
    </row>
    <row r="290" s="1" customFormat="1" ht="11.4" spans="4:19">
      <c r="D290" s="49"/>
      <c r="E290" s="49"/>
      <c r="F290" s="49"/>
      <c r="H290" s="49"/>
      <c r="J290" s="115"/>
      <c r="N290" s="119"/>
      <c r="Q290" s="49"/>
      <c r="R290" s="49"/>
      <c r="S290" s="49"/>
    </row>
    <row r="291" s="1" customFormat="1" ht="11.4" spans="4:19">
      <c r="D291" s="49"/>
      <c r="E291" s="49"/>
      <c r="F291" s="49"/>
      <c r="H291" s="49"/>
      <c r="J291" s="115"/>
      <c r="N291" s="119"/>
      <c r="Q291" s="49"/>
      <c r="R291" s="49"/>
      <c r="S291" s="49"/>
    </row>
    <row r="292" s="1" customFormat="1" ht="11.4" spans="4:19">
      <c r="D292" s="49"/>
      <c r="E292" s="49"/>
      <c r="F292" s="49"/>
      <c r="H292" s="49"/>
      <c r="J292" s="115"/>
      <c r="N292" s="119"/>
      <c r="Q292" s="49"/>
      <c r="R292" s="49"/>
      <c r="S292" s="49"/>
    </row>
    <row r="293" s="1" customFormat="1" ht="11.4" spans="4:19">
      <c r="D293" s="49"/>
      <c r="E293" s="49"/>
      <c r="F293" s="49"/>
      <c r="H293" s="49"/>
      <c r="J293" s="115"/>
      <c r="N293" s="119"/>
      <c r="Q293" s="49"/>
      <c r="R293" s="49"/>
      <c r="S293" s="49"/>
    </row>
    <row r="294" s="1" customFormat="1" ht="11.4" spans="4:19">
      <c r="D294" s="49"/>
      <c r="E294" s="49"/>
      <c r="F294" s="49"/>
      <c r="H294" s="49"/>
      <c r="J294" s="115"/>
      <c r="N294" s="119"/>
      <c r="Q294" s="49"/>
      <c r="R294" s="49"/>
      <c r="S294" s="49"/>
    </row>
    <row r="295" s="1" customFormat="1" ht="11.4" spans="4:19">
      <c r="D295" s="49"/>
      <c r="E295" s="49"/>
      <c r="F295" s="49"/>
      <c r="H295" s="49"/>
      <c r="J295" s="115"/>
      <c r="N295" s="119"/>
      <c r="Q295" s="49"/>
      <c r="R295" s="49"/>
      <c r="S295" s="49"/>
    </row>
    <row r="296" s="1" customFormat="1" ht="11.4" spans="4:19">
      <c r="D296" s="49"/>
      <c r="E296" s="49"/>
      <c r="F296" s="49"/>
      <c r="H296" s="49"/>
      <c r="J296" s="115"/>
      <c r="N296" s="119"/>
      <c r="Q296" s="49"/>
      <c r="R296" s="49"/>
      <c r="S296" s="49"/>
    </row>
    <row r="297" s="1" customFormat="1" ht="11.4" spans="4:19">
      <c r="D297" s="49"/>
      <c r="E297" s="49"/>
      <c r="F297" s="49"/>
      <c r="H297" s="49"/>
      <c r="J297" s="115"/>
      <c r="N297" s="119"/>
      <c r="Q297" s="49"/>
      <c r="R297" s="49"/>
      <c r="S297" s="49"/>
    </row>
    <row r="298" s="1" customFormat="1" ht="11.4" spans="4:19">
      <c r="D298" s="49"/>
      <c r="E298" s="49"/>
      <c r="F298" s="49"/>
      <c r="H298" s="49"/>
      <c r="J298" s="115"/>
      <c r="N298" s="119"/>
      <c r="Q298" s="49"/>
      <c r="R298" s="49"/>
      <c r="S298" s="49"/>
    </row>
    <row r="299" s="1" customFormat="1" ht="11.4" spans="4:19">
      <c r="D299" s="49"/>
      <c r="E299" s="49"/>
      <c r="F299" s="49"/>
      <c r="H299" s="49"/>
      <c r="J299" s="115"/>
      <c r="N299" s="119"/>
      <c r="Q299" s="49"/>
      <c r="R299" s="49"/>
      <c r="S299" s="49"/>
    </row>
    <row r="300" s="1" customFormat="1" ht="11.4" spans="4:19">
      <c r="D300" s="49"/>
      <c r="E300" s="49"/>
      <c r="F300" s="49"/>
      <c r="H300" s="49"/>
      <c r="J300" s="115"/>
      <c r="N300" s="119"/>
      <c r="Q300" s="49"/>
      <c r="R300" s="49"/>
      <c r="S300" s="49"/>
    </row>
    <row r="301" s="1" customFormat="1" ht="11.4" spans="4:19">
      <c r="D301" s="49"/>
      <c r="E301" s="49"/>
      <c r="F301" s="49"/>
      <c r="H301" s="49"/>
      <c r="J301" s="115"/>
      <c r="N301" s="119"/>
      <c r="Q301" s="49"/>
      <c r="R301" s="49"/>
      <c r="S301" s="49"/>
    </row>
    <row r="302" s="1" customFormat="1" ht="11.4" spans="4:19">
      <c r="D302" s="49"/>
      <c r="E302" s="49"/>
      <c r="F302" s="49"/>
      <c r="H302" s="49"/>
      <c r="J302" s="115"/>
      <c r="N302" s="119"/>
      <c r="Q302" s="49"/>
      <c r="R302" s="49"/>
      <c r="S302" s="49"/>
    </row>
    <row r="303" s="1" customFormat="1" ht="11.4" spans="4:19">
      <c r="D303" s="49"/>
      <c r="E303" s="49"/>
      <c r="F303" s="49"/>
      <c r="H303" s="49"/>
      <c r="J303" s="115"/>
      <c r="N303" s="119"/>
      <c r="Q303" s="49"/>
      <c r="R303" s="49"/>
      <c r="S303" s="49"/>
    </row>
    <row r="304" s="1" customFormat="1" ht="11.4" spans="4:19">
      <c r="D304" s="49"/>
      <c r="E304" s="49"/>
      <c r="F304" s="49"/>
      <c r="H304" s="49"/>
      <c r="J304" s="115"/>
      <c r="N304" s="119"/>
      <c r="Q304" s="49"/>
      <c r="R304" s="49"/>
      <c r="S304" s="49"/>
    </row>
    <row r="305" s="1" customFormat="1" ht="11.4" spans="4:19">
      <c r="D305" s="49"/>
      <c r="E305" s="49"/>
      <c r="F305" s="49"/>
      <c r="H305" s="49"/>
      <c r="J305" s="115"/>
      <c r="N305" s="119"/>
      <c r="Q305" s="49"/>
      <c r="R305" s="49"/>
      <c r="S305" s="49"/>
    </row>
    <row r="306" s="1" customFormat="1" ht="11.4" spans="4:19">
      <c r="D306" s="49"/>
      <c r="E306" s="49"/>
      <c r="F306" s="49"/>
      <c r="H306" s="49"/>
      <c r="J306" s="115"/>
      <c r="N306" s="119"/>
      <c r="Q306" s="49"/>
      <c r="R306" s="49"/>
      <c r="S306" s="49"/>
    </row>
    <row r="307" s="1" customFormat="1" ht="11.4" spans="4:19">
      <c r="D307" s="49"/>
      <c r="E307" s="49"/>
      <c r="F307" s="49"/>
      <c r="H307" s="49"/>
      <c r="J307" s="115"/>
      <c r="N307" s="119"/>
      <c r="Q307" s="49"/>
      <c r="R307" s="49"/>
      <c r="S307" s="49"/>
    </row>
    <row r="308" s="1" customFormat="1" ht="11.4" spans="4:19">
      <c r="D308" s="49"/>
      <c r="E308" s="49"/>
      <c r="F308" s="49"/>
      <c r="H308" s="49"/>
      <c r="J308" s="115"/>
      <c r="N308" s="119"/>
      <c r="Q308" s="49"/>
      <c r="R308" s="49"/>
      <c r="S308" s="49"/>
    </row>
    <row r="309" s="1" customFormat="1" ht="11.4" spans="4:19">
      <c r="D309" s="49"/>
      <c r="E309" s="49"/>
      <c r="F309" s="49"/>
      <c r="H309" s="49"/>
      <c r="J309" s="115"/>
      <c r="N309" s="119"/>
      <c r="Q309" s="49"/>
      <c r="R309" s="49"/>
      <c r="S309" s="49"/>
    </row>
    <row r="310" s="1" customFormat="1" ht="11.4" spans="4:19">
      <c r="D310" s="49"/>
      <c r="E310" s="49"/>
      <c r="F310" s="49"/>
      <c r="H310" s="49"/>
      <c r="J310" s="115"/>
      <c r="N310" s="119"/>
      <c r="Q310" s="49"/>
      <c r="R310" s="49"/>
      <c r="S310" s="49"/>
    </row>
    <row r="311" s="1" customFormat="1" ht="11.4" spans="4:19">
      <c r="D311" s="49"/>
      <c r="E311" s="49"/>
      <c r="F311" s="49"/>
      <c r="H311" s="49"/>
      <c r="J311" s="115"/>
      <c r="N311" s="119"/>
      <c r="Q311" s="49"/>
      <c r="R311" s="49"/>
      <c r="S311" s="49"/>
    </row>
    <row r="312" s="1" customFormat="1" ht="11.4" spans="4:19">
      <c r="D312" s="49"/>
      <c r="E312" s="49"/>
      <c r="F312" s="49"/>
      <c r="H312" s="49"/>
      <c r="J312" s="115"/>
      <c r="N312" s="119"/>
      <c r="Q312" s="49"/>
      <c r="R312" s="49"/>
      <c r="S312" s="49"/>
    </row>
    <row r="313" s="1" customFormat="1" ht="11.4" spans="4:19">
      <c r="D313" s="49"/>
      <c r="E313" s="49"/>
      <c r="F313" s="49"/>
      <c r="H313" s="49"/>
      <c r="J313" s="115"/>
      <c r="N313" s="119"/>
      <c r="Q313" s="49"/>
      <c r="R313" s="49"/>
      <c r="S313" s="49"/>
    </row>
    <row r="314" s="1" customFormat="1" ht="11.4" spans="4:19">
      <c r="D314" s="49"/>
      <c r="E314" s="49"/>
      <c r="F314" s="49"/>
      <c r="H314" s="49"/>
      <c r="J314" s="115"/>
      <c r="N314" s="119"/>
      <c r="Q314" s="49"/>
      <c r="R314" s="49"/>
      <c r="S314" s="49"/>
    </row>
    <row r="315" s="1" customFormat="1" ht="11.4" spans="4:19">
      <c r="D315" s="49"/>
      <c r="E315" s="49"/>
      <c r="F315" s="49"/>
      <c r="H315" s="49"/>
      <c r="J315" s="115"/>
      <c r="N315" s="119"/>
      <c r="Q315" s="49"/>
      <c r="R315" s="49"/>
      <c r="S315" s="49"/>
    </row>
    <row r="316" s="1" customFormat="1" ht="11.4" spans="4:19">
      <c r="D316" s="49"/>
      <c r="E316" s="49"/>
      <c r="F316" s="49"/>
      <c r="H316" s="49"/>
      <c r="J316" s="115"/>
      <c r="N316" s="119"/>
      <c r="Q316" s="49"/>
      <c r="R316" s="49"/>
      <c r="S316" s="49"/>
    </row>
    <row r="317" s="1" customFormat="1" ht="11.4" spans="4:19">
      <c r="D317" s="49"/>
      <c r="E317" s="49"/>
      <c r="F317" s="49"/>
      <c r="H317" s="49"/>
      <c r="J317" s="115"/>
      <c r="N317" s="119"/>
      <c r="Q317" s="49"/>
      <c r="R317" s="49"/>
      <c r="S317" s="49"/>
    </row>
    <row r="318" s="1" customFormat="1" ht="11.4" spans="4:19">
      <c r="D318" s="49"/>
      <c r="E318" s="49"/>
      <c r="F318" s="49"/>
      <c r="H318" s="49"/>
      <c r="J318" s="115"/>
      <c r="N318" s="119"/>
      <c r="Q318" s="49"/>
      <c r="R318" s="49"/>
      <c r="S318" s="49"/>
    </row>
    <row r="319" s="1" customFormat="1" ht="11.4" spans="4:19">
      <c r="D319" s="49"/>
      <c r="E319" s="49"/>
      <c r="F319" s="49"/>
      <c r="H319" s="49"/>
      <c r="J319" s="115"/>
      <c r="N319" s="119"/>
      <c r="Q319" s="49"/>
      <c r="R319" s="49"/>
      <c r="S319" s="49"/>
    </row>
    <row r="320" s="1" customFormat="1" ht="11.4" spans="4:19">
      <c r="D320" s="49"/>
      <c r="E320" s="49"/>
      <c r="F320" s="49"/>
      <c r="H320" s="49"/>
      <c r="J320" s="115"/>
      <c r="N320" s="119"/>
      <c r="Q320" s="49"/>
      <c r="R320" s="49"/>
      <c r="S320" s="49"/>
    </row>
    <row r="321" s="1" customFormat="1" ht="11.4" spans="4:19">
      <c r="D321" s="49"/>
      <c r="E321" s="49"/>
      <c r="F321" s="49"/>
      <c r="H321" s="49"/>
      <c r="J321" s="115"/>
      <c r="N321" s="119"/>
      <c r="Q321" s="49"/>
      <c r="R321" s="49"/>
      <c r="S321" s="49"/>
    </row>
    <row r="322" s="1" customFormat="1" ht="11.4" spans="4:19">
      <c r="D322" s="49"/>
      <c r="E322" s="49"/>
      <c r="F322" s="49"/>
      <c r="H322" s="49"/>
      <c r="J322" s="115"/>
      <c r="N322" s="119"/>
      <c r="Q322" s="49"/>
      <c r="R322" s="49"/>
      <c r="S322" s="49"/>
    </row>
    <row r="323" s="1" customFormat="1" ht="11.4" spans="4:19">
      <c r="D323" s="49"/>
      <c r="E323" s="49"/>
      <c r="F323" s="49"/>
      <c r="H323" s="49"/>
      <c r="J323" s="115"/>
      <c r="N323" s="119"/>
      <c r="Q323" s="49"/>
      <c r="R323" s="49"/>
      <c r="S323" s="49"/>
    </row>
    <row r="324" s="1" customFormat="1" ht="11.4" spans="4:19">
      <c r="D324" s="49"/>
      <c r="E324" s="49"/>
      <c r="F324" s="49"/>
      <c r="H324" s="49"/>
      <c r="J324" s="115"/>
      <c r="N324" s="119"/>
      <c r="Q324" s="49"/>
      <c r="R324" s="49"/>
      <c r="S324" s="49"/>
    </row>
    <row r="325" s="1" customFormat="1" ht="11.4" spans="4:19">
      <c r="D325" s="49"/>
      <c r="E325" s="49"/>
      <c r="F325" s="49"/>
      <c r="H325" s="49"/>
      <c r="J325" s="115"/>
      <c r="N325" s="119"/>
      <c r="Q325" s="49"/>
      <c r="R325" s="49"/>
      <c r="S325" s="49"/>
    </row>
    <row r="326" s="1" customFormat="1" ht="11.4" spans="4:19">
      <c r="D326" s="49"/>
      <c r="E326" s="49"/>
      <c r="F326" s="49"/>
      <c r="H326" s="49"/>
      <c r="J326" s="115"/>
      <c r="N326" s="119"/>
      <c r="Q326" s="49"/>
      <c r="R326" s="49"/>
      <c r="S326" s="49"/>
    </row>
    <row r="327" s="1" customFormat="1" ht="11.4" spans="4:19">
      <c r="D327" s="49"/>
      <c r="E327" s="49"/>
      <c r="F327" s="49"/>
      <c r="H327" s="49"/>
      <c r="J327" s="115"/>
      <c r="N327" s="119"/>
      <c r="Q327" s="49"/>
      <c r="R327" s="49"/>
      <c r="S327" s="49"/>
    </row>
    <row r="328" s="1" customFormat="1" ht="11.4" spans="4:19">
      <c r="D328" s="49"/>
      <c r="E328" s="49"/>
      <c r="F328" s="49"/>
      <c r="H328" s="49"/>
      <c r="J328" s="115"/>
      <c r="N328" s="119"/>
      <c r="Q328" s="49"/>
      <c r="R328" s="49"/>
      <c r="S328" s="49"/>
    </row>
    <row r="329" s="1" customFormat="1" ht="11.4" spans="4:19">
      <c r="D329" s="49"/>
      <c r="E329" s="49"/>
      <c r="F329" s="49"/>
      <c r="H329" s="49"/>
      <c r="J329" s="115"/>
      <c r="N329" s="119"/>
      <c r="Q329" s="49"/>
      <c r="R329" s="49"/>
      <c r="S329" s="49"/>
    </row>
    <row r="330" s="1" customFormat="1" ht="11.4" spans="4:19">
      <c r="D330" s="49"/>
      <c r="E330" s="49"/>
      <c r="F330" s="49"/>
      <c r="H330" s="49"/>
      <c r="J330" s="115"/>
      <c r="N330" s="119"/>
      <c r="Q330" s="49"/>
      <c r="R330" s="49"/>
      <c r="S330" s="49"/>
    </row>
    <row r="331" s="1" customFormat="1" ht="11.4" spans="4:19">
      <c r="D331" s="49"/>
      <c r="E331" s="49"/>
      <c r="F331" s="49"/>
      <c r="H331" s="49"/>
      <c r="J331" s="115"/>
      <c r="N331" s="119"/>
      <c r="Q331" s="49"/>
      <c r="R331" s="49"/>
      <c r="S331" s="49"/>
    </row>
    <row r="332" s="1" customFormat="1" ht="11.4" spans="4:19">
      <c r="D332" s="49"/>
      <c r="E332" s="49"/>
      <c r="F332" s="49"/>
      <c r="H332" s="49"/>
      <c r="J332" s="115"/>
      <c r="N332" s="119"/>
      <c r="Q332" s="49"/>
      <c r="R332" s="49"/>
      <c r="S332" s="49"/>
    </row>
    <row r="333" s="1" customFormat="1" ht="11.4" spans="4:19">
      <c r="D333" s="49"/>
      <c r="E333" s="49"/>
      <c r="F333" s="49"/>
      <c r="H333" s="49"/>
      <c r="J333" s="115"/>
      <c r="N333" s="119"/>
      <c r="Q333" s="49"/>
      <c r="R333" s="49"/>
      <c r="S333" s="49"/>
    </row>
    <row r="334" s="1" customFormat="1" ht="11.4" spans="4:19">
      <c r="D334" s="49"/>
      <c r="E334" s="49"/>
      <c r="F334" s="49"/>
      <c r="H334" s="49"/>
      <c r="J334" s="115"/>
      <c r="N334" s="119"/>
      <c r="Q334" s="49"/>
      <c r="R334" s="49"/>
      <c r="S334" s="49"/>
    </row>
    <row r="335" s="1" customFormat="1" ht="11.4" spans="4:19">
      <c r="D335" s="49"/>
      <c r="E335" s="49"/>
      <c r="F335" s="49"/>
      <c r="H335" s="49"/>
      <c r="J335" s="115"/>
      <c r="N335" s="119"/>
      <c r="Q335" s="49"/>
      <c r="R335" s="49"/>
      <c r="S335" s="49"/>
    </row>
    <row r="336" s="1" customFormat="1" ht="11.4" spans="4:19">
      <c r="D336" s="49"/>
      <c r="E336" s="49"/>
      <c r="F336" s="49"/>
      <c r="H336" s="49"/>
      <c r="J336" s="115"/>
      <c r="N336" s="119"/>
      <c r="Q336" s="49"/>
      <c r="R336" s="49"/>
      <c r="S336" s="49"/>
    </row>
    <row r="337" s="1" customFormat="1" ht="11.4" spans="4:19">
      <c r="D337" s="49"/>
      <c r="E337" s="49"/>
      <c r="F337" s="49"/>
      <c r="H337" s="49"/>
      <c r="J337" s="115"/>
      <c r="N337" s="119"/>
      <c r="Q337" s="49"/>
      <c r="R337" s="49"/>
      <c r="S337" s="49"/>
    </row>
    <row r="338" s="1" customFormat="1" ht="11.4" spans="4:19">
      <c r="D338" s="49"/>
      <c r="E338" s="49"/>
      <c r="F338" s="49"/>
      <c r="H338" s="49"/>
      <c r="J338" s="115"/>
      <c r="N338" s="119"/>
      <c r="Q338" s="49"/>
      <c r="R338" s="49"/>
      <c r="S338" s="49"/>
    </row>
    <row r="339" s="1" customFormat="1" ht="11.4" spans="4:19">
      <c r="D339" s="49"/>
      <c r="E339" s="49"/>
      <c r="F339" s="49"/>
      <c r="H339" s="49"/>
      <c r="J339" s="115"/>
      <c r="N339" s="119"/>
      <c r="Q339" s="49"/>
      <c r="R339" s="49"/>
      <c r="S339" s="49"/>
    </row>
    <row r="340" s="1" customFormat="1" ht="11.4" spans="4:19">
      <c r="D340" s="49"/>
      <c r="E340" s="49"/>
      <c r="F340" s="49"/>
      <c r="H340" s="49"/>
      <c r="J340" s="115"/>
      <c r="N340" s="119"/>
      <c r="Q340" s="49"/>
      <c r="R340" s="49"/>
      <c r="S340" s="49"/>
    </row>
    <row r="341" s="1" customFormat="1" ht="11.4" spans="4:19">
      <c r="D341" s="49"/>
      <c r="E341" s="49"/>
      <c r="F341" s="49"/>
      <c r="H341" s="49"/>
      <c r="J341" s="115"/>
      <c r="N341" s="119"/>
      <c r="Q341" s="49"/>
      <c r="R341" s="49"/>
      <c r="S341" s="49"/>
    </row>
    <row r="342" s="1" customFormat="1" ht="11.4" spans="4:19">
      <c r="D342" s="49"/>
      <c r="E342" s="49"/>
      <c r="F342" s="49"/>
      <c r="H342" s="49"/>
      <c r="J342" s="115"/>
      <c r="N342" s="119"/>
      <c r="Q342" s="49"/>
      <c r="R342" s="49"/>
      <c r="S342" s="49"/>
    </row>
    <row r="343" s="1" customFormat="1" ht="11.4" spans="4:19">
      <c r="D343" s="49"/>
      <c r="E343" s="49"/>
      <c r="F343" s="49"/>
      <c r="H343" s="49"/>
      <c r="J343" s="115"/>
      <c r="N343" s="119"/>
      <c r="Q343" s="49"/>
      <c r="R343" s="49"/>
      <c r="S343" s="49"/>
    </row>
    <row r="344" s="1" customFormat="1" ht="11.4" spans="4:19">
      <c r="D344" s="49"/>
      <c r="E344" s="49"/>
      <c r="F344" s="49"/>
      <c r="H344" s="49"/>
      <c r="J344" s="115"/>
      <c r="N344" s="119"/>
      <c r="Q344" s="49"/>
      <c r="R344" s="49"/>
      <c r="S344" s="49"/>
    </row>
    <row r="345" s="1" customFormat="1" ht="11.4" spans="4:19">
      <c r="D345" s="49"/>
      <c r="E345" s="49"/>
      <c r="F345" s="49"/>
      <c r="H345" s="49"/>
      <c r="J345" s="115"/>
      <c r="N345" s="119"/>
      <c r="Q345" s="49"/>
      <c r="R345" s="49"/>
      <c r="S345" s="49"/>
    </row>
    <row r="346" s="1" customFormat="1" ht="11.4" spans="4:19">
      <c r="D346" s="49"/>
      <c r="E346" s="49"/>
      <c r="F346" s="49"/>
      <c r="H346" s="49"/>
      <c r="J346" s="115"/>
      <c r="N346" s="119"/>
      <c r="Q346" s="49"/>
      <c r="R346" s="49"/>
      <c r="S346" s="49"/>
    </row>
    <row r="347" s="1" customFormat="1" ht="11.4" spans="4:19">
      <c r="D347" s="49"/>
      <c r="E347" s="49"/>
      <c r="F347" s="49"/>
      <c r="H347" s="49"/>
      <c r="J347" s="115"/>
      <c r="N347" s="119"/>
      <c r="Q347" s="49"/>
      <c r="R347" s="49"/>
      <c r="S347" s="49"/>
    </row>
    <row r="348" s="1" customFormat="1" ht="11.4" spans="4:19">
      <c r="D348" s="49"/>
      <c r="E348" s="49"/>
      <c r="F348" s="49"/>
      <c r="H348" s="49"/>
      <c r="J348" s="115"/>
      <c r="N348" s="119"/>
      <c r="Q348" s="49"/>
      <c r="R348" s="49"/>
      <c r="S348" s="49"/>
    </row>
    <row r="349" s="1" customFormat="1" ht="11.4" spans="4:19">
      <c r="D349" s="49"/>
      <c r="E349" s="49"/>
      <c r="F349" s="49"/>
      <c r="H349" s="49"/>
      <c r="J349" s="115"/>
      <c r="N349" s="119"/>
      <c r="Q349" s="49"/>
      <c r="R349" s="49"/>
      <c r="S349" s="49"/>
    </row>
    <row r="350" s="1" customFormat="1" ht="11.4" spans="4:19">
      <c r="D350" s="49"/>
      <c r="E350" s="49"/>
      <c r="F350" s="49"/>
      <c r="H350" s="49"/>
      <c r="J350" s="115"/>
      <c r="N350" s="119"/>
      <c r="Q350" s="49"/>
      <c r="R350" s="49"/>
      <c r="S350" s="49"/>
    </row>
    <row r="351" s="1" customFormat="1" ht="11.4" spans="4:19">
      <c r="D351" s="49"/>
      <c r="E351" s="49"/>
      <c r="F351" s="49"/>
      <c r="H351" s="49"/>
      <c r="J351" s="115"/>
      <c r="N351" s="119"/>
      <c r="Q351" s="49"/>
      <c r="R351" s="49"/>
      <c r="S351" s="49"/>
    </row>
    <row r="352" s="1" customFormat="1" ht="11.4" spans="4:19">
      <c r="D352" s="49"/>
      <c r="E352" s="49"/>
      <c r="F352" s="49"/>
      <c r="H352" s="49"/>
      <c r="J352" s="115"/>
      <c r="N352" s="119"/>
      <c r="Q352" s="49"/>
      <c r="R352" s="49"/>
      <c r="S352" s="49"/>
    </row>
    <row r="353" s="1" customFormat="1" ht="11.4" spans="4:19">
      <c r="D353" s="49"/>
      <c r="E353" s="49"/>
      <c r="F353" s="49"/>
      <c r="H353" s="49"/>
      <c r="J353" s="115"/>
      <c r="N353" s="119"/>
      <c r="Q353" s="49"/>
      <c r="R353" s="49"/>
      <c r="S353" s="49"/>
    </row>
    <row r="354" s="1" customFormat="1" ht="11.4" spans="4:19">
      <c r="D354" s="49"/>
      <c r="E354" s="49"/>
      <c r="F354" s="49"/>
      <c r="H354" s="49"/>
      <c r="J354" s="115"/>
      <c r="N354" s="119"/>
      <c r="Q354" s="49"/>
      <c r="R354" s="49"/>
      <c r="S354" s="49"/>
    </row>
    <row r="355" s="1" customFormat="1" ht="11.4" spans="4:19">
      <c r="D355" s="49"/>
      <c r="E355" s="49"/>
      <c r="F355" s="49"/>
      <c r="H355" s="49"/>
      <c r="J355" s="115"/>
      <c r="N355" s="119"/>
      <c r="Q355" s="49"/>
      <c r="R355" s="49"/>
      <c r="S355" s="49"/>
    </row>
    <row r="356" s="1" customFormat="1" ht="11.4" spans="4:19">
      <c r="D356" s="49"/>
      <c r="E356" s="49"/>
      <c r="F356" s="49"/>
      <c r="H356" s="49"/>
      <c r="J356" s="115"/>
      <c r="N356" s="119"/>
      <c r="Q356" s="49"/>
      <c r="R356" s="49"/>
      <c r="S356" s="49"/>
    </row>
    <row r="357" s="1" customFormat="1" ht="11.4" spans="4:19">
      <c r="D357" s="49"/>
      <c r="E357" s="49"/>
      <c r="F357" s="49"/>
      <c r="H357" s="49"/>
      <c r="J357" s="115"/>
      <c r="N357" s="119"/>
      <c r="Q357" s="49"/>
      <c r="R357" s="49"/>
      <c r="S357" s="49"/>
    </row>
    <row r="358" s="1" customFormat="1" ht="11.4" spans="4:19">
      <c r="D358" s="49"/>
      <c r="E358" s="49"/>
      <c r="F358" s="49"/>
      <c r="H358" s="49"/>
      <c r="J358" s="115"/>
      <c r="N358" s="119"/>
      <c r="Q358" s="49"/>
      <c r="R358" s="49"/>
      <c r="S358" s="49"/>
    </row>
    <row r="359" s="1" customFormat="1" ht="11.4" spans="4:19">
      <c r="D359" s="49"/>
      <c r="E359" s="49"/>
      <c r="F359" s="49"/>
      <c r="H359" s="49"/>
      <c r="J359" s="115"/>
      <c r="N359" s="119"/>
      <c r="Q359" s="49"/>
      <c r="R359" s="49"/>
      <c r="S359" s="49"/>
    </row>
    <row r="360" s="1" customFormat="1" ht="11.4" spans="4:19">
      <c r="D360" s="49"/>
      <c r="E360" s="49"/>
      <c r="F360" s="49"/>
      <c r="H360" s="49"/>
      <c r="J360" s="115"/>
      <c r="N360" s="119"/>
      <c r="Q360" s="49"/>
      <c r="R360" s="49"/>
      <c r="S360" s="49"/>
    </row>
    <row r="361" s="1" customFormat="1" ht="11.4" spans="4:19">
      <c r="D361" s="49"/>
      <c r="E361" s="49"/>
      <c r="F361" s="49"/>
      <c r="H361" s="49"/>
      <c r="J361" s="115"/>
      <c r="N361" s="119"/>
      <c r="Q361" s="49"/>
      <c r="R361" s="49"/>
      <c r="S361" s="49"/>
    </row>
    <row r="362" s="1" customFormat="1" ht="11.4" spans="4:19">
      <c r="D362" s="49"/>
      <c r="E362" s="49"/>
      <c r="F362" s="49"/>
      <c r="H362" s="49"/>
      <c r="J362" s="115"/>
      <c r="N362" s="119"/>
      <c r="Q362" s="49"/>
      <c r="R362" s="49"/>
      <c r="S362" s="49"/>
    </row>
    <row r="363" s="1" customFormat="1" ht="11.4" spans="4:19">
      <c r="D363" s="49"/>
      <c r="E363" s="49"/>
      <c r="F363" s="49"/>
      <c r="H363" s="49"/>
      <c r="J363" s="115"/>
      <c r="N363" s="119"/>
      <c r="Q363" s="49"/>
      <c r="R363" s="49"/>
      <c r="S363" s="49"/>
    </row>
    <row r="364" s="1" customFormat="1" ht="11.4" spans="4:19">
      <c r="D364" s="49"/>
      <c r="E364" s="49"/>
      <c r="F364" s="49"/>
      <c r="H364" s="49"/>
      <c r="J364" s="115"/>
      <c r="N364" s="119"/>
      <c r="Q364" s="49"/>
      <c r="R364" s="49"/>
      <c r="S364" s="49"/>
    </row>
    <row r="365" s="1" customFormat="1" ht="11.4" spans="4:19">
      <c r="D365" s="49"/>
      <c r="E365" s="49"/>
      <c r="F365" s="49"/>
      <c r="H365" s="49"/>
      <c r="J365" s="115"/>
      <c r="N365" s="119"/>
      <c r="Q365" s="49"/>
      <c r="R365" s="49"/>
      <c r="S365" s="49"/>
    </row>
    <row r="366" s="1" customFormat="1" ht="11.4" spans="4:19">
      <c r="D366" s="49"/>
      <c r="E366" s="49"/>
      <c r="F366" s="49"/>
      <c r="H366" s="49"/>
      <c r="J366" s="115"/>
      <c r="N366" s="119"/>
      <c r="Q366" s="49"/>
      <c r="R366" s="49"/>
      <c r="S366" s="49"/>
    </row>
    <row r="367" s="1" customFormat="1" ht="11.4" spans="4:19">
      <c r="D367" s="49"/>
      <c r="E367" s="49"/>
      <c r="F367" s="49"/>
      <c r="H367" s="49"/>
      <c r="J367" s="115"/>
      <c r="N367" s="119"/>
      <c r="Q367" s="49"/>
      <c r="R367" s="49"/>
      <c r="S367" s="49"/>
    </row>
    <row r="368" s="1" customFormat="1" ht="11.4" spans="4:19">
      <c r="D368" s="49"/>
      <c r="E368" s="49"/>
      <c r="F368" s="49"/>
      <c r="H368" s="49"/>
      <c r="J368" s="115"/>
      <c r="N368" s="119"/>
      <c r="Q368" s="49"/>
      <c r="R368" s="49"/>
      <c r="S368" s="49"/>
    </row>
    <row r="369" s="1" customFormat="1" ht="11.4" spans="4:19">
      <c r="D369" s="49"/>
      <c r="E369" s="49"/>
      <c r="F369" s="49"/>
      <c r="H369" s="49"/>
      <c r="J369" s="115"/>
      <c r="N369" s="119"/>
      <c r="Q369" s="49"/>
      <c r="R369" s="49"/>
      <c r="S369" s="49"/>
    </row>
    <row r="370" s="1" customFormat="1" ht="11.4" spans="4:19">
      <c r="D370" s="49"/>
      <c r="E370" s="49"/>
      <c r="F370" s="49"/>
      <c r="H370" s="49"/>
      <c r="J370" s="115"/>
      <c r="N370" s="119"/>
      <c r="Q370" s="49"/>
      <c r="R370" s="49"/>
      <c r="S370" s="49"/>
    </row>
    <row r="371" s="1" customFormat="1" ht="11.4" spans="4:19">
      <c r="D371" s="49"/>
      <c r="E371" s="49"/>
      <c r="F371" s="49"/>
      <c r="H371" s="49"/>
      <c r="J371" s="115"/>
      <c r="N371" s="119"/>
      <c r="Q371" s="49"/>
      <c r="R371" s="49"/>
      <c r="S371" s="49"/>
    </row>
    <row r="372" s="1" customFormat="1" ht="11.4" spans="4:19">
      <c r="D372" s="49"/>
      <c r="E372" s="49"/>
      <c r="F372" s="49"/>
      <c r="H372" s="49"/>
      <c r="J372" s="115"/>
      <c r="N372" s="119"/>
      <c r="Q372" s="49"/>
      <c r="R372" s="49"/>
      <c r="S372" s="49"/>
    </row>
    <row r="373" s="1" customFormat="1" ht="11.4" spans="4:19">
      <c r="D373" s="49"/>
      <c r="E373" s="49"/>
      <c r="F373" s="49"/>
      <c r="H373" s="49"/>
      <c r="J373" s="115"/>
      <c r="N373" s="119"/>
      <c r="Q373" s="49"/>
      <c r="R373" s="49"/>
      <c r="S373" s="49"/>
    </row>
    <row r="374" s="1" customFormat="1" ht="11.4" spans="4:19">
      <c r="D374" s="49"/>
      <c r="E374" s="49"/>
      <c r="F374" s="49"/>
      <c r="H374" s="49"/>
      <c r="J374" s="115"/>
      <c r="N374" s="119"/>
      <c r="Q374" s="49"/>
      <c r="R374" s="49"/>
      <c r="S374" s="49"/>
    </row>
    <row r="375" s="1" customFormat="1" ht="11.4" spans="4:19">
      <c r="D375" s="49"/>
      <c r="E375" s="49"/>
      <c r="F375" s="49"/>
      <c r="H375" s="49"/>
      <c r="J375" s="115"/>
      <c r="N375" s="119"/>
      <c r="Q375" s="49"/>
      <c r="R375" s="49"/>
      <c r="S375" s="49"/>
    </row>
    <row r="376" s="1" customFormat="1" ht="11.4" spans="4:19">
      <c r="D376" s="49"/>
      <c r="E376" s="49"/>
      <c r="F376" s="49"/>
      <c r="H376" s="49"/>
      <c r="J376" s="115"/>
      <c r="N376" s="119"/>
      <c r="Q376" s="49"/>
      <c r="R376" s="49"/>
      <c r="S376" s="49"/>
    </row>
    <row r="377" s="1" customFormat="1" ht="11.4" spans="4:19">
      <c r="D377" s="49"/>
      <c r="E377" s="49"/>
      <c r="F377" s="49"/>
      <c r="H377" s="49"/>
      <c r="J377" s="115"/>
      <c r="N377" s="119"/>
      <c r="Q377" s="49"/>
      <c r="R377" s="49"/>
      <c r="S377" s="49"/>
    </row>
    <row r="378" s="1" customFormat="1" ht="11.4" spans="4:19">
      <c r="D378" s="49"/>
      <c r="E378" s="49"/>
      <c r="F378" s="49"/>
      <c r="H378" s="49"/>
      <c r="J378" s="115"/>
      <c r="N378" s="119"/>
      <c r="Q378" s="49"/>
      <c r="R378" s="49"/>
      <c r="S378" s="49"/>
    </row>
    <row r="379" s="1" customFormat="1" ht="11.4" spans="4:19">
      <c r="D379" s="49"/>
      <c r="E379" s="49"/>
      <c r="F379" s="49"/>
      <c r="H379" s="49"/>
      <c r="J379" s="115"/>
      <c r="N379" s="119"/>
      <c r="Q379" s="49"/>
      <c r="R379" s="49"/>
      <c r="S379" s="49"/>
    </row>
    <row r="380" s="1" customFormat="1" ht="11.4" spans="4:19">
      <c r="D380" s="49"/>
      <c r="E380" s="49"/>
      <c r="F380" s="49"/>
      <c r="H380" s="49"/>
      <c r="J380" s="115"/>
      <c r="N380" s="119"/>
      <c r="Q380" s="49"/>
      <c r="R380" s="49"/>
      <c r="S380" s="49"/>
    </row>
    <row r="381" s="1" customFormat="1" ht="11.4" spans="4:19">
      <c r="D381" s="49"/>
      <c r="E381" s="49"/>
      <c r="F381" s="49"/>
      <c r="H381" s="49"/>
      <c r="J381" s="115"/>
      <c r="N381" s="119"/>
      <c r="Q381" s="49"/>
      <c r="R381" s="49"/>
      <c r="S381" s="49"/>
    </row>
    <row r="382" s="1" customFormat="1" ht="11.4" spans="4:19">
      <c r="D382" s="49"/>
      <c r="E382" s="49"/>
      <c r="F382" s="49"/>
      <c r="H382" s="49"/>
      <c r="J382" s="115"/>
      <c r="N382" s="119"/>
      <c r="Q382" s="49"/>
      <c r="R382" s="49"/>
      <c r="S382" s="49"/>
    </row>
    <row r="383" s="1" customFormat="1" ht="11.4" spans="4:19">
      <c r="D383" s="49"/>
      <c r="E383" s="49"/>
      <c r="F383" s="49"/>
      <c r="H383" s="49"/>
      <c r="J383" s="115"/>
      <c r="N383" s="119"/>
      <c r="Q383" s="49"/>
      <c r="R383" s="49"/>
      <c r="S383" s="49"/>
    </row>
    <row r="384" s="1" customFormat="1" ht="11.4" spans="4:19">
      <c r="D384" s="49"/>
      <c r="E384" s="49"/>
      <c r="F384" s="49"/>
      <c r="H384" s="49"/>
      <c r="J384" s="115"/>
      <c r="N384" s="119"/>
      <c r="Q384" s="49"/>
      <c r="R384" s="49"/>
      <c r="S384" s="49"/>
    </row>
    <row r="385" s="1" customFormat="1" ht="11.4" spans="4:19">
      <c r="D385" s="49"/>
      <c r="E385" s="49"/>
      <c r="F385" s="49"/>
      <c r="H385" s="49"/>
      <c r="J385" s="115"/>
      <c r="N385" s="119"/>
      <c r="Q385" s="49"/>
      <c r="R385" s="49"/>
      <c r="S385" s="49"/>
    </row>
    <row r="386" s="1" customFormat="1" ht="11.4" spans="4:19">
      <c r="D386" s="49"/>
      <c r="E386" s="49"/>
      <c r="F386" s="49"/>
      <c r="H386" s="49"/>
      <c r="J386" s="115"/>
      <c r="N386" s="119"/>
      <c r="Q386" s="49"/>
      <c r="R386" s="49"/>
      <c r="S386" s="49"/>
    </row>
    <row r="387" s="1" customFormat="1" ht="11.4" spans="4:19">
      <c r="D387" s="49"/>
      <c r="E387" s="49"/>
      <c r="F387" s="49"/>
      <c r="H387" s="49"/>
      <c r="J387" s="115"/>
      <c r="N387" s="119"/>
      <c r="Q387" s="49"/>
      <c r="R387" s="49"/>
      <c r="S387" s="49"/>
    </row>
    <row r="388" s="1" customFormat="1" ht="11.4" spans="4:19">
      <c r="D388" s="49"/>
      <c r="E388" s="49"/>
      <c r="F388" s="49"/>
      <c r="H388" s="49"/>
      <c r="J388" s="115"/>
      <c r="N388" s="119"/>
      <c r="Q388" s="49"/>
      <c r="R388" s="49"/>
      <c r="S388" s="49"/>
    </row>
    <row r="389" s="1" customFormat="1" ht="11.4" spans="4:19">
      <c r="D389" s="49"/>
      <c r="E389" s="49"/>
      <c r="F389" s="49"/>
      <c r="H389" s="49"/>
      <c r="J389" s="115"/>
      <c r="N389" s="119"/>
      <c r="Q389" s="49"/>
      <c r="R389" s="49"/>
      <c r="S389" s="49"/>
    </row>
    <row r="390" s="1" customFormat="1" ht="11.4" spans="4:19">
      <c r="D390" s="49"/>
      <c r="E390" s="49"/>
      <c r="F390" s="49"/>
      <c r="H390" s="49"/>
      <c r="J390" s="115"/>
      <c r="N390" s="119"/>
      <c r="Q390" s="49"/>
      <c r="R390" s="49"/>
      <c r="S390" s="49"/>
    </row>
    <row r="391" s="1" customFormat="1" ht="11.4" spans="4:19">
      <c r="D391" s="49"/>
      <c r="E391" s="49"/>
      <c r="F391" s="49"/>
      <c r="H391" s="49"/>
      <c r="J391" s="115"/>
      <c r="N391" s="119"/>
      <c r="Q391" s="49"/>
      <c r="R391" s="49"/>
      <c r="S391" s="49"/>
    </row>
    <row r="392" s="1" customFormat="1" ht="11.4" spans="4:19">
      <c r="D392" s="49"/>
      <c r="E392" s="49"/>
      <c r="F392" s="49"/>
      <c r="H392" s="49"/>
      <c r="J392" s="115"/>
      <c r="N392" s="119"/>
      <c r="Q392" s="49"/>
      <c r="R392" s="49"/>
      <c r="S392" s="49"/>
    </row>
    <row r="393" s="1" customFormat="1" ht="11.4" spans="4:19">
      <c r="D393" s="49"/>
      <c r="E393" s="49"/>
      <c r="F393" s="49"/>
      <c r="H393" s="49"/>
      <c r="J393" s="115"/>
      <c r="N393" s="119"/>
      <c r="Q393" s="49"/>
      <c r="R393" s="49"/>
      <c r="S393" s="49"/>
    </row>
    <row r="394" s="1" customFormat="1" ht="11.4" spans="4:19">
      <c r="D394" s="49"/>
      <c r="E394" s="49"/>
      <c r="F394" s="49"/>
      <c r="H394" s="49"/>
      <c r="J394" s="115"/>
      <c r="N394" s="119"/>
      <c r="Q394" s="49"/>
      <c r="R394" s="49"/>
      <c r="S394" s="49"/>
    </row>
    <row r="395" s="1" customFormat="1" ht="11.4" spans="4:19">
      <c r="D395" s="49"/>
      <c r="E395" s="49"/>
      <c r="F395" s="49"/>
      <c r="H395" s="49"/>
      <c r="J395" s="115"/>
      <c r="N395" s="119"/>
      <c r="Q395" s="49"/>
      <c r="R395" s="49"/>
      <c r="S395" s="49"/>
    </row>
    <row r="396" s="1" customFormat="1" ht="11.4" spans="4:19">
      <c r="D396" s="49"/>
      <c r="E396" s="49"/>
      <c r="F396" s="49"/>
      <c r="H396" s="49"/>
      <c r="J396" s="115"/>
      <c r="N396" s="119"/>
      <c r="Q396" s="49"/>
      <c r="R396" s="49"/>
      <c r="S396" s="49"/>
    </row>
    <row r="397" s="1" customFormat="1" ht="11.4" spans="4:19">
      <c r="D397" s="49"/>
      <c r="E397" s="49"/>
      <c r="F397" s="49"/>
      <c r="H397" s="49"/>
      <c r="J397" s="115"/>
      <c r="N397" s="119"/>
      <c r="Q397" s="49"/>
      <c r="R397" s="49"/>
      <c r="S397" s="49"/>
    </row>
    <row r="398" s="1" customFormat="1" ht="11.4" spans="4:19">
      <c r="D398" s="49"/>
      <c r="E398" s="49"/>
      <c r="F398" s="49"/>
      <c r="H398" s="49"/>
      <c r="J398" s="115"/>
      <c r="N398" s="119"/>
      <c r="Q398" s="49"/>
      <c r="R398" s="49"/>
      <c r="S398" s="49"/>
    </row>
    <row r="399" s="1" customFormat="1" ht="11.4" spans="4:19">
      <c r="D399" s="49"/>
      <c r="E399" s="49"/>
      <c r="F399" s="49"/>
      <c r="H399" s="49"/>
      <c r="J399" s="115"/>
      <c r="N399" s="119"/>
      <c r="Q399" s="49"/>
      <c r="R399" s="49"/>
      <c r="S399" s="49"/>
    </row>
    <row r="400" s="1" customFormat="1" ht="11.4" spans="4:19">
      <c r="D400" s="49"/>
      <c r="E400" s="49"/>
      <c r="F400" s="49"/>
      <c r="H400" s="49"/>
      <c r="J400" s="115"/>
      <c r="N400" s="119"/>
      <c r="Q400" s="49"/>
      <c r="R400" s="49"/>
      <c r="S400" s="49"/>
    </row>
    <row r="401" s="1" customFormat="1" ht="11.4" spans="4:19">
      <c r="D401" s="49"/>
      <c r="E401" s="49"/>
      <c r="F401" s="49"/>
      <c r="H401" s="49"/>
      <c r="J401" s="115"/>
      <c r="N401" s="119"/>
      <c r="Q401" s="49"/>
      <c r="R401" s="49"/>
      <c r="S401" s="49"/>
    </row>
    <row r="402" s="1" customFormat="1" ht="11.4" spans="4:19">
      <c r="D402" s="49"/>
      <c r="E402" s="49"/>
      <c r="F402" s="49"/>
      <c r="H402" s="49"/>
      <c r="J402" s="115"/>
      <c r="N402" s="119"/>
      <c r="Q402" s="49"/>
      <c r="R402" s="49"/>
      <c r="S402" s="49"/>
    </row>
    <row r="403" s="1" customFormat="1" ht="11.4" spans="4:19">
      <c r="D403" s="49"/>
      <c r="E403" s="49"/>
      <c r="F403" s="49"/>
      <c r="H403" s="49"/>
      <c r="J403" s="115"/>
      <c r="N403" s="119"/>
      <c r="Q403" s="49"/>
      <c r="R403" s="49"/>
      <c r="S403" s="49"/>
    </row>
    <row r="404" s="1" customFormat="1" ht="11.4" spans="4:19">
      <c r="D404" s="49"/>
      <c r="E404" s="49"/>
      <c r="F404" s="49"/>
      <c r="H404" s="49"/>
      <c r="J404" s="115"/>
      <c r="N404" s="119"/>
      <c r="Q404" s="49"/>
      <c r="R404" s="49"/>
      <c r="S404" s="49"/>
    </row>
    <row r="405" s="1" customFormat="1" ht="11.4" spans="4:19">
      <c r="D405" s="49"/>
      <c r="E405" s="49"/>
      <c r="F405" s="49"/>
      <c r="H405" s="49"/>
      <c r="J405" s="115"/>
      <c r="N405" s="119"/>
      <c r="Q405" s="49"/>
      <c r="R405" s="49"/>
      <c r="S405" s="49"/>
    </row>
    <row r="406" s="1" customFormat="1" ht="11.4" spans="4:19">
      <c r="D406" s="49"/>
      <c r="E406" s="49"/>
      <c r="F406" s="49"/>
      <c r="H406" s="49"/>
      <c r="J406" s="115"/>
      <c r="N406" s="119"/>
      <c r="Q406" s="49"/>
      <c r="R406" s="49"/>
      <c r="S406" s="49"/>
    </row>
    <row r="407" s="1" customFormat="1" ht="11.4" spans="4:19">
      <c r="D407" s="49"/>
      <c r="E407" s="49"/>
      <c r="F407" s="49"/>
      <c r="H407" s="49"/>
      <c r="J407" s="115"/>
      <c r="N407" s="119"/>
      <c r="Q407" s="49"/>
      <c r="R407" s="49"/>
      <c r="S407" s="49"/>
    </row>
    <row r="408" s="1" customFormat="1" ht="11.4" spans="4:19">
      <c r="D408" s="49"/>
      <c r="E408" s="49"/>
      <c r="F408" s="49"/>
      <c r="H408" s="49"/>
      <c r="J408" s="115"/>
      <c r="N408" s="119"/>
      <c r="Q408" s="49"/>
      <c r="R408" s="49"/>
      <c r="S408" s="49"/>
    </row>
    <row r="409" s="1" customFormat="1" ht="11.4" spans="4:19">
      <c r="D409" s="49"/>
      <c r="E409" s="49"/>
      <c r="F409" s="49"/>
      <c r="H409" s="49"/>
      <c r="J409" s="115"/>
      <c r="N409" s="119"/>
      <c r="Q409" s="49"/>
      <c r="R409" s="49"/>
      <c r="S409" s="49"/>
    </row>
    <row r="410" s="1" customFormat="1" ht="11.4" spans="4:19">
      <c r="D410" s="49"/>
      <c r="E410" s="49"/>
      <c r="F410" s="49"/>
      <c r="H410" s="49"/>
      <c r="J410" s="115"/>
      <c r="N410" s="119"/>
      <c r="Q410" s="49"/>
      <c r="R410" s="49"/>
      <c r="S410" s="49"/>
    </row>
    <row r="411" s="1" customFormat="1" ht="11.4" spans="4:19">
      <c r="D411" s="49"/>
      <c r="E411" s="49"/>
      <c r="F411" s="49"/>
      <c r="H411" s="49"/>
      <c r="J411" s="115"/>
      <c r="N411" s="119"/>
      <c r="Q411" s="49"/>
      <c r="R411" s="49"/>
      <c r="S411" s="49"/>
    </row>
    <row r="412" s="1" customFormat="1" ht="11.4" spans="4:19">
      <c r="D412" s="49"/>
      <c r="E412" s="49"/>
      <c r="F412" s="49"/>
      <c r="H412" s="49"/>
      <c r="J412" s="115"/>
      <c r="N412" s="119"/>
      <c r="Q412" s="49"/>
      <c r="R412" s="49"/>
      <c r="S412" s="49"/>
    </row>
    <row r="413" s="1" customFormat="1" ht="11.4" spans="4:19">
      <c r="D413" s="49"/>
      <c r="E413" s="49"/>
      <c r="F413" s="49"/>
      <c r="H413" s="49"/>
      <c r="J413" s="115"/>
      <c r="N413" s="119"/>
      <c r="Q413" s="49"/>
      <c r="R413" s="49"/>
      <c r="S413" s="49"/>
    </row>
    <row r="414" s="1" customFormat="1" ht="11.4" spans="4:19">
      <c r="D414" s="49"/>
      <c r="E414" s="49"/>
      <c r="F414" s="49"/>
      <c r="H414" s="49"/>
      <c r="J414" s="115"/>
      <c r="N414" s="119"/>
      <c r="Q414" s="49"/>
      <c r="R414" s="49"/>
      <c r="S414" s="49"/>
    </row>
    <row r="415" s="1" customFormat="1" ht="11.4" spans="4:19">
      <c r="D415" s="49"/>
      <c r="E415" s="49"/>
      <c r="F415" s="49"/>
      <c r="H415" s="49"/>
      <c r="J415" s="115"/>
      <c r="N415" s="119"/>
      <c r="Q415" s="49"/>
      <c r="R415" s="49"/>
      <c r="S415" s="49"/>
    </row>
    <row r="416" s="1" customFormat="1" ht="11.4" spans="4:19">
      <c r="D416" s="49"/>
      <c r="E416" s="49"/>
      <c r="F416" s="49"/>
      <c r="H416" s="49"/>
      <c r="J416" s="115"/>
      <c r="N416" s="119"/>
      <c r="Q416" s="49"/>
      <c r="R416" s="49"/>
      <c r="S416" s="49"/>
    </row>
    <row r="417" s="1" customFormat="1" ht="11.4" spans="4:19">
      <c r="D417" s="49"/>
      <c r="E417" s="49"/>
      <c r="F417" s="49"/>
      <c r="H417" s="49"/>
      <c r="J417" s="115"/>
      <c r="N417" s="119"/>
      <c r="Q417" s="49"/>
      <c r="R417" s="49"/>
      <c r="S417" s="49"/>
    </row>
    <row r="418" s="1" customFormat="1" ht="11.4" spans="4:19">
      <c r="D418" s="49"/>
      <c r="E418" s="49"/>
      <c r="F418" s="49"/>
      <c r="H418" s="49"/>
      <c r="J418" s="115"/>
      <c r="N418" s="119"/>
      <c r="Q418" s="49"/>
      <c r="R418" s="49"/>
      <c r="S418" s="49"/>
    </row>
    <row r="419" s="1" customFormat="1" ht="11.4" spans="4:19">
      <c r="D419" s="49"/>
      <c r="E419" s="49"/>
      <c r="F419" s="49"/>
      <c r="H419" s="49"/>
      <c r="J419" s="115"/>
      <c r="N419" s="119"/>
      <c r="Q419" s="49"/>
      <c r="R419" s="49"/>
      <c r="S419" s="49"/>
    </row>
    <row r="420" s="1" customFormat="1" ht="11.4" spans="4:19">
      <c r="D420" s="49"/>
      <c r="E420" s="49"/>
      <c r="F420" s="49"/>
      <c r="H420" s="49"/>
      <c r="J420" s="115"/>
      <c r="N420" s="119"/>
      <c r="Q420" s="49"/>
      <c r="R420" s="49"/>
      <c r="S420" s="49"/>
    </row>
    <row r="421" s="1" customFormat="1" ht="11.4" spans="4:19">
      <c r="D421" s="49"/>
      <c r="E421" s="49"/>
      <c r="F421" s="49"/>
      <c r="H421" s="49"/>
      <c r="J421" s="115"/>
      <c r="N421" s="119"/>
      <c r="Q421" s="49"/>
      <c r="R421" s="49"/>
      <c r="S421" s="49"/>
    </row>
    <row r="422" s="1" customFormat="1" ht="11.4" spans="4:19">
      <c r="D422" s="49"/>
      <c r="E422" s="49"/>
      <c r="F422" s="49"/>
      <c r="H422" s="49"/>
      <c r="J422" s="115"/>
      <c r="N422" s="119"/>
      <c r="Q422" s="49"/>
      <c r="R422" s="49"/>
      <c r="S422" s="49"/>
    </row>
    <row r="423" s="1" customFormat="1" ht="11.4" spans="4:19">
      <c r="D423" s="49"/>
      <c r="E423" s="49"/>
      <c r="F423" s="49"/>
      <c r="H423" s="49"/>
      <c r="J423" s="115"/>
      <c r="N423" s="119"/>
      <c r="Q423" s="49"/>
      <c r="R423" s="49"/>
      <c r="S423" s="49"/>
    </row>
    <row r="424" s="1" customFormat="1" ht="11.4" spans="4:19">
      <c r="D424" s="49"/>
      <c r="E424" s="49"/>
      <c r="F424" s="49"/>
      <c r="H424" s="49"/>
      <c r="J424" s="115"/>
      <c r="N424" s="119"/>
      <c r="Q424" s="49"/>
      <c r="R424" s="49"/>
      <c r="S424" s="49"/>
    </row>
    <row r="425" s="1" customFormat="1" ht="11.4" spans="4:19">
      <c r="D425" s="49"/>
      <c r="E425" s="49"/>
      <c r="F425" s="49"/>
      <c r="H425" s="49"/>
      <c r="J425" s="115"/>
      <c r="N425" s="119"/>
      <c r="Q425" s="49"/>
      <c r="R425" s="49"/>
      <c r="S425" s="49"/>
    </row>
    <row r="426" s="1" customFormat="1" ht="11.4" spans="4:19">
      <c r="D426" s="49"/>
      <c r="E426" s="49"/>
      <c r="F426" s="49"/>
      <c r="H426" s="49"/>
      <c r="J426" s="115"/>
      <c r="N426" s="119"/>
      <c r="Q426" s="49"/>
      <c r="R426" s="49"/>
      <c r="S426" s="49"/>
    </row>
    <row r="427" s="1" customFormat="1" ht="11.4" spans="4:19">
      <c r="D427" s="49"/>
      <c r="E427" s="49"/>
      <c r="F427" s="49"/>
      <c r="H427" s="49"/>
      <c r="J427" s="115"/>
      <c r="N427" s="119"/>
      <c r="Q427" s="49"/>
      <c r="R427" s="49"/>
      <c r="S427" s="49"/>
    </row>
    <row r="428" s="1" customFormat="1" ht="11.4" spans="4:19">
      <c r="D428" s="49"/>
      <c r="E428" s="49"/>
      <c r="F428" s="49"/>
      <c r="H428" s="49"/>
      <c r="J428" s="115"/>
      <c r="N428" s="119"/>
      <c r="Q428" s="49"/>
      <c r="R428" s="49"/>
      <c r="S428" s="49"/>
    </row>
    <row r="429" s="1" customFormat="1" ht="11.4" spans="4:19">
      <c r="D429" s="49"/>
      <c r="E429" s="49"/>
      <c r="F429" s="49"/>
      <c r="H429" s="49"/>
      <c r="J429" s="115"/>
      <c r="N429" s="119"/>
      <c r="Q429" s="49"/>
      <c r="R429" s="49"/>
      <c r="S429" s="49"/>
    </row>
    <row r="430" s="1" customFormat="1" ht="11.4" spans="4:19">
      <c r="D430" s="49"/>
      <c r="E430" s="49"/>
      <c r="F430" s="49"/>
      <c r="H430" s="49"/>
      <c r="J430" s="115"/>
      <c r="N430" s="119"/>
      <c r="Q430" s="49"/>
      <c r="R430" s="49"/>
      <c r="S430" s="49"/>
    </row>
    <row r="431" s="1" customFormat="1" ht="11.4" spans="4:19">
      <c r="D431" s="49"/>
      <c r="E431" s="49"/>
      <c r="F431" s="49"/>
      <c r="H431" s="49"/>
      <c r="J431" s="115"/>
      <c r="N431" s="119"/>
      <c r="Q431" s="49"/>
      <c r="R431" s="49"/>
      <c r="S431" s="49"/>
    </row>
    <row r="432" s="1" customFormat="1" ht="11.4" spans="4:19">
      <c r="D432" s="49"/>
      <c r="E432" s="49"/>
      <c r="F432" s="49"/>
      <c r="H432" s="49"/>
      <c r="J432" s="115"/>
      <c r="N432" s="119"/>
      <c r="Q432" s="49"/>
      <c r="R432" s="49"/>
      <c r="S432" s="49"/>
    </row>
    <row r="433" s="1" customFormat="1" ht="11.4" spans="4:19">
      <c r="D433" s="49"/>
      <c r="E433" s="49"/>
      <c r="F433" s="49"/>
      <c r="H433" s="49"/>
      <c r="J433" s="115"/>
      <c r="N433" s="119"/>
      <c r="Q433" s="49"/>
      <c r="R433" s="49"/>
      <c r="S433" s="49"/>
    </row>
    <row r="434" s="1" customFormat="1" ht="11.4" spans="4:19">
      <c r="D434" s="49"/>
      <c r="E434" s="49"/>
      <c r="F434" s="49"/>
      <c r="H434" s="49"/>
      <c r="J434" s="115"/>
      <c r="N434" s="119"/>
      <c r="Q434" s="49"/>
      <c r="R434" s="49"/>
      <c r="S434" s="49"/>
    </row>
    <row r="435" s="1" customFormat="1" ht="11.4" spans="4:19">
      <c r="D435" s="49"/>
      <c r="E435" s="49"/>
      <c r="F435" s="49"/>
      <c r="H435" s="49"/>
      <c r="J435" s="115"/>
      <c r="N435" s="119"/>
      <c r="Q435" s="49"/>
      <c r="R435" s="49"/>
      <c r="S435" s="49"/>
    </row>
    <row r="436" s="1" customFormat="1" ht="11.4" spans="4:19">
      <c r="D436" s="49"/>
      <c r="E436" s="49"/>
      <c r="F436" s="49"/>
      <c r="H436" s="49"/>
      <c r="J436" s="115"/>
      <c r="N436" s="119"/>
      <c r="Q436" s="49"/>
      <c r="R436" s="49"/>
      <c r="S436" s="49"/>
    </row>
    <row r="437" s="1" customFormat="1" ht="11.4" spans="4:19">
      <c r="D437" s="49"/>
      <c r="E437" s="49"/>
      <c r="F437" s="49"/>
      <c r="H437" s="49"/>
      <c r="J437" s="115"/>
      <c r="N437" s="119"/>
      <c r="Q437" s="49"/>
      <c r="R437" s="49"/>
      <c r="S437" s="49"/>
    </row>
    <row r="438" s="1" customFormat="1" ht="11.4" spans="4:19">
      <c r="D438" s="49"/>
      <c r="E438" s="49"/>
      <c r="F438" s="49"/>
      <c r="H438" s="49"/>
      <c r="J438" s="115"/>
      <c r="N438" s="119"/>
      <c r="Q438" s="49"/>
      <c r="R438" s="49"/>
      <c r="S438" s="49"/>
    </row>
    <row r="439" s="1" customFormat="1" ht="11.4" spans="4:19">
      <c r="D439" s="49"/>
      <c r="E439" s="49"/>
      <c r="F439" s="49"/>
      <c r="H439" s="49"/>
      <c r="J439" s="115"/>
      <c r="N439" s="119"/>
      <c r="Q439" s="49"/>
      <c r="R439" s="49"/>
      <c r="S439" s="49"/>
    </row>
    <row r="440" s="1" customFormat="1" ht="11.4" spans="4:19">
      <c r="D440" s="49"/>
      <c r="E440" s="49"/>
      <c r="F440" s="49"/>
      <c r="H440" s="49"/>
      <c r="J440" s="115"/>
      <c r="N440" s="119"/>
      <c r="Q440" s="49"/>
      <c r="R440" s="49"/>
      <c r="S440" s="49"/>
    </row>
    <row r="441" s="1" customFormat="1" ht="11.4" spans="4:19">
      <c r="D441" s="49"/>
      <c r="E441" s="49"/>
      <c r="F441" s="49"/>
      <c r="H441" s="49"/>
      <c r="J441" s="115"/>
      <c r="N441" s="119"/>
      <c r="Q441" s="49"/>
      <c r="R441" s="49"/>
      <c r="S441" s="49"/>
    </row>
    <row r="442" s="1" customFormat="1" ht="11.4" spans="4:19">
      <c r="D442" s="49"/>
      <c r="E442" s="49"/>
      <c r="F442" s="49"/>
      <c r="H442" s="49"/>
      <c r="J442" s="115"/>
      <c r="N442" s="119"/>
      <c r="Q442" s="49"/>
      <c r="R442" s="49"/>
      <c r="S442" s="49"/>
    </row>
    <row r="443" s="1" customFormat="1" ht="11.4" spans="4:19">
      <c r="D443" s="49"/>
      <c r="E443" s="49"/>
      <c r="F443" s="49"/>
      <c r="H443" s="49"/>
      <c r="J443" s="115"/>
      <c r="N443" s="119"/>
      <c r="Q443" s="49"/>
      <c r="R443" s="49"/>
      <c r="S443" s="49"/>
    </row>
    <row r="444" s="1" customFormat="1" ht="11.4" spans="4:19">
      <c r="D444" s="49"/>
      <c r="E444" s="49"/>
      <c r="F444" s="49"/>
      <c r="H444" s="49"/>
      <c r="J444" s="115"/>
      <c r="N444" s="119"/>
      <c r="Q444" s="49"/>
      <c r="R444" s="49"/>
      <c r="S444" s="49"/>
    </row>
    <row r="445" s="1" customFormat="1" ht="11.4" spans="4:19">
      <c r="D445" s="49"/>
      <c r="E445" s="49"/>
      <c r="F445" s="49"/>
      <c r="H445" s="49"/>
      <c r="J445" s="115"/>
      <c r="N445" s="119"/>
      <c r="Q445" s="49"/>
      <c r="R445" s="49"/>
      <c r="S445" s="49"/>
    </row>
    <row r="446" s="1" customFormat="1" ht="11.4" spans="4:19">
      <c r="D446" s="49"/>
      <c r="E446" s="49"/>
      <c r="F446" s="49"/>
      <c r="H446" s="49"/>
      <c r="J446" s="115"/>
      <c r="N446" s="119"/>
      <c r="Q446" s="49"/>
      <c r="R446" s="49"/>
      <c r="S446" s="49"/>
    </row>
    <row r="447" s="1" customFormat="1" ht="11.4" spans="4:19">
      <c r="D447" s="49"/>
      <c r="E447" s="49"/>
      <c r="F447" s="49"/>
      <c r="H447" s="49"/>
      <c r="J447" s="115"/>
      <c r="N447" s="119"/>
      <c r="Q447" s="49"/>
      <c r="R447" s="49"/>
      <c r="S447" s="49"/>
    </row>
    <row r="448" s="1" customFormat="1" ht="11.4" spans="4:19">
      <c r="D448" s="49"/>
      <c r="E448" s="49"/>
      <c r="F448" s="49"/>
      <c r="H448" s="49"/>
      <c r="J448" s="115"/>
      <c r="N448" s="119"/>
      <c r="Q448" s="49"/>
      <c r="R448" s="49"/>
      <c r="S448" s="49"/>
    </row>
    <row r="449" s="1" customFormat="1" ht="11.4" spans="4:19">
      <c r="D449" s="49"/>
      <c r="E449" s="49"/>
      <c r="F449" s="49"/>
      <c r="H449" s="49"/>
      <c r="J449" s="115"/>
      <c r="N449" s="119"/>
      <c r="Q449" s="49"/>
      <c r="R449" s="49"/>
      <c r="S449" s="49"/>
    </row>
    <row r="450" s="1" customFormat="1" ht="11.4" spans="4:19">
      <c r="D450" s="49"/>
      <c r="E450" s="49"/>
      <c r="F450" s="49"/>
      <c r="H450" s="49"/>
      <c r="J450" s="115"/>
      <c r="N450" s="119"/>
      <c r="Q450" s="49"/>
      <c r="R450" s="49"/>
      <c r="S450" s="49"/>
    </row>
    <row r="451" s="1" customFormat="1" ht="11.4" spans="4:19">
      <c r="D451" s="49"/>
      <c r="E451" s="49"/>
      <c r="F451" s="49"/>
      <c r="H451" s="49"/>
      <c r="J451" s="115"/>
      <c r="N451" s="119"/>
      <c r="Q451" s="49"/>
      <c r="R451" s="49"/>
      <c r="S451" s="49"/>
    </row>
    <row r="452" s="1" customFormat="1" ht="11.4" spans="4:19">
      <c r="D452" s="49"/>
      <c r="E452" s="49"/>
      <c r="F452" s="49"/>
      <c r="H452" s="49"/>
      <c r="J452" s="115"/>
      <c r="N452" s="119"/>
      <c r="Q452" s="49"/>
      <c r="R452" s="49"/>
      <c r="S452" s="49"/>
    </row>
    <row r="453" s="1" customFormat="1" ht="11.4" spans="4:19">
      <c r="D453" s="49"/>
      <c r="E453" s="49"/>
      <c r="F453" s="49"/>
      <c r="H453" s="49"/>
      <c r="J453" s="115"/>
      <c r="N453" s="119"/>
      <c r="Q453" s="49"/>
      <c r="R453" s="49"/>
      <c r="S453" s="49"/>
    </row>
    <row r="454" s="1" customFormat="1" ht="11.4" spans="4:19">
      <c r="D454" s="49"/>
      <c r="E454" s="49"/>
      <c r="F454" s="49"/>
      <c r="H454" s="49"/>
      <c r="J454" s="115"/>
      <c r="N454" s="119"/>
      <c r="Q454" s="49"/>
      <c r="R454" s="49"/>
      <c r="S454" s="49"/>
    </row>
    <row r="455" s="1" customFormat="1" ht="11.4" spans="4:19">
      <c r="D455" s="49"/>
      <c r="E455" s="49"/>
      <c r="F455" s="49"/>
      <c r="H455" s="49"/>
      <c r="J455" s="115"/>
      <c r="N455" s="119"/>
      <c r="Q455" s="49"/>
      <c r="R455" s="49"/>
      <c r="S455" s="49"/>
    </row>
    <row r="456" s="1" customFormat="1" ht="11.4" spans="4:19">
      <c r="D456" s="49"/>
      <c r="E456" s="49"/>
      <c r="F456" s="49"/>
      <c r="H456" s="49"/>
      <c r="J456" s="115"/>
      <c r="N456" s="119"/>
      <c r="Q456" s="49"/>
      <c r="R456" s="49"/>
      <c r="S456" s="49"/>
    </row>
    <row r="457" s="1" customFormat="1" ht="11.4" spans="4:19">
      <c r="D457" s="49"/>
      <c r="E457" s="49"/>
      <c r="F457" s="49"/>
      <c r="H457" s="49"/>
      <c r="J457" s="115"/>
      <c r="N457" s="119"/>
      <c r="Q457" s="49"/>
      <c r="R457" s="49"/>
      <c r="S457" s="49"/>
    </row>
    <row r="458" s="1" customFormat="1" ht="11.4" spans="4:19">
      <c r="D458" s="49"/>
      <c r="E458" s="49"/>
      <c r="F458" s="49"/>
      <c r="H458" s="49"/>
      <c r="J458" s="115"/>
      <c r="N458" s="119"/>
      <c r="Q458" s="49"/>
      <c r="R458" s="49"/>
      <c r="S458" s="49"/>
    </row>
    <row r="459" s="1" customFormat="1" ht="11.4" spans="4:19">
      <c r="D459" s="49"/>
      <c r="E459" s="49"/>
      <c r="F459" s="49"/>
      <c r="H459" s="49"/>
      <c r="J459" s="115"/>
      <c r="N459" s="119"/>
      <c r="Q459" s="49"/>
      <c r="R459" s="49"/>
      <c r="S459" s="49"/>
    </row>
    <row r="460" s="1" customFormat="1" ht="11.4" spans="4:19">
      <c r="D460" s="49"/>
      <c r="E460" s="49"/>
      <c r="F460" s="49"/>
      <c r="H460" s="49"/>
      <c r="J460" s="115"/>
      <c r="N460" s="119"/>
      <c r="Q460" s="49"/>
      <c r="R460" s="49"/>
      <c r="S460" s="49"/>
    </row>
    <row r="461" s="1" customFormat="1" ht="11.4" spans="4:19">
      <c r="D461" s="49"/>
      <c r="E461" s="49"/>
      <c r="F461" s="49"/>
      <c r="H461" s="49"/>
      <c r="J461" s="115"/>
      <c r="N461" s="119"/>
      <c r="Q461" s="49"/>
      <c r="R461" s="49"/>
      <c r="S461" s="49"/>
    </row>
    <row r="462" s="1" customFormat="1" ht="11.4" spans="4:19">
      <c r="D462" s="49"/>
      <c r="E462" s="49"/>
      <c r="F462" s="49"/>
      <c r="H462" s="49"/>
      <c r="J462" s="115"/>
      <c r="N462" s="119"/>
      <c r="Q462" s="49"/>
      <c r="R462" s="49"/>
      <c r="S462" s="49"/>
    </row>
    <row r="463" s="1" customFormat="1" ht="11.4" spans="4:19">
      <c r="D463" s="49"/>
      <c r="E463" s="49"/>
      <c r="F463" s="49"/>
      <c r="H463" s="49"/>
      <c r="J463" s="115"/>
      <c r="N463" s="119"/>
      <c r="Q463" s="49"/>
      <c r="R463" s="49"/>
      <c r="S463" s="49"/>
    </row>
    <row r="464" s="1" customFormat="1" ht="11.4" spans="4:19">
      <c r="D464" s="49"/>
      <c r="E464" s="49"/>
      <c r="F464" s="49"/>
      <c r="H464" s="49"/>
      <c r="J464" s="115"/>
      <c r="N464" s="119"/>
      <c r="Q464" s="49"/>
      <c r="R464" s="49"/>
      <c r="S464" s="49"/>
    </row>
    <row r="465" s="1" customFormat="1" ht="11.4" spans="4:19">
      <c r="D465" s="49"/>
      <c r="E465" s="49"/>
      <c r="F465" s="49"/>
      <c r="H465" s="49"/>
      <c r="J465" s="115"/>
      <c r="N465" s="119"/>
      <c r="Q465" s="49"/>
      <c r="R465" s="49"/>
      <c r="S465" s="49"/>
    </row>
    <row r="466" s="1" customFormat="1" ht="11.4" spans="4:19">
      <c r="D466" s="49"/>
      <c r="E466" s="49"/>
      <c r="F466" s="49"/>
      <c r="H466" s="49"/>
      <c r="J466" s="115"/>
      <c r="N466" s="119"/>
      <c r="Q466" s="49"/>
      <c r="R466" s="49"/>
      <c r="S466" s="49"/>
    </row>
    <row r="467" s="1" customFormat="1" ht="11.4" spans="4:19">
      <c r="D467" s="49"/>
      <c r="E467" s="49"/>
      <c r="F467" s="49"/>
      <c r="H467" s="49"/>
      <c r="J467" s="115"/>
      <c r="N467" s="119"/>
      <c r="Q467" s="49"/>
      <c r="R467" s="49"/>
      <c r="S467" s="49"/>
    </row>
    <row r="468" s="1" customFormat="1" ht="11.4" spans="4:19">
      <c r="D468" s="49"/>
      <c r="E468" s="49"/>
      <c r="F468" s="49"/>
      <c r="H468" s="49"/>
      <c r="J468" s="115"/>
      <c r="N468" s="119"/>
      <c r="Q468" s="49"/>
      <c r="R468" s="49"/>
      <c r="S468" s="49"/>
    </row>
    <row r="469" s="1" customFormat="1" ht="11.4" spans="4:19">
      <c r="D469" s="49"/>
      <c r="E469" s="49"/>
      <c r="F469" s="49"/>
      <c r="H469" s="49"/>
      <c r="J469" s="115"/>
      <c r="N469" s="119"/>
      <c r="Q469" s="49"/>
      <c r="R469" s="49"/>
      <c r="S469" s="49"/>
    </row>
    <row r="470" s="1" customFormat="1" ht="11.4" spans="4:19">
      <c r="D470" s="49"/>
      <c r="E470" s="49"/>
      <c r="F470" s="49"/>
      <c r="H470" s="49"/>
      <c r="J470" s="115"/>
      <c r="N470" s="119"/>
      <c r="Q470" s="49"/>
      <c r="R470" s="49"/>
      <c r="S470" s="49"/>
    </row>
    <row r="471" s="1" customFormat="1" ht="11.4" spans="4:19">
      <c r="D471" s="49"/>
      <c r="E471" s="49"/>
      <c r="F471" s="49"/>
      <c r="H471" s="49"/>
      <c r="J471" s="115"/>
      <c r="N471" s="119"/>
      <c r="Q471" s="49"/>
      <c r="R471" s="49"/>
      <c r="S471" s="49"/>
    </row>
    <row r="472" s="1" customFormat="1" ht="11.4" spans="4:19">
      <c r="D472" s="49"/>
      <c r="E472" s="49"/>
      <c r="F472" s="49"/>
      <c r="H472" s="49"/>
      <c r="J472" s="115"/>
      <c r="N472" s="119"/>
      <c r="Q472" s="49"/>
      <c r="R472" s="49"/>
      <c r="S472" s="49"/>
    </row>
    <row r="473" s="1" customFormat="1" ht="11.4" spans="4:19">
      <c r="D473" s="49"/>
      <c r="E473" s="49"/>
      <c r="F473" s="49"/>
      <c r="H473" s="49"/>
      <c r="J473" s="115"/>
      <c r="N473" s="119"/>
      <c r="Q473" s="49"/>
      <c r="R473" s="49"/>
      <c r="S473" s="49"/>
    </row>
    <row r="474" s="1" customFormat="1" ht="11.4" spans="4:19">
      <c r="D474" s="49"/>
      <c r="E474" s="49"/>
      <c r="F474" s="49"/>
      <c r="H474" s="49"/>
      <c r="J474" s="115"/>
      <c r="N474" s="119"/>
      <c r="Q474" s="49"/>
      <c r="R474" s="49"/>
      <c r="S474" s="49"/>
    </row>
    <row r="475" s="1" customFormat="1" ht="11.4" spans="4:19">
      <c r="D475" s="49"/>
      <c r="E475" s="49"/>
      <c r="F475" s="49"/>
      <c r="H475" s="49"/>
      <c r="J475" s="115"/>
      <c r="N475" s="119"/>
      <c r="Q475" s="49"/>
      <c r="R475" s="49"/>
      <c r="S475" s="49"/>
    </row>
    <row r="476" s="1" customFormat="1" ht="11.4" spans="4:19">
      <c r="D476" s="49"/>
      <c r="E476" s="49"/>
      <c r="F476" s="49"/>
      <c r="H476" s="49"/>
      <c r="J476" s="115"/>
      <c r="N476" s="119"/>
      <c r="Q476" s="49"/>
      <c r="R476" s="49"/>
      <c r="S476" s="49"/>
    </row>
    <row r="477" s="1" customFormat="1" ht="11.4" spans="4:19">
      <c r="D477" s="49"/>
      <c r="E477" s="49"/>
      <c r="F477" s="49"/>
      <c r="H477" s="49"/>
      <c r="J477" s="115"/>
      <c r="N477" s="119"/>
      <c r="Q477" s="49"/>
      <c r="R477" s="49"/>
      <c r="S477" s="49"/>
    </row>
    <row r="478" s="1" customFormat="1" ht="11.4" spans="4:19">
      <c r="D478" s="49"/>
      <c r="E478" s="49"/>
      <c r="F478" s="49"/>
      <c r="H478" s="49"/>
      <c r="J478" s="115"/>
      <c r="N478" s="119"/>
      <c r="Q478" s="49"/>
      <c r="R478" s="49"/>
      <c r="S478" s="49"/>
    </row>
    <row r="479" s="1" customFormat="1" ht="11.4" spans="4:19">
      <c r="D479" s="49"/>
      <c r="E479" s="49"/>
      <c r="F479" s="49"/>
      <c r="H479" s="49"/>
      <c r="J479" s="115"/>
      <c r="N479" s="119"/>
      <c r="Q479" s="49"/>
      <c r="R479" s="49"/>
      <c r="S479" s="49"/>
    </row>
    <row r="480" s="1" customFormat="1" ht="11.4" spans="4:19">
      <c r="D480" s="49"/>
      <c r="E480" s="49"/>
      <c r="F480" s="49"/>
      <c r="H480" s="49"/>
      <c r="J480" s="115"/>
      <c r="N480" s="119"/>
      <c r="Q480" s="49"/>
      <c r="R480" s="49"/>
      <c r="S480" s="49"/>
    </row>
    <row r="481" s="1" customFormat="1" ht="11.4" spans="4:19">
      <c r="D481" s="49"/>
      <c r="E481" s="49"/>
      <c r="F481" s="49"/>
      <c r="H481" s="49"/>
      <c r="J481" s="115"/>
      <c r="N481" s="119"/>
      <c r="Q481" s="49"/>
      <c r="R481" s="49"/>
      <c r="S481" s="49"/>
    </row>
    <row r="482" s="1" customFormat="1" ht="11.4" spans="4:19">
      <c r="D482" s="49"/>
      <c r="E482" s="49"/>
      <c r="F482" s="49"/>
      <c r="H482" s="49"/>
      <c r="J482" s="115"/>
      <c r="N482" s="119"/>
      <c r="Q482" s="49"/>
      <c r="R482" s="49"/>
      <c r="S482" s="49"/>
    </row>
    <row r="483" s="1" customFormat="1" ht="11.4" spans="4:19">
      <c r="D483" s="49"/>
      <c r="E483" s="49"/>
      <c r="F483" s="49"/>
      <c r="H483" s="49"/>
      <c r="J483" s="115"/>
      <c r="N483" s="119"/>
      <c r="Q483" s="49"/>
      <c r="R483" s="49"/>
      <c r="S483" s="49"/>
    </row>
    <row r="484" s="1" customFormat="1" ht="11.4" spans="4:19">
      <c r="D484" s="49"/>
      <c r="E484" s="49"/>
      <c r="F484" s="49"/>
      <c r="H484" s="49"/>
      <c r="J484" s="115"/>
      <c r="N484" s="119"/>
      <c r="Q484" s="49"/>
      <c r="R484" s="49"/>
      <c r="S484" s="49"/>
    </row>
    <row r="485" s="1" customFormat="1" ht="11.4" spans="4:19">
      <c r="D485" s="49"/>
      <c r="E485" s="49"/>
      <c r="F485" s="49"/>
      <c r="H485" s="49"/>
      <c r="J485" s="115"/>
      <c r="N485" s="119"/>
      <c r="Q485" s="49"/>
      <c r="R485" s="49"/>
      <c r="S485" s="49"/>
    </row>
    <row r="486" s="1" customFormat="1" ht="11.4" spans="4:19">
      <c r="D486" s="49"/>
      <c r="E486" s="49"/>
      <c r="F486" s="49"/>
      <c r="H486" s="49"/>
      <c r="J486" s="115"/>
      <c r="N486" s="119"/>
      <c r="Q486" s="49"/>
      <c r="R486" s="49"/>
      <c r="S486" s="49"/>
    </row>
    <row r="487" s="1" customFormat="1" ht="11.4" spans="4:19">
      <c r="D487" s="49"/>
      <c r="E487" s="49"/>
      <c r="F487" s="49"/>
      <c r="H487" s="49"/>
      <c r="J487" s="115"/>
      <c r="N487" s="119"/>
      <c r="Q487" s="49"/>
      <c r="R487" s="49"/>
      <c r="S487" s="49"/>
    </row>
    <row r="488" s="1" customFormat="1" ht="11.4" spans="4:19">
      <c r="D488" s="49"/>
      <c r="E488" s="49"/>
      <c r="F488" s="49"/>
      <c r="H488" s="49"/>
      <c r="J488" s="115"/>
      <c r="N488" s="119"/>
      <c r="Q488" s="49"/>
      <c r="R488" s="49"/>
      <c r="S488" s="49"/>
    </row>
    <row r="489" s="1" customFormat="1" ht="11.4" spans="4:19">
      <c r="D489" s="49"/>
      <c r="E489" s="49"/>
      <c r="F489" s="49"/>
      <c r="H489" s="49"/>
      <c r="J489" s="115"/>
      <c r="N489" s="119"/>
      <c r="Q489" s="49"/>
      <c r="R489" s="49"/>
      <c r="S489" s="49"/>
    </row>
    <row r="490" s="1" customFormat="1" ht="11.4" spans="4:19">
      <c r="D490" s="49"/>
      <c r="E490" s="49"/>
      <c r="F490" s="49"/>
      <c r="H490" s="49"/>
      <c r="J490" s="115"/>
      <c r="N490" s="119"/>
      <c r="Q490" s="49"/>
      <c r="R490" s="49"/>
      <c r="S490" s="49"/>
    </row>
    <row r="491" s="1" customFormat="1" ht="11.4" spans="4:19">
      <c r="D491" s="49"/>
      <c r="E491" s="49"/>
      <c r="F491" s="49"/>
      <c r="H491" s="49"/>
      <c r="J491" s="115"/>
      <c r="N491" s="119"/>
      <c r="Q491" s="49"/>
      <c r="R491" s="49"/>
      <c r="S491" s="49"/>
    </row>
    <row r="492" s="1" customFormat="1" ht="11.4" spans="4:19">
      <c r="D492" s="49"/>
      <c r="E492" s="49"/>
      <c r="F492" s="49"/>
      <c r="H492" s="49"/>
      <c r="J492" s="115"/>
      <c r="N492" s="119"/>
      <c r="Q492" s="49"/>
      <c r="R492" s="49"/>
      <c r="S492" s="49"/>
    </row>
    <row r="493" s="1" customFormat="1" ht="11.4" spans="4:19">
      <c r="D493" s="49"/>
      <c r="E493" s="49"/>
      <c r="F493" s="49"/>
      <c r="H493" s="49"/>
      <c r="J493" s="115"/>
      <c r="N493" s="119"/>
      <c r="Q493" s="49"/>
      <c r="R493" s="49"/>
      <c r="S493" s="49"/>
    </row>
    <row r="494" s="1" customFormat="1" ht="11.4" spans="4:19">
      <c r="D494" s="49"/>
      <c r="E494" s="49"/>
      <c r="F494" s="49"/>
      <c r="H494" s="49"/>
      <c r="J494" s="115"/>
      <c r="N494" s="119"/>
      <c r="Q494" s="49"/>
      <c r="R494" s="49"/>
      <c r="S494" s="49"/>
    </row>
    <row r="495" s="1" customFormat="1" ht="11.4" spans="4:19">
      <c r="D495" s="49"/>
      <c r="E495" s="49"/>
      <c r="F495" s="49"/>
      <c r="H495" s="49"/>
      <c r="J495" s="115"/>
      <c r="N495" s="119"/>
      <c r="Q495" s="49"/>
      <c r="R495" s="49"/>
      <c r="S495" s="49"/>
    </row>
    <row r="496" s="1" customFormat="1" ht="11.4" spans="4:19">
      <c r="D496" s="49"/>
      <c r="E496" s="49"/>
      <c r="F496" s="49"/>
      <c r="H496" s="49"/>
      <c r="J496" s="115"/>
      <c r="N496" s="119"/>
      <c r="Q496" s="49"/>
      <c r="R496" s="49"/>
      <c r="S496" s="49"/>
    </row>
    <row r="497" s="1" customFormat="1" ht="11.4" spans="4:19">
      <c r="D497" s="49"/>
      <c r="E497" s="49"/>
      <c r="F497" s="49"/>
      <c r="H497" s="49"/>
      <c r="J497" s="115"/>
      <c r="N497" s="119"/>
      <c r="Q497" s="49"/>
      <c r="R497" s="49"/>
      <c r="S497" s="49"/>
    </row>
    <row r="498" s="1" customFormat="1" ht="11.4" spans="4:19">
      <c r="D498" s="49"/>
      <c r="E498" s="49"/>
      <c r="F498" s="49"/>
      <c r="H498" s="49"/>
      <c r="J498" s="115"/>
      <c r="N498" s="119"/>
      <c r="Q498" s="49"/>
      <c r="R498" s="49"/>
      <c r="S498" s="49"/>
    </row>
    <row r="499" s="1" customFormat="1" ht="11.4" spans="4:19">
      <c r="D499" s="49"/>
      <c r="E499" s="49"/>
      <c r="F499" s="49"/>
      <c r="H499" s="49"/>
      <c r="J499" s="115"/>
      <c r="N499" s="119"/>
      <c r="Q499" s="49"/>
      <c r="R499" s="49"/>
      <c r="S499" s="49"/>
    </row>
    <row r="500" s="1" customFormat="1" ht="11.4" spans="4:19">
      <c r="D500" s="49"/>
      <c r="E500" s="49"/>
      <c r="F500" s="49"/>
      <c r="H500" s="49"/>
      <c r="J500" s="115"/>
      <c r="N500" s="119"/>
      <c r="Q500" s="49"/>
      <c r="R500" s="49"/>
      <c r="S500" s="49"/>
    </row>
    <row r="501" s="1" customFormat="1" ht="11.4" spans="4:19">
      <c r="D501" s="49"/>
      <c r="E501" s="49"/>
      <c r="F501" s="49"/>
      <c r="H501" s="49"/>
      <c r="J501" s="115"/>
      <c r="N501" s="119"/>
      <c r="Q501" s="49"/>
      <c r="R501" s="49"/>
      <c r="S501" s="49"/>
    </row>
    <row r="502" s="1" customFormat="1" ht="11.4" spans="4:19">
      <c r="D502" s="49"/>
      <c r="E502" s="49"/>
      <c r="F502" s="49"/>
      <c r="H502" s="49"/>
      <c r="J502" s="115"/>
      <c r="N502" s="119"/>
      <c r="Q502" s="49"/>
      <c r="R502" s="49"/>
      <c r="S502" s="49"/>
    </row>
    <row r="503" s="1" customFormat="1" ht="11.4" spans="4:19">
      <c r="D503" s="49"/>
      <c r="E503" s="49"/>
      <c r="F503" s="49"/>
      <c r="H503" s="49"/>
      <c r="J503" s="115"/>
      <c r="N503" s="119"/>
      <c r="Q503" s="49"/>
      <c r="R503" s="49"/>
      <c r="S503" s="49"/>
    </row>
    <row r="504" s="1" customFormat="1" ht="11.4" spans="4:19">
      <c r="D504" s="49"/>
      <c r="E504" s="49"/>
      <c r="F504" s="49"/>
      <c r="H504" s="49"/>
      <c r="J504" s="115"/>
      <c r="N504" s="119"/>
      <c r="Q504" s="49"/>
      <c r="R504" s="49"/>
      <c r="S504" s="49"/>
    </row>
    <row r="505" s="1" customFormat="1" ht="11.4" spans="4:19">
      <c r="D505" s="49"/>
      <c r="E505" s="49"/>
      <c r="F505" s="49"/>
      <c r="H505" s="49"/>
      <c r="J505" s="115"/>
      <c r="N505" s="119"/>
      <c r="Q505" s="49"/>
      <c r="R505" s="49"/>
      <c r="S505" s="49"/>
    </row>
    <row r="506" s="1" customFormat="1" ht="11.4" spans="4:19">
      <c r="D506" s="49"/>
      <c r="E506" s="49"/>
      <c r="F506" s="49"/>
      <c r="H506" s="49"/>
      <c r="J506" s="115"/>
      <c r="N506" s="119"/>
      <c r="Q506" s="49"/>
      <c r="R506" s="49"/>
      <c r="S506" s="49"/>
    </row>
    <row r="507" s="1" customFormat="1" ht="11.4" spans="4:19">
      <c r="D507" s="49"/>
      <c r="E507" s="49"/>
      <c r="F507" s="49"/>
      <c r="H507" s="49"/>
      <c r="J507" s="115"/>
      <c r="N507" s="119"/>
      <c r="Q507" s="49"/>
      <c r="R507" s="49"/>
      <c r="S507" s="49"/>
    </row>
    <row r="508" s="1" customFormat="1" ht="11.4" spans="4:19">
      <c r="D508" s="49"/>
      <c r="E508" s="49"/>
      <c r="F508" s="49"/>
      <c r="H508" s="49"/>
      <c r="J508" s="115"/>
      <c r="N508" s="119"/>
      <c r="Q508" s="49"/>
      <c r="R508" s="49"/>
      <c r="S508" s="49"/>
    </row>
    <row r="509" s="1" customFormat="1" ht="11.4" spans="4:19">
      <c r="D509" s="49"/>
      <c r="E509" s="49"/>
      <c r="F509" s="49"/>
      <c r="H509" s="49"/>
      <c r="J509" s="115"/>
      <c r="N509" s="119"/>
      <c r="Q509" s="49"/>
      <c r="R509" s="49"/>
      <c r="S509" s="49"/>
    </row>
    <row r="510" s="1" customFormat="1" ht="11.4" spans="4:19">
      <c r="D510" s="49"/>
      <c r="E510" s="49"/>
      <c r="F510" s="49"/>
      <c r="H510" s="49"/>
      <c r="J510" s="115"/>
      <c r="N510" s="119"/>
      <c r="Q510" s="49"/>
      <c r="R510" s="49"/>
      <c r="S510" s="49"/>
    </row>
    <row r="511" s="1" customFormat="1" ht="11.4" spans="4:19">
      <c r="D511" s="49"/>
      <c r="E511" s="49"/>
      <c r="F511" s="49"/>
      <c r="H511" s="49"/>
      <c r="J511" s="115"/>
      <c r="N511" s="119"/>
      <c r="Q511" s="49"/>
      <c r="R511" s="49"/>
      <c r="S511" s="49"/>
    </row>
    <row r="512" s="1" customFormat="1" ht="11.4" spans="4:19">
      <c r="D512" s="49"/>
      <c r="E512" s="49"/>
      <c r="F512" s="49"/>
      <c r="H512" s="49"/>
      <c r="J512" s="115"/>
      <c r="N512" s="119"/>
      <c r="Q512" s="49"/>
      <c r="R512" s="49"/>
      <c r="S512" s="49"/>
    </row>
    <row r="513" s="1" customFormat="1" ht="11.4" spans="4:19">
      <c r="D513" s="49"/>
      <c r="E513" s="49"/>
      <c r="F513" s="49"/>
      <c r="H513" s="49"/>
      <c r="J513" s="115"/>
      <c r="N513" s="119"/>
      <c r="Q513" s="49"/>
      <c r="R513" s="49"/>
      <c r="S513" s="49"/>
    </row>
    <row r="514" s="1" customFormat="1" ht="11.4" spans="4:19">
      <c r="D514" s="49"/>
      <c r="E514" s="49"/>
      <c r="F514" s="49"/>
      <c r="H514" s="49"/>
      <c r="J514" s="115"/>
      <c r="N514" s="119"/>
      <c r="Q514" s="49"/>
      <c r="R514" s="49"/>
      <c r="S514" s="49"/>
    </row>
    <row r="515" s="1" customFormat="1" ht="11.4" spans="4:19">
      <c r="D515" s="49"/>
      <c r="E515" s="49"/>
      <c r="F515" s="49"/>
      <c r="H515" s="49"/>
      <c r="J515" s="115"/>
      <c r="N515" s="119"/>
      <c r="Q515" s="49"/>
      <c r="R515" s="49"/>
      <c r="S515" s="49"/>
    </row>
    <row r="516" s="1" customFormat="1" ht="11.4" spans="4:19">
      <c r="D516" s="49"/>
      <c r="E516" s="49"/>
      <c r="F516" s="49"/>
      <c r="H516" s="49"/>
      <c r="J516" s="115"/>
      <c r="N516" s="119"/>
      <c r="Q516" s="49"/>
      <c r="R516" s="49"/>
      <c r="S516" s="49"/>
    </row>
    <row r="517" s="1" customFormat="1" ht="11.4" spans="4:19">
      <c r="D517" s="49"/>
      <c r="E517" s="49"/>
      <c r="F517" s="49"/>
      <c r="H517" s="49"/>
      <c r="J517" s="115"/>
      <c r="N517" s="119"/>
      <c r="Q517" s="49"/>
      <c r="R517" s="49"/>
      <c r="S517" s="49"/>
    </row>
    <row r="518" s="1" customFormat="1" ht="11.4" spans="4:19">
      <c r="D518" s="49"/>
      <c r="E518" s="49"/>
      <c r="F518" s="49"/>
      <c r="H518" s="49"/>
      <c r="J518" s="115"/>
      <c r="N518" s="119"/>
      <c r="Q518" s="49"/>
      <c r="R518" s="49"/>
      <c r="S518" s="49"/>
    </row>
    <row r="519" s="1" customFormat="1" ht="11.4" spans="4:19">
      <c r="D519" s="49"/>
      <c r="E519" s="49"/>
      <c r="F519" s="49"/>
      <c r="H519" s="49"/>
      <c r="J519" s="115"/>
      <c r="N519" s="119"/>
      <c r="Q519" s="49"/>
      <c r="R519" s="49"/>
      <c r="S519" s="49"/>
    </row>
    <row r="520" s="1" customFormat="1" ht="11.4" spans="4:19">
      <c r="D520" s="49"/>
      <c r="E520" s="49"/>
      <c r="F520" s="49"/>
      <c r="H520" s="49"/>
      <c r="J520" s="115"/>
      <c r="N520" s="119"/>
      <c r="Q520" s="49"/>
      <c r="R520" s="49"/>
      <c r="S520" s="49"/>
    </row>
    <row r="521" s="1" customFormat="1" ht="11.4" spans="4:19">
      <c r="D521" s="49"/>
      <c r="E521" s="49"/>
      <c r="F521" s="49"/>
      <c r="H521" s="49"/>
      <c r="J521" s="115"/>
      <c r="N521" s="119"/>
      <c r="Q521" s="49"/>
      <c r="R521" s="49"/>
      <c r="S521" s="49"/>
    </row>
    <row r="522" s="1" customFormat="1" ht="11.4" spans="4:19">
      <c r="D522" s="49"/>
      <c r="E522" s="49"/>
      <c r="F522" s="49"/>
      <c r="H522" s="49"/>
      <c r="J522" s="115"/>
      <c r="N522" s="119"/>
      <c r="Q522" s="49"/>
      <c r="R522" s="49"/>
      <c r="S522" s="49"/>
    </row>
    <row r="523" s="1" customFormat="1" ht="11.4" spans="4:19">
      <c r="D523" s="49"/>
      <c r="E523" s="49"/>
      <c r="F523" s="49"/>
      <c r="H523" s="49"/>
      <c r="J523" s="115"/>
      <c r="N523" s="119"/>
      <c r="Q523" s="49"/>
      <c r="R523" s="49"/>
      <c r="S523" s="49"/>
    </row>
    <row r="524" s="1" customFormat="1" ht="11.4" spans="4:19">
      <c r="D524" s="49"/>
      <c r="E524" s="49"/>
      <c r="F524" s="49"/>
      <c r="H524" s="49"/>
      <c r="J524" s="115"/>
      <c r="N524" s="119"/>
      <c r="Q524" s="49"/>
      <c r="R524" s="49"/>
      <c r="S524" s="49"/>
    </row>
    <row r="525" s="1" customFormat="1" ht="11.4" spans="4:19">
      <c r="D525" s="49"/>
      <c r="E525" s="49"/>
      <c r="F525" s="49"/>
      <c r="H525" s="49"/>
      <c r="J525" s="115"/>
      <c r="N525" s="119"/>
      <c r="Q525" s="49"/>
      <c r="R525" s="49"/>
      <c r="S525" s="49"/>
    </row>
    <row r="526" s="1" customFormat="1" ht="11.4" spans="4:19">
      <c r="D526" s="49"/>
      <c r="E526" s="49"/>
      <c r="F526" s="49"/>
      <c r="H526" s="49"/>
      <c r="J526" s="115"/>
      <c r="N526" s="119"/>
      <c r="Q526" s="49"/>
      <c r="R526" s="49"/>
      <c r="S526" s="49"/>
    </row>
    <row r="527" s="1" customFormat="1" ht="11.4" spans="4:19">
      <c r="D527" s="49"/>
      <c r="E527" s="49"/>
      <c r="F527" s="49"/>
      <c r="H527" s="49"/>
      <c r="J527" s="115"/>
      <c r="N527" s="119"/>
      <c r="Q527" s="49"/>
      <c r="R527" s="49"/>
      <c r="S527" s="49"/>
    </row>
    <row r="528" s="1" customFormat="1" ht="11.4" spans="4:19">
      <c r="D528" s="49"/>
      <c r="E528" s="49"/>
      <c r="F528" s="49"/>
      <c r="H528" s="49"/>
      <c r="J528" s="115"/>
      <c r="N528" s="119"/>
      <c r="Q528" s="49"/>
      <c r="R528" s="49"/>
      <c r="S528" s="49"/>
    </row>
    <row r="529" s="1" customFormat="1" ht="11.4" spans="4:19">
      <c r="D529" s="49"/>
      <c r="E529" s="49"/>
      <c r="F529" s="49"/>
      <c r="H529" s="49"/>
      <c r="J529" s="115"/>
      <c r="N529" s="119"/>
      <c r="Q529" s="49"/>
      <c r="R529" s="49"/>
      <c r="S529" s="49"/>
    </row>
    <row r="530" s="1" customFormat="1" ht="11.4" spans="4:19">
      <c r="D530" s="49"/>
      <c r="E530" s="49"/>
      <c r="F530" s="49"/>
      <c r="H530" s="49"/>
      <c r="J530" s="115"/>
      <c r="N530" s="119"/>
      <c r="Q530" s="49"/>
      <c r="R530" s="49"/>
      <c r="S530" s="49"/>
    </row>
  </sheetData>
  <sheetProtection algorithmName="SHA-512" hashValue="BsmmItNFf4JFK3ro/ev0WCwbK8dao4S4kMVPRT78syeaXCNoK70P6T8Q5n+w+2CHarHGJyiXNgcss5JNviqKqA==" saltValue="aYKIsAO0hjDUAdb0OFUolA==" spinCount="100000" sheet="1" formatCells="0" formatColumns="0" formatRows="0" insertRows="0" insertHyperlinks="0" deleteRows="0" sort="0" autoFilter="0" pivotTables="0"/>
  <mergeCells count="75">
    <mergeCell ref="A1:Q1"/>
    <mergeCell ref="A2:Q2"/>
    <mergeCell ref="A3:B3"/>
    <mergeCell ref="C3:F3"/>
    <mergeCell ref="N3:P3"/>
    <mergeCell ref="A4:B4"/>
    <mergeCell ref="C4:H4"/>
    <mergeCell ref="N4:P4"/>
    <mergeCell ref="A5:B5"/>
    <mergeCell ref="N5:P5"/>
    <mergeCell ref="A6:B6"/>
    <mergeCell ref="C6:F6"/>
    <mergeCell ref="A7:B7"/>
    <mergeCell ref="F9:H9"/>
    <mergeCell ref="C21:I21"/>
    <mergeCell ref="C22:I22"/>
    <mergeCell ref="C37:I37"/>
    <mergeCell ref="C47:I47"/>
    <mergeCell ref="C59:I59"/>
    <mergeCell ref="C74:I74"/>
    <mergeCell ref="C84:I84"/>
    <mergeCell ref="C101:K101"/>
    <mergeCell ref="C102:K102"/>
    <mergeCell ref="C103:K103"/>
    <mergeCell ref="C104:K104"/>
    <mergeCell ref="C105:K105"/>
    <mergeCell ref="C106:K106"/>
    <mergeCell ref="C109:I109"/>
    <mergeCell ref="C122:I122"/>
    <mergeCell ref="B134:I134"/>
    <mergeCell ref="B141:I141"/>
    <mergeCell ref="B146:I146"/>
    <mergeCell ref="B150:I150"/>
    <mergeCell ref="B153:I153"/>
    <mergeCell ref="B160:K160"/>
    <mergeCell ref="H161:I161"/>
    <mergeCell ref="C166:H166"/>
    <mergeCell ref="C167:G167"/>
    <mergeCell ref="C168:G168"/>
    <mergeCell ref="C170:H170"/>
    <mergeCell ref="C171:G171"/>
    <mergeCell ref="C172:G172"/>
    <mergeCell ref="A178:J178"/>
    <mergeCell ref="K178:L178"/>
    <mergeCell ref="M178:N178"/>
    <mergeCell ref="A179:J179"/>
    <mergeCell ref="A181:J181"/>
    <mergeCell ref="A182:J182"/>
    <mergeCell ref="A183:J183"/>
    <mergeCell ref="A185:B185"/>
    <mergeCell ref="C185:F185"/>
    <mergeCell ref="A186:B186"/>
    <mergeCell ref="C186:F186"/>
    <mergeCell ref="A187:B187"/>
    <mergeCell ref="C187:F187"/>
    <mergeCell ref="A189:B189"/>
    <mergeCell ref="C189:F189"/>
    <mergeCell ref="A190:B190"/>
    <mergeCell ref="C190:F190"/>
    <mergeCell ref="A191:B191"/>
    <mergeCell ref="C191:F191"/>
    <mergeCell ref="A197:F197"/>
    <mergeCell ref="A9:A96"/>
    <mergeCell ref="A101:A130"/>
    <mergeCell ref="A134:A138"/>
    <mergeCell ref="A141:A143"/>
    <mergeCell ref="A146:A150"/>
    <mergeCell ref="A153:A157"/>
    <mergeCell ref="A160:A172"/>
    <mergeCell ref="B9:B18"/>
    <mergeCell ref="B21:B80"/>
    <mergeCell ref="B84:B96"/>
    <mergeCell ref="B101:B106"/>
    <mergeCell ref="B109:B119"/>
    <mergeCell ref="B122:B130"/>
  </mergeCells>
  <printOptions horizontalCentered="1"/>
  <pageMargins left="0.5" right="0.5" top="0.75" bottom="0.75" header="0.5" footer="0.5"/>
  <pageSetup paperSize="9" scale="50" orientation="portrait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30"/>
  <sheetViews>
    <sheetView showGridLines="0" zoomScale="85" zoomScaleNormal="85" workbookViewId="0">
      <selection activeCell="K128" sqref="K128"/>
    </sheetView>
  </sheetViews>
  <sheetFormatPr defaultColWidth="9.21296296296296" defaultRowHeight="13.8"/>
  <cols>
    <col min="1" max="1" width="7.55555555555556" style="5" customWidth="1"/>
    <col min="2" max="2" width="14.212962962963" style="5" customWidth="1"/>
    <col min="3" max="3" width="29.212962962963" style="5" customWidth="1"/>
    <col min="4" max="4" width="15.8611111111111" style="6" customWidth="1"/>
    <col min="5" max="5" width="15.4444444444444" style="6" customWidth="1"/>
    <col min="6" max="6" width="7.98148148148148" style="6" customWidth="1"/>
    <col min="7" max="7" width="3.44444444444444" style="5" customWidth="1"/>
    <col min="8" max="8" width="4.73148148148148" style="6" customWidth="1"/>
    <col min="9" max="9" width="20.212962962963" style="5" customWidth="1"/>
    <col min="10" max="10" width="17.212962962963" style="7" customWidth="1"/>
    <col min="11" max="11" width="11.787037037037" style="5" customWidth="1"/>
    <col min="12" max="12" width="15" style="5" customWidth="1"/>
    <col min="13" max="13" width="12.212962962963" style="5" customWidth="1"/>
    <col min="14" max="14" width="9" style="8" customWidth="1"/>
    <col min="15" max="15" width="18.6666666666667" style="5" customWidth="1"/>
    <col min="16" max="16" width="10.3333333333333" style="5" customWidth="1"/>
    <col min="17" max="17" width="29.4444444444444" style="6" customWidth="1"/>
    <col min="18" max="19" width="3.78703703703704" style="6" customWidth="1"/>
    <col min="20" max="16384" width="9.21296296296296" style="5"/>
  </cols>
  <sheetData>
    <row r="1" ht="18" customHeight="1" spans="1:17">
      <c r="A1" s="9" t="s">
        <v>0</v>
      </c>
      <c r="B1" s="9"/>
      <c r="C1" s="9"/>
      <c r="D1" s="9"/>
      <c r="E1" s="9"/>
      <c r="F1" s="9"/>
      <c r="G1" s="9"/>
      <c r="H1" s="9"/>
      <c r="I1" s="9"/>
      <c r="J1" s="78"/>
      <c r="K1" s="9"/>
      <c r="L1" s="9"/>
      <c r="M1" s="9"/>
      <c r="N1" s="9"/>
      <c r="O1" s="9"/>
      <c r="P1" s="9"/>
      <c r="Q1" s="9"/>
    </row>
    <row r="2" ht="15" customHeight="1" spans="1:17">
      <c r="A2" s="10" t="s">
        <v>78</v>
      </c>
      <c r="B2" s="10"/>
      <c r="C2" s="10"/>
      <c r="D2" s="10"/>
      <c r="E2" s="10"/>
      <c r="F2" s="10"/>
      <c r="G2" s="10"/>
      <c r="H2" s="10"/>
      <c r="I2" s="10"/>
      <c r="J2" s="79"/>
      <c r="K2" s="10"/>
      <c r="L2" s="10"/>
      <c r="M2" s="10"/>
      <c r="N2" s="10"/>
      <c r="O2" s="10"/>
      <c r="P2" s="10"/>
      <c r="Q2" s="10"/>
    </row>
    <row r="3" spans="1:17">
      <c r="A3" s="11" t="s">
        <v>79</v>
      </c>
      <c r="B3" s="12"/>
      <c r="C3" s="13" t="s">
        <v>4</v>
      </c>
      <c r="D3" s="13"/>
      <c r="E3" s="13"/>
      <c r="F3" s="13"/>
      <c r="G3" s="14"/>
      <c r="H3" s="15"/>
      <c r="I3" s="80"/>
      <c r="J3" s="81"/>
      <c r="K3" s="82"/>
      <c r="L3" s="4"/>
      <c r="M3" s="82" t="s">
        <v>5</v>
      </c>
      <c r="N3" s="83" t="str">
        <f>Summary!N4</f>
        <v>Charles</v>
      </c>
      <c r="O3" s="83"/>
      <c r="P3" s="83"/>
      <c r="Q3" s="156"/>
    </row>
    <row r="4" ht="15" customHeight="1" spans="1:17">
      <c r="A4" s="16" t="s">
        <v>80</v>
      </c>
      <c r="B4" s="16"/>
      <c r="C4" s="17" t="s">
        <v>8</v>
      </c>
      <c r="D4" s="17"/>
      <c r="E4" s="17"/>
      <c r="F4" s="17"/>
      <c r="G4" s="17"/>
      <c r="H4" s="17"/>
      <c r="I4" s="80"/>
      <c r="J4" s="81"/>
      <c r="K4" s="82"/>
      <c r="L4" s="4"/>
      <c r="M4" s="82" t="s">
        <v>10</v>
      </c>
      <c r="N4" s="84" t="str">
        <f>Summary!N6</f>
        <v>V2</v>
      </c>
      <c r="O4" s="84"/>
      <c r="P4" s="84"/>
      <c r="Q4" s="156"/>
    </row>
    <row r="5" ht="16.5" customHeight="1" spans="1:17">
      <c r="A5" s="16" t="s">
        <v>81</v>
      </c>
      <c r="B5" s="16"/>
      <c r="C5" s="18">
        <f>Summary!C6</f>
        <v>1097236</v>
      </c>
      <c r="D5" s="19"/>
      <c r="E5" s="19"/>
      <c r="F5" s="19"/>
      <c r="G5" s="20"/>
      <c r="H5" s="21"/>
      <c r="I5" s="4"/>
      <c r="J5" s="85"/>
      <c r="K5" s="82"/>
      <c r="L5" s="4"/>
      <c r="M5" s="82" t="s">
        <v>15</v>
      </c>
      <c r="N5" s="86">
        <f>Summary!N8</f>
        <v>46096</v>
      </c>
      <c r="O5" s="86"/>
      <c r="P5" s="86"/>
      <c r="Q5" s="156"/>
    </row>
    <row r="6" ht="16.5" customHeight="1" spans="1:17">
      <c r="A6" s="16" t="s">
        <v>82</v>
      </c>
      <c r="B6" s="16"/>
      <c r="C6" s="17">
        <f>Summary!C7</f>
        <v>0</v>
      </c>
      <c r="D6" s="17"/>
      <c r="E6" s="17"/>
      <c r="F6" s="17"/>
      <c r="G6" s="22"/>
      <c r="H6" s="23"/>
      <c r="I6" s="4"/>
      <c r="J6" s="85"/>
      <c r="K6" s="82"/>
      <c r="L6" s="4"/>
      <c r="M6" s="82"/>
      <c r="N6" s="87"/>
      <c r="O6" s="88"/>
      <c r="P6" s="88"/>
      <c r="Q6" s="156"/>
    </row>
    <row r="7" ht="15.75" customHeight="1" spans="1:17">
      <c r="A7" s="24" t="s">
        <v>83</v>
      </c>
      <c r="B7" s="24"/>
      <c r="C7" s="25" t="s">
        <v>235</v>
      </c>
      <c r="D7" s="26"/>
      <c r="E7" s="26"/>
      <c r="F7" s="26"/>
      <c r="G7" s="27"/>
      <c r="H7" s="26"/>
      <c r="I7" s="89"/>
      <c r="J7" s="90"/>
      <c r="K7" s="91"/>
      <c r="L7" s="4"/>
      <c r="M7" s="92"/>
      <c r="N7" s="87"/>
      <c r="O7" s="88"/>
      <c r="P7" s="88"/>
      <c r="Q7" s="156"/>
    </row>
    <row r="9" s="1" customFormat="1" ht="41.25" customHeight="1" spans="1:19">
      <c r="A9" s="28"/>
      <c r="B9" s="29" t="s">
        <v>85</v>
      </c>
      <c r="C9" s="30" t="s">
        <v>86</v>
      </c>
      <c r="D9" s="31" t="s">
        <v>87</v>
      </c>
      <c r="E9" s="31" t="s">
        <v>88</v>
      </c>
      <c r="F9" s="32" t="s">
        <v>89</v>
      </c>
      <c r="G9" s="33"/>
      <c r="H9" s="34"/>
      <c r="I9" s="93" t="s">
        <v>90</v>
      </c>
      <c r="J9" s="94" t="s">
        <v>91</v>
      </c>
      <c r="K9" s="95" t="s">
        <v>92</v>
      </c>
      <c r="L9" s="95" t="s">
        <v>93</v>
      </c>
      <c r="M9" s="96"/>
      <c r="N9" s="95" t="s">
        <v>94</v>
      </c>
      <c r="O9" s="95" t="s">
        <v>95</v>
      </c>
      <c r="P9" s="95" t="s">
        <v>96</v>
      </c>
      <c r="Q9" s="95" t="s">
        <v>97</v>
      </c>
      <c r="R9" s="49"/>
      <c r="S9" s="49"/>
    </row>
    <row r="10" s="1" customFormat="1" ht="14.25" customHeight="1" spans="1:19">
      <c r="A10" s="35"/>
      <c r="B10" s="36"/>
      <c r="C10" s="37"/>
      <c r="D10" s="38"/>
      <c r="E10" s="38"/>
      <c r="F10" s="39"/>
      <c r="G10" s="40"/>
      <c r="H10" s="41"/>
      <c r="I10" s="97"/>
      <c r="J10" s="98"/>
      <c r="K10" s="99"/>
      <c r="L10" s="100"/>
      <c r="M10" s="101" t="str">
        <f t="shared" ref="M10:M17" si="0">IF(F10="","",F10/H10)</f>
        <v/>
      </c>
      <c r="N10" s="102"/>
      <c r="O10" s="103"/>
      <c r="P10" s="104"/>
      <c r="Q10" s="157"/>
      <c r="R10" s="49"/>
      <c r="S10" s="49"/>
    </row>
    <row r="11" s="1" customFormat="1" ht="14.25" customHeight="1" spans="1:19">
      <c r="A11" s="35"/>
      <c r="B11" s="36"/>
      <c r="C11" s="42"/>
      <c r="D11" s="38"/>
      <c r="E11" s="38"/>
      <c r="F11" s="39"/>
      <c r="G11" s="40"/>
      <c r="H11" s="41"/>
      <c r="I11" s="97"/>
      <c r="J11" s="98"/>
      <c r="K11" s="99"/>
      <c r="L11" s="105">
        <f>+J11*K11/1000</f>
        <v>0</v>
      </c>
      <c r="M11" s="101" t="str">
        <f t="shared" si="0"/>
        <v/>
      </c>
      <c r="N11" s="102">
        <v>0</v>
      </c>
      <c r="O11" s="106"/>
      <c r="P11" s="104"/>
      <c r="Q11" s="158"/>
      <c r="R11" s="49"/>
      <c r="S11" s="49"/>
    </row>
    <row r="12" s="1" customFormat="1" ht="14.25" customHeight="1" spans="1:19">
      <c r="A12" s="35"/>
      <c r="B12" s="36"/>
      <c r="C12" s="42"/>
      <c r="D12" s="38"/>
      <c r="E12" s="38"/>
      <c r="F12" s="39"/>
      <c r="G12" s="40"/>
      <c r="H12" s="41"/>
      <c r="I12" s="97"/>
      <c r="J12" s="98"/>
      <c r="K12" s="99"/>
      <c r="L12" s="105"/>
      <c r="M12" s="101" t="str">
        <f t="shared" si="0"/>
        <v/>
      </c>
      <c r="N12" s="102"/>
      <c r="O12" s="103"/>
      <c r="P12" s="104"/>
      <c r="Q12" s="158"/>
      <c r="R12" s="49"/>
      <c r="S12" s="49"/>
    </row>
    <row r="13" s="1" customFormat="1" ht="14.25" customHeight="1" spans="1:19">
      <c r="A13" s="35"/>
      <c r="B13" s="36"/>
      <c r="C13" s="42"/>
      <c r="D13" s="38"/>
      <c r="E13" s="38"/>
      <c r="F13" s="39"/>
      <c r="G13" s="40"/>
      <c r="H13" s="41"/>
      <c r="I13" s="97"/>
      <c r="J13" s="98"/>
      <c r="K13" s="99"/>
      <c r="L13" s="105"/>
      <c r="M13" s="101" t="str">
        <f t="shared" si="0"/>
        <v/>
      </c>
      <c r="N13" s="102"/>
      <c r="O13" s="103"/>
      <c r="P13" s="104"/>
      <c r="Q13" s="158"/>
      <c r="R13" s="49"/>
      <c r="S13" s="49"/>
    </row>
    <row r="14" s="1" customFormat="1" ht="14.25" customHeight="1" spans="1:19">
      <c r="A14" s="35"/>
      <c r="B14" s="36"/>
      <c r="C14" s="37"/>
      <c r="D14" s="38"/>
      <c r="E14" s="38"/>
      <c r="F14" s="39"/>
      <c r="G14" s="40"/>
      <c r="H14" s="41"/>
      <c r="I14" s="97"/>
      <c r="J14" s="107"/>
      <c r="K14" s="99"/>
      <c r="L14" s="108"/>
      <c r="M14" s="101" t="str">
        <f t="shared" si="0"/>
        <v/>
      </c>
      <c r="N14" s="102"/>
      <c r="O14" s="103"/>
      <c r="P14" s="104"/>
      <c r="Q14" s="158"/>
      <c r="R14" s="49"/>
      <c r="S14" s="49"/>
    </row>
    <row r="15" s="1" customFormat="1" ht="14.25" customHeight="1" spans="1:19">
      <c r="A15" s="35"/>
      <c r="B15" s="36"/>
      <c r="C15" s="43"/>
      <c r="D15" s="38"/>
      <c r="E15" s="38"/>
      <c r="F15" s="39"/>
      <c r="G15" s="40"/>
      <c r="H15" s="41"/>
      <c r="J15" s="98"/>
      <c r="K15" s="99"/>
      <c r="L15" s="100">
        <f>+J15*K15/1000</f>
        <v>0</v>
      </c>
      <c r="M15" s="101" t="str">
        <f t="shared" si="0"/>
        <v/>
      </c>
      <c r="N15" s="102">
        <v>0</v>
      </c>
      <c r="O15" s="103"/>
      <c r="P15" s="104"/>
      <c r="Q15" s="158"/>
      <c r="R15" s="49"/>
      <c r="S15" s="49"/>
    </row>
    <row r="16" s="1" customFormat="1" ht="14.25" customHeight="1" spans="1:19">
      <c r="A16" s="35"/>
      <c r="B16" s="36"/>
      <c r="C16" s="43"/>
      <c r="D16" s="38"/>
      <c r="E16" s="38"/>
      <c r="F16" s="39"/>
      <c r="G16" s="40"/>
      <c r="H16" s="41"/>
      <c r="I16" s="97"/>
      <c r="J16" s="107"/>
      <c r="K16" s="99"/>
      <c r="L16" s="108"/>
      <c r="M16" s="101" t="str">
        <f t="shared" si="0"/>
        <v/>
      </c>
      <c r="N16" s="102"/>
      <c r="O16" s="103"/>
      <c r="P16" s="104"/>
      <c r="Q16" s="158"/>
      <c r="R16" s="49"/>
      <c r="S16" s="49"/>
    </row>
    <row r="17" s="1" customFormat="1" ht="14.25" customHeight="1" spans="1:19">
      <c r="A17" s="35"/>
      <c r="B17" s="36"/>
      <c r="C17" s="43"/>
      <c r="D17" s="38"/>
      <c r="E17" s="38"/>
      <c r="F17" s="39"/>
      <c r="G17" s="40"/>
      <c r="H17" s="41"/>
      <c r="I17" s="97"/>
      <c r="J17" s="98"/>
      <c r="K17" s="99"/>
      <c r="L17" s="100">
        <f>+J17*K17/1000</f>
        <v>0</v>
      </c>
      <c r="M17" s="101" t="str">
        <f t="shared" si="0"/>
        <v/>
      </c>
      <c r="N17" s="102">
        <v>0</v>
      </c>
      <c r="O17" s="103"/>
      <c r="P17" s="104"/>
      <c r="Q17" s="158"/>
      <c r="R17" s="49"/>
      <c r="S17" s="49"/>
    </row>
    <row r="18" s="1" customFormat="1" ht="14.25" customHeight="1" spans="1:19">
      <c r="A18" s="35"/>
      <c r="B18" s="44"/>
      <c r="C18" s="43"/>
      <c r="D18" s="45"/>
      <c r="E18" s="45"/>
      <c r="F18" s="45"/>
      <c r="G18" s="46"/>
      <c r="H18" s="47"/>
      <c r="I18" s="97"/>
      <c r="J18" s="109" t="s">
        <v>98</v>
      </c>
      <c r="K18" s="110">
        <f>SUM(K10:K17)</f>
        <v>0</v>
      </c>
      <c r="L18" s="105"/>
      <c r="M18" s="111"/>
      <c r="N18" s="112">
        <f>SUM(N10:N17)</f>
        <v>0</v>
      </c>
      <c r="O18" s="113"/>
      <c r="P18" s="114"/>
      <c r="Q18" s="159"/>
      <c r="R18" s="49"/>
      <c r="S18" s="49"/>
    </row>
    <row r="19" s="1" customFormat="1" spans="1:19">
      <c r="A19" s="35"/>
      <c r="B19" s="48"/>
      <c r="D19" s="49"/>
      <c r="E19" s="49"/>
      <c r="F19" s="49"/>
      <c r="H19" s="49"/>
      <c r="J19" s="115"/>
      <c r="K19" s="116"/>
      <c r="L19" s="117" t="s">
        <v>99</v>
      </c>
      <c r="M19" s="118">
        <f>SUM(L10:L18)</f>
        <v>0</v>
      </c>
      <c r="Q19" s="49"/>
      <c r="R19" s="49"/>
      <c r="S19" s="49"/>
    </row>
    <row r="20" s="1" customFormat="1" ht="11.4" spans="1:19">
      <c r="A20" s="35"/>
      <c r="B20" s="48"/>
      <c r="D20" s="49"/>
      <c r="E20" s="49"/>
      <c r="F20" s="49"/>
      <c r="H20" s="49"/>
      <c r="J20" s="115"/>
      <c r="N20" s="119">
        <f>M19/P98</f>
        <v>0</v>
      </c>
      <c r="Q20" s="49"/>
      <c r="R20" s="49"/>
      <c r="S20" s="49"/>
    </row>
    <row r="21" s="1" customFormat="1" ht="32.25" customHeight="1" spans="1:19">
      <c r="A21" s="35"/>
      <c r="B21" s="50" t="s">
        <v>100</v>
      </c>
      <c r="C21" s="51" t="s">
        <v>19</v>
      </c>
      <c r="D21" s="52"/>
      <c r="E21" s="52"/>
      <c r="F21" s="52"/>
      <c r="G21" s="52"/>
      <c r="H21" s="52"/>
      <c r="I21" s="120"/>
      <c r="J21" s="94" t="s">
        <v>101</v>
      </c>
      <c r="K21" s="95" t="s">
        <v>102</v>
      </c>
      <c r="L21" s="95" t="s">
        <v>93</v>
      </c>
      <c r="Q21" s="49"/>
      <c r="R21" s="49"/>
      <c r="S21" s="49"/>
    </row>
    <row r="22" s="1" customFormat="1" ht="15.75" customHeight="1" spans="1:21">
      <c r="A22" s="35"/>
      <c r="B22" s="53"/>
      <c r="C22" s="54" t="s">
        <v>103</v>
      </c>
      <c r="D22" s="55"/>
      <c r="E22" s="55"/>
      <c r="F22" s="55"/>
      <c r="G22" s="55"/>
      <c r="H22" s="55"/>
      <c r="I22" s="121"/>
      <c r="J22" s="122"/>
      <c r="K22" s="123"/>
      <c r="L22" s="124"/>
      <c r="Q22" s="160"/>
      <c r="R22" s="160"/>
      <c r="S22" s="161"/>
      <c r="T22" s="162"/>
      <c r="U22" s="163"/>
    </row>
    <row r="23" s="2" customFormat="1" ht="17" customHeight="1" spans="1:21">
      <c r="A23" s="56"/>
      <c r="B23" s="57"/>
      <c r="C23" s="63" t="s">
        <v>104</v>
      </c>
      <c r="D23" s="58" t="s">
        <v>105</v>
      </c>
      <c r="E23" s="59"/>
      <c r="F23" s="60"/>
      <c r="G23" s="61"/>
      <c r="H23" s="61"/>
      <c r="I23" s="125"/>
      <c r="J23" s="126">
        <f>14/6.8*1.06</f>
        <v>2.18235294117647</v>
      </c>
      <c r="K23" s="127">
        <v>0.112188252881784</v>
      </c>
      <c r="L23" s="128">
        <f t="shared" ref="L23:L32" si="1">K23*J23</f>
        <v>0.24483436364201</v>
      </c>
      <c r="N23" s="129"/>
      <c r="O23" s="130"/>
      <c r="P23" s="129"/>
      <c r="Q23" s="129"/>
      <c r="R23" s="164"/>
      <c r="S23" s="165"/>
      <c r="T23" s="166"/>
      <c r="U23" s="167"/>
    </row>
    <row r="24" s="2" customFormat="1" ht="17" customHeight="1" spans="1:21">
      <c r="A24" s="56"/>
      <c r="B24" s="57"/>
      <c r="C24" s="470" t="s">
        <v>236</v>
      </c>
      <c r="D24" s="58" t="s">
        <v>109</v>
      </c>
      <c r="E24" s="59"/>
      <c r="F24" s="60"/>
      <c r="G24" s="61"/>
      <c r="H24" s="61"/>
      <c r="I24" s="125"/>
      <c r="J24" s="126">
        <f>6.2/6.8*1.06</f>
        <v>0.966470588235294</v>
      </c>
      <c r="K24" s="127">
        <v>0.000903128507295174</v>
      </c>
      <c r="L24" s="128">
        <f t="shared" si="1"/>
        <v>0.00087284713969763</v>
      </c>
      <c r="N24" s="129"/>
      <c r="O24" s="130"/>
      <c r="P24" s="129"/>
      <c r="Q24" s="129"/>
      <c r="R24" s="164"/>
      <c r="S24" s="165"/>
      <c r="T24" s="166"/>
      <c r="U24" s="167"/>
    </row>
    <row r="25" s="2" customFormat="1" ht="17" customHeight="1" spans="1:21">
      <c r="A25" s="56"/>
      <c r="B25" s="57"/>
      <c r="C25" s="470" t="s">
        <v>237</v>
      </c>
      <c r="D25" s="58" t="s">
        <v>232</v>
      </c>
      <c r="E25" s="59"/>
      <c r="F25" s="60"/>
      <c r="G25" s="61"/>
      <c r="H25" s="61"/>
      <c r="I25" s="125"/>
      <c r="J25" s="126">
        <f>9.2/6.8*1.06</f>
        <v>1.43411764705882</v>
      </c>
      <c r="K25" s="127">
        <v>0.00389039972373306</v>
      </c>
      <c r="L25" s="128">
        <f t="shared" si="1"/>
        <v>0.00557929089791835</v>
      </c>
      <c r="N25" s="129"/>
      <c r="O25" s="130"/>
      <c r="P25" s="129"/>
      <c r="Q25" s="129"/>
      <c r="R25" s="164"/>
      <c r="S25" s="165"/>
      <c r="T25" s="166"/>
      <c r="U25" s="167"/>
    </row>
    <row r="26" s="2" customFormat="1" ht="17" customHeight="1" spans="1:21">
      <c r="A26" s="56"/>
      <c r="B26" s="57"/>
      <c r="C26" s="63" t="s">
        <v>238</v>
      </c>
      <c r="D26" s="58" t="s">
        <v>239</v>
      </c>
      <c r="E26" s="59"/>
      <c r="F26" s="60"/>
      <c r="G26" s="61"/>
      <c r="H26" s="61"/>
      <c r="I26" s="125"/>
      <c r="J26" s="126">
        <f>9.2/6.8*1.06</f>
        <v>1.43411764705882</v>
      </c>
      <c r="K26" s="127">
        <v>0.00190660462651203</v>
      </c>
      <c r="L26" s="128">
        <f t="shared" si="1"/>
        <v>0.0027342953408449</v>
      </c>
      <c r="N26" s="129"/>
      <c r="O26" s="130"/>
      <c r="P26" s="129"/>
      <c r="Q26" s="129"/>
      <c r="R26" s="164"/>
      <c r="S26" s="165"/>
      <c r="T26" s="166"/>
      <c r="U26" s="167"/>
    </row>
    <row r="27" s="2" customFormat="1" ht="17" customHeight="1" spans="1:21">
      <c r="A27" s="56"/>
      <c r="B27" s="57"/>
      <c r="C27" s="62" t="s">
        <v>240</v>
      </c>
      <c r="D27" s="58" t="s">
        <v>115</v>
      </c>
      <c r="E27" s="59"/>
      <c r="F27" s="60"/>
      <c r="G27" s="61"/>
      <c r="H27" s="61"/>
      <c r="I27" s="125"/>
      <c r="J27" s="126">
        <f>5/6.8*1.06</f>
        <v>0.779411764705882</v>
      </c>
      <c r="K27" s="127">
        <v>0.0020642937309604</v>
      </c>
      <c r="L27" s="128">
        <f t="shared" si="1"/>
        <v>0.00160893481971914</v>
      </c>
      <c r="N27" s="129"/>
      <c r="O27" s="130"/>
      <c r="P27" s="129"/>
      <c r="Q27" s="129"/>
      <c r="R27" s="164"/>
      <c r="S27" s="165"/>
      <c r="T27" s="166"/>
      <c r="U27" s="167"/>
    </row>
    <row r="28" s="2" customFormat="1" ht="17" customHeight="1" spans="1:21">
      <c r="A28" s="56"/>
      <c r="B28" s="57"/>
      <c r="C28" s="62"/>
      <c r="D28" s="58"/>
      <c r="E28" s="59"/>
      <c r="F28" s="60"/>
      <c r="G28" s="61"/>
      <c r="H28" s="61"/>
      <c r="I28" s="125"/>
      <c r="J28" s="126"/>
      <c r="K28" s="127"/>
      <c r="L28" s="128">
        <f t="shared" si="1"/>
        <v>0</v>
      </c>
      <c r="N28" s="129"/>
      <c r="O28" s="130"/>
      <c r="P28" s="129"/>
      <c r="Q28" s="129"/>
      <c r="R28" s="164"/>
      <c r="S28" s="165"/>
      <c r="T28" s="166"/>
      <c r="U28" s="167"/>
    </row>
    <row r="29" s="2" customFormat="1" ht="17" customHeight="1" spans="1:21">
      <c r="A29" s="56"/>
      <c r="B29" s="57"/>
      <c r="C29" s="63"/>
      <c r="D29" s="58"/>
      <c r="E29" s="59"/>
      <c r="F29" s="60"/>
      <c r="G29" s="61"/>
      <c r="H29" s="61"/>
      <c r="I29" s="125"/>
      <c r="J29" s="126"/>
      <c r="K29" s="127"/>
      <c r="L29" s="128">
        <f t="shared" si="1"/>
        <v>0</v>
      </c>
      <c r="N29" s="129"/>
      <c r="O29" s="130"/>
      <c r="P29" s="129"/>
      <c r="Q29" s="129"/>
      <c r="R29" s="164"/>
      <c r="S29" s="165"/>
      <c r="T29" s="166"/>
      <c r="U29" s="167"/>
    </row>
    <row r="30" s="2" customFormat="1" ht="17" customHeight="1" spans="1:21">
      <c r="A30" s="56"/>
      <c r="B30" s="57"/>
      <c r="C30" s="64"/>
      <c r="D30" s="58"/>
      <c r="E30" s="59"/>
      <c r="F30" s="60"/>
      <c r="G30" s="61"/>
      <c r="H30" s="61"/>
      <c r="I30" s="125"/>
      <c r="J30" s="126"/>
      <c r="K30" s="127"/>
      <c r="L30" s="128">
        <f t="shared" si="1"/>
        <v>0</v>
      </c>
      <c r="N30" s="129"/>
      <c r="O30" s="130"/>
      <c r="P30" s="129"/>
      <c r="Q30" s="129"/>
      <c r="R30" s="164"/>
      <c r="S30" s="165"/>
      <c r="T30" s="166"/>
      <c r="U30" s="167"/>
    </row>
    <row r="31" s="2" customFormat="1" ht="17" customHeight="1" spans="1:21">
      <c r="A31" s="56"/>
      <c r="B31" s="57"/>
      <c r="C31" s="63"/>
      <c r="D31" s="58"/>
      <c r="E31" s="59"/>
      <c r="F31" s="60"/>
      <c r="G31" s="61"/>
      <c r="H31" s="61"/>
      <c r="I31" s="125"/>
      <c r="J31" s="126"/>
      <c r="K31" s="127"/>
      <c r="L31" s="128">
        <f t="shared" si="1"/>
        <v>0</v>
      </c>
      <c r="N31" s="129"/>
      <c r="O31" s="130"/>
      <c r="P31" s="129"/>
      <c r="Q31" s="129"/>
      <c r="R31" s="164"/>
      <c r="S31" s="165"/>
      <c r="T31" s="166"/>
      <c r="U31" s="167"/>
    </row>
    <row r="32" s="2" customFormat="1" ht="17" customHeight="1" spans="1:21">
      <c r="A32" s="56"/>
      <c r="B32" s="57"/>
      <c r="C32" s="64"/>
      <c r="D32" s="58"/>
      <c r="E32" s="59"/>
      <c r="F32" s="60"/>
      <c r="G32" s="61"/>
      <c r="H32" s="61"/>
      <c r="I32" s="125"/>
      <c r="J32" s="126"/>
      <c r="K32" s="127"/>
      <c r="L32" s="128">
        <f t="shared" si="1"/>
        <v>0</v>
      </c>
      <c r="N32" s="129"/>
      <c r="O32" s="130"/>
      <c r="P32" s="129"/>
      <c r="Q32" s="129"/>
      <c r="R32" s="164"/>
      <c r="S32" s="165"/>
      <c r="T32" s="166"/>
      <c r="U32" s="167"/>
    </row>
    <row r="33" s="2" customFormat="1" ht="17" customHeight="1" spans="1:21">
      <c r="A33" s="56"/>
      <c r="B33" s="57"/>
      <c r="C33" s="65"/>
      <c r="D33" s="58"/>
      <c r="E33" s="59"/>
      <c r="F33" s="60"/>
      <c r="G33" s="61"/>
      <c r="H33" s="61"/>
      <c r="I33" s="125"/>
      <c r="J33" s="126"/>
      <c r="K33" s="58"/>
      <c r="L33" s="128"/>
      <c r="N33" s="129"/>
      <c r="O33" s="130"/>
      <c r="P33" s="129"/>
      <c r="Q33" s="129"/>
      <c r="R33" s="164"/>
      <c r="S33" s="165"/>
      <c r="T33" s="166"/>
      <c r="U33" s="167"/>
    </row>
    <row r="34" s="2" customFormat="1" ht="17" customHeight="1" spans="1:21">
      <c r="A34" s="56"/>
      <c r="B34" s="57"/>
      <c r="C34" s="65"/>
      <c r="D34" s="58"/>
      <c r="E34" s="59"/>
      <c r="F34" s="60"/>
      <c r="G34" s="61"/>
      <c r="H34" s="61"/>
      <c r="I34" s="125"/>
      <c r="J34" s="126"/>
      <c r="K34" s="58"/>
      <c r="L34" s="128"/>
      <c r="N34" s="129"/>
      <c r="O34" s="130"/>
      <c r="P34" s="129"/>
      <c r="Q34" s="129"/>
      <c r="R34" s="164"/>
      <c r="S34" s="165"/>
      <c r="T34" s="166"/>
      <c r="U34" s="167"/>
    </row>
    <row r="35" s="2" customFormat="1" ht="17" customHeight="1" spans="1:21">
      <c r="A35" s="56"/>
      <c r="B35" s="57"/>
      <c r="C35" s="65"/>
      <c r="D35" s="58"/>
      <c r="E35" s="59"/>
      <c r="F35" s="60"/>
      <c r="G35" s="61"/>
      <c r="H35" s="61"/>
      <c r="I35" s="125"/>
      <c r="J35" s="126"/>
      <c r="K35" s="58"/>
      <c r="L35" s="128"/>
      <c r="N35" s="129"/>
      <c r="O35" s="130"/>
      <c r="P35" s="129"/>
      <c r="Q35" s="129"/>
      <c r="R35" s="164"/>
      <c r="S35" s="165"/>
      <c r="T35" s="166"/>
      <c r="U35" s="167"/>
    </row>
    <row r="36" s="1" customFormat="1" spans="1:21">
      <c r="A36" s="35"/>
      <c r="B36" s="53"/>
      <c r="C36" s="66"/>
      <c r="D36" s="67"/>
      <c r="E36" s="67"/>
      <c r="F36" s="67"/>
      <c r="G36" s="67"/>
      <c r="H36" s="67"/>
      <c r="I36" s="131"/>
      <c r="J36" s="132"/>
      <c r="K36" s="133"/>
      <c r="L36" s="134"/>
      <c r="M36" s="135">
        <f>SUM(L23:L36)</f>
        <v>0.25562973184019</v>
      </c>
      <c r="N36" s="119">
        <f>M36/P98</f>
        <v>0.380947161109324</v>
      </c>
      <c r="Q36" s="160"/>
      <c r="R36" s="160"/>
      <c r="S36" s="161"/>
      <c r="T36" s="162"/>
      <c r="U36" s="163"/>
    </row>
    <row r="37" s="1" customFormat="1" ht="18" customHeight="1" spans="1:21">
      <c r="A37" s="35"/>
      <c r="B37" s="53"/>
      <c r="C37" s="54" t="s">
        <v>116</v>
      </c>
      <c r="D37" s="55"/>
      <c r="E37" s="55"/>
      <c r="F37" s="55"/>
      <c r="G37" s="55"/>
      <c r="H37" s="55"/>
      <c r="I37" s="121"/>
      <c r="J37" s="122"/>
      <c r="K37" s="136"/>
      <c r="L37" s="124"/>
      <c r="Q37" s="160"/>
      <c r="R37" s="160"/>
      <c r="S37" s="161"/>
      <c r="T37" s="162"/>
      <c r="U37" s="163"/>
    </row>
    <row r="38" s="1" customFormat="1" ht="13.5" customHeight="1" spans="1:21">
      <c r="A38" s="35"/>
      <c r="B38" s="53"/>
      <c r="C38" s="68"/>
      <c r="D38" s="69"/>
      <c r="E38" s="69"/>
      <c r="F38" s="69"/>
      <c r="G38" s="69"/>
      <c r="H38" s="69"/>
      <c r="I38" s="137"/>
      <c r="J38" s="98"/>
      <c r="K38" s="138"/>
      <c r="L38" s="139">
        <f t="shared" ref="L38:L45" si="2">J38*K38</f>
        <v>0</v>
      </c>
      <c r="P38" s="49"/>
      <c r="Q38" s="160"/>
      <c r="R38" s="160"/>
      <c r="S38" s="161"/>
      <c r="T38" s="162"/>
      <c r="U38" s="163"/>
    </row>
    <row r="39" s="1" customFormat="1" ht="13.5" customHeight="1" spans="1:21">
      <c r="A39" s="35"/>
      <c r="B39" s="53"/>
      <c r="C39" s="68"/>
      <c r="D39" s="69"/>
      <c r="E39" s="69"/>
      <c r="F39" s="69"/>
      <c r="G39" s="69"/>
      <c r="H39" s="69"/>
      <c r="I39" s="137"/>
      <c r="J39" s="98"/>
      <c r="K39" s="138"/>
      <c r="L39" s="139">
        <f t="shared" si="2"/>
        <v>0</v>
      </c>
      <c r="P39" s="49"/>
      <c r="Q39" s="160"/>
      <c r="R39" s="160"/>
      <c r="S39" s="161"/>
      <c r="T39" s="162"/>
      <c r="U39" s="163"/>
    </row>
    <row r="40" s="1" customFormat="1" ht="13.5" customHeight="1" spans="1:21">
      <c r="A40" s="35"/>
      <c r="B40" s="53"/>
      <c r="C40" s="68"/>
      <c r="D40" s="69"/>
      <c r="E40" s="69"/>
      <c r="F40" s="69"/>
      <c r="G40" s="69"/>
      <c r="H40" s="69"/>
      <c r="I40" s="137"/>
      <c r="J40" s="98"/>
      <c r="K40" s="138"/>
      <c r="L40" s="139">
        <f t="shared" si="2"/>
        <v>0</v>
      </c>
      <c r="P40" s="49"/>
      <c r="Q40" s="160"/>
      <c r="R40" s="160"/>
      <c r="S40" s="161"/>
      <c r="T40" s="162"/>
      <c r="U40" s="163"/>
    </row>
    <row r="41" s="1" customFormat="1" ht="13.5" customHeight="1" spans="1:21">
      <c r="A41" s="35"/>
      <c r="B41" s="53"/>
      <c r="C41" s="68"/>
      <c r="D41" s="69"/>
      <c r="E41" s="69"/>
      <c r="F41" s="69"/>
      <c r="G41" s="69"/>
      <c r="H41" s="69"/>
      <c r="I41" s="137"/>
      <c r="J41" s="98"/>
      <c r="K41" s="138"/>
      <c r="L41" s="139">
        <f t="shared" si="2"/>
        <v>0</v>
      </c>
      <c r="P41" s="49"/>
      <c r="Q41" s="160"/>
      <c r="R41" s="160"/>
      <c r="S41" s="161"/>
      <c r="T41" s="162"/>
      <c r="U41" s="163"/>
    </row>
    <row r="42" s="1" customFormat="1" ht="13.5" customHeight="1" spans="1:21">
      <c r="A42" s="35"/>
      <c r="B42" s="53"/>
      <c r="C42" s="68"/>
      <c r="D42" s="69"/>
      <c r="E42" s="69"/>
      <c r="F42" s="69"/>
      <c r="G42" s="69"/>
      <c r="H42" s="69"/>
      <c r="I42" s="137"/>
      <c r="J42" s="98"/>
      <c r="K42" s="138"/>
      <c r="L42" s="139">
        <f t="shared" si="2"/>
        <v>0</v>
      </c>
      <c r="P42" s="49"/>
      <c r="Q42" s="160"/>
      <c r="R42" s="160"/>
      <c r="S42" s="161"/>
      <c r="T42" s="162"/>
      <c r="U42" s="163"/>
    </row>
    <row r="43" s="1" customFormat="1" ht="13.5" customHeight="1" spans="1:21">
      <c r="A43" s="35"/>
      <c r="B43" s="53"/>
      <c r="C43" s="68"/>
      <c r="D43" s="69"/>
      <c r="E43" s="69"/>
      <c r="F43" s="69"/>
      <c r="G43" s="69"/>
      <c r="H43" s="69"/>
      <c r="I43" s="137"/>
      <c r="J43" s="98"/>
      <c r="K43" s="138"/>
      <c r="L43" s="139">
        <f t="shared" si="2"/>
        <v>0</v>
      </c>
      <c r="P43" s="49"/>
      <c r="Q43" s="160"/>
      <c r="R43" s="160"/>
      <c r="S43" s="161"/>
      <c r="T43" s="162"/>
      <c r="U43" s="163"/>
    </row>
    <row r="44" s="1" customFormat="1" ht="13.5" customHeight="1" spans="1:21">
      <c r="A44" s="35"/>
      <c r="B44" s="53"/>
      <c r="C44" s="68"/>
      <c r="D44" s="69"/>
      <c r="E44" s="69"/>
      <c r="F44" s="69"/>
      <c r="G44" s="69"/>
      <c r="H44" s="69"/>
      <c r="I44" s="137"/>
      <c r="J44" s="98"/>
      <c r="K44" s="138"/>
      <c r="L44" s="139">
        <f t="shared" si="2"/>
        <v>0</v>
      </c>
      <c r="P44" s="49"/>
      <c r="Q44" s="160"/>
      <c r="R44" s="160"/>
      <c r="S44" s="161"/>
      <c r="T44" s="162"/>
      <c r="U44" s="163"/>
    </row>
    <row r="45" s="1" customFormat="1" ht="13.5" customHeight="1" spans="1:21">
      <c r="A45" s="35"/>
      <c r="B45" s="53"/>
      <c r="C45" s="68"/>
      <c r="D45" s="69"/>
      <c r="E45" s="69"/>
      <c r="F45" s="69"/>
      <c r="G45" s="69"/>
      <c r="H45" s="69"/>
      <c r="I45" s="137"/>
      <c r="J45" s="98"/>
      <c r="K45" s="138"/>
      <c r="L45" s="139">
        <f t="shared" si="2"/>
        <v>0</v>
      </c>
      <c r="P45" s="49"/>
      <c r="Q45" s="160"/>
      <c r="R45" s="160"/>
      <c r="S45" s="161"/>
      <c r="T45" s="162"/>
      <c r="U45" s="163"/>
    </row>
    <row r="46" s="1" customFormat="1" spans="1:21">
      <c r="A46" s="35"/>
      <c r="B46" s="53"/>
      <c r="C46" s="70"/>
      <c r="D46" s="71"/>
      <c r="E46" s="71"/>
      <c r="F46" s="71"/>
      <c r="G46" s="71"/>
      <c r="H46" s="71"/>
      <c r="I46" s="140"/>
      <c r="J46" s="98"/>
      <c r="K46" s="138"/>
      <c r="L46" s="139"/>
      <c r="M46" s="135">
        <f>SUM(L38:L46)</f>
        <v>0</v>
      </c>
      <c r="N46" s="119">
        <f>M46/P98</f>
        <v>0</v>
      </c>
      <c r="Q46" s="160"/>
      <c r="R46" s="160"/>
      <c r="S46" s="161"/>
      <c r="T46" s="162"/>
      <c r="U46" s="163"/>
    </row>
    <row r="47" s="1" customFormat="1" ht="18" customHeight="1" spans="1:21">
      <c r="A47" s="35"/>
      <c r="B47" s="53"/>
      <c r="C47" s="54" t="s">
        <v>117</v>
      </c>
      <c r="D47" s="55"/>
      <c r="E47" s="55"/>
      <c r="F47" s="55"/>
      <c r="G47" s="55"/>
      <c r="H47" s="55"/>
      <c r="I47" s="121"/>
      <c r="J47" s="122"/>
      <c r="K47" s="123"/>
      <c r="L47" s="124"/>
      <c r="O47" s="141"/>
      <c r="Q47" s="160"/>
      <c r="R47" s="160"/>
      <c r="S47" s="161"/>
      <c r="T47" s="162"/>
      <c r="U47" s="163"/>
    </row>
    <row r="48" s="1" customFormat="1" ht="14.25" customHeight="1" spans="1:19">
      <c r="A48" s="35"/>
      <c r="B48" s="53"/>
      <c r="C48" s="72"/>
      <c r="D48" s="73"/>
      <c r="E48" s="73"/>
      <c r="F48" s="73"/>
      <c r="G48" s="73"/>
      <c r="H48" s="73"/>
      <c r="I48" s="142"/>
      <c r="J48" s="132"/>
      <c r="K48" s="143"/>
      <c r="L48" s="134">
        <f t="shared" ref="L48:L57" si="3">J48*K48</f>
        <v>0</v>
      </c>
      <c r="O48" s="144"/>
      <c r="P48" s="144"/>
      <c r="Q48" s="49"/>
      <c r="R48" s="49"/>
      <c r="S48" s="49"/>
    </row>
    <row r="49" s="1" customFormat="1" ht="14.25" customHeight="1" spans="1:19">
      <c r="A49" s="35"/>
      <c r="B49" s="53"/>
      <c r="C49" s="72"/>
      <c r="D49" s="73"/>
      <c r="E49" s="73"/>
      <c r="F49" s="73"/>
      <c r="G49" s="73"/>
      <c r="H49" s="73"/>
      <c r="I49" s="142"/>
      <c r="J49" s="132"/>
      <c r="K49" s="143"/>
      <c r="L49" s="134">
        <f t="shared" si="3"/>
        <v>0</v>
      </c>
      <c r="O49" s="144"/>
      <c r="P49" s="144"/>
      <c r="Q49" s="49"/>
      <c r="R49" s="49"/>
      <c r="S49" s="49"/>
    </row>
    <row r="50" s="1" customFormat="1" ht="14.25" customHeight="1" spans="1:19">
      <c r="A50" s="35"/>
      <c r="B50" s="53"/>
      <c r="C50" s="68"/>
      <c r="D50" s="61"/>
      <c r="E50" s="61"/>
      <c r="F50" s="61"/>
      <c r="G50" s="61"/>
      <c r="H50" s="61"/>
      <c r="I50" s="145"/>
      <c r="J50" s="146"/>
      <c r="K50" s="147"/>
      <c r="L50" s="148">
        <f t="shared" si="3"/>
        <v>0</v>
      </c>
      <c r="O50" s="144"/>
      <c r="P50" s="144"/>
      <c r="Q50" s="49"/>
      <c r="R50" s="49"/>
      <c r="S50" s="49"/>
    </row>
    <row r="51" s="1" customFormat="1" ht="14.25" customHeight="1" spans="1:19">
      <c r="A51" s="35"/>
      <c r="B51" s="53"/>
      <c r="C51" s="68"/>
      <c r="D51" s="69"/>
      <c r="E51" s="69"/>
      <c r="F51" s="61"/>
      <c r="G51" s="61"/>
      <c r="H51" s="61"/>
      <c r="I51" s="61"/>
      <c r="J51" s="146"/>
      <c r="K51" s="147"/>
      <c r="L51" s="148">
        <f t="shared" si="3"/>
        <v>0</v>
      </c>
      <c r="O51" s="144"/>
      <c r="P51" s="144"/>
      <c r="Q51" s="49"/>
      <c r="R51" s="49"/>
      <c r="S51" s="49"/>
    </row>
    <row r="52" s="1" customFormat="1" ht="14.25" customHeight="1" spans="1:19">
      <c r="A52" s="35"/>
      <c r="B52" s="53"/>
      <c r="C52" s="72"/>
      <c r="D52" s="73"/>
      <c r="E52" s="73"/>
      <c r="F52" s="73"/>
      <c r="G52" s="73"/>
      <c r="H52" s="73"/>
      <c r="I52" s="142"/>
      <c r="J52" s="132"/>
      <c r="K52" s="143"/>
      <c r="L52" s="134">
        <f t="shared" si="3"/>
        <v>0</v>
      </c>
      <c r="O52" s="144"/>
      <c r="P52" s="144"/>
      <c r="Q52" s="49"/>
      <c r="R52" s="49"/>
      <c r="S52" s="49"/>
    </row>
    <row r="53" s="1" customFormat="1" ht="14.25" customHeight="1" spans="1:19">
      <c r="A53" s="35"/>
      <c r="B53" s="53"/>
      <c r="C53" s="72"/>
      <c r="D53" s="73"/>
      <c r="E53" s="73"/>
      <c r="F53" s="73"/>
      <c r="G53" s="73"/>
      <c r="H53" s="73"/>
      <c r="I53" s="142"/>
      <c r="J53" s="132"/>
      <c r="K53" s="143"/>
      <c r="L53" s="134">
        <f t="shared" si="3"/>
        <v>0</v>
      </c>
      <c r="O53" s="144"/>
      <c r="P53" s="144"/>
      <c r="Q53" s="49"/>
      <c r="R53" s="49"/>
      <c r="S53" s="49"/>
    </row>
    <row r="54" s="1" customFormat="1" ht="14.25" customHeight="1" spans="1:19">
      <c r="A54" s="35"/>
      <c r="B54" s="53"/>
      <c r="C54" s="72"/>
      <c r="D54" s="73"/>
      <c r="E54" s="73"/>
      <c r="F54" s="73"/>
      <c r="G54" s="73"/>
      <c r="H54" s="73"/>
      <c r="I54" s="142"/>
      <c r="J54" s="132"/>
      <c r="K54" s="143"/>
      <c r="L54" s="134">
        <f t="shared" si="3"/>
        <v>0</v>
      </c>
      <c r="O54" s="144"/>
      <c r="P54" s="144"/>
      <c r="Q54" s="49"/>
      <c r="R54" s="49"/>
      <c r="S54" s="49"/>
    </row>
    <row r="55" s="1" customFormat="1" ht="14.25" customHeight="1" spans="1:19">
      <c r="A55" s="35"/>
      <c r="B55" s="53"/>
      <c r="C55" s="72"/>
      <c r="D55" s="73"/>
      <c r="E55" s="73"/>
      <c r="F55" s="73"/>
      <c r="G55" s="73"/>
      <c r="H55" s="73"/>
      <c r="I55" s="142"/>
      <c r="J55" s="132"/>
      <c r="K55" s="143"/>
      <c r="L55" s="134">
        <f t="shared" si="3"/>
        <v>0</v>
      </c>
      <c r="O55" s="144"/>
      <c r="P55" s="144"/>
      <c r="Q55" s="49"/>
      <c r="R55" s="49"/>
      <c r="S55" s="49"/>
    </row>
    <row r="56" s="1" customFormat="1" ht="14.25" customHeight="1" spans="1:19">
      <c r="A56" s="35"/>
      <c r="B56" s="53"/>
      <c r="C56" s="72"/>
      <c r="D56" s="73"/>
      <c r="E56" s="73"/>
      <c r="F56" s="73"/>
      <c r="G56" s="73"/>
      <c r="H56" s="73"/>
      <c r="I56" s="142"/>
      <c r="J56" s="132"/>
      <c r="K56" s="143"/>
      <c r="L56" s="134">
        <f t="shared" si="3"/>
        <v>0</v>
      </c>
      <c r="O56" s="144"/>
      <c r="P56" s="144"/>
      <c r="Q56" s="49"/>
      <c r="R56" s="49"/>
      <c r="S56" s="49"/>
    </row>
    <row r="57" s="1" customFormat="1" ht="14.25" customHeight="1" spans="1:19">
      <c r="A57" s="35"/>
      <c r="B57" s="53"/>
      <c r="C57" s="66"/>
      <c r="D57" s="67"/>
      <c r="E57" s="67"/>
      <c r="F57" s="67"/>
      <c r="G57" s="67"/>
      <c r="H57" s="67"/>
      <c r="I57" s="131"/>
      <c r="J57" s="132"/>
      <c r="K57" s="133"/>
      <c r="L57" s="134">
        <f t="shared" si="3"/>
        <v>0</v>
      </c>
      <c r="Q57" s="49"/>
      <c r="R57" s="49"/>
      <c r="S57" s="49"/>
    </row>
    <row r="58" s="1" customFormat="1" ht="14.25" customHeight="1" spans="1:19">
      <c r="A58" s="35"/>
      <c r="B58" s="53"/>
      <c r="C58" s="66"/>
      <c r="D58" s="67"/>
      <c r="E58" s="67"/>
      <c r="F58" s="67"/>
      <c r="G58" s="67"/>
      <c r="H58" s="67"/>
      <c r="I58" s="131"/>
      <c r="J58" s="132"/>
      <c r="K58" s="149"/>
      <c r="L58" s="134"/>
      <c r="M58" s="135">
        <f>SUM(L48:L58)</f>
        <v>0</v>
      </c>
      <c r="N58" s="119">
        <f>M58/P98</f>
        <v>0</v>
      </c>
      <c r="Q58" s="49"/>
      <c r="R58" s="49"/>
      <c r="S58" s="49"/>
    </row>
    <row r="59" s="1" customFormat="1" ht="18.75" customHeight="1" spans="1:19">
      <c r="A59" s="35"/>
      <c r="B59" s="53"/>
      <c r="C59" s="54" t="s">
        <v>118</v>
      </c>
      <c r="D59" s="55"/>
      <c r="E59" s="55"/>
      <c r="F59" s="55"/>
      <c r="G59" s="55"/>
      <c r="H59" s="55"/>
      <c r="I59" s="121"/>
      <c r="J59" s="122"/>
      <c r="K59" s="123"/>
      <c r="L59" s="124"/>
      <c r="Q59" s="49"/>
      <c r="R59" s="49"/>
      <c r="S59" s="49"/>
    </row>
    <row r="60" s="2" customFormat="1" ht="14.25" customHeight="1" spans="1:19">
      <c r="A60" s="35"/>
      <c r="B60" s="57"/>
      <c r="C60" s="74" t="s">
        <v>119</v>
      </c>
      <c r="D60" s="61" t="s">
        <v>120</v>
      </c>
      <c r="E60" s="61"/>
      <c r="F60" s="61"/>
      <c r="G60" s="61"/>
      <c r="H60" s="61"/>
      <c r="I60" s="61"/>
      <c r="J60" s="150">
        <v>0.00297685009487666</v>
      </c>
      <c r="K60" s="151">
        <v>5.2020202020202</v>
      </c>
      <c r="L60" s="152">
        <f>J60*K60</f>
        <v>0.0154856343319341</v>
      </c>
      <c r="Q60" s="168"/>
      <c r="R60" s="168"/>
      <c r="S60" s="168"/>
    </row>
    <row r="61" s="2" customFormat="1" ht="14.25" customHeight="1" spans="1:19">
      <c r="A61" s="35"/>
      <c r="B61" s="57"/>
      <c r="C61" s="75" t="s">
        <v>121</v>
      </c>
      <c r="D61" s="61" t="s">
        <v>122</v>
      </c>
      <c r="E61" s="61"/>
      <c r="F61" s="61"/>
      <c r="G61" s="61"/>
      <c r="H61" s="61"/>
      <c r="I61" s="61"/>
      <c r="J61" s="153">
        <v>0.000482732447817837</v>
      </c>
      <c r="K61" s="154">
        <v>26.010101010101</v>
      </c>
      <c r="L61" s="155">
        <f>J61*K61</f>
        <v>0.0125559197285952</v>
      </c>
      <c r="Q61" s="168"/>
      <c r="R61" s="168"/>
      <c r="S61" s="168"/>
    </row>
    <row r="62" s="2" customFormat="1" ht="14.25" customHeight="1" spans="1:19">
      <c r="A62" s="35"/>
      <c r="B62" s="57"/>
      <c r="C62" s="75" t="s">
        <v>123</v>
      </c>
      <c r="D62" s="61" t="s">
        <v>124</v>
      </c>
      <c r="E62" s="61"/>
      <c r="F62" s="61"/>
      <c r="G62" s="61"/>
      <c r="H62" s="61"/>
      <c r="I62" s="145"/>
      <c r="J62" s="153">
        <f>0.0085/6.8*1.06</f>
        <v>0.001325</v>
      </c>
      <c r="K62" s="154">
        <v>46.8181818181818</v>
      </c>
      <c r="L62" s="155">
        <f>J62*K62</f>
        <v>0.0620340909090909</v>
      </c>
      <c r="Q62" s="168"/>
      <c r="R62" s="168"/>
      <c r="S62" s="168"/>
    </row>
    <row r="63" s="2" customFormat="1" ht="14.25" customHeight="1" spans="1:19">
      <c r="A63" s="35"/>
      <c r="B63" s="57"/>
      <c r="C63" s="75" t="s">
        <v>125</v>
      </c>
      <c r="D63" s="61" t="s">
        <v>126</v>
      </c>
      <c r="E63" s="61"/>
      <c r="F63" s="61"/>
      <c r="G63" s="61"/>
      <c r="H63" s="61"/>
      <c r="I63" s="61"/>
      <c r="J63" s="150">
        <v>0.0186</v>
      </c>
      <c r="K63" s="151">
        <v>1</v>
      </c>
      <c r="L63" s="152">
        <f>J63*K63</f>
        <v>0.0186</v>
      </c>
      <c r="Q63" s="168"/>
      <c r="R63" s="168"/>
      <c r="S63" s="168"/>
    </row>
    <row r="64" s="2" customFormat="1" ht="14.25" customHeight="1" spans="1:19">
      <c r="A64" s="35"/>
      <c r="B64" s="57"/>
      <c r="C64" s="76" t="s">
        <v>127</v>
      </c>
      <c r="D64" s="77" t="s">
        <v>128</v>
      </c>
      <c r="E64" s="61"/>
      <c r="F64" s="61"/>
      <c r="G64" s="61"/>
      <c r="H64" s="61"/>
      <c r="I64" s="145"/>
      <c r="J64" s="150">
        <v>0.173729706936538</v>
      </c>
      <c r="K64" s="151">
        <v>1</v>
      </c>
      <c r="L64" s="152">
        <f>J64*K64</f>
        <v>0.173729706936538</v>
      </c>
      <c r="Q64" s="168"/>
      <c r="R64" s="168"/>
      <c r="S64" s="168"/>
    </row>
    <row r="65" s="2" customFormat="1" ht="14.25" customHeight="1" spans="1:19">
      <c r="A65" s="35"/>
      <c r="B65" s="57"/>
      <c r="C65" s="75"/>
      <c r="D65" s="61"/>
      <c r="E65" s="61"/>
      <c r="F65" s="61"/>
      <c r="G65" s="61"/>
      <c r="H65" s="61"/>
      <c r="I65" s="145"/>
      <c r="J65" s="150"/>
      <c r="K65" s="151"/>
      <c r="L65" s="152"/>
      <c r="Q65" s="168"/>
      <c r="R65" s="168"/>
      <c r="S65" s="168"/>
    </row>
    <row r="66" s="2" customFormat="1" ht="14.25" customHeight="1" spans="1:19">
      <c r="A66" s="35"/>
      <c r="B66" s="57"/>
      <c r="C66" s="75"/>
      <c r="D66" s="61"/>
      <c r="E66" s="61"/>
      <c r="F66" s="61"/>
      <c r="G66" s="61"/>
      <c r="H66" s="61"/>
      <c r="I66" s="145"/>
      <c r="J66" s="153"/>
      <c r="K66" s="208"/>
      <c r="L66" s="152"/>
      <c r="Q66" s="168"/>
      <c r="R66" s="168"/>
      <c r="S66" s="168"/>
    </row>
    <row r="67" s="1" customFormat="1" ht="14.25" customHeight="1" spans="1:19">
      <c r="A67" s="35"/>
      <c r="B67" s="53"/>
      <c r="C67" s="72"/>
      <c r="D67" s="61"/>
      <c r="E67" s="61"/>
      <c r="F67" s="61"/>
      <c r="G67" s="61"/>
      <c r="H67" s="61"/>
      <c r="I67" s="145"/>
      <c r="J67" s="146"/>
      <c r="K67" s="209"/>
      <c r="L67" s="148"/>
      <c r="Q67" s="49"/>
      <c r="R67" s="49"/>
      <c r="S67" s="49"/>
    </row>
    <row r="68" s="1" customFormat="1" ht="14.25" customHeight="1" spans="1:19">
      <c r="A68" s="35"/>
      <c r="B68" s="53"/>
      <c r="C68" s="72"/>
      <c r="D68" s="61"/>
      <c r="E68" s="61"/>
      <c r="F68" s="61"/>
      <c r="G68" s="61"/>
      <c r="H68" s="61"/>
      <c r="I68" s="145"/>
      <c r="J68" s="146"/>
      <c r="K68" s="209"/>
      <c r="L68" s="152"/>
      <c r="Q68" s="49"/>
      <c r="R68" s="49"/>
      <c r="S68" s="49"/>
    </row>
    <row r="69" s="1" customFormat="1" ht="14.25" customHeight="1" spans="1:19">
      <c r="A69" s="35"/>
      <c r="B69" s="53"/>
      <c r="C69" s="72"/>
      <c r="D69" s="61"/>
      <c r="E69" s="61"/>
      <c r="F69" s="61"/>
      <c r="G69" s="61"/>
      <c r="H69" s="61"/>
      <c r="I69" s="145"/>
      <c r="J69" s="146"/>
      <c r="K69" s="210"/>
      <c r="L69" s="152"/>
      <c r="Q69" s="49"/>
      <c r="R69" s="49"/>
      <c r="S69" s="49"/>
    </row>
    <row r="70" s="1" customFormat="1" ht="14.25" customHeight="1" spans="1:19">
      <c r="A70" s="35"/>
      <c r="B70" s="53"/>
      <c r="C70" s="72"/>
      <c r="D70" s="61"/>
      <c r="E70" s="61"/>
      <c r="F70" s="61"/>
      <c r="G70" s="61"/>
      <c r="H70" s="61"/>
      <c r="I70" s="145"/>
      <c r="J70" s="146"/>
      <c r="K70" s="210"/>
      <c r="L70" s="152"/>
      <c r="Q70" s="49"/>
      <c r="R70" s="49"/>
      <c r="S70" s="49"/>
    </row>
    <row r="71" s="1" customFormat="1" ht="14.25" customHeight="1" spans="1:19">
      <c r="A71" s="35"/>
      <c r="B71" s="53"/>
      <c r="C71" s="68"/>
      <c r="D71" s="69"/>
      <c r="E71" s="69"/>
      <c r="F71" s="69"/>
      <c r="G71" s="69"/>
      <c r="H71" s="69"/>
      <c r="I71" s="137"/>
      <c r="J71" s="98"/>
      <c r="K71" s="211"/>
      <c r="L71" s="148"/>
      <c r="M71" s="135">
        <f>SUM(L60:L71)</f>
        <v>0.282405351906158</v>
      </c>
      <c r="N71" s="119">
        <f>M71/P98</f>
        <v>0.420849000295422</v>
      </c>
      <c r="Q71" s="49"/>
      <c r="R71" s="49"/>
      <c r="S71" s="49"/>
    </row>
    <row r="72" s="1" customFormat="1" spans="1:19">
      <c r="A72" s="35"/>
      <c r="B72" s="169"/>
      <c r="C72" s="170"/>
      <c r="D72" s="171"/>
      <c r="E72" s="171"/>
      <c r="F72" s="171"/>
      <c r="G72" s="172"/>
      <c r="H72" s="171"/>
      <c r="I72" s="172"/>
      <c r="J72" s="212"/>
      <c r="K72" s="213"/>
      <c r="L72" s="117" t="s">
        <v>129</v>
      </c>
      <c r="M72" s="118">
        <f>M36+M46+M58+M71</f>
        <v>0.538035083746348</v>
      </c>
      <c r="Q72" s="49"/>
      <c r="R72" s="49"/>
      <c r="S72" s="49"/>
    </row>
    <row r="73" s="1" customFormat="1" ht="11.4" spans="1:19">
      <c r="A73" s="35"/>
      <c r="B73" s="169"/>
      <c r="C73" s="173"/>
      <c r="D73" s="174"/>
      <c r="E73" s="174"/>
      <c r="F73" s="174"/>
      <c r="G73" s="175"/>
      <c r="H73" s="174"/>
      <c r="I73" s="175"/>
      <c r="J73" s="214"/>
      <c r="K73" s="215"/>
      <c r="L73" s="216"/>
      <c r="M73" s="217"/>
      <c r="Q73" s="49"/>
      <c r="R73" s="49"/>
      <c r="S73" s="49"/>
    </row>
    <row r="74" s="1" customFormat="1" ht="18" customHeight="1" spans="1:19">
      <c r="A74" s="35"/>
      <c r="B74" s="53"/>
      <c r="C74" s="176" t="s">
        <v>130</v>
      </c>
      <c r="D74" s="177"/>
      <c r="E74" s="177"/>
      <c r="F74" s="177"/>
      <c r="G74" s="177"/>
      <c r="H74" s="177"/>
      <c r="I74" s="218"/>
      <c r="J74" s="219"/>
      <c r="K74" s="220"/>
      <c r="L74" s="124"/>
      <c r="Q74" s="49"/>
      <c r="R74" s="49"/>
      <c r="S74" s="49"/>
    </row>
    <row r="75" s="1" customFormat="1" ht="13.2" spans="1:19">
      <c r="A75" s="35"/>
      <c r="B75" s="53"/>
      <c r="C75" s="72"/>
      <c r="D75" s="73"/>
      <c r="E75" s="73"/>
      <c r="F75" s="73"/>
      <c r="G75" s="73"/>
      <c r="H75" s="73"/>
      <c r="I75" s="142"/>
      <c r="J75" s="221"/>
      <c r="K75" s="143"/>
      <c r="L75" s="134">
        <f t="shared" ref="L75:L79" si="4">J75*K75</f>
        <v>0</v>
      </c>
      <c r="M75" s="222"/>
      <c r="Q75" s="49"/>
      <c r="R75" s="49"/>
      <c r="S75" s="49"/>
    </row>
    <row r="76" s="1" customFormat="1" ht="13.2" spans="1:19">
      <c r="A76" s="35"/>
      <c r="B76" s="53"/>
      <c r="C76" s="72"/>
      <c r="D76" s="73"/>
      <c r="E76" s="73"/>
      <c r="F76" s="73"/>
      <c r="G76" s="73"/>
      <c r="H76" s="73"/>
      <c r="I76" s="142"/>
      <c r="J76" s="221"/>
      <c r="K76" s="143"/>
      <c r="L76" s="134">
        <f t="shared" si="4"/>
        <v>0</v>
      </c>
      <c r="M76" s="222"/>
      <c r="Q76" s="49"/>
      <c r="R76" s="49"/>
      <c r="S76" s="49"/>
    </row>
    <row r="77" s="1" customFormat="1" ht="13.2" spans="1:19">
      <c r="A77" s="35"/>
      <c r="B77" s="53"/>
      <c r="C77" s="72"/>
      <c r="D77" s="73"/>
      <c r="E77" s="73"/>
      <c r="F77" s="73"/>
      <c r="G77" s="73"/>
      <c r="H77" s="73"/>
      <c r="I77" s="142"/>
      <c r="J77" s="221"/>
      <c r="K77" s="143"/>
      <c r="L77" s="134">
        <f t="shared" si="4"/>
        <v>0</v>
      </c>
      <c r="M77" s="222"/>
      <c r="Q77" s="49"/>
      <c r="R77" s="49"/>
      <c r="S77" s="49"/>
    </row>
    <row r="78" s="1" customFormat="1" ht="13.2" spans="1:19">
      <c r="A78" s="35"/>
      <c r="B78" s="53"/>
      <c r="C78" s="72"/>
      <c r="D78" s="73"/>
      <c r="E78" s="73"/>
      <c r="F78" s="73"/>
      <c r="G78" s="73"/>
      <c r="H78" s="73"/>
      <c r="I78" s="142"/>
      <c r="J78" s="221"/>
      <c r="K78" s="143"/>
      <c r="L78" s="134">
        <f t="shared" si="4"/>
        <v>0</v>
      </c>
      <c r="M78" s="222"/>
      <c r="Q78" s="49"/>
      <c r="R78" s="49"/>
      <c r="S78" s="49"/>
    </row>
    <row r="79" s="1" customFormat="1" ht="11.4" spans="1:19">
      <c r="A79" s="35"/>
      <c r="B79" s="53"/>
      <c r="C79" s="178"/>
      <c r="D79" s="179"/>
      <c r="E79" s="179"/>
      <c r="F79" s="179"/>
      <c r="G79" s="179"/>
      <c r="H79" s="179"/>
      <c r="I79" s="223"/>
      <c r="J79" s="224"/>
      <c r="K79" s="157"/>
      <c r="L79" s="134">
        <f t="shared" si="4"/>
        <v>0</v>
      </c>
      <c r="Q79" s="49"/>
      <c r="R79" s="49"/>
      <c r="S79" s="49"/>
    </row>
    <row r="80" s="1" customFormat="1" ht="11.4" spans="1:19">
      <c r="A80" s="35"/>
      <c r="B80" s="180"/>
      <c r="C80" s="66" t="s">
        <v>16</v>
      </c>
      <c r="D80" s="67"/>
      <c r="E80" s="67"/>
      <c r="F80" s="67"/>
      <c r="G80" s="67"/>
      <c r="H80" s="67"/>
      <c r="I80" s="131"/>
      <c r="J80" s="132"/>
      <c r="K80" s="133"/>
      <c r="L80" s="134"/>
      <c r="M80" s="217"/>
      <c r="Q80" s="49"/>
      <c r="R80" s="49"/>
      <c r="S80" s="49"/>
    </row>
    <row r="81" s="1" customFormat="1" spans="1:19">
      <c r="A81" s="35"/>
      <c r="D81" s="49"/>
      <c r="E81" s="49"/>
      <c r="F81" s="49"/>
      <c r="H81" s="49"/>
      <c r="J81" s="115"/>
      <c r="K81" s="116"/>
      <c r="L81" s="117" t="s">
        <v>129</v>
      </c>
      <c r="M81" s="118">
        <f>SUM(L75:L80)</f>
        <v>0</v>
      </c>
      <c r="N81" s="119">
        <f>M81/P98</f>
        <v>0</v>
      </c>
      <c r="Q81" s="49"/>
      <c r="R81" s="49"/>
      <c r="S81" s="49"/>
    </row>
    <row r="82" s="1" customFormat="1" spans="1:19">
      <c r="A82" s="35"/>
      <c r="D82" s="49"/>
      <c r="E82" s="49"/>
      <c r="F82" s="49"/>
      <c r="H82" s="49"/>
      <c r="J82" s="115"/>
      <c r="K82" s="116"/>
      <c r="L82" s="225"/>
      <c r="M82" s="226"/>
      <c r="Q82" s="49"/>
      <c r="R82" s="49"/>
      <c r="S82" s="49"/>
    </row>
    <row r="83" s="1" customFormat="1" spans="1:19">
      <c r="A83" s="35"/>
      <c r="D83" s="49"/>
      <c r="E83" s="49"/>
      <c r="F83" s="49"/>
      <c r="H83" s="49"/>
      <c r="J83" s="115"/>
      <c r="K83" s="116"/>
      <c r="L83" s="225"/>
      <c r="M83" s="226"/>
      <c r="Q83" s="49"/>
      <c r="R83" s="49"/>
      <c r="S83" s="49"/>
    </row>
    <row r="84" s="1" customFormat="1" ht="30.75" customHeight="1" spans="1:19">
      <c r="A84" s="35"/>
      <c r="B84" s="50" t="s">
        <v>131</v>
      </c>
      <c r="C84" s="51" t="s">
        <v>19</v>
      </c>
      <c r="D84" s="52"/>
      <c r="E84" s="52"/>
      <c r="F84" s="52"/>
      <c r="G84" s="52"/>
      <c r="H84" s="52"/>
      <c r="I84" s="120"/>
      <c r="J84" s="94" t="s">
        <v>101</v>
      </c>
      <c r="K84" s="95" t="s">
        <v>102</v>
      </c>
      <c r="L84" s="95" t="s">
        <v>93</v>
      </c>
      <c r="M84" s="226"/>
      <c r="Q84" s="49"/>
      <c r="R84" s="49"/>
      <c r="S84" s="49"/>
    </row>
    <row r="85" s="1" customFormat="1" ht="15" customHeight="1" spans="1:19">
      <c r="A85" s="35"/>
      <c r="B85" s="181"/>
      <c r="C85" s="182" t="s">
        <v>132</v>
      </c>
      <c r="D85" s="183"/>
      <c r="E85" s="183"/>
      <c r="F85" s="183"/>
      <c r="G85" s="183"/>
      <c r="H85" s="183"/>
      <c r="I85" s="227"/>
      <c r="J85" s="228"/>
      <c r="K85" s="229"/>
      <c r="L85" s="139"/>
      <c r="M85" s="230"/>
      <c r="Q85" s="49"/>
      <c r="R85" s="49"/>
      <c r="S85" s="49"/>
    </row>
    <row r="86" s="1" customFormat="1" ht="15" customHeight="1" spans="1:19">
      <c r="A86" s="35"/>
      <c r="B86" s="181"/>
      <c r="C86" s="184" t="s">
        <v>133</v>
      </c>
      <c r="D86" s="185" t="s">
        <v>134</v>
      </c>
      <c r="E86" s="185"/>
      <c r="F86" s="185"/>
      <c r="G86" s="185"/>
      <c r="H86" s="185"/>
      <c r="I86" s="231"/>
      <c r="J86" s="228">
        <v>0.0386185958254269</v>
      </c>
      <c r="K86" s="232">
        <v>1</v>
      </c>
      <c r="L86" s="139">
        <f t="shared" ref="L86:L90" si="5">J86*K86</f>
        <v>0.0386185958254269</v>
      </c>
      <c r="M86" s="230"/>
      <c r="Q86" s="49"/>
      <c r="R86" s="49"/>
      <c r="S86" s="49"/>
    </row>
    <row r="87" s="1" customFormat="1" ht="15" customHeight="1" spans="1:19">
      <c r="A87" s="35"/>
      <c r="B87" s="181"/>
      <c r="C87" s="184" t="s">
        <v>135</v>
      </c>
      <c r="D87" s="185" t="s">
        <v>136</v>
      </c>
      <c r="E87" s="185"/>
      <c r="F87" s="185"/>
      <c r="G87" s="185"/>
      <c r="H87" s="185"/>
      <c r="I87" s="231"/>
      <c r="J87" s="228">
        <v>0.511696394686907</v>
      </c>
      <c r="K87" s="232">
        <f>1/12</f>
        <v>0.0833333333333333</v>
      </c>
      <c r="L87" s="139">
        <f t="shared" si="5"/>
        <v>0.0426413662239089</v>
      </c>
      <c r="M87" s="230"/>
      <c r="Q87" s="49"/>
      <c r="R87" s="49"/>
      <c r="S87" s="49"/>
    </row>
    <row r="88" s="1" customFormat="1" ht="15" customHeight="1" spans="1:19">
      <c r="A88" s="35"/>
      <c r="B88" s="181"/>
      <c r="C88" s="184" t="s">
        <v>137</v>
      </c>
      <c r="D88" s="185"/>
      <c r="E88" s="185"/>
      <c r="F88" s="185"/>
      <c r="G88" s="185"/>
      <c r="H88" s="185"/>
      <c r="I88" s="231"/>
      <c r="J88" s="233">
        <v>0.001</v>
      </c>
      <c r="K88" s="232">
        <v>1</v>
      </c>
      <c r="L88" s="139">
        <f t="shared" si="5"/>
        <v>0.001</v>
      </c>
      <c r="M88" s="230"/>
      <c r="Q88" s="49"/>
      <c r="R88" s="49"/>
      <c r="S88" s="49"/>
    </row>
    <row r="89" s="1" customFormat="1" ht="15" customHeight="1" spans="1:19">
      <c r="A89" s="35"/>
      <c r="B89" s="181"/>
      <c r="C89" s="184"/>
      <c r="D89" s="185"/>
      <c r="E89" s="185"/>
      <c r="F89" s="185"/>
      <c r="G89" s="185"/>
      <c r="H89" s="185"/>
      <c r="I89" s="231"/>
      <c r="J89" s="228"/>
      <c r="K89" s="232"/>
      <c r="L89" s="139">
        <f t="shared" si="5"/>
        <v>0</v>
      </c>
      <c r="M89" s="230"/>
      <c r="Q89" s="49"/>
      <c r="R89" s="49"/>
      <c r="S89" s="49"/>
    </row>
    <row r="90" s="1" customFormat="1" ht="15" customHeight="1" spans="1:19">
      <c r="A90" s="35"/>
      <c r="B90" s="181"/>
      <c r="C90" s="184"/>
      <c r="D90" s="185"/>
      <c r="E90" s="185"/>
      <c r="F90" s="185"/>
      <c r="G90" s="185"/>
      <c r="H90" s="185"/>
      <c r="I90" s="231"/>
      <c r="J90" s="228"/>
      <c r="K90" s="232"/>
      <c r="L90" s="139">
        <f t="shared" si="5"/>
        <v>0</v>
      </c>
      <c r="M90" s="230"/>
      <c r="Q90" s="49"/>
      <c r="R90" s="49"/>
      <c r="S90" s="49"/>
    </row>
    <row r="91" s="1" customFormat="1" ht="15" customHeight="1" spans="1:19">
      <c r="A91" s="35"/>
      <c r="B91" s="181"/>
      <c r="C91" s="182" t="s">
        <v>138</v>
      </c>
      <c r="D91" s="183"/>
      <c r="E91" s="183"/>
      <c r="F91" s="183"/>
      <c r="G91" s="183"/>
      <c r="H91" s="183"/>
      <c r="J91" s="98"/>
      <c r="K91" s="208"/>
      <c r="L91" s="139"/>
      <c r="M91" s="111"/>
      <c r="Q91" s="49"/>
      <c r="R91" s="49"/>
      <c r="S91" s="49"/>
    </row>
    <row r="92" s="1" customFormat="1" ht="15" customHeight="1" spans="1:19">
      <c r="A92" s="35"/>
      <c r="B92" s="181"/>
      <c r="C92" s="184" t="s">
        <v>139</v>
      </c>
      <c r="D92" s="185"/>
      <c r="E92" s="185" t="s">
        <v>140</v>
      </c>
      <c r="F92" s="185"/>
      <c r="G92" s="185"/>
      <c r="H92" s="185"/>
      <c r="I92" s="227"/>
      <c r="J92" s="228">
        <v>0.367779279558559</v>
      </c>
      <c r="K92" s="232">
        <f>1/12</f>
        <v>0.0833333333333333</v>
      </c>
      <c r="L92" s="139">
        <f t="shared" ref="L92:L94" si="6">J92*K92</f>
        <v>0.0306482732965466</v>
      </c>
      <c r="M92" s="234"/>
      <c r="N92" s="235"/>
      <c r="Q92" s="49"/>
      <c r="R92" s="49"/>
      <c r="S92" s="49"/>
    </row>
    <row r="93" s="1" customFormat="1" ht="15" customHeight="1" spans="1:19">
      <c r="A93" s="35"/>
      <c r="B93" s="181"/>
      <c r="C93" s="184" t="s">
        <v>141</v>
      </c>
      <c r="D93" s="185" t="s">
        <v>142</v>
      </c>
      <c r="E93" s="185"/>
      <c r="F93" s="185"/>
      <c r="G93" s="185"/>
      <c r="H93" s="185"/>
      <c r="I93" s="231"/>
      <c r="J93" s="228">
        <v>0.00400284000568001</v>
      </c>
      <c r="K93" s="232">
        <v>1</v>
      </c>
      <c r="L93" s="139">
        <f t="shared" si="6"/>
        <v>0.00400284000568001</v>
      </c>
      <c r="M93" s="234"/>
      <c r="Q93" s="49"/>
      <c r="R93" s="49"/>
      <c r="S93" s="49"/>
    </row>
    <row r="94" s="1" customFormat="1" ht="15" customHeight="1" spans="1:19">
      <c r="A94" s="35"/>
      <c r="B94" s="181"/>
      <c r="C94" s="184" t="s">
        <v>143</v>
      </c>
      <c r="D94" s="185"/>
      <c r="E94" s="185"/>
      <c r="F94" s="185"/>
      <c r="G94" s="185"/>
      <c r="H94" s="185"/>
      <c r="I94" s="231"/>
      <c r="J94" s="228">
        <v>0.0160910815939278</v>
      </c>
      <c r="K94" s="232">
        <v>1</v>
      </c>
      <c r="L94" s="139">
        <f t="shared" si="6"/>
        <v>0.0160910815939278</v>
      </c>
      <c r="M94" s="111"/>
      <c r="Q94" s="49"/>
      <c r="R94" s="49"/>
      <c r="S94" s="49"/>
    </row>
    <row r="95" s="1" customFormat="1" ht="15" customHeight="1" spans="1:19">
      <c r="A95" s="35"/>
      <c r="B95" s="53"/>
      <c r="C95" s="184"/>
      <c r="D95" s="185"/>
      <c r="E95" s="185"/>
      <c r="F95" s="185"/>
      <c r="G95" s="185"/>
      <c r="H95" s="185"/>
      <c r="I95" s="231"/>
      <c r="J95" s="98"/>
      <c r="K95" s="236"/>
      <c r="L95" s="139"/>
      <c r="M95" s="111"/>
      <c r="Q95" s="49"/>
      <c r="R95" s="49"/>
      <c r="S95" s="49"/>
    </row>
    <row r="96" s="1" customFormat="1" ht="15" customHeight="1" spans="1:19">
      <c r="A96" s="35"/>
      <c r="B96" s="180"/>
      <c r="C96" s="184"/>
      <c r="D96" s="185"/>
      <c r="E96" s="185"/>
      <c r="F96" s="185"/>
      <c r="G96" s="185"/>
      <c r="H96" s="185"/>
      <c r="I96" s="231"/>
      <c r="J96" s="107"/>
      <c r="K96" s="237"/>
      <c r="L96" s="139"/>
      <c r="M96" s="238"/>
      <c r="Q96" s="49"/>
      <c r="R96" s="49"/>
      <c r="S96" s="49"/>
    </row>
    <row r="97" ht="15" customHeight="1" spans="12:16">
      <c r="L97" s="239" t="s">
        <v>129</v>
      </c>
      <c r="M97" s="118">
        <f>SUM(L85:L96)</f>
        <v>0.13300215694549</v>
      </c>
      <c r="N97" s="119">
        <f>M97/P98</f>
        <v>0.198203838595254</v>
      </c>
      <c r="P97" s="1"/>
    </row>
    <row r="98" ht="15" customHeight="1" spans="13:16">
      <c r="M98" s="240"/>
      <c r="N98" s="241">
        <f>SUM(N20:N97)</f>
        <v>1</v>
      </c>
      <c r="P98" s="242">
        <f>M72+M97</f>
        <v>0.671037240691838</v>
      </c>
    </row>
    <row r="99" ht="15" customHeight="1"/>
    <row r="100" ht="15" customHeight="1"/>
    <row r="101" s="1" customFormat="1" ht="22.35" customHeight="1" spans="1:19">
      <c r="A101" s="186" t="s">
        <v>144</v>
      </c>
      <c r="B101" s="187" t="s">
        <v>145</v>
      </c>
      <c r="C101" s="51" t="s">
        <v>19</v>
      </c>
      <c r="D101" s="52"/>
      <c r="E101" s="52"/>
      <c r="F101" s="52"/>
      <c r="G101" s="52"/>
      <c r="H101" s="52"/>
      <c r="I101" s="52"/>
      <c r="J101" s="243"/>
      <c r="K101" s="120"/>
      <c r="L101" s="95" t="s">
        <v>93</v>
      </c>
      <c r="N101" s="119"/>
      <c r="Q101" s="49"/>
      <c r="R101" s="49"/>
      <c r="S101" s="49"/>
    </row>
    <row r="102" s="1" customFormat="1" ht="13.35" customHeight="1" spans="1:19">
      <c r="A102" s="188"/>
      <c r="B102" s="189"/>
      <c r="C102" s="190" t="s">
        <v>146</v>
      </c>
      <c r="D102" s="191"/>
      <c r="E102" s="191"/>
      <c r="F102" s="191"/>
      <c r="G102" s="191"/>
      <c r="H102" s="191"/>
      <c r="I102" s="191"/>
      <c r="J102" s="244"/>
      <c r="K102" s="245"/>
      <c r="L102" s="246">
        <f>N18</f>
        <v>0</v>
      </c>
      <c r="N102" s="119"/>
      <c r="Q102" s="49"/>
      <c r="R102" s="49"/>
      <c r="S102" s="49"/>
    </row>
    <row r="103" s="1" customFormat="1" ht="11.4" spans="1:19">
      <c r="A103" s="188"/>
      <c r="B103" s="189"/>
      <c r="C103" s="192" t="s">
        <v>147</v>
      </c>
      <c r="D103" s="193"/>
      <c r="E103" s="193"/>
      <c r="F103" s="193"/>
      <c r="G103" s="193"/>
      <c r="H103" s="193"/>
      <c r="I103" s="193"/>
      <c r="J103" s="247"/>
      <c r="K103" s="248"/>
      <c r="L103" s="246">
        <v>0</v>
      </c>
      <c r="N103" s="119"/>
      <c r="Q103" s="49"/>
      <c r="R103" s="49"/>
      <c r="S103" s="49"/>
    </row>
    <row r="104" s="1" customFormat="1" ht="11.4" spans="1:19">
      <c r="A104" s="188"/>
      <c r="B104" s="189"/>
      <c r="C104" s="194" t="s">
        <v>148</v>
      </c>
      <c r="D104" s="195"/>
      <c r="E104" s="195"/>
      <c r="F104" s="195"/>
      <c r="G104" s="195"/>
      <c r="H104" s="195"/>
      <c r="I104" s="195"/>
      <c r="J104" s="249"/>
      <c r="K104" s="250"/>
      <c r="L104" s="246">
        <v>0</v>
      </c>
      <c r="N104" s="119"/>
      <c r="Q104" s="49"/>
      <c r="R104" s="49"/>
      <c r="S104" s="49"/>
    </row>
    <row r="105" s="1" customFormat="1" ht="11.4" spans="1:19">
      <c r="A105" s="188"/>
      <c r="B105" s="189"/>
      <c r="C105" s="192" t="s">
        <v>149</v>
      </c>
      <c r="D105" s="193"/>
      <c r="E105" s="193"/>
      <c r="F105" s="193"/>
      <c r="G105" s="193"/>
      <c r="H105" s="193"/>
      <c r="I105" s="193"/>
      <c r="J105" s="247"/>
      <c r="K105" s="248"/>
      <c r="L105" s="246">
        <v>0</v>
      </c>
      <c r="N105" s="119"/>
      <c r="Q105" s="49"/>
      <c r="R105" s="49"/>
      <c r="S105" s="49"/>
    </row>
    <row r="106" s="1" customFormat="1" ht="11.4" spans="1:19">
      <c r="A106" s="188"/>
      <c r="B106" s="196"/>
      <c r="C106" s="192" t="s">
        <v>150</v>
      </c>
      <c r="D106" s="193"/>
      <c r="E106" s="193"/>
      <c r="F106" s="193"/>
      <c r="G106" s="193"/>
      <c r="H106" s="193"/>
      <c r="I106" s="193"/>
      <c r="J106" s="247"/>
      <c r="K106" s="248"/>
      <c r="L106" s="246">
        <v>0</v>
      </c>
      <c r="N106" s="119"/>
      <c r="Q106" s="49"/>
      <c r="R106" s="49"/>
      <c r="S106" s="49"/>
    </row>
    <row r="107" s="1" customFormat="1" spans="1:19">
      <c r="A107" s="188"/>
      <c r="B107" s="197"/>
      <c r="D107" s="49"/>
      <c r="E107" s="49"/>
      <c r="F107" s="49"/>
      <c r="H107" s="49"/>
      <c r="J107" s="115"/>
      <c r="L107" s="239" t="s">
        <v>129</v>
      </c>
      <c r="M107" s="118">
        <f>SUM(L102:L106)</f>
        <v>0</v>
      </c>
      <c r="N107" s="119"/>
      <c r="Q107" s="49"/>
      <c r="R107" s="49"/>
      <c r="S107" s="49"/>
    </row>
    <row r="108" s="1" customFormat="1" ht="11.4" spans="1:19">
      <c r="A108" s="188"/>
      <c r="B108" s="198"/>
      <c r="D108" s="49"/>
      <c r="E108" s="49"/>
      <c r="F108" s="49"/>
      <c r="H108" s="49"/>
      <c r="J108" s="115"/>
      <c r="L108" s="251"/>
      <c r="N108" s="119"/>
      <c r="Q108" s="49"/>
      <c r="R108" s="49"/>
      <c r="S108" s="49"/>
    </row>
    <row r="109" s="1" customFormat="1" ht="29.25" customHeight="1" spans="1:19">
      <c r="A109" s="188"/>
      <c r="B109" s="29" t="s">
        <v>151</v>
      </c>
      <c r="C109" s="51" t="s">
        <v>19</v>
      </c>
      <c r="D109" s="52"/>
      <c r="E109" s="52"/>
      <c r="F109" s="52"/>
      <c r="G109" s="52"/>
      <c r="H109" s="52"/>
      <c r="I109" s="120"/>
      <c r="J109" s="94" t="s">
        <v>152</v>
      </c>
      <c r="K109" s="95" t="s">
        <v>153</v>
      </c>
      <c r="L109" s="95" t="s">
        <v>93</v>
      </c>
      <c r="N109" s="119"/>
      <c r="Q109" s="49"/>
      <c r="R109" s="49"/>
      <c r="S109" s="49"/>
    </row>
    <row r="110" s="1" customFormat="1" spans="1:19">
      <c r="A110" s="188"/>
      <c r="B110" s="199"/>
      <c r="C110" s="37"/>
      <c r="D110" s="200"/>
      <c r="E110" s="200"/>
      <c r="F110" s="200"/>
      <c r="G110" s="201"/>
      <c r="H110" s="200"/>
      <c r="I110" s="252"/>
      <c r="J110" s="98"/>
      <c r="K110" s="253"/>
      <c r="L110" s="254"/>
      <c r="M110" s="255"/>
      <c r="N110" s="119"/>
      <c r="Q110" s="49"/>
      <c r="R110" s="49"/>
      <c r="S110" s="49"/>
    </row>
    <row r="111" s="1" customFormat="1" ht="11.4" spans="1:19">
      <c r="A111" s="188"/>
      <c r="B111" s="199"/>
      <c r="C111" s="43"/>
      <c r="D111" s="200"/>
      <c r="E111" s="200"/>
      <c r="F111" s="200"/>
      <c r="G111" s="201"/>
      <c r="H111" s="200"/>
      <c r="I111" s="252"/>
      <c r="J111" s="98"/>
      <c r="K111" s="253"/>
      <c r="L111" s="256">
        <f t="shared" ref="L111:L119" si="7">J111*K111</f>
        <v>0</v>
      </c>
      <c r="M111" s="255"/>
      <c r="N111" s="119"/>
      <c r="Q111" s="49"/>
      <c r="R111" s="49"/>
      <c r="S111" s="49"/>
    </row>
    <row r="112" s="1" customFormat="1" ht="11.4" spans="1:19">
      <c r="A112" s="188"/>
      <c r="B112" s="199"/>
      <c r="C112" s="43"/>
      <c r="D112" s="200"/>
      <c r="E112" s="200"/>
      <c r="F112" s="200"/>
      <c r="G112" s="201"/>
      <c r="H112" s="200"/>
      <c r="I112" s="252"/>
      <c r="J112" s="98"/>
      <c r="K112" s="253"/>
      <c r="L112" s="256">
        <f t="shared" si="7"/>
        <v>0</v>
      </c>
      <c r="M112" s="255"/>
      <c r="N112" s="119"/>
      <c r="Q112" s="49"/>
      <c r="R112" s="49"/>
      <c r="S112" s="49"/>
    </row>
    <row r="113" s="1" customFormat="1" ht="11.4" spans="1:19">
      <c r="A113" s="188"/>
      <c r="B113" s="199"/>
      <c r="C113" s="43"/>
      <c r="D113" s="200"/>
      <c r="E113" s="200"/>
      <c r="F113" s="200"/>
      <c r="G113" s="201"/>
      <c r="H113" s="200"/>
      <c r="I113" s="252"/>
      <c r="J113" s="98"/>
      <c r="K113" s="253"/>
      <c r="L113" s="256">
        <f t="shared" si="7"/>
        <v>0</v>
      </c>
      <c r="M113" s="255"/>
      <c r="N113" s="119"/>
      <c r="Q113" s="49"/>
      <c r="R113" s="49"/>
      <c r="S113" s="49"/>
    </row>
    <row r="114" s="1" customFormat="1" ht="11.4" spans="1:19">
      <c r="A114" s="188"/>
      <c r="B114" s="199"/>
      <c r="C114" s="43"/>
      <c r="D114" s="200"/>
      <c r="E114" s="200"/>
      <c r="F114" s="200"/>
      <c r="G114" s="201"/>
      <c r="H114" s="200"/>
      <c r="I114" s="252"/>
      <c r="J114" s="98"/>
      <c r="K114" s="253"/>
      <c r="L114" s="256">
        <f t="shared" si="7"/>
        <v>0</v>
      </c>
      <c r="M114" s="255"/>
      <c r="N114" s="119"/>
      <c r="Q114" s="49"/>
      <c r="R114" s="49"/>
      <c r="S114" s="49"/>
    </row>
    <row r="115" s="1" customFormat="1" ht="11.4" spans="1:19">
      <c r="A115" s="188"/>
      <c r="B115" s="199"/>
      <c r="C115" s="43"/>
      <c r="D115" s="200"/>
      <c r="E115" s="200"/>
      <c r="F115" s="200"/>
      <c r="G115" s="201"/>
      <c r="H115" s="200"/>
      <c r="I115" s="252"/>
      <c r="J115" s="98"/>
      <c r="K115" s="253"/>
      <c r="L115" s="256">
        <f t="shared" si="7"/>
        <v>0</v>
      </c>
      <c r="M115" s="111"/>
      <c r="N115" s="119"/>
      <c r="Q115" s="49"/>
      <c r="R115" s="49"/>
      <c r="S115" s="49"/>
    </row>
    <row r="116" s="1" customFormat="1" ht="11.4" spans="1:19">
      <c r="A116" s="188"/>
      <c r="B116" s="199"/>
      <c r="C116" s="43"/>
      <c r="D116" s="200"/>
      <c r="E116" s="200"/>
      <c r="F116" s="200"/>
      <c r="G116" s="201"/>
      <c r="H116" s="200"/>
      <c r="I116" s="252"/>
      <c r="J116" s="98"/>
      <c r="K116" s="253"/>
      <c r="L116" s="256">
        <f t="shared" si="7"/>
        <v>0</v>
      </c>
      <c r="M116" s="111"/>
      <c r="N116" s="119"/>
      <c r="Q116" s="49"/>
      <c r="R116" s="49"/>
      <c r="S116" s="49"/>
    </row>
    <row r="117" s="1" customFormat="1" ht="11.4" spans="1:19">
      <c r="A117" s="188"/>
      <c r="B117" s="199"/>
      <c r="C117" s="43"/>
      <c r="D117" s="200"/>
      <c r="E117" s="200"/>
      <c r="F117" s="200"/>
      <c r="G117" s="201"/>
      <c r="H117" s="200"/>
      <c r="I117" s="252"/>
      <c r="J117" s="98"/>
      <c r="K117" s="253"/>
      <c r="L117" s="256">
        <f t="shared" si="7"/>
        <v>0</v>
      </c>
      <c r="M117" s="111"/>
      <c r="N117" s="119"/>
      <c r="Q117" s="49"/>
      <c r="R117" s="49"/>
      <c r="S117" s="49"/>
    </row>
    <row r="118" s="1" customFormat="1" ht="11.4" spans="1:19">
      <c r="A118" s="188"/>
      <c r="B118" s="199"/>
      <c r="C118" s="202"/>
      <c r="D118" s="203"/>
      <c r="E118" s="203"/>
      <c r="F118" s="203"/>
      <c r="G118" s="204"/>
      <c r="H118" s="203"/>
      <c r="I118" s="257"/>
      <c r="J118" s="132"/>
      <c r="K118" s="258"/>
      <c r="L118" s="246">
        <f t="shared" si="7"/>
        <v>0</v>
      </c>
      <c r="N118" s="119"/>
      <c r="Q118" s="49"/>
      <c r="R118" s="49"/>
      <c r="S118" s="49"/>
    </row>
    <row r="119" s="1" customFormat="1" ht="11.4" spans="1:19">
      <c r="A119" s="188"/>
      <c r="B119" s="205"/>
      <c r="C119" s="202"/>
      <c r="D119" s="203"/>
      <c r="E119" s="203"/>
      <c r="F119" s="203"/>
      <c r="G119" s="204"/>
      <c r="H119" s="203"/>
      <c r="I119" s="259"/>
      <c r="J119" s="132"/>
      <c r="K119" s="258"/>
      <c r="L119" s="246">
        <f t="shared" si="7"/>
        <v>0</v>
      </c>
      <c r="N119" s="119"/>
      <c r="Q119" s="49"/>
      <c r="R119" s="49"/>
      <c r="S119" s="49"/>
    </row>
    <row r="120" s="1" customFormat="1" spans="1:19">
      <c r="A120" s="188"/>
      <c r="B120" s="206"/>
      <c r="D120" s="49"/>
      <c r="E120" s="49"/>
      <c r="F120" s="49"/>
      <c r="H120" s="49"/>
      <c r="J120" s="115"/>
      <c r="L120" s="239" t="s">
        <v>129</v>
      </c>
      <c r="M120" s="118">
        <f>SUM(L110:L119)</f>
        <v>0</v>
      </c>
      <c r="N120" s="119"/>
      <c r="Q120" s="49"/>
      <c r="R120" s="49"/>
      <c r="S120" s="49"/>
    </row>
    <row r="121" s="1" customFormat="1" spans="1:19">
      <c r="A121" s="188"/>
      <c r="B121" s="207"/>
      <c r="D121" s="49"/>
      <c r="E121" s="49"/>
      <c r="F121" s="49"/>
      <c r="H121" s="49"/>
      <c r="J121" s="115"/>
      <c r="L121" s="260"/>
      <c r="M121" s="240"/>
      <c r="N121" s="119"/>
      <c r="Q121" s="49"/>
      <c r="R121" s="49"/>
      <c r="S121" s="49"/>
    </row>
    <row r="122" s="1" customFormat="1" ht="30.6" customHeight="1" spans="1:19">
      <c r="A122" s="188"/>
      <c r="B122" s="29" t="s">
        <v>154</v>
      </c>
      <c r="C122" s="51" t="s">
        <v>19</v>
      </c>
      <c r="D122" s="52"/>
      <c r="E122" s="52"/>
      <c r="F122" s="52"/>
      <c r="G122" s="52"/>
      <c r="H122" s="52"/>
      <c r="I122" s="120"/>
      <c r="J122" s="94" t="s">
        <v>155</v>
      </c>
      <c r="K122" s="95" t="s">
        <v>156</v>
      </c>
      <c r="L122" s="95" t="s">
        <v>93</v>
      </c>
      <c r="N122" s="119"/>
      <c r="Q122" s="49"/>
      <c r="R122" s="49"/>
      <c r="S122" s="49"/>
    </row>
    <row r="123" s="1" customFormat="1" ht="11.4" spans="1:19">
      <c r="A123" s="188"/>
      <c r="B123" s="199"/>
      <c r="C123" s="68" t="s">
        <v>157</v>
      </c>
      <c r="D123" s="69"/>
      <c r="E123" s="69"/>
      <c r="F123" s="69"/>
      <c r="G123" s="69"/>
      <c r="H123" s="69"/>
      <c r="I123" s="137"/>
      <c r="J123" s="98"/>
      <c r="K123" s="261"/>
      <c r="L123" s="256">
        <f t="shared" ref="L123:L130" si="8">J123*K123</f>
        <v>0</v>
      </c>
      <c r="M123" s="262"/>
      <c r="N123" s="119"/>
      <c r="Q123" s="49"/>
      <c r="R123" s="49"/>
      <c r="S123" s="49"/>
    </row>
    <row r="124" s="1" customFormat="1" ht="11.4" spans="1:19">
      <c r="A124" s="188"/>
      <c r="B124" s="199"/>
      <c r="C124" s="68" t="s">
        <v>158</v>
      </c>
      <c r="D124" s="69"/>
      <c r="E124" s="69"/>
      <c r="F124" s="69"/>
      <c r="G124" s="69"/>
      <c r="H124" s="69"/>
      <c r="I124" s="137"/>
      <c r="J124" s="98"/>
      <c r="K124" s="261"/>
      <c r="L124" s="256">
        <f t="shared" si="8"/>
        <v>0</v>
      </c>
      <c r="M124" s="262"/>
      <c r="N124" s="119"/>
      <c r="Q124" s="49"/>
      <c r="R124" s="49"/>
      <c r="S124" s="49"/>
    </row>
    <row r="125" s="1" customFormat="1" ht="11.4" spans="1:19">
      <c r="A125" s="188"/>
      <c r="B125" s="199"/>
      <c r="C125" s="68" t="s">
        <v>159</v>
      </c>
      <c r="D125" s="69"/>
      <c r="E125" s="69"/>
      <c r="F125" s="69"/>
      <c r="G125" s="69"/>
      <c r="H125" s="69"/>
      <c r="I125" s="137"/>
      <c r="J125" s="98"/>
      <c r="K125" s="261"/>
      <c r="L125" s="256">
        <f t="shared" si="8"/>
        <v>0</v>
      </c>
      <c r="M125" s="111"/>
      <c r="N125" s="119"/>
      <c r="Q125" s="49"/>
      <c r="R125" s="49"/>
      <c r="S125" s="49"/>
    </row>
    <row r="126" s="1" customFormat="1" ht="11.4" spans="1:19">
      <c r="A126" s="188"/>
      <c r="B126" s="199"/>
      <c r="C126" s="68" t="s">
        <v>160</v>
      </c>
      <c r="D126" s="69"/>
      <c r="E126" s="69"/>
      <c r="F126" s="69"/>
      <c r="G126" s="69"/>
      <c r="H126" s="69"/>
      <c r="I126" s="137"/>
      <c r="J126" s="98">
        <v>3.226</v>
      </c>
      <c r="K126" s="263">
        <v>0.208662465397649</v>
      </c>
      <c r="L126" s="256">
        <f t="shared" si="8"/>
        <v>0.673145113372817</v>
      </c>
      <c r="M126" s="111"/>
      <c r="N126" s="119"/>
      <c r="Q126" s="49"/>
      <c r="R126" s="49"/>
      <c r="S126" s="49"/>
    </row>
    <row r="127" s="1" customFormat="1" ht="11.4" spans="1:19">
      <c r="A127" s="188"/>
      <c r="B127" s="199"/>
      <c r="C127" s="68" t="s">
        <v>161</v>
      </c>
      <c r="D127" s="69"/>
      <c r="E127" s="69"/>
      <c r="F127" s="69"/>
      <c r="G127" s="69"/>
      <c r="H127" s="69"/>
      <c r="I127" s="137"/>
      <c r="J127" s="98"/>
      <c r="K127" s="263"/>
      <c r="L127" s="256">
        <f t="shared" si="8"/>
        <v>0</v>
      </c>
      <c r="M127" s="111"/>
      <c r="N127" s="119"/>
      <c r="Q127" s="49"/>
      <c r="R127" s="49"/>
      <c r="S127" s="49"/>
    </row>
    <row r="128" s="1" customFormat="1" ht="11.4" spans="1:19">
      <c r="A128" s="188"/>
      <c r="B128" s="199"/>
      <c r="C128" s="68" t="s">
        <v>162</v>
      </c>
      <c r="D128" s="69"/>
      <c r="E128" s="69"/>
      <c r="F128" s="69"/>
      <c r="G128" s="69"/>
      <c r="H128" s="69"/>
      <c r="I128" s="137"/>
      <c r="J128" s="98">
        <v>3.226</v>
      </c>
      <c r="K128" s="263">
        <v>0.0401679579497339</v>
      </c>
      <c r="L128" s="256">
        <f t="shared" si="8"/>
        <v>0.129581832345842</v>
      </c>
      <c r="M128" s="262"/>
      <c r="N128" s="119"/>
      <c r="Q128" s="49"/>
      <c r="R128" s="49"/>
      <c r="S128" s="49"/>
    </row>
    <row r="129" s="1" customFormat="1" ht="11.4" spans="1:19">
      <c r="A129" s="188"/>
      <c r="B129" s="199"/>
      <c r="C129" s="68" t="s">
        <v>163</v>
      </c>
      <c r="D129" s="69"/>
      <c r="E129" s="69"/>
      <c r="F129" s="69"/>
      <c r="G129" s="69"/>
      <c r="H129" s="69"/>
      <c r="I129" s="137"/>
      <c r="J129" s="98">
        <v>3.226</v>
      </c>
      <c r="K129" s="263">
        <v>0.0282811314149434</v>
      </c>
      <c r="L129" s="256">
        <f t="shared" si="8"/>
        <v>0.0912349299446074</v>
      </c>
      <c r="M129" s="111"/>
      <c r="N129" s="119"/>
      <c r="Q129" s="49"/>
      <c r="R129" s="49"/>
      <c r="S129" s="49"/>
    </row>
    <row r="130" s="1" customFormat="1" ht="11.4" spans="1:19">
      <c r="A130" s="188"/>
      <c r="B130" s="205"/>
      <c r="C130" s="66" t="s">
        <v>164</v>
      </c>
      <c r="D130" s="67"/>
      <c r="E130" s="67"/>
      <c r="F130" s="67"/>
      <c r="G130" s="67"/>
      <c r="H130" s="67"/>
      <c r="I130" s="131"/>
      <c r="J130" s="98">
        <v>3.226</v>
      </c>
      <c r="K130" s="263">
        <v>0.060840081027105</v>
      </c>
      <c r="L130" s="246">
        <f t="shared" si="8"/>
        <v>0.196270101393441</v>
      </c>
      <c r="N130" s="119"/>
      <c r="Q130" s="49"/>
      <c r="R130" s="49"/>
      <c r="S130" s="49"/>
    </row>
    <row r="131" s="1" customFormat="1" spans="4:19">
      <c r="D131" s="49"/>
      <c r="E131" s="49"/>
      <c r="F131" s="49"/>
      <c r="H131" s="49"/>
      <c r="J131" s="115"/>
      <c r="L131" s="239" t="s">
        <v>129</v>
      </c>
      <c r="M131" s="118">
        <f>SUM(L123:L130)</f>
        <v>1.09023197705671</v>
      </c>
      <c r="N131" s="119"/>
      <c r="Q131" s="49"/>
      <c r="R131" s="49"/>
      <c r="S131" s="49"/>
    </row>
    <row r="132" s="1" customFormat="1" ht="11.4" spans="4:19">
      <c r="D132" s="49"/>
      <c r="E132" s="49"/>
      <c r="F132" s="49"/>
      <c r="H132" s="49"/>
      <c r="J132" s="115"/>
      <c r="N132" s="119"/>
      <c r="Q132" s="49"/>
      <c r="R132" s="49"/>
      <c r="S132" s="49"/>
    </row>
    <row r="133" s="1" customFormat="1" ht="11.4" spans="4:19">
      <c r="D133" s="49"/>
      <c r="E133" s="49"/>
      <c r="F133" s="49"/>
      <c r="H133" s="49"/>
      <c r="J133" s="115"/>
      <c r="N133" s="119"/>
      <c r="Q133" s="49"/>
      <c r="R133" s="49"/>
      <c r="S133" s="49"/>
    </row>
    <row r="134" s="1" customFormat="1" ht="30" customHeight="1" spans="1:19">
      <c r="A134" s="264" t="s">
        <v>165</v>
      </c>
      <c r="B134" s="51" t="s">
        <v>19</v>
      </c>
      <c r="C134" s="52"/>
      <c r="D134" s="52"/>
      <c r="E134" s="52"/>
      <c r="F134" s="52"/>
      <c r="G134" s="52"/>
      <c r="H134" s="52"/>
      <c r="I134" s="52"/>
      <c r="J134" s="94" t="s">
        <v>166</v>
      </c>
      <c r="K134" s="95" t="s">
        <v>167</v>
      </c>
      <c r="L134" s="95" t="s">
        <v>93</v>
      </c>
      <c r="N134" s="119"/>
      <c r="Q134" s="49"/>
      <c r="R134" s="49"/>
      <c r="S134" s="49"/>
    </row>
    <row r="135" s="3" customFormat="1" ht="17" customHeight="1" spans="1:19">
      <c r="A135" s="265"/>
      <c r="B135" s="266" t="s">
        <v>168</v>
      </c>
      <c r="C135" s="267"/>
      <c r="D135" s="267"/>
      <c r="E135" s="267"/>
      <c r="F135" s="267"/>
      <c r="G135" s="267"/>
      <c r="H135" s="267"/>
      <c r="I135" s="354"/>
      <c r="J135" s="355">
        <f>M19+M72</f>
        <v>0.538035083746348</v>
      </c>
      <c r="K135" s="356">
        <v>0.15</v>
      </c>
      <c r="L135" s="357">
        <f t="shared" ref="L135:L138" si="9">SUM(J135*K135)</f>
        <v>0.0807052625619522</v>
      </c>
      <c r="N135" s="358"/>
      <c r="Q135" s="49"/>
      <c r="R135" s="49"/>
      <c r="S135" s="49"/>
    </row>
    <row r="136" s="3" customFormat="1" ht="17" customHeight="1" spans="1:19">
      <c r="A136" s="265"/>
      <c r="B136" s="266" t="s">
        <v>169</v>
      </c>
      <c r="C136" s="267"/>
      <c r="D136" s="267"/>
      <c r="E136" s="267"/>
      <c r="F136" s="267"/>
      <c r="G136" s="267"/>
      <c r="H136" s="267"/>
      <c r="I136" s="354"/>
      <c r="J136" s="355">
        <f>M81</f>
        <v>0</v>
      </c>
      <c r="K136" s="356"/>
      <c r="L136" s="357">
        <f t="shared" si="9"/>
        <v>0</v>
      </c>
      <c r="N136" s="358"/>
      <c r="Q136" s="49"/>
      <c r="R136" s="49"/>
      <c r="S136" s="49"/>
    </row>
    <row r="137" s="3" customFormat="1" ht="17" customHeight="1" spans="1:19">
      <c r="A137" s="265"/>
      <c r="B137" s="266" t="s">
        <v>131</v>
      </c>
      <c r="C137" s="267"/>
      <c r="D137" s="267"/>
      <c r="E137" s="267"/>
      <c r="F137" s="267"/>
      <c r="G137" s="267"/>
      <c r="H137" s="267"/>
      <c r="I137" s="354"/>
      <c r="J137" s="355">
        <f>+M97</f>
        <v>0.13300215694549</v>
      </c>
      <c r="K137" s="356">
        <v>0.1</v>
      </c>
      <c r="L137" s="357">
        <f t="shared" si="9"/>
        <v>0.013300215694549</v>
      </c>
      <c r="N137" s="358"/>
      <c r="Q137" s="49"/>
      <c r="R137" s="49"/>
      <c r="S137" s="49"/>
    </row>
    <row r="138" s="3" customFormat="1" ht="17" customHeight="1" spans="1:19">
      <c r="A138" s="265"/>
      <c r="B138" s="266" t="s">
        <v>170</v>
      </c>
      <c r="C138" s="267"/>
      <c r="D138" s="267"/>
      <c r="E138" s="267"/>
      <c r="F138" s="267"/>
      <c r="G138" s="267"/>
      <c r="H138" s="267"/>
      <c r="I138" s="354"/>
      <c r="J138" s="355">
        <f>M107+M120+M131</f>
        <v>1.09023197705671</v>
      </c>
      <c r="K138" s="356">
        <v>0.15</v>
      </c>
      <c r="L138" s="357">
        <f t="shared" si="9"/>
        <v>0.163534796558506</v>
      </c>
      <c r="N138" s="358"/>
      <c r="Q138" s="49"/>
      <c r="R138" s="49"/>
      <c r="S138" s="49"/>
    </row>
    <row r="139" s="1" customFormat="1" spans="1:19">
      <c r="A139" s="268"/>
      <c r="B139" s="269"/>
      <c r="C139" s="270"/>
      <c r="D139" s="271"/>
      <c r="E139" s="271"/>
      <c r="F139" s="271"/>
      <c r="G139" s="270"/>
      <c r="H139" s="271"/>
      <c r="I139" s="270"/>
      <c r="J139" s="359"/>
      <c r="K139" s="360"/>
      <c r="L139" s="361" t="s">
        <v>129</v>
      </c>
      <c r="M139" s="118">
        <f>SUM(L135:L138)</f>
        <v>0.257540274815007</v>
      </c>
      <c r="N139" s="119"/>
      <c r="Q139" s="49"/>
      <c r="R139" s="49"/>
      <c r="S139" s="49"/>
    </row>
    <row r="140" s="1" customFormat="1" spans="1:19">
      <c r="A140" s="272"/>
      <c r="B140" s="273"/>
      <c r="C140" s="274"/>
      <c r="D140" s="275"/>
      <c r="E140" s="275"/>
      <c r="F140" s="275"/>
      <c r="G140" s="274"/>
      <c r="H140" s="275"/>
      <c r="I140" s="274"/>
      <c r="J140" s="214"/>
      <c r="K140" s="362"/>
      <c r="L140" s="163"/>
      <c r="N140" s="119"/>
      <c r="Q140" s="49"/>
      <c r="R140" s="49"/>
      <c r="S140" s="49"/>
    </row>
    <row r="141" s="1" customFormat="1" ht="30.75" customHeight="1" spans="1:19">
      <c r="A141" s="264" t="s">
        <v>171</v>
      </c>
      <c r="B141" s="51" t="s">
        <v>19</v>
      </c>
      <c r="C141" s="52"/>
      <c r="D141" s="52"/>
      <c r="E141" s="52"/>
      <c r="F141" s="52"/>
      <c r="G141" s="52"/>
      <c r="H141" s="52"/>
      <c r="I141" s="52"/>
      <c r="J141" s="94" t="s">
        <v>166</v>
      </c>
      <c r="K141" s="363" t="s">
        <v>172</v>
      </c>
      <c r="L141" s="95" t="s">
        <v>93</v>
      </c>
      <c r="N141" s="119"/>
      <c r="Q141" s="49"/>
      <c r="R141" s="49"/>
      <c r="S141" s="49"/>
    </row>
    <row r="142" s="3" customFormat="1" ht="17" customHeight="1" spans="1:19">
      <c r="A142" s="276"/>
      <c r="B142" s="266" t="s">
        <v>173</v>
      </c>
      <c r="C142" s="267"/>
      <c r="D142" s="267"/>
      <c r="E142" s="267"/>
      <c r="F142" s="267"/>
      <c r="G142" s="267"/>
      <c r="H142" s="267"/>
      <c r="I142" s="267"/>
      <c r="J142" s="364">
        <f>J135+J137</f>
        <v>0.671037240691838</v>
      </c>
      <c r="K142" s="356">
        <v>0.02</v>
      </c>
      <c r="L142" s="357">
        <f t="shared" ref="L142:L147" si="10">SUM(J142*K142)</f>
        <v>0.0134207448138368</v>
      </c>
      <c r="N142" s="358"/>
      <c r="Q142" s="49"/>
      <c r="R142" s="49"/>
      <c r="S142" s="49"/>
    </row>
    <row r="143" s="3" customFormat="1" ht="17" customHeight="1" spans="1:19">
      <c r="A143" s="277"/>
      <c r="B143" s="266" t="s">
        <v>169</v>
      </c>
      <c r="C143" s="267"/>
      <c r="D143" s="267"/>
      <c r="E143" s="267"/>
      <c r="F143" s="267"/>
      <c r="G143" s="267"/>
      <c r="H143" s="267"/>
      <c r="I143" s="267"/>
      <c r="J143" s="364">
        <f>+J136</f>
        <v>0</v>
      </c>
      <c r="K143" s="356">
        <v>0.02</v>
      </c>
      <c r="L143" s="357">
        <f t="shared" si="10"/>
        <v>0</v>
      </c>
      <c r="N143" s="358"/>
      <c r="Q143" s="49"/>
      <c r="R143" s="49"/>
      <c r="S143" s="49"/>
    </row>
    <row r="144" s="1" customFormat="1" spans="1:19">
      <c r="A144" s="278"/>
      <c r="B144" s="1" t="s">
        <v>16</v>
      </c>
      <c r="D144" s="49"/>
      <c r="E144" s="49"/>
      <c r="F144" s="49"/>
      <c r="H144" s="49"/>
      <c r="J144" s="115"/>
      <c r="L144" s="365" t="s">
        <v>129</v>
      </c>
      <c r="M144" s="118">
        <f>SUM(L142:L143)</f>
        <v>0.0134207448138368</v>
      </c>
      <c r="N144" s="119"/>
      <c r="Q144" s="49"/>
      <c r="R144" s="49"/>
      <c r="S144" s="49"/>
    </row>
    <row r="145" s="1" customFormat="1" spans="1:19">
      <c r="A145" s="272"/>
      <c r="B145" s="273"/>
      <c r="C145" s="274"/>
      <c r="D145" s="275"/>
      <c r="E145" s="275"/>
      <c r="F145" s="275"/>
      <c r="G145" s="274"/>
      <c r="H145" s="275"/>
      <c r="I145" s="274"/>
      <c r="J145" s="214"/>
      <c r="K145" s="362"/>
      <c r="L145" s="163"/>
      <c r="N145" s="119"/>
      <c r="Q145" s="49"/>
      <c r="R145" s="49"/>
      <c r="S145" s="49"/>
    </row>
    <row r="146" s="1" customFormat="1" ht="30.75" customHeight="1" spans="1:19">
      <c r="A146" s="186" t="s">
        <v>174</v>
      </c>
      <c r="B146" s="51" t="s">
        <v>19</v>
      </c>
      <c r="C146" s="52"/>
      <c r="D146" s="52"/>
      <c r="E146" s="52"/>
      <c r="F146" s="52"/>
      <c r="G146" s="52"/>
      <c r="H146" s="52"/>
      <c r="I146" s="52"/>
      <c r="J146" s="94" t="s">
        <v>101</v>
      </c>
      <c r="K146" s="95" t="s">
        <v>102</v>
      </c>
      <c r="L146" s="95" t="s">
        <v>93</v>
      </c>
      <c r="N146" s="119"/>
      <c r="Q146" s="49"/>
      <c r="R146" s="49"/>
      <c r="S146" s="49"/>
    </row>
    <row r="147" s="2" customFormat="1" ht="19" customHeight="1" spans="1:19">
      <c r="A147" s="279"/>
      <c r="B147" s="280" t="s">
        <v>175</v>
      </c>
      <c r="C147" s="281"/>
      <c r="D147" s="281"/>
      <c r="E147" s="281"/>
      <c r="F147" s="281"/>
      <c r="G147" s="281"/>
      <c r="H147" s="281"/>
      <c r="I147" s="281"/>
      <c r="J147" s="153">
        <v>0.0485768500948767</v>
      </c>
      <c r="K147" s="366">
        <v>1</v>
      </c>
      <c r="L147" s="367">
        <f t="shared" si="10"/>
        <v>0.0485768500948767</v>
      </c>
      <c r="N147" s="368"/>
      <c r="Q147" s="168"/>
      <c r="R147" s="168"/>
      <c r="S147" s="168"/>
    </row>
    <row r="148" s="1" customFormat="1" ht="14.1" customHeight="1" spans="1:19">
      <c r="A148" s="279"/>
      <c r="B148" s="66"/>
      <c r="C148" s="67"/>
      <c r="D148" s="67"/>
      <c r="E148" s="67"/>
      <c r="F148" s="67"/>
      <c r="G148" s="67"/>
      <c r="H148" s="67"/>
      <c r="I148" s="67"/>
      <c r="J148" s="228"/>
      <c r="K148" s="253"/>
      <c r="L148" s="134"/>
      <c r="N148" s="119"/>
      <c r="Q148" s="49"/>
      <c r="R148" s="49"/>
      <c r="S148" s="49"/>
    </row>
    <row r="149" s="1" customFormat="1" ht="14.1" customHeight="1" spans="1:19">
      <c r="A149" s="279"/>
      <c r="B149" s="66"/>
      <c r="C149" s="67"/>
      <c r="D149" s="67"/>
      <c r="E149" s="67"/>
      <c r="F149" s="67"/>
      <c r="G149" s="67"/>
      <c r="H149" s="67"/>
      <c r="I149" s="67"/>
      <c r="J149" s="228"/>
      <c r="K149" s="253"/>
      <c r="L149" s="134"/>
      <c r="N149" s="119"/>
      <c r="Q149" s="49"/>
      <c r="R149" s="49"/>
      <c r="S149" s="49"/>
    </row>
    <row r="150" s="1" customFormat="1" ht="14.25" customHeight="1" spans="1:19">
      <c r="A150" s="282"/>
      <c r="B150" s="66"/>
      <c r="C150" s="67"/>
      <c r="D150" s="67"/>
      <c r="E150" s="67"/>
      <c r="F150" s="67"/>
      <c r="G150" s="67"/>
      <c r="H150" s="67"/>
      <c r="I150" s="67"/>
      <c r="J150" s="98"/>
      <c r="K150" s="253"/>
      <c r="L150" s="134"/>
      <c r="N150" s="119"/>
      <c r="Q150" s="49"/>
      <c r="R150" s="49"/>
      <c r="S150" s="49"/>
    </row>
    <row r="151" s="1" customFormat="1" spans="1:19">
      <c r="A151" s="278"/>
      <c r="B151" s="1" t="s">
        <v>16</v>
      </c>
      <c r="D151" s="49"/>
      <c r="E151" s="49"/>
      <c r="F151" s="49"/>
      <c r="H151" s="49"/>
      <c r="J151" s="115"/>
      <c r="L151" s="365" t="s">
        <v>129</v>
      </c>
      <c r="M151" s="118">
        <f>SUM(L147:L150)</f>
        <v>0.0485768500948767</v>
      </c>
      <c r="N151" s="119"/>
      <c r="Q151" s="49"/>
      <c r="R151" s="49"/>
      <c r="S151" s="49"/>
    </row>
    <row r="152" s="1" customFormat="1" spans="1:19">
      <c r="A152" s="5"/>
      <c r="D152" s="49"/>
      <c r="E152" s="49"/>
      <c r="F152" s="49"/>
      <c r="H152" s="49"/>
      <c r="J152" s="115"/>
      <c r="N152" s="119"/>
      <c r="Q152" s="49"/>
      <c r="R152" s="49"/>
      <c r="S152" s="49"/>
    </row>
    <row r="153" s="1" customFormat="1" ht="27.75" customHeight="1" spans="1:19">
      <c r="A153" s="186" t="s">
        <v>176</v>
      </c>
      <c r="B153" s="283" t="s">
        <v>19</v>
      </c>
      <c r="C153" s="284"/>
      <c r="D153" s="284"/>
      <c r="E153" s="284"/>
      <c r="F153" s="284"/>
      <c r="G153" s="284"/>
      <c r="H153" s="284"/>
      <c r="I153" s="284"/>
      <c r="J153" s="369" t="s">
        <v>101</v>
      </c>
      <c r="K153" s="370" t="s">
        <v>102</v>
      </c>
      <c r="L153" s="370" t="s">
        <v>93</v>
      </c>
      <c r="N153" s="119"/>
      <c r="Q153" s="49"/>
      <c r="R153" s="49"/>
      <c r="S153" s="49"/>
    </row>
    <row r="154" s="1" customFormat="1" ht="14.1" customHeight="1" spans="1:19">
      <c r="A154" s="279"/>
      <c r="B154" s="202" t="s">
        <v>177</v>
      </c>
      <c r="C154" s="204"/>
      <c r="D154" s="204"/>
      <c r="E154" s="204"/>
      <c r="F154" s="204"/>
      <c r="G154" s="204"/>
      <c r="H154" s="204"/>
      <c r="I154" s="204"/>
      <c r="J154" s="228"/>
      <c r="K154" s="229"/>
      <c r="L154" s="134">
        <f>-J154*K154</f>
        <v>0</v>
      </c>
      <c r="N154" s="119"/>
      <c r="Q154" s="49"/>
      <c r="R154" s="49"/>
      <c r="S154" s="49"/>
    </row>
    <row r="155" s="1" customFormat="1" ht="14.1" customHeight="1" spans="1:19">
      <c r="A155" s="279"/>
      <c r="B155" s="202"/>
      <c r="C155" s="204"/>
      <c r="D155" s="204"/>
      <c r="E155" s="204"/>
      <c r="F155" s="204"/>
      <c r="G155" s="204"/>
      <c r="H155" s="204"/>
      <c r="I155" s="204"/>
      <c r="J155" s="228"/>
      <c r="K155" s="229"/>
      <c r="L155" s="134"/>
      <c r="N155" s="119"/>
      <c r="Q155" s="49"/>
      <c r="R155" s="49"/>
      <c r="S155" s="49"/>
    </row>
    <row r="156" s="1" customFormat="1" ht="14.1" customHeight="1" spans="1:19">
      <c r="A156" s="279"/>
      <c r="B156" s="202"/>
      <c r="C156" s="204"/>
      <c r="D156" s="204"/>
      <c r="E156" s="204"/>
      <c r="F156" s="204"/>
      <c r="G156" s="204"/>
      <c r="H156" s="204"/>
      <c r="I156" s="204"/>
      <c r="J156" s="228"/>
      <c r="K156" s="229"/>
      <c r="L156" s="134"/>
      <c r="N156" s="119"/>
      <c r="Q156" s="49"/>
      <c r="R156" s="49"/>
      <c r="S156" s="49"/>
    </row>
    <row r="157" s="1" customFormat="1" ht="14.25" customHeight="1" spans="1:19">
      <c r="A157" s="282"/>
      <c r="B157" s="202"/>
      <c r="C157" s="204"/>
      <c r="D157" s="204"/>
      <c r="E157" s="204"/>
      <c r="F157" s="204"/>
      <c r="G157" s="204"/>
      <c r="H157" s="204"/>
      <c r="I157" s="204"/>
      <c r="J157" s="98"/>
      <c r="K157" s="229"/>
      <c r="L157" s="134"/>
      <c r="N157" s="119"/>
      <c r="Q157" s="49"/>
      <c r="R157" s="49"/>
      <c r="S157" s="49"/>
    </row>
    <row r="158" s="1" customFormat="1" spans="1:19">
      <c r="A158" s="278"/>
      <c r="B158" s="1" t="s">
        <v>16</v>
      </c>
      <c r="D158" s="49"/>
      <c r="E158" s="49"/>
      <c r="F158" s="49"/>
      <c r="H158" s="49"/>
      <c r="J158" s="115"/>
      <c r="L158" s="365" t="s">
        <v>129</v>
      </c>
      <c r="M158" s="118">
        <f>SUM(L154:L157)</f>
        <v>0</v>
      </c>
      <c r="N158" s="119"/>
      <c r="Q158" s="49"/>
      <c r="R158" s="49"/>
      <c r="S158" s="49"/>
    </row>
    <row r="159" s="1" customFormat="1" ht="14.55" spans="1:19">
      <c r="A159" s="5"/>
      <c r="D159" s="49"/>
      <c r="E159" s="49"/>
      <c r="F159" s="49"/>
      <c r="H159" s="49"/>
      <c r="J159" s="115"/>
      <c r="N159" s="119"/>
      <c r="Q159" s="49"/>
      <c r="R159" s="49"/>
      <c r="S159" s="49"/>
    </row>
    <row r="160" s="1" customFormat="1" ht="27.75" customHeight="1" spans="1:19">
      <c r="A160" s="285" t="s">
        <v>178</v>
      </c>
      <c r="B160" s="286" t="s">
        <v>19</v>
      </c>
      <c r="C160" s="287"/>
      <c r="D160" s="287"/>
      <c r="E160" s="287"/>
      <c r="F160" s="287"/>
      <c r="G160" s="287"/>
      <c r="H160" s="287"/>
      <c r="I160" s="287"/>
      <c r="J160" s="371"/>
      <c r="K160" s="372"/>
      <c r="L160" s="373" t="s">
        <v>93</v>
      </c>
      <c r="N160" s="119"/>
      <c r="Q160" s="49"/>
      <c r="R160" s="49"/>
      <c r="S160" s="49"/>
    </row>
    <row r="161" s="1" customFormat="1" ht="18" customHeight="1" spans="1:19">
      <c r="A161" s="288"/>
      <c r="B161" s="289"/>
      <c r="C161" s="290" t="s">
        <v>179</v>
      </c>
      <c r="D161" s="291"/>
      <c r="E161" s="291"/>
      <c r="F161" s="291"/>
      <c r="G161" s="292"/>
      <c r="H161" s="292" t="s">
        <v>180</v>
      </c>
      <c r="I161" s="292"/>
      <c r="J161" s="374"/>
      <c r="K161" s="375"/>
      <c r="L161" s="376"/>
      <c r="Q161" s="49"/>
      <c r="R161" s="49"/>
      <c r="S161" s="49"/>
    </row>
    <row r="162" s="4" customFormat="1" ht="21.6" customHeight="1" spans="1:19">
      <c r="A162" s="293"/>
      <c r="B162" s="294" t="s">
        <v>181</v>
      </c>
      <c r="C162" s="295">
        <v>17004</v>
      </c>
      <c r="D162" s="296" t="s">
        <v>182</v>
      </c>
      <c r="E162" s="297"/>
      <c r="F162" s="297"/>
      <c r="G162" s="298"/>
      <c r="H162" s="299"/>
      <c r="I162" s="298">
        <v>38124</v>
      </c>
      <c r="J162" s="377" t="s">
        <v>182</v>
      </c>
      <c r="K162" s="378"/>
      <c r="L162" s="379">
        <v>0.0243636955852966</v>
      </c>
      <c r="N162" s="380"/>
      <c r="Q162" s="440"/>
      <c r="R162" s="440"/>
      <c r="S162" s="440"/>
    </row>
    <row r="163" s="4" customFormat="1" ht="10.5" customHeight="1" spans="1:19">
      <c r="A163" s="293"/>
      <c r="B163" s="300"/>
      <c r="C163" s="301"/>
      <c r="D163" s="302"/>
      <c r="E163" s="301"/>
      <c r="F163" s="301"/>
      <c r="G163" s="303"/>
      <c r="H163" s="304"/>
      <c r="I163" s="303"/>
      <c r="J163" s="381"/>
      <c r="K163" s="382"/>
      <c r="L163" s="383"/>
      <c r="N163" s="380"/>
      <c r="Q163" s="440"/>
      <c r="R163" s="440"/>
      <c r="S163" s="440"/>
    </row>
    <row r="164" s="4" customFormat="1" ht="19.5" customHeight="1" spans="1:19">
      <c r="A164" s="293"/>
      <c r="B164" s="305" t="s">
        <v>183</v>
      </c>
      <c r="C164" s="306">
        <f>C162</f>
        <v>17004</v>
      </c>
      <c r="D164" s="307" t="str">
        <f>D162</f>
        <v>pcs</v>
      </c>
      <c r="E164" s="308"/>
      <c r="F164" s="308"/>
      <c r="G164" s="308"/>
      <c r="H164" s="308"/>
      <c r="I164" s="298">
        <f>I162</f>
        <v>38124</v>
      </c>
      <c r="J164" s="384" t="s">
        <v>182</v>
      </c>
      <c r="K164" s="385"/>
      <c r="L164" s="386">
        <v>0.0270707728725517</v>
      </c>
      <c r="N164" s="380"/>
      <c r="Q164" s="440"/>
      <c r="R164" s="440"/>
      <c r="S164" s="440"/>
    </row>
    <row r="165" s="4" customFormat="1" ht="9.75" customHeight="1" spans="1:19">
      <c r="A165" s="293"/>
      <c r="B165" s="309"/>
      <c r="C165" s="310"/>
      <c r="D165" s="302"/>
      <c r="E165" s="302"/>
      <c r="F165" s="302"/>
      <c r="G165" s="310"/>
      <c r="H165" s="311"/>
      <c r="I165" s="303"/>
      <c r="J165" s="381"/>
      <c r="K165" s="382"/>
      <c r="L165" s="383"/>
      <c r="N165" s="380"/>
      <c r="Q165" s="440"/>
      <c r="R165" s="440"/>
      <c r="S165" s="440"/>
    </row>
    <row r="166" s="4" customFormat="1" ht="27.75" customHeight="1" spans="1:19">
      <c r="A166" s="293"/>
      <c r="B166" s="312" t="s">
        <v>184</v>
      </c>
      <c r="C166" s="313" t="s">
        <v>185</v>
      </c>
      <c r="D166" s="313"/>
      <c r="E166" s="313"/>
      <c r="F166" s="313"/>
      <c r="G166" s="313"/>
      <c r="H166" s="313"/>
      <c r="I166" s="387">
        <v>8664</v>
      </c>
      <c r="J166" s="388" t="s">
        <v>186</v>
      </c>
      <c r="K166" s="389"/>
      <c r="L166" s="390">
        <v>0.114857422044969</v>
      </c>
      <c r="N166" s="380"/>
      <c r="Q166" s="440"/>
      <c r="R166" s="440"/>
      <c r="S166" s="440"/>
    </row>
    <row r="167" s="4" customFormat="1" ht="26.25" customHeight="1" spans="1:19">
      <c r="A167" s="293"/>
      <c r="B167" s="314" t="s">
        <v>187</v>
      </c>
      <c r="C167" s="315" t="s">
        <v>188</v>
      </c>
      <c r="D167" s="315"/>
      <c r="E167" s="315"/>
      <c r="F167" s="315"/>
      <c r="G167" s="315"/>
      <c r="H167" s="316"/>
      <c r="I167" s="391">
        <v>16368</v>
      </c>
      <c r="J167" s="392" t="s">
        <v>186</v>
      </c>
      <c r="K167" s="393"/>
      <c r="L167" s="394">
        <v>0.0768450847491343</v>
      </c>
      <c r="N167" s="380"/>
      <c r="Q167" s="440"/>
      <c r="R167" s="440"/>
      <c r="S167" s="440"/>
    </row>
    <row r="168" s="4" customFormat="1" ht="30" customHeight="1" spans="1:19">
      <c r="A168" s="293"/>
      <c r="B168" s="317" t="s">
        <v>189</v>
      </c>
      <c r="C168" s="318" t="s">
        <v>190</v>
      </c>
      <c r="D168" s="318"/>
      <c r="E168" s="318"/>
      <c r="F168" s="318"/>
      <c r="G168" s="318"/>
      <c r="H168" s="319"/>
      <c r="I168" s="298">
        <v>19248</v>
      </c>
      <c r="J168" s="377" t="s">
        <v>186</v>
      </c>
      <c r="K168" s="378"/>
      <c r="L168" s="394">
        <v>0.0661113851889795</v>
      </c>
      <c r="N168" s="380"/>
      <c r="Q168" s="440"/>
      <c r="R168" s="440"/>
      <c r="S168" s="440"/>
    </row>
    <row r="169" s="4" customFormat="1" ht="9.75" customHeight="1" spans="1:19">
      <c r="A169" s="293"/>
      <c r="B169" s="320"/>
      <c r="C169" s="321"/>
      <c r="D169" s="311"/>
      <c r="E169" s="311"/>
      <c r="F169" s="311"/>
      <c r="G169" s="321"/>
      <c r="H169" s="311"/>
      <c r="I169" s="303"/>
      <c r="J169" s="381"/>
      <c r="K169" s="382"/>
      <c r="L169" s="395"/>
      <c r="N169" s="380"/>
      <c r="Q169" s="440"/>
      <c r="R169" s="440"/>
      <c r="S169" s="440"/>
    </row>
    <row r="170" s="4" customFormat="1" ht="29.25" customHeight="1" spans="1:19">
      <c r="A170" s="293"/>
      <c r="B170" s="312" t="s">
        <v>191</v>
      </c>
      <c r="C170" s="313" t="s">
        <v>185</v>
      </c>
      <c r="D170" s="313"/>
      <c r="E170" s="313"/>
      <c r="F170" s="313"/>
      <c r="G170" s="313"/>
      <c r="H170" s="313"/>
      <c r="I170" s="387">
        <f t="shared" ref="I170:I172" si="11">I166</f>
        <v>8664</v>
      </c>
      <c r="J170" s="396" t="s">
        <v>186</v>
      </c>
      <c r="K170" s="397"/>
      <c r="L170" s="398"/>
      <c r="N170" s="380"/>
      <c r="Q170" s="440"/>
      <c r="R170" s="440"/>
      <c r="S170" s="440"/>
    </row>
    <row r="171" s="4" customFormat="1" ht="27" customHeight="1" spans="1:19">
      <c r="A171" s="293"/>
      <c r="B171" s="314" t="s">
        <v>192</v>
      </c>
      <c r="C171" s="315" t="s">
        <v>188</v>
      </c>
      <c r="D171" s="315"/>
      <c r="E171" s="315"/>
      <c r="F171" s="315"/>
      <c r="G171" s="315"/>
      <c r="H171" s="316"/>
      <c r="I171" s="391">
        <f t="shared" si="11"/>
        <v>16368</v>
      </c>
      <c r="J171" s="392" t="s">
        <v>186</v>
      </c>
      <c r="K171" s="393"/>
      <c r="L171" s="399"/>
      <c r="N171" s="380"/>
      <c r="Q171" s="440"/>
      <c r="R171" s="440"/>
      <c r="S171" s="440"/>
    </row>
    <row r="172" s="4" customFormat="1" ht="29.25" customHeight="1" spans="1:19">
      <c r="A172" s="322"/>
      <c r="B172" s="317" t="s">
        <v>193</v>
      </c>
      <c r="C172" s="323" t="s">
        <v>190</v>
      </c>
      <c r="D172" s="323"/>
      <c r="E172" s="323"/>
      <c r="F172" s="323"/>
      <c r="G172" s="323"/>
      <c r="H172" s="319"/>
      <c r="I172" s="298">
        <f t="shared" si="11"/>
        <v>19248</v>
      </c>
      <c r="J172" s="400" t="s">
        <v>186</v>
      </c>
      <c r="K172" s="401"/>
      <c r="L172" s="379"/>
      <c r="N172" s="380"/>
      <c r="Q172" s="440"/>
      <c r="R172" s="440"/>
      <c r="S172" s="440"/>
    </row>
    <row r="173" s="1" customFormat="1" ht="11.4" spans="1:19">
      <c r="A173" s="324"/>
      <c r="B173" s="325"/>
      <c r="C173" s="325"/>
      <c r="D173" s="326"/>
      <c r="E173" s="326"/>
      <c r="F173" s="326"/>
      <c r="G173" s="325"/>
      <c r="H173" s="326"/>
      <c r="I173" s="325"/>
      <c r="J173" s="402"/>
      <c r="K173" s="325"/>
      <c r="L173" s="163"/>
      <c r="N173" s="119"/>
      <c r="Q173" s="49"/>
      <c r="R173" s="49"/>
      <c r="S173" s="49"/>
    </row>
    <row r="174" s="1" customFormat="1" ht="11.4" spans="1:19">
      <c r="A174" s="324"/>
      <c r="B174" s="325"/>
      <c r="C174" s="325"/>
      <c r="D174" s="326"/>
      <c r="E174" s="326"/>
      <c r="F174" s="326"/>
      <c r="G174" s="325"/>
      <c r="H174" s="326"/>
      <c r="I174" s="325"/>
      <c r="J174" s="402"/>
      <c r="K174" s="325"/>
      <c r="L174" s="163"/>
      <c r="N174" s="119"/>
      <c r="Q174" s="49"/>
      <c r="R174" s="49"/>
      <c r="S174" s="49"/>
    </row>
    <row r="175" s="1" customFormat="1" ht="11.4" spans="4:19">
      <c r="D175" s="49"/>
      <c r="E175" s="49"/>
      <c r="F175" s="49"/>
      <c r="H175" s="49"/>
      <c r="J175" s="115"/>
      <c r="N175" s="119"/>
      <c r="Q175" s="49"/>
      <c r="R175" s="49"/>
      <c r="S175" s="49"/>
    </row>
    <row r="176" s="1" customFormat="1" spans="1:19">
      <c r="A176" s="5" t="s">
        <v>194</v>
      </c>
      <c r="D176" s="49"/>
      <c r="E176" s="49"/>
      <c r="F176" s="49"/>
      <c r="H176" s="49"/>
      <c r="J176" s="115"/>
      <c r="N176" s="119"/>
      <c r="Q176" s="49"/>
      <c r="R176" s="49"/>
      <c r="S176" s="49"/>
    </row>
    <row r="177" s="1" customFormat="1" ht="12.15" spans="4:19">
      <c r="D177" s="49"/>
      <c r="E177" s="49"/>
      <c r="F177" s="49"/>
      <c r="H177" s="49"/>
      <c r="J177" s="115"/>
      <c r="L177" s="217"/>
      <c r="N177" s="119"/>
      <c r="Q177" s="49"/>
      <c r="R177" s="49"/>
      <c r="S177" s="49"/>
    </row>
    <row r="178" s="1" customFormat="1" ht="29.25" customHeight="1" spans="1:19">
      <c r="A178" s="327" t="s">
        <v>195</v>
      </c>
      <c r="B178" s="328"/>
      <c r="C178" s="328"/>
      <c r="D178" s="328"/>
      <c r="E178" s="328"/>
      <c r="F178" s="328"/>
      <c r="G178" s="328"/>
      <c r="H178" s="328"/>
      <c r="I178" s="328"/>
      <c r="J178" s="403"/>
      <c r="K178" s="404" t="s">
        <v>196</v>
      </c>
      <c r="L178" s="405"/>
      <c r="M178" s="404" t="s">
        <v>197</v>
      </c>
      <c r="N178" s="405"/>
      <c r="Q178" s="49"/>
      <c r="R178" s="49"/>
      <c r="S178" s="49"/>
    </row>
    <row r="179" s="1" customFormat="1" ht="22.35" customHeight="1" spans="1:19">
      <c r="A179" s="329" t="s">
        <v>198</v>
      </c>
      <c r="B179" s="330"/>
      <c r="C179" s="330"/>
      <c r="D179" s="330"/>
      <c r="E179" s="330"/>
      <c r="F179" s="330"/>
      <c r="G179" s="330"/>
      <c r="H179" s="330"/>
      <c r="I179" s="330"/>
      <c r="J179" s="406"/>
      <c r="K179" s="407"/>
      <c r="L179" s="408">
        <f>M19+M72+M81+M97+M107+M120+M131+M139+M144+M151+M158</f>
        <v>2.08080708747227</v>
      </c>
      <c r="M179" s="407"/>
      <c r="N179" s="408">
        <f>L179+F206</f>
        <v>2.08080708747227</v>
      </c>
      <c r="Q179" s="49"/>
      <c r="R179" s="49"/>
      <c r="S179" s="49"/>
    </row>
    <row r="180" s="1" customFormat="1" ht="11.25" customHeight="1" spans="1:19">
      <c r="A180" s="331"/>
      <c r="B180" s="332"/>
      <c r="C180" s="332"/>
      <c r="D180" s="333"/>
      <c r="E180" s="333"/>
      <c r="F180" s="333"/>
      <c r="G180" s="332"/>
      <c r="H180" s="333"/>
      <c r="I180" s="332"/>
      <c r="J180" s="409"/>
      <c r="K180" s="410"/>
      <c r="L180" s="411"/>
      <c r="M180" s="410"/>
      <c r="N180" s="411"/>
      <c r="Q180" s="49"/>
      <c r="R180" s="49"/>
      <c r="S180" s="49"/>
    </row>
    <row r="181" s="1" customFormat="1" ht="18" customHeight="1" spans="1:19">
      <c r="A181" s="334" t="s">
        <v>199</v>
      </c>
      <c r="B181" s="335"/>
      <c r="C181" s="335"/>
      <c r="D181" s="335"/>
      <c r="E181" s="335"/>
      <c r="F181" s="335"/>
      <c r="G181" s="335"/>
      <c r="H181" s="335"/>
      <c r="I181" s="335"/>
      <c r="J181" s="412"/>
      <c r="K181" s="407"/>
      <c r="L181" s="408">
        <f>IF(OR(ISERROR(L179+L162),ISBLANK(L162)),"-",L179+L162)</f>
        <v>2.10517078305756</v>
      </c>
      <c r="M181" s="407"/>
      <c r="N181" s="408">
        <f>IF(ISERROR(L181+F206),"-",L181+F206)</f>
        <v>2.10517078305756</v>
      </c>
      <c r="Q181" s="49"/>
      <c r="R181" s="49"/>
      <c r="S181" s="49"/>
    </row>
    <row r="182" s="1" customFormat="1" ht="11.25" customHeight="1" spans="1:19">
      <c r="A182" s="336"/>
      <c r="B182" s="333"/>
      <c r="C182" s="333"/>
      <c r="D182" s="333"/>
      <c r="E182" s="333"/>
      <c r="F182" s="333"/>
      <c r="G182" s="333"/>
      <c r="H182" s="333"/>
      <c r="I182" s="333"/>
      <c r="J182" s="409"/>
      <c r="K182" s="410"/>
      <c r="L182" s="411"/>
      <c r="M182" s="410"/>
      <c r="N182" s="411"/>
      <c r="Q182" s="49"/>
      <c r="R182" s="49"/>
      <c r="S182" s="49"/>
    </row>
    <row r="183" s="1" customFormat="1" ht="19.5" customHeight="1" spans="1:19">
      <c r="A183" s="334" t="s">
        <v>200</v>
      </c>
      <c r="B183" s="335"/>
      <c r="C183" s="335"/>
      <c r="D183" s="335"/>
      <c r="E183" s="335"/>
      <c r="F183" s="335"/>
      <c r="G183" s="335"/>
      <c r="H183" s="335"/>
      <c r="I183" s="335"/>
      <c r="J183" s="412"/>
      <c r="K183" s="407"/>
      <c r="L183" s="408">
        <f>IF(OR(ISERROR(L179+L164),ISBLANK(L164)),"-",L179+L164)</f>
        <v>2.10787786034482</v>
      </c>
      <c r="M183" s="407"/>
      <c r="N183" s="408">
        <f>IF(ISERROR(L183+F206),"-",L183+F206)</f>
        <v>2.10787786034482</v>
      </c>
      <c r="Q183" s="49"/>
      <c r="R183" s="49"/>
      <c r="S183" s="49"/>
    </row>
    <row r="184" s="1" customFormat="1" ht="9.75" customHeight="1" spans="1:19">
      <c r="A184" s="337"/>
      <c r="B184" s="338"/>
      <c r="C184" s="338"/>
      <c r="D184" s="339"/>
      <c r="E184" s="339"/>
      <c r="F184" s="339"/>
      <c r="G184" s="338"/>
      <c r="H184" s="339"/>
      <c r="I184" s="338"/>
      <c r="J184" s="413"/>
      <c r="K184" s="414"/>
      <c r="L184" s="415"/>
      <c r="M184" s="414"/>
      <c r="N184" s="415"/>
      <c r="Q184" s="49"/>
      <c r="R184" s="49"/>
      <c r="S184" s="49"/>
    </row>
    <row r="185" s="1" customFormat="1" ht="19.5" customHeight="1" spans="1:19">
      <c r="A185" s="340" t="s">
        <v>201</v>
      </c>
      <c r="B185" s="341"/>
      <c r="C185" s="313" t="s">
        <v>202</v>
      </c>
      <c r="D185" s="313"/>
      <c r="E185" s="313"/>
      <c r="F185" s="313"/>
      <c r="G185" s="342"/>
      <c r="H185" s="343"/>
      <c r="I185" s="416"/>
      <c r="J185" s="417"/>
      <c r="K185" s="418"/>
      <c r="L185" s="419">
        <f>IF(OR(ISERROR(L179+L166),ISBLANK(L166)),"-",L179+L166)</f>
        <v>2.19566450951723</v>
      </c>
      <c r="M185" s="418"/>
      <c r="N185" s="419">
        <f>IF(ISERROR(L185+F206),"-",L185+F206)</f>
        <v>2.19566450951723</v>
      </c>
      <c r="Q185" s="49"/>
      <c r="R185" s="49"/>
      <c r="S185" s="49"/>
    </row>
    <row r="186" s="1" customFormat="1" ht="18.75" customHeight="1" spans="1:19">
      <c r="A186" s="344" t="s">
        <v>203</v>
      </c>
      <c r="B186" s="315"/>
      <c r="C186" s="315" t="s">
        <v>204</v>
      </c>
      <c r="D186" s="315"/>
      <c r="E186" s="315"/>
      <c r="F186" s="315"/>
      <c r="G186" s="345"/>
      <c r="H186" s="316"/>
      <c r="I186" s="420"/>
      <c r="J186" s="421"/>
      <c r="K186" s="422"/>
      <c r="L186" s="423">
        <f>IF(OR(ISERROR(L179+L167),ISBLANK(L167)),"-",L179+L167)</f>
        <v>2.1576521722214</v>
      </c>
      <c r="M186" s="422"/>
      <c r="N186" s="423">
        <f>IF(ISERROR(L186+F206),"-",L186+F206)</f>
        <v>2.1576521722214</v>
      </c>
      <c r="Q186" s="49"/>
      <c r="R186" s="49"/>
      <c r="S186" s="49"/>
    </row>
    <row r="187" s="1" customFormat="1" ht="19.5" customHeight="1" spans="1:19">
      <c r="A187" s="346" t="s">
        <v>205</v>
      </c>
      <c r="B187" s="347"/>
      <c r="C187" s="318" t="s">
        <v>206</v>
      </c>
      <c r="D187" s="318"/>
      <c r="E187" s="318"/>
      <c r="F187" s="318"/>
      <c r="G187" s="348"/>
      <c r="H187" s="349"/>
      <c r="I187" s="424"/>
      <c r="J187" s="425"/>
      <c r="K187" s="426"/>
      <c r="L187" s="427">
        <f>IF(OR(ISERROR(L179+L168),ISBLANK(L168)),"-",L179+L168)</f>
        <v>2.14691847266125</v>
      </c>
      <c r="M187" s="426"/>
      <c r="N187" s="427">
        <f>IF(ISERROR(L187+F206),"-",L187+F206)</f>
        <v>2.14691847266125</v>
      </c>
      <c r="Q187" s="49"/>
      <c r="R187" s="49"/>
      <c r="S187" s="49"/>
    </row>
    <row r="188" s="1" customFormat="1" ht="9" customHeight="1" spans="1:19">
      <c r="A188" s="350"/>
      <c r="B188" s="351"/>
      <c r="C188" s="351"/>
      <c r="D188" s="339"/>
      <c r="E188" s="339"/>
      <c r="F188" s="339"/>
      <c r="G188" s="351"/>
      <c r="H188" s="339"/>
      <c r="I188" s="428"/>
      <c r="J188" s="413"/>
      <c r="K188" s="429"/>
      <c r="L188" s="430"/>
      <c r="M188" s="429"/>
      <c r="N188" s="430"/>
      <c r="Q188" s="49"/>
      <c r="R188" s="49"/>
      <c r="S188" s="49"/>
    </row>
    <row r="189" s="1" customFormat="1" ht="21.6" customHeight="1" spans="1:19">
      <c r="A189" s="340" t="s">
        <v>207</v>
      </c>
      <c r="B189" s="341"/>
      <c r="C189" s="313" t="s">
        <v>202</v>
      </c>
      <c r="D189" s="313"/>
      <c r="E189" s="313"/>
      <c r="F189" s="313"/>
      <c r="G189" s="342"/>
      <c r="H189" s="343"/>
      <c r="I189" s="416"/>
      <c r="J189" s="417"/>
      <c r="K189" s="431"/>
      <c r="L189" s="432" t="str">
        <f>IF(OR(ISERROR(L179+L170),ISBLANK(L170)),"-",L179+L170)</f>
        <v>-</v>
      </c>
      <c r="M189" s="431"/>
      <c r="N189" s="432" t="str">
        <f>IF(ISERROR(L189+F206),"-",L189+F206)</f>
        <v>-</v>
      </c>
      <c r="Q189" s="49"/>
      <c r="R189" s="49"/>
      <c r="S189" s="49"/>
    </row>
    <row r="190" s="1" customFormat="1" ht="20.25" customHeight="1" spans="1:19">
      <c r="A190" s="344" t="s">
        <v>208</v>
      </c>
      <c r="B190" s="315"/>
      <c r="C190" s="315" t="s">
        <v>204</v>
      </c>
      <c r="D190" s="315"/>
      <c r="E190" s="315"/>
      <c r="F190" s="315"/>
      <c r="G190" s="345"/>
      <c r="H190" s="316"/>
      <c r="I190" s="420"/>
      <c r="J190" s="421"/>
      <c r="K190" s="433"/>
      <c r="L190" s="434" t="str">
        <f>IF(OR(ISERROR(L179+L171),ISBLANK(L171)),"-",L179+L171)</f>
        <v>-</v>
      </c>
      <c r="M190" s="433"/>
      <c r="N190" s="434" t="str">
        <f>IF(ISERROR(L190+F206),"-",L190+F206)</f>
        <v>-</v>
      </c>
      <c r="Q190" s="49"/>
      <c r="R190" s="49"/>
      <c r="S190" s="49"/>
    </row>
    <row r="191" s="1" customFormat="1" ht="20.25" customHeight="1" spans="1:19">
      <c r="A191" s="352" t="s">
        <v>209</v>
      </c>
      <c r="B191" s="318"/>
      <c r="C191" s="318" t="s">
        <v>206</v>
      </c>
      <c r="D191" s="318"/>
      <c r="E191" s="318"/>
      <c r="F191" s="318"/>
      <c r="G191" s="323"/>
      <c r="H191" s="353"/>
      <c r="I191" s="435"/>
      <c r="J191" s="436"/>
      <c r="K191" s="437"/>
      <c r="L191" s="438" t="str">
        <f>IF(OR(ISERROR(L179+L172),ISBLANK(L172)),"-",L179+L172)</f>
        <v>-</v>
      </c>
      <c r="M191" s="437"/>
      <c r="N191" s="438" t="str">
        <f>IF(ISERROR(L191+F206),"-",L191+F206)</f>
        <v>-</v>
      </c>
      <c r="Q191" s="49"/>
      <c r="R191" s="49"/>
      <c r="S191" s="49"/>
    </row>
    <row r="192" s="1" customFormat="1" ht="16.5" customHeight="1" spans="1:19">
      <c r="A192" s="24"/>
      <c r="B192" s="24"/>
      <c r="C192" s="24"/>
      <c r="D192" s="80"/>
      <c r="E192" s="80"/>
      <c r="F192" s="80"/>
      <c r="G192" s="24"/>
      <c r="H192" s="80"/>
      <c r="I192" s="24"/>
      <c r="J192" s="81"/>
      <c r="K192" s="439"/>
      <c r="L192" s="80"/>
      <c r="M192" s="242"/>
      <c r="N192" s="119"/>
      <c r="Q192" s="49"/>
      <c r="R192" s="49"/>
      <c r="S192" s="49"/>
    </row>
    <row r="193" s="1" customFormat="1" ht="11.4" spans="4:19">
      <c r="D193" s="49"/>
      <c r="E193" s="49"/>
      <c r="F193" s="49"/>
      <c r="H193" s="49"/>
      <c r="J193" s="115"/>
      <c r="N193" s="119"/>
      <c r="Q193" s="49"/>
      <c r="R193" s="49"/>
      <c r="S193" s="49"/>
    </row>
    <row r="194" s="1" customFormat="1" ht="11.4" spans="1:19">
      <c r="A194" s="1" t="s">
        <v>27</v>
      </c>
      <c r="D194" s="49"/>
      <c r="E194" s="49"/>
      <c r="F194" s="49"/>
      <c r="H194" s="49"/>
      <c r="J194" s="115"/>
      <c r="N194" s="119"/>
      <c r="Q194" s="49"/>
      <c r="R194" s="49"/>
      <c r="S194" s="49"/>
    </row>
    <row r="195" s="1" customFormat="1" ht="11.4" spans="4:19">
      <c r="D195" s="49"/>
      <c r="E195" s="49"/>
      <c r="F195" s="49"/>
      <c r="H195" s="49"/>
      <c r="J195" s="115"/>
      <c r="N195" s="119"/>
      <c r="Q195" s="49"/>
      <c r="R195" s="49"/>
      <c r="S195" s="49"/>
    </row>
    <row r="196" s="1" customFormat="1" ht="12.15" spans="4:19">
      <c r="D196" s="49"/>
      <c r="E196" s="49"/>
      <c r="F196" s="49"/>
      <c r="H196" s="49"/>
      <c r="J196" s="115"/>
      <c r="N196" s="119"/>
      <c r="Q196" s="49"/>
      <c r="R196" s="49"/>
      <c r="S196" s="49"/>
    </row>
    <row r="197" s="1" customFormat="1" ht="15.75" customHeight="1" spans="1:19">
      <c r="A197" s="441" t="s">
        <v>210</v>
      </c>
      <c r="B197" s="442"/>
      <c r="C197" s="442"/>
      <c r="D197" s="442"/>
      <c r="E197" s="442"/>
      <c r="F197" s="442"/>
      <c r="G197" s="443"/>
      <c r="H197" s="49"/>
      <c r="J197" s="115"/>
      <c r="N197" s="119"/>
      <c r="Q197" s="49"/>
      <c r="R197" s="49"/>
      <c r="S197" s="49"/>
    </row>
    <row r="198" s="1" customFormat="1" ht="13.95" spans="1:19">
      <c r="A198" s="444" t="s">
        <v>19</v>
      </c>
      <c r="B198" s="445"/>
      <c r="C198" s="445"/>
      <c r="D198" s="446" t="s">
        <v>47</v>
      </c>
      <c r="E198" s="446" t="s">
        <v>48</v>
      </c>
      <c r="F198" s="446" t="s">
        <v>211</v>
      </c>
      <c r="H198" s="49"/>
      <c r="J198" s="115"/>
      <c r="N198" s="119"/>
      <c r="Q198" s="49"/>
      <c r="R198" s="49"/>
      <c r="S198" s="49"/>
    </row>
    <row r="199" s="1" customFormat="1" ht="15" customHeight="1" spans="1:19">
      <c r="A199" s="447"/>
      <c r="B199" s="448"/>
      <c r="C199" s="449"/>
      <c r="D199" s="450">
        <v>1</v>
      </c>
      <c r="E199" s="451"/>
      <c r="F199" s="452">
        <f t="shared" ref="F199:F205" si="12">D199*E199</f>
        <v>0</v>
      </c>
      <c r="H199" s="49"/>
      <c r="J199" s="115"/>
      <c r="N199" s="119"/>
      <c r="Q199" s="49"/>
      <c r="R199" s="49"/>
      <c r="S199" s="49"/>
    </row>
    <row r="200" s="1" customFormat="1" ht="15" customHeight="1" spans="1:19">
      <c r="A200" s="453"/>
      <c r="B200" s="454"/>
      <c r="C200" s="455"/>
      <c r="D200" s="450"/>
      <c r="E200" s="451"/>
      <c r="F200" s="452">
        <f t="shared" si="12"/>
        <v>0</v>
      </c>
      <c r="H200" s="49"/>
      <c r="J200" s="115"/>
      <c r="N200" s="119"/>
      <c r="Q200" s="49"/>
      <c r="R200" s="49"/>
      <c r="S200" s="49"/>
    </row>
    <row r="201" s="1" customFormat="1" ht="15" customHeight="1" spans="1:19">
      <c r="A201" s="453"/>
      <c r="B201" s="454"/>
      <c r="C201" s="455"/>
      <c r="D201" s="450"/>
      <c r="E201" s="451"/>
      <c r="F201" s="452">
        <f t="shared" si="12"/>
        <v>0</v>
      </c>
      <c r="H201" s="49"/>
      <c r="J201" s="115"/>
      <c r="N201" s="119"/>
      <c r="Q201" s="49"/>
      <c r="R201" s="49"/>
      <c r="S201" s="49"/>
    </row>
    <row r="202" s="1" customFormat="1" ht="15" customHeight="1" spans="1:19">
      <c r="A202" s="456"/>
      <c r="B202" s="457"/>
      <c r="C202" s="458"/>
      <c r="D202" s="459"/>
      <c r="E202" s="460"/>
      <c r="F202" s="452">
        <f t="shared" si="12"/>
        <v>0</v>
      </c>
      <c r="H202" s="49"/>
      <c r="J202" s="115"/>
      <c r="N202" s="119"/>
      <c r="Q202" s="49"/>
      <c r="R202" s="49"/>
      <c r="S202" s="49"/>
    </row>
    <row r="203" s="1" customFormat="1" ht="15" customHeight="1" spans="1:19">
      <c r="A203" s="456"/>
      <c r="B203" s="457"/>
      <c r="C203" s="458"/>
      <c r="D203" s="459"/>
      <c r="E203" s="460"/>
      <c r="F203" s="452">
        <f t="shared" si="12"/>
        <v>0</v>
      </c>
      <c r="H203" s="49"/>
      <c r="J203" s="115"/>
      <c r="N203" s="119"/>
      <c r="Q203" s="49"/>
      <c r="R203" s="49"/>
      <c r="S203" s="49"/>
    </row>
    <row r="204" s="1" customFormat="1" ht="15" customHeight="1" spans="1:19">
      <c r="A204" s="456"/>
      <c r="B204" s="457"/>
      <c r="C204" s="458"/>
      <c r="D204" s="459"/>
      <c r="E204" s="460"/>
      <c r="F204" s="452">
        <f t="shared" si="12"/>
        <v>0</v>
      </c>
      <c r="H204" s="49"/>
      <c r="J204" s="115"/>
      <c r="N204" s="119"/>
      <c r="Q204" s="49"/>
      <c r="R204" s="49"/>
      <c r="S204" s="49"/>
    </row>
    <row r="205" s="1" customFormat="1" ht="15" customHeight="1" spans="1:19">
      <c r="A205" s="461"/>
      <c r="B205" s="462"/>
      <c r="C205" s="463"/>
      <c r="D205" s="464"/>
      <c r="E205" s="465"/>
      <c r="F205" s="452">
        <f t="shared" si="12"/>
        <v>0</v>
      </c>
      <c r="H205" s="49"/>
      <c r="J205" s="115"/>
      <c r="N205" s="119"/>
      <c r="Q205" s="49"/>
      <c r="R205" s="49"/>
      <c r="S205" s="49"/>
    </row>
    <row r="206" s="1" customFormat="1" ht="15" customHeight="1" spans="1:19">
      <c r="A206" s="466"/>
      <c r="B206" s="467"/>
      <c r="C206" s="467"/>
      <c r="D206" s="466" t="s">
        <v>49</v>
      </c>
      <c r="E206" s="468"/>
      <c r="F206" s="469">
        <f>SUM(F199:F205)</f>
        <v>0</v>
      </c>
      <c r="H206" s="49"/>
      <c r="J206" s="115"/>
      <c r="N206" s="119"/>
      <c r="Q206" s="49"/>
      <c r="R206" s="49"/>
      <c r="S206" s="49"/>
    </row>
    <row r="207" s="1" customFormat="1" ht="11.4" spans="4:19">
      <c r="D207" s="49"/>
      <c r="E207" s="49"/>
      <c r="F207" s="49"/>
      <c r="H207" s="49"/>
      <c r="J207" s="115"/>
      <c r="N207" s="119"/>
      <c r="Q207" s="49"/>
      <c r="R207" s="49"/>
      <c r="S207" s="49"/>
    </row>
    <row r="208" s="1" customFormat="1" ht="11.4" spans="4:19">
      <c r="D208" s="49"/>
      <c r="E208" s="49"/>
      <c r="F208" s="49"/>
      <c r="H208" s="49"/>
      <c r="J208" s="115"/>
      <c r="N208" s="119"/>
      <c r="Q208" s="49"/>
      <c r="R208" s="49"/>
      <c r="S208" s="49"/>
    </row>
    <row r="209" s="1" customFormat="1" ht="11.4" spans="4:19">
      <c r="D209" s="49"/>
      <c r="E209" s="49"/>
      <c r="F209" s="49"/>
      <c r="H209" s="49"/>
      <c r="J209" s="115"/>
      <c r="N209" s="119"/>
      <c r="Q209" s="49"/>
      <c r="R209" s="49"/>
      <c r="S209" s="49"/>
    </row>
    <row r="210" s="1" customFormat="1" ht="11.4" spans="4:19">
      <c r="D210" s="49"/>
      <c r="E210" s="49"/>
      <c r="F210" s="49"/>
      <c r="H210" s="49"/>
      <c r="J210" s="115"/>
      <c r="N210" s="119"/>
      <c r="Q210" s="49"/>
      <c r="R210" s="49"/>
      <c r="S210" s="49"/>
    </row>
    <row r="211" s="1" customFormat="1" ht="11.4" spans="4:19">
      <c r="D211" s="49"/>
      <c r="E211" s="49"/>
      <c r="F211" s="49"/>
      <c r="H211" s="49"/>
      <c r="J211" s="115"/>
      <c r="N211" s="119"/>
      <c r="Q211" s="49"/>
      <c r="R211" s="49"/>
      <c r="S211" s="49"/>
    </row>
    <row r="212" s="1" customFormat="1" ht="11.4" spans="4:19">
      <c r="D212" s="49"/>
      <c r="E212" s="49"/>
      <c r="F212" s="49"/>
      <c r="H212" s="49"/>
      <c r="J212" s="115"/>
      <c r="N212" s="119"/>
      <c r="Q212" s="49"/>
      <c r="R212" s="49"/>
      <c r="S212" s="49"/>
    </row>
    <row r="213" s="1" customFormat="1" ht="11.4" spans="4:19">
      <c r="D213" s="49"/>
      <c r="E213" s="49"/>
      <c r="F213" s="49"/>
      <c r="H213" s="49"/>
      <c r="J213" s="115"/>
      <c r="N213" s="119"/>
      <c r="Q213" s="49"/>
      <c r="R213" s="49"/>
      <c r="S213" s="49"/>
    </row>
    <row r="214" s="1" customFormat="1" ht="11.4" spans="4:19">
      <c r="D214" s="49"/>
      <c r="E214" s="49"/>
      <c r="F214" s="49"/>
      <c r="H214" s="49"/>
      <c r="J214" s="115"/>
      <c r="N214" s="119"/>
      <c r="Q214" s="49"/>
      <c r="R214" s="49"/>
      <c r="S214" s="49"/>
    </row>
    <row r="215" s="1" customFormat="1" ht="11.4" spans="4:19">
      <c r="D215" s="49"/>
      <c r="E215" s="49"/>
      <c r="F215" s="49"/>
      <c r="H215" s="49"/>
      <c r="J215" s="115"/>
      <c r="N215" s="119"/>
      <c r="Q215" s="49"/>
      <c r="R215" s="49"/>
      <c r="S215" s="49"/>
    </row>
    <row r="216" s="1" customFormat="1" ht="11.4" spans="4:19">
      <c r="D216" s="49"/>
      <c r="E216" s="49"/>
      <c r="F216" s="49"/>
      <c r="H216" s="49"/>
      <c r="J216" s="115"/>
      <c r="N216" s="119"/>
      <c r="Q216" s="49"/>
      <c r="R216" s="49"/>
      <c r="S216" s="49"/>
    </row>
    <row r="217" s="1" customFormat="1" ht="11.4" spans="4:19">
      <c r="D217" s="49"/>
      <c r="E217" s="49"/>
      <c r="F217" s="49"/>
      <c r="H217" s="49"/>
      <c r="J217" s="115"/>
      <c r="N217" s="119"/>
      <c r="Q217" s="49"/>
      <c r="R217" s="49"/>
      <c r="S217" s="49"/>
    </row>
    <row r="218" s="1" customFormat="1" ht="11.4" spans="4:19">
      <c r="D218" s="49"/>
      <c r="E218" s="49"/>
      <c r="F218" s="49"/>
      <c r="H218" s="49"/>
      <c r="J218" s="115"/>
      <c r="N218" s="119"/>
      <c r="Q218" s="49"/>
      <c r="R218" s="49"/>
      <c r="S218" s="49"/>
    </row>
    <row r="219" s="1" customFormat="1" ht="11.4" spans="4:19">
      <c r="D219" s="49"/>
      <c r="E219" s="49"/>
      <c r="F219" s="49"/>
      <c r="H219" s="49"/>
      <c r="J219" s="115"/>
      <c r="N219" s="119"/>
      <c r="Q219" s="49"/>
      <c r="R219" s="49"/>
      <c r="S219" s="49"/>
    </row>
    <row r="220" s="1" customFormat="1" ht="11.4" spans="4:19">
      <c r="D220" s="49"/>
      <c r="E220" s="49"/>
      <c r="F220" s="49"/>
      <c r="H220" s="49"/>
      <c r="J220" s="115"/>
      <c r="N220" s="119"/>
      <c r="Q220" s="49"/>
      <c r="R220" s="49"/>
      <c r="S220" s="49"/>
    </row>
    <row r="221" s="1" customFormat="1" ht="11.4" spans="4:19">
      <c r="D221" s="49"/>
      <c r="E221" s="49"/>
      <c r="F221" s="49"/>
      <c r="H221" s="49"/>
      <c r="J221" s="115"/>
      <c r="N221" s="119"/>
      <c r="Q221" s="49"/>
      <c r="R221" s="49"/>
      <c r="S221" s="49"/>
    </row>
    <row r="222" s="1" customFormat="1" ht="11.4" spans="4:19">
      <c r="D222" s="49"/>
      <c r="E222" s="49"/>
      <c r="F222" s="49"/>
      <c r="H222" s="49"/>
      <c r="J222" s="115"/>
      <c r="N222" s="119"/>
      <c r="Q222" s="49"/>
      <c r="R222" s="49"/>
      <c r="S222" s="49"/>
    </row>
    <row r="223" s="1" customFormat="1" ht="11.4" spans="4:19">
      <c r="D223" s="49"/>
      <c r="E223" s="49"/>
      <c r="F223" s="49"/>
      <c r="H223" s="49"/>
      <c r="J223" s="115"/>
      <c r="N223" s="119"/>
      <c r="Q223" s="49"/>
      <c r="R223" s="49"/>
      <c r="S223" s="49"/>
    </row>
    <row r="224" s="1" customFormat="1" ht="11.4" spans="4:19">
      <c r="D224" s="49"/>
      <c r="E224" s="49"/>
      <c r="F224" s="49"/>
      <c r="H224" s="49"/>
      <c r="J224" s="115"/>
      <c r="N224" s="119"/>
      <c r="Q224" s="49"/>
      <c r="R224" s="49"/>
      <c r="S224" s="49"/>
    </row>
    <row r="225" s="1" customFormat="1" ht="11.4" spans="4:19">
      <c r="D225" s="49"/>
      <c r="E225" s="49"/>
      <c r="F225" s="49"/>
      <c r="H225" s="49"/>
      <c r="J225" s="115"/>
      <c r="N225" s="119"/>
      <c r="Q225" s="49"/>
      <c r="R225" s="49"/>
      <c r="S225" s="49"/>
    </row>
    <row r="226" s="1" customFormat="1" ht="11.4" spans="4:19">
      <c r="D226" s="49"/>
      <c r="E226" s="49"/>
      <c r="F226" s="49"/>
      <c r="H226" s="49"/>
      <c r="J226" s="115"/>
      <c r="N226" s="119"/>
      <c r="Q226" s="49"/>
      <c r="R226" s="49"/>
      <c r="S226" s="49"/>
    </row>
    <row r="227" s="1" customFormat="1" ht="11.4" spans="4:19">
      <c r="D227" s="49"/>
      <c r="E227" s="49"/>
      <c r="F227" s="49"/>
      <c r="H227" s="49"/>
      <c r="J227" s="115"/>
      <c r="N227" s="119"/>
      <c r="Q227" s="49"/>
      <c r="R227" s="49"/>
      <c r="S227" s="49"/>
    </row>
    <row r="228" s="1" customFormat="1" ht="11.4" spans="4:19">
      <c r="D228" s="49"/>
      <c r="E228" s="49"/>
      <c r="F228" s="49"/>
      <c r="H228" s="49"/>
      <c r="J228" s="115"/>
      <c r="N228" s="119"/>
      <c r="Q228" s="49"/>
      <c r="R228" s="49"/>
      <c r="S228" s="49"/>
    </row>
    <row r="229" s="1" customFormat="1" ht="11.4" spans="4:19">
      <c r="D229" s="49"/>
      <c r="E229" s="49"/>
      <c r="F229" s="49"/>
      <c r="H229" s="49"/>
      <c r="J229" s="115"/>
      <c r="N229" s="119"/>
      <c r="Q229" s="49"/>
      <c r="R229" s="49"/>
      <c r="S229" s="49"/>
    </row>
    <row r="230" s="1" customFormat="1" ht="11.4" spans="4:19">
      <c r="D230" s="49"/>
      <c r="E230" s="49"/>
      <c r="F230" s="49"/>
      <c r="H230" s="49"/>
      <c r="J230" s="115"/>
      <c r="N230" s="119"/>
      <c r="Q230" s="49"/>
      <c r="R230" s="49"/>
      <c r="S230" s="49"/>
    </row>
    <row r="231" s="1" customFormat="1" ht="11.4" spans="4:19">
      <c r="D231" s="49"/>
      <c r="E231" s="49"/>
      <c r="F231" s="49"/>
      <c r="H231" s="49"/>
      <c r="J231" s="115"/>
      <c r="N231" s="119"/>
      <c r="Q231" s="49"/>
      <c r="R231" s="49"/>
      <c r="S231" s="49"/>
    </row>
    <row r="232" s="1" customFormat="1" ht="11.4" spans="4:19">
      <c r="D232" s="49"/>
      <c r="E232" s="49"/>
      <c r="F232" s="49"/>
      <c r="H232" s="49"/>
      <c r="J232" s="115"/>
      <c r="N232" s="119"/>
      <c r="Q232" s="49"/>
      <c r="R232" s="49"/>
      <c r="S232" s="49"/>
    </row>
    <row r="233" s="1" customFormat="1" ht="11.4" spans="4:19">
      <c r="D233" s="49"/>
      <c r="E233" s="49"/>
      <c r="F233" s="49"/>
      <c r="H233" s="49"/>
      <c r="J233" s="115"/>
      <c r="N233" s="119"/>
      <c r="Q233" s="49"/>
      <c r="R233" s="49"/>
      <c r="S233" s="49"/>
    </row>
    <row r="234" s="1" customFormat="1" ht="11.4" spans="4:19">
      <c r="D234" s="49"/>
      <c r="E234" s="49"/>
      <c r="F234" s="49"/>
      <c r="H234" s="49"/>
      <c r="J234" s="115"/>
      <c r="N234" s="119"/>
      <c r="Q234" s="49"/>
      <c r="R234" s="49"/>
      <c r="S234" s="49"/>
    </row>
    <row r="235" s="1" customFormat="1" ht="11.4" spans="4:19">
      <c r="D235" s="49"/>
      <c r="E235" s="49"/>
      <c r="F235" s="49"/>
      <c r="H235" s="49"/>
      <c r="J235" s="115"/>
      <c r="N235" s="119"/>
      <c r="Q235" s="49"/>
      <c r="R235" s="49"/>
      <c r="S235" s="49"/>
    </row>
    <row r="236" s="1" customFormat="1" ht="11.4" spans="4:19">
      <c r="D236" s="49"/>
      <c r="E236" s="49"/>
      <c r="F236" s="49"/>
      <c r="H236" s="49"/>
      <c r="J236" s="115"/>
      <c r="N236" s="119"/>
      <c r="Q236" s="49"/>
      <c r="R236" s="49"/>
      <c r="S236" s="49"/>
    </row>
    <row r="237" s="1" customFormat="1" ht="11.4" spans="4:19">
      <c r="D237" s="49"/>
      <c r="E237" s="49"/>
      <c r="F237" s="49"/>
      <c r="H237" s="49"/>
      <c r="J237" s="115"/>
      <c r="N237" s="119"/>
      <c r="Q237" s="49"/>
      <c r="R237" s="49"/>
      <c r="S237" s="49"/>
    </row>
    <row r="238" s="1" customFormat="1" ht="11.4" spans="4:19">
      <c r="D238" s="49"/>
      <c r="E238" s="49"/>
      <c r="F238" s="49"/>
      <c r="H238" s="49"/>
      <c r="J238" s="115"/>
      <c r="N238" s="119"/>
      <c r="Q238" s="49"/>
      <c r="R238" s="49"/>
      <c r="S238" s="49"/>
    </row>
    <row r="239" s="1" customFormat="1" ht="11.4" spans="4:19">
      <c r="D239" s="49"/>
      <c r="E239" s="49"/>
      <c r="F239" s="49"/>
      <c r="H239" s="49"/>
      <c r="J239" s="115"/>
      <c r="N239" s="119"/>
      <c r="Q239" s="49"/>
      <c r="R239" s="49"/>
      <c r="S239" s="49"/>
    </row>
    <row r="240" s="1" customFormat="1" ht="11.4" spans="4:19">
      <c r="D240" s="49"/>
      <c r="E240" s="49"/>
      <c r="F240" s="49"/>
      <c r="H240" s="49"/>
      <c r="J240" s="115"/>
      <c r="N240" s="119"/>
      <c r="Q240" s="49"/>
      <c r="R240" s="49"/>
      <c r="S240" s="49"/>
    </row>
    <row r="241" s="1" customFormat="1" ht="11.4" spans="4:19">
      <c r="D241" s="49"/>
      <c r="E241" s="49"/>
      <c r="F241" s="49"/>
      <c r="H241" s="49"/>
      <c r="J241" s="115"/>
      <c r="N241" s="119"/>
      <c r="Q241" s="49"/>
      <c r="R241" s="49"/>
      <c r="S241" s="49"/>
    </row>
    <row r="242" s="1" customFormat="1" ht="11.4" spans="4:19">
      <c r="D242" s="49"/>
      <c r="E242" s="49"/>
      <c r="F242" s="49"/>
      <c r="H242" s="49"/>
      <c r="J242" s="115"/>
      <c r="N242" s="119"/>
      <c r="Q242" s="49"/>
      <c r="R242" s="49"/>
      <c r="S242" s="49"/>
    </row>
    <row r="243" s="1" customFormat="1" ht="11.4" spans="4:19">
      <c r="D243" s="49"/>
      <c r="E243" s="49"/>
      <c r="F243" s="49"/>
      <c r="H243" s="49"/>
      <c r="J243" s="115"/>
      <c r="N243" s="119"/>
      <c r="Q243" s="49"/>
      <c r="R243" s="49"/>
      <c r="S243" s="49"/>
    </row>
    <row r="244" s="1" customFormat="1" ht="11.4" spans="4:19">
      <c r="D244" s="49"/>
      <c r="E244" s="49"/>
      <c r="F244" s="49"/>
      <c r="H244" s="49"/>
      <c r="J244" s="115"/>
      <c r="N244" s="119"/>
      <c r="Q244" s="49"/>
      <c r="R244" s="49"/>
      <c r="S244" s="49"/>
    </row>
    <row r="245" s="1" customFormat="1" ht="11.4" spans="4:19">
      <c r="D245" s="49"/>
      <c r="E245" s="49"/>
      <c r="F245" s="49"/>
      <c r="H245" s="49"/>
      <c r="J245" s="115"/>
      <c r="N245" s="119"/>
      <c r="Q245" s="49"/>
      <c r="R245" s="49"/>
      <c r="S245" s="49"/>
    </row>
    <row r="246" s="1" customFormat="1" ht="11.4" spans="4:19">
      <c r="D246" s="49"/>
      <c r="E246" s="49"/>
      <c r="F246" s="49"/>
      <c r="H246" s="49"/>
      <c r="J246" s="115"/>
      <c r="N246" s="119"/>
      <c r="Q246" s="49"/>
      <c r="R246" s="49"/>
      <c r="S246" s="49"/>
    </row>
    <row r="247" s="1" customFormat="1" ht="11.4" spans="4:19">
      <c r="D247" s="49"/>
      <c r="E247" s="49"/>
      <c r="F247" s="49"/>
      <c r="H247" s="49"/>
      <c r="J247" s="115"/>
      <c r="N247" s="119"/>
      <c r="Q247" s="49"/>
      <c r="R247" s="49"/>
      <c r="S247" s="49"/>
    </row>
    <row r="248" s="1" customFormat="1" ht="11.4" spans="4:19">
      <c r="D248" s="49"/>
      <c r="E248" s="49"/>
      <c r="F248" s="49"/>
      <c r="H248" s="49"/>
      <c r="J248" s="115"/>
      <c r="N248" s="119"/>
      <c r="Q248" s="49"/>
      <c r="R248" s="49"/>
      <c r="S248" s="49"/>
    </row>
    <row r="249" s="1" customFormat="1" ht="11.4" spans="4:19">
      <c r="D249" s="49"/>
      <c r="E249" s="49"/>
      <c r="F249" s="49"/>
      <c r="H249" s="49"/>
      <c r="J249" s="115"/>
      <c r="N249" s="119"/>
      <c r="Q249" s="49"/>
      <c r="R249" s="49"/>
      <c r="S249" s="49"/>
    </row>
    <row r="250" s="1" customFormat="1" ht="11.4" spans="4:19">
      <c r="D250" s="49"/>
      <c r="E250" s="49"/>
      <c r="F250" s="49"/>
      <c r="H250" s="49"/>
      <c r="J250" s="115"/>
      <c r="N250" s="119"/>
      <c r="Q250" s="49"/>
      <c r="R250" s="49"/>
      <c r="S250" s="49"/>
    </row>
    <row r="251" s="1" customFormat="1" ht="11.4" spans="4:19">
      <c r="D251" s="49"/>
      <c r="E251" s="49"/>
      <c r="F251" s="49"/>
      <c r="H251" s="49"/>
      <c r="J251" s="115"/>
      <c r="N251" s="119"/>
      <c r="Q251" s="49"/>
      <c r="R251" s="49"/>
      <c r="S251" s="49"/>
    </row>
    <row r="252" s="1" customFormat="1" ht="11.4" spans="4:19">
      <c r="D252" s="49"/>
      <c r="E252" s="49"/>
      <c r="F252" s="49"/>
      <c r="H252" s="49"/>
      <c r="J252" s="115"/>
      <c r="N252" s="119"/>
      <c r="Q252" s="49"/>
      <c r="R252" s="49"/>
      <c r="S252" s="49"/>
    </row>
    <row r="253" s="1" customFormat="1" ht="11.4" spans="4:19">
      <c r="D253" s="49"/>
      <c r="E253" s="49"/>
      <c r="F253" s="49"/>
      <c r="H253" s="49"/>
      <c r="J253" s="115"/>
      <c r="N253" s="119"/>
      <c r="Q253" s="49"/>
      <c r="R253" s="49"/>
      <c r="S253" s="49"/>
    </row>
    <row r="254" s="1" customFormat="1" ht="11.4" spans="4:19">
      <c r="D254" s="49"/>
      <c r="E254" s="49"/>
      <c r="F254" s="49"/>
      <c r="H254" s="49"/>
      <c r="J254" s="115"/>
      <c r="N254" s="119"/>
      <c r="Q254" s="49"/>
      <c r="R254" s="49"/>
      <c r="S254" s="49"/>
    </row>
    <row r="255" s="1" customFormat="1" ht="11.4" spans="4:19">
      <c r="D255" s="49"/>
      <c r="E255" s="49"/>
      <c r="F255" s="49"/>
      <c r="H255" s="49"/>
      <c r="J255" s="115"/>
      <c r="N255" s="119"/>
      <c r="Q255" s="49"/>
      <c r="R255" s="49"/>
      <c r="S255" s="49"/>
    </row>
    <row r="256" s="1" customFormat="1" ht="11.4" spans="4:19">
      <c r="D256" s="49"/>
      <c r="E256" s="49"/>
      <c r="F256" s="49"/>
      <c r="H256" s="49"/>
      <c r="J256" s="115"/>
      <c r="N256" s="119"/>
      <c r="Q256" s="49"/>
      <c r="R256" s="49"/>
      <c r="S256" s="49"/>
    </row>
    <row r="257" s="1" customFormat="1" ht="11.4" spans="4:19">
      <c r="D257" s="49"/>
      <c r="E257" s="49"/>
      <c r="F257" s="49"/>
      <c r="H257" s="49"/>
      <c r="J257" s="115"/>
      <c r="N257" s="119"/>
      <c r="Q257" s="49"/>
      <c r="R257" s="49"/>
      <c r="S257" s="49"/>
    </row>
    <row r="258" s="1" customFormat="1" ht="11.4" spans="4:19">
      <c r="D258" s="49"/>
      <c r="E258" s="49"/>
      <c r="F258" s="49"/>
      <c r="H258" s="49"/>
      <c r="J258" s="115"/>
      <c r="N258" s="119"/>
      <c r="Q258" s="49"/>
      <c r="R258" s="49"/>
      <c r="S258" s="49"/>
    </row>
    <row r="259" s="1" customFormat="1" ht="11.4" spans="4:19">
      <c r="D259" s="49"/>
      <c r="E259" s="49"/>
      <c r="F259" s="49"/>
      <c r="H259" s="49"/>
      <c r="J259" s="115"/>
      <c r="N259" s="119"/>
      <c r="Q259" s="49"/>
      <c r="R259" s="49"/>
      <c r="S259" s="49"/>
    </row>
    <row r="260" s="1" customFormat="1" ht="11.4" spans="4:19">
      <c r="D260" s="49"/>
      <c r="E260" s="49"/>
      <c r="F260" s="49"/>
      <c r="H260" s="49"/>
      <c r="J260" s="115"/>
      <c r="N260" s="119"/>
      <c r="Q260" s="49"/>
      <c r="R260" s="49"/>
      <c r="S260" s="49"/>
    </row>
    <row r="261" s="1" customFormat="1" ht="11.4" spans="4:19">
      <c r="D261" s="49"/>
      <c r="E261" s="49"/>
      <c r="F261" s="49"/>
      <c r="H261" s="49"/>
      <c r="J261" s="115"/>
      <c r="N261" s="119"/>
      <c r="Q261" s="49"/>
      <c r="R261" s="49"/>
      <c r="S261" s="49"/>
    </row>
    <row r="262" s="1" customFormat="1" ht="11.4" spans="4:19">
      <c r="D262" s="49"/>
      <c r="E262" s="49"/>
      <c r="F262" s="49"/>
      <c r="H262" s="49"/>
      <c r="J262" s="115"/>
      <c r="N262" s="119"/>
      <c r="Q262" s="49"/>
      <c r="R262" s="49"/>
      <c r="S262" s="49"/>
    </row>
    <row r="263" s="1" customFormat="1" ht="11.4" spans="4:19">
      <c r="D263" s="49"/>
      <c r="E263" s="49"/>
      <c r="F263" s="49"/>
      <c r="H263" s="49"/>
      <c r="J263" s="115"/>
      <c r="N263" s="119"/>
      <c r="Q263" s="49"/>
      <c r="R263" s="49"/>
      <c r="S263" s="49"/>
    </row>
    <row r="264" s="1" customFormat="1" ht="11.4" spans="4:19">
      <c r="D264" s="49"/>
      <c r="E264" s="49"/>
      <c r="F264" s="49"/>
      <c r="H264" s="49"/>
      <c r="J264" s="115"/>
      <c r="N264" s="119"/>
      <c r="Q264" s="49"/>
      <c r="R264" s="49"/>
      <c r="S264" s="49"/>
    </row>
    <row r="265" s="1" customFormat="1" ht="11.4" spans="4:19">
      <c r="D265" s="49"/>
      <c r="E265" s="49"/>
      <c r="F265" s="49"/>
      <c r="H265" s="49"/>
      <c r="J265" s="115"/>
      <c r="N265" s="119"/>
      <c r="Q265" s="49"/>
      <c r="R265" s="49"/>
      <c r="S265" s="49"/>
    </row>
    <row r="266" s="1" customFormat="1" ht="11.4" spans="4:19">
      <c r="D266" s="49"/>
      <c r="E266" s="49"/>
      <c r="F266" s="49"/>
      <c r="H266" s="49"/>
      <c r="J266" s="115"/>
      <c r="N266" s="119"/>
      <c r="Q266" s="49"/>
      <c r="R266" s="49"/>
      <c r="S266" s="49"/>
    </row>
    <row r="267" s="1" customFormat="1" ht="11.4" spans="4:19">
      <c r="D267" s="49"/>
      <c r="E267" s="49"/>
      <c r="F267" s="49"/>
      <c r="H267" s="49"/>
      <c r="J267" s="115"/>
      <c r="N267" s="119"/>
      <c r="Q267" s="49"/>
      <c r="R267" s="49"/>
      <c r="S267" s="49"/>
    </row>
    <row r="268" s="1" customFormat="1" ht="11.4" spans="4:19">
      <c r="D268" s="49"/>
      <c r="E268" s="49"/>
      <c r="F268" s="49"/>
      <c r="H268" s="49"/>
      <c r="J268" s="115"/>
      <c r="N268" s="119"/>
      <c r="Q268" s="49"/>
      <c r="R268" s="49"/>
      <c r="S268" s="49"/>
    </row>
    <row r="269" s="1" customFormat="1" ht="11.4" spans="4:19">
      <c r="D269" s="49"/>
      <c r="E269" s="49"/>
      <c r="F269" s="49"/>
      <c r="H269" s="49"/>
      <c r="J269" s="115"/>
      <c r="N269" s="119"/>
      <c r="Q269" s="49"/>
      <c r="R269" s="49"/>
      <c r="S269" s="49"/>
    </row>
    <row r="270" s="1" customFormat="1" ht="11.4" spans="4:19">
      <c r="D270" s="49"/>
      <c r="E270" s="49"/>
      <c r="F270" s="49"/>
      <c r="H270" s="49"/>
      <c r="J270" s="115"/>
      <c r="N270" s="119"/>
      <c r="Q270" s="49"/>
      <c r="R270" s="49"/>
      <c r="S270" s="49"/>
    </row>
    <row r="271" s="1" customFormat="1" ht="11.4" spans="4:19">
      <c r="D271" s="49"/>
      <c r="E271" s="49"/>
      <c r="F271" s="49"/>
      <c r="H271" s="49"/>
      <c r="J271" s="115"/>
      <c r="N271" s="119"/>
      <c r="Q271" s="49"/>
      <c r="R271" s="49"/>
      <c r="S271" s="49"/>
    </row>
    <row r="272" s="1" customFormat="1" ht="11.4" spans="4:19">
      <c r="D272" s="49"/>
      <c r="E272" s="49"/>
      <c r="F272" s="49"/>
      <c r="H272" s="49"/>
      <c r="J272" s="115"/>
      <c r="N272" s="119"/>
      <c r="Q272" s="49"/>
      <c r="R272" s="49"/>
      <c r="S272" s="49"/>
    </row>
    <row r="273" s="1" customFormat="1" ht="11.4" spans="4:19">
      <c r="D273" s="49"/>
      <c r="E273" s="49"/>
      <c r="F273" s="49"/>
      <c r="H273" s="49"/>
      <c r="J273" s="115"/>
      <c r="N273" s="119"/>
      <c r="Q273" s="49"/>
      <c r="R273" s="49"/>
      <c r="S273" s="49"/>
    </row>
    <row r="274" s="1" customFormat="1" ht="11.4" spans="4:19">
      <c r="D274" s="49"/>
      <c r="E274" s="49"/>
      <c r="F274" s="49"/>
      <c r="H274" s="49"/>
      <c r="J274" s="115"/>
      <c r="N274" s="119"/>
      <c r="Q274" s="49"/>
      <c r="R274" s="49"/>
      <c r="S274" s="49"/>
    </row>
    <row r="275" s="1" customFormat="1" ht="11.4" spans="4:19">
      <c r="D275" s="49"/>
      <c r="E275" s="49"/>
      <c r="F275" s="49"/>
      <c r="H275" s="49"/>
      <c r="J275" s="115"/>
      <c r="N275" s="119"/>
      <c r="Q275" s="49"/>
      <c r="R275" s="49"/>
      <c r="S275" s="49"/>
    </row>
    <row r="276" s="1" customFormat="1" ht="11.4" spans="4:19">
      <c r="D276" s="49"/>
      <c r="E276" s="49"/>
      <c r="F276" s="49"/>
      <c r="H276" s="49"/>
      <c r="J276" s="115"/>
      <c r="N276" s="119"/>
      <c r="Q276" s="49"/>
      <c r="R276" s="49"/>
      <c r="S276" s="49"/>
    </row>
    <row r="277" s="1" customFormat="1" ht="11.4" spans="4:19">
      <c r="D277" s="49"/>
      <c r="E277" s="49"/>
      <c r="F277" s="49"/>
      <c r="H277" s="49"/>
      <c r="J277" s="115"/>
      <c r="N277" s="119"/>
      <c r="Q277" s="49"/>
      <c r="R277" s="49"/>
      <c r="S277" s="49"/>
    </row>
    <row r="278" s="1" customFormat="1" ht="11.4" spans="4:19">
      <c r="D278" s="49"/>
      <c r="E278" s="49"/>
      <c r="F278" s="49"/>
      <c r="H278" s="49"/>
      <c r="J278" s="115"/>
      <c r="N278" s="119"/>
      <c r="Q278" s="49"/>
      <c r="R278" s="49"/>
      <c r="S278" s="49"/>
    </row>
    <row r="279" s="1" customFormat="1" ht="11.4" spans="4:19">
      <c r="D279" s="49"/>
      <c r="E279" s="49"/>
      <c r="F279" s="49"/>
      <c r="H279" s="49"/>
      <c r="J279" s="115"/>
      <c r="N279" s="119"/>
      <c r="Q279" s="49"/>
      <c r="R279" s="49"/>
      <c r="S279" s="49"/>
    </row>
    <row r="280" s="1" customFormat="1" ht="11.4" spans="4:19">
      <c r="D280" s="49"/>
      <c r="E280" s="49"/>
      <c r="F280" s="49"/>
      <c r="H280" s="49"/>
      <c r="J280" s="115"/>
      <c r="N280" s="119"/>
      <c r="Q280" s="49"/>
      <c r="R280" s="49"/>
      <c r="S280" s="49"/>
    </row>
    <row r="281" s="1" customFormat="1" ht="11.4" spans="4:19">
      <c r="D281" s="49"/>
      <c r="E281" s="49"/>
      <c r="F281" s="49"/>
      <c r="H281" s="49"/>
      <c r="J281" s="115"/>
      <c r="N281" s="119"/>
      <c r="Q281" s="49"/>
      <c r="R281" s="49"/>
      <c r="S281" s="49"/>
    </row>
    <row r="282" s="1" customFormat="1" ht="11.4" spans="4:19">
      <c r="D282" s="49"/>
      <c r="E282" s="49"/>
      <c r="F282" s="49"/>
      <c r="H282" s="49"/>
      <c r="J282" s="115"/>
      <c r="N282" s="119"/>
      <c r="Q282" s="49"/>
      <c r="R282" s="49"/>
      <c r="S282" s="49"/>
    </row>
    <row r="283" s="1" customFormat="1" ht="11.4" spans="4:19">
      <c r="D283" s="49"/>
      <c r="E283" s="49"/>
      <c r="F283" s="49"/>
      <c r="H283" s="49"/>
      <c r="J283" s="115"/>
      <c r="N283" s="119"/>
      <c r="Q283" s="49"/>
      <c r="R283" s="49"/>
      <c r="S283" s="49"/>
    </row>
    <row r="284" s="1" customFormat="1" ht="11.4" spans="4:19">
      <c r="D284" s="49"/>
      <c r="E284" s="49"/>
      <c r="F284" s="49"/>
      <c r="H284" s="49"/>
      <c r="J284" s="115"/>
      <c r="N284" s="119"/>
      <c r="Q284" s="49"/>
      <c r="R284" s="49"/>
      <c r="S284" s="49"/>
    </row>
    <row r="285" s="1" customFormat="1" ht="11.4" spans="4:19">
      <c r="D285" s="49"/>
      <c r="E285" s="49"/>
      <c r="F285" s="49"/>
      <c r="H285" s="49"/>
      <c r="J285" s="115"/>
      <c r="N285" s="119"/>
      <c r="Q285" s="49"/>
      <c r="R285" s="49"/>
      <c r="S285" s="49"/>
    </row>
    <row r="286" s="1" customFormat="1" ht="11.4" spans="4:19">
      <c r="D286" s="49"/>
      <c r="E286" s="49"/>
      <c r="F286" s="49"/>
      <c r="H286" s="49"/>
      <c r="J286" s="115"/>
      <c r="N286" s="119"/>
      <c r="Q286" s="49"/>
      <c r="R286" s="49"/>
      <c r="S286" s="49"/>
    </row>
    <row r="287" s="1" customFormat="1" ht="11.4" spans="4:19">
      <c r="D287" s="49"/>
      <c r="E287" s="49"/>
      <c r="F287" s="49"/>
      <c r="H287" s="49"/>
      <c r="J287" s="115"/>
      <c r="N287" s="119"/>
      <c r="Q287" s="49"/>
      <c r="R287" s="49"/>
      <c r="S287" s="49"/>
    </row>
    <row r="288" s="1" customFormat="1" ht="11.4" spans="4:19">
      <c r="D288" s="49"/>
      <c r="E288" s="49"/>
      <c r="F288" s="49"/>
      <c r="H288" s="49"/>
      <c r="J288" s="115"/>
      <c r="N288" s="119"/>
      <c r="Q288" s="49"/>
      <c r="R288" s="49"/>
      <c r="S288" s="49"/>
    </row>
    <row r="289" s="1" customFormat="1" ht="11.4" spans="4:19">
      <c r="D289" s="49"/>
      <c r="E289" s="49"/>
      <c r="F289" s="49"/>
      <c r="H289" s="49"/>
      <c r="J289" s="115"/>
      <c r="N289" s="119"/>
      <c r="Q289" s="49"/>
      <c r="R289" s="49"/>
      <c r="S289" s="49"/>
    </row>
    <row r="290" s="1" customFormat="1" ht="11.4" spans="4:19">
      <c r="D290" s="49"/>
      <c r="E290" s="49"/>
      <c r="F290" s="49"/>
      <c r="H290" s="49"/>
      <c r="J290" s="115"/>
      <c r="N290" s="119"/>
      <c r="Q290" s="49"/>
      <c r="R290" s="49"/>
      <c r="S290" s="49"/>
    </row>
    <row r="291" s="1" customFormat="1" ht="11.4" spans="4:19">
      <c r="D291" s="49"/>
      <c r="E291" s="49"/>
      <c r="F291" s="49"/>
      <c r="H291" s="49"/>
      <c r="J291" s="115"/>
      <c r="N291" s="119"/>
      <c r="Q291" s="49"/>
      <c r="R291" s="49"/>
      <c r="S291" s="49"/>
    </row>
    <row r="292" s="1" customFormat="1" ht="11.4" spans="4:19">
      <c r="D292" s="49"/>
      <c r="E292" s="49"/>
      <c r="F292" s="49"/>
      <c r="H292" s="49"/>
      <c r="J292" s="115"/>
      <c r="N292" s="119"/>
      <c r="Q292" s="49"/>
      <c r="R292" s="49"/>
      <c r="S292" s="49"/>
    </row>
    <row r="293" s="1" customFormat="1" ht="11.4" spans="4:19">
      <c r="D293" s="49"/>
      <c r="E293" s="49"/>
      <c r="F293" s="49"/>
      <c r="H293" s="49"/>
      <c r="J293" s="115"/>
      <c r="N293" s="119"/>
      <c r="Q293" s="49"/>
      <c r="R293" s="49"/>
      <c r="S293" s="49"/>
    </row>
    <row r="294" s="1" customFormat="1" ht="11.4" spans="4:19">
      <c r="D294" s="49"/>
      <c r="E294" s="49"/>
      <c r="F294" s="49"/>
      <c r="H294" s="49"/>
      <c r="J294" s="115"/>
      <c r="N294" s="119"/>
      <c r="Q294" s="49"/>
      <c r="R294" s="49"/>
      <c r="S294" s="49"/>
    </row>
    <row r="295" s="1" customFormat="1" ht="11.4" spans="4:19">
      <c r="D295" s="49"/>
      <c r="E295" s="49"/>
      <c r="F295" s="49"/>
      <c r="H295" s="49"/>
      <c r="J295" s="115"/>
      <c r="N295" s="119"/>
      <c r="Q295" s="49"/>
      <c r="R295" s="49"/>
      <c r="S295" s="49"/>
    </row>
    <row r="296" s="1" customFormat="1" ht="11.4" spans="4:19">
      <c r="D296" s="49"/>
      <c r="E296" s="49"/>
      <c r="F296" s="49"/>
      <c r="H296" s="49"/>
      <c r="J296" s="115"/>
      <c r="N296" s="119"/>
      <c r="Q296" s="49"/>
      <c r="R296" s="49"/>
      <c r="S296" s="49"/>
    </row>
    <row r="297" s="1" customFormat="1" ht="11.4" spans="4:19">
      <c r="D297" s="49"/>
      <c r="E297" s="49"/>
      <c r="F297" s="49"/>
      <c r="H297" s="49"/>
      <c r="J297" s="115"/>
      <c r="N297" s="119"/>
      <c r="Q297" s="49"/>
      <c r="R297" s="49"/>
      <c r="S297" s="49"/>
    </row>
    <row r="298" s="1" customFormat="1" ht="11.4" spans="4:19">
      <c r="D298" s="49"/>
      <c r="E298" s="49"/>
      <c r="F298" s="49"/>
      <c r="H298" s="49"/>
      <c r="J298" s="115"/>
      <c r="N298" s="119"/>
      <c r="Q298" s="49"/>
      <c r="R298" s="49"/>
      <c r="S298" s="49"/>
    </row>
    <row r="299" s="1" customFormat="1" ht="11.4" spans="4:19">
      <c r="D299" s="49"/>
      <c r="E299" s="49"/>
      <c r="F299" s="49"/>
      <c r="H299" s="49"/>
      <c r="J299" s="115"/>
      <c r="N299" s="119"/>
      <c r="Q299" s="49"/>
      <c r="R299" s="49"/>
      <c r="S299" s="49"/>
    </row>
    <row r="300" s="1" customFormat="1" ht="11.4" spans="4:19">
      <c r="D300" s="49"/>
      <c r="E300" s="49"/>
      <c r="F300" s="49"/>
      <c r="H300" s="49"/>
      <c r="J300" s="115"/>
      <c r="N300" s="119"/>
      <c r="Q300" s="49"/>
      <c r="R300" s="49"/>
      <c r="S300" s="49"/>
    </row>
    <row r="301" s="1" customFormat="1" ht="11.4" spans="4:19">
      <c r="D301" s="49"/>
      <c r="E301" s="49"/>
      <c r="F301" s="49"/>
      <c r="H301" s="49"/>
      <c r="J301" s="115"/>
      <c r="N301" s="119"/>
      <c r="Q301" s="49"/>
      <c r="R301" s="49"/>
      <c r="S301" s="49"/>
    </row>
    <row r="302" s="1" customFormat="1" ht="11.4" spans="4:19">
      <c r="D302" s="49"/>
      <c r="E302" s="49"/>
      <c r="F302" s="49"/>
      <c r="H302" s="49"/>
      <c r="J302" s="115"/>
      <c r="N302" s="119"/>
      <c r="Q302" s="49"/>
      <c r="R302" s="49"/>
      <c r="S302" s="49"/>
    </row>
    <row r="303" s="1" customFormat="1" ht="11.4" spans="4:19">
      <c r="D303" s="49"/>
      <c r="E303" s="49"/>
      <c r="F303" s="49"/>
      <c r="H303" s="49"/>
      <c r="J303" s="115"/>
      <c r="N303" s="119"/>
      <c r="Q303" s="49"/>
      <c r="R303" s="49"/>
      <c r="S303" s="49"/>
    </row>
    <row r="304" s="1" customFormat="1" ht="11.4" spans="4:19">
      <c r="D304" s="49"/>
      <c r="E304" s="49"/>
      <c r="F304" s="49"/>
      <c r="H304" s="49"/>
      <c r="J304" s="115"/>
      <c r="N304" s="119"/>
      <c r="Q304" s="49"/>
      <c r="R304" s="49"/>
      <c r="S304" s="49"/>
    </row>
    <row r="305" s="1" customFormat="1" ht="11.4" spans="4:19">
      <c r="D305" s="49"/>
      <c r="E305" s="49"/>
      <c r="F305" s="49"/>
      <c r="H305" s="49"/>
      <c r="J305" s="115"/>
      <c r="N305" s="119"/>
      <c r="Q305" s="49"/>
      <c r="R305" s="49"/>
      <c r="S305" s="49"/>
    </row>
    <row r="306" s="1" customFormat="1" ht="11.4" spans="4:19">
      <c r="D306" s="49"/>
      <c r="E306" s="49"/>
      <c r="F306" s="49"/>
      <c r="H306" s="49"/>
      <c r="J306" s="115"/>
      <c r="N306" s="119"/>
      <c r="Q306" s="49"/>
      <c r="R306" s="49"/>
      <c r="S306" s="49"/>
    </row>
    <row r="307" s="1" customFormat="1" ht="11.4" spans="4:19">
      <c r="D307" s="49"/>
      <c r="E307" s="49"/>
      <c r="F307" s="49"/>
      <c r="H307" s="49"/>
      <c r="J307" s="115"/>
      <c r="N307" s="119"/>
      <c r="Q307" s="49"/>
      <c r="R307" s="49"/>
      <c r="S307" s="49"/>
    </row>
    <row r="308" s="1" customFormat="1" ht="11.4" spans="4:19">
      <c r="D308" s="49"/>
      <c r="E308" s="49"/>
      <c r="F308" s="49"/>
      <c r="H308" s="49"/>
      <c r="J308" s="115"/>
      <c r="N308" s="119"/>
      <c r="Q308" s="49"/>
      <c r="R308" s="49"/>
      <c r="S308" s="49"/>
    </row>
    <row r="309" s="1" customFormat="1" ht="11.4" spans="4:19">
      <c r="D309" s="49"/>
      <c r="E309" s="49"/>
      <c r="F309" s="49"/>
      <c r="H309" s="49"/>
      <c r="J309" s="115"/>
      <c r="N309" s="119"/>
      <c r="Q309" s="49"/>
      <c r="R309" s="49"/>
      <c r="S309" s="49"/>
    </row>
    <row r="310" s="1" customFormat="1" ht="11.4" spans="4:19">
      <c r="D310" s="49"/>
      <c r="E310" s="49"/>
      <c r="F310" s="49"/>
      <c r="H310" s="49"/>
      <c r="J310" s="115"/>
      <c r="N310" s="119"/>
      <c r="Q310" s="49"/>
      <c r="R310" s="49"/>
      <c r="S310" s="49"/>
    </row>
    <row r="311" s="1" customFormat="1" ht="11.4" spans="4:19">
      <c r="D311" s="49"/>
      <c r="E311" s="49"/>
      <c r="F311" s="49"/>
      <c r="H311" s="49"/>
      <c r="J311" s="115"/>
      <c r="N311" s="119"/>
      <c r="Q311" s="49"/>
      <c r="R311" s="49"/>
      <c r="S311" s="49"/>
    </row>
    <row r="312" s="1" customFormat="1" ht="11.4" spans="4:19">
      <c r="D312" s="49"/>
      <c r="E312" s="49"/>
      <c r="F312" s="49"/>
      <c r="H312" s="49"/>
      <c r="J312" s="115"/>
      <c r="N312" s="119"/>
      <c r="Q312" s="49"/>
      <c r="R312" s="49"/>
      <c r="S312" s="49"/>
    </row>
    <row r="313" s="1" customFormat="1" ht="11.4" spans="4:19">
      <c r="D313" s="49"/>
      <c r="E313" s="49"/>
      <c r="F313" s="49"/>
      <c r="H313" s="49"/>
      <c r="J313" s="115"/>
      <c r="N313" s="119"/>
      <c r="Q313" s="49"/>
      <c r="R313" s="49"/>
      <c r="S313" s="49"/>
    </row>
    <row r="314" s="1" customFormat="1" ht="11.4" spans="4:19">
      <c r="D314" s="49"/>
      <c r="E314" s="49"/>
      <c r="F314" s="49"/>
      <c r="H314" s="49"/>
      <c r="J314" s="115"/>
      <c r="N314" s="119"/>
      <c r="Q314" s="49"/>
      <c r="R314" s="49"/>
      <c r="S314" s="49"/>
    </row>
    <row r="315" s="1" customFormat="1" ht="11.4" spans="4:19">
      <c r="D315" s="49"/>
      <c r="E315" s="49"/>
      <c r="F315" s="49"/>
      <c r="H315" s="49"/>
      <c r="J315" s="115"/>
      <c r="N315" s="119"/>
      <c r="Q315" s="49"/>
      <c r="R315" s="49"/>
      <c r="S315" s="49"/>
    </row>
    <row r="316" s="1" customFormat="1" ht="11.4" spans="4:19">
      <c r="D316" s="49"/>
      <c r="E316" s="49"/>
      <c r="F316" s="49"/>
      <c r="H316" s="49"/>
      <c r="J316" s="115"/>
      <c r="N316" s="119"/>
      <c r="Q316" s="49"/>
      <c r="R316" s="49"/>
      <c r="S316" s="49"/>
    </row>
    <row r="317" s="1" customFormat="1" ht="11.4" spans="4:19">
      <c r="D317" s="49"/>
      <c r="E317" s="49"/>
      <c r="F317" s="49"/>
      <c r="H317" s="49"/>
      <c r="J317" s="115"/>
      <c r="N317" s="119"/>
      <c r="Q317" s="49"/>
      <c r="R317" s="49"/>
      <c r="S317" s="49"/>
    </row>
    <row r="318" s="1" customFormat="1" ht="11.4" spans="4:19">
      <c r="D318" s="49"/>
      <c r="E318" s="49"/>
      <c r="F318" s="49"/>
      <c r="H318" s="49"/>
      <c r="J318" s="115"/>
      <c r="N318" s="119"/>
      <c r="Q318" s="49"/>
      <c r="R318" s="49"/>
      <c r="S318" s="49"/>
    </row>
    <row r="319" s="1" customFormat="1" ht="11.4" spans="4:19">
      <c r="D319" s="49"/>
      <c r="E319" s="49"/>
      <c r="F319" s="49"/>
      <c r="H319" s="49"/>
      <c r="J319" s="115"/>
      <c r="N319" s="119"/>
      <c r="Q319" s="49"/>
      <c r="R319" s="49"/>
      <c r="S319" s="49"/>
    </row>
    <row r="320" s="1" customFormat="1" ht="11.4" spans="4:19">
      <c r="D320" s="49"/>
      <c r="E320" s="49"/>
      <c r="F320" s="49"/>
      <c r="H320" s="49"/>
      <c r="J320" s="115"/>
      <c r="N320" s="119"/>
      <c r="Q320" s="49"/>
      <c r="R320" s="49"/>
      <c r="S320" s="49"/>
    </row>
    <row r="321" s="1" customFormat="1" ht="11.4" spans="4:19">
      <c r="D321" s="49"/>
      <c r="E321" s="49"/>
      <c r="F321" s="49"/>
      <c r="H321" s="49"/>
      <c r="J321" s="115"/>
      <c r="N321" s="119"/>
      <c r="Q321" s="49"/>
      <c r="R321" s="49"/>
      <c r="S321" s="49"/>
    </row>
    <row r="322" s="1" customFormat="1" ht="11.4" spans="4:19">
      <c r="D322" s="49"/>
      <c r="E322" s="49"/>
      <c r="F322" s="49"/>
      <c r="H322" s="49"/>
      <c r="J322" s="115"/>
      <c r="N322" s="119"/>
      <c r="Q322" s="49"/>
      <c r="R322" s="49"/>
      <c r="S322" s="49"/>
    </row>
    <row r="323" s="1" customFormat="1" ht="11.4" spans="4:19">
      <c r="D323" s="49"/>
      <c r="E323" s="49"/>
      <c r="F323" s="49"/>
      <c r="H323" s="49"/>
      <c r="J323" s="115"/>
      <c r="N323" s="119"/>
      <c r="Q323" s="49"/>
      <c r="R323" s="49"/>
      <c r="S323" s="49"/>
    </row>
    <row r="324" s="1" customFormat="1" ht="11.4" spans="4:19">
      <c r="D324" s="49"/>
      <c r="E324" s="49"/>
      <c r="F324" s="49"/>
      <c r="H324" s="49"/>
      <c r="J324" s="115"/>
      <c r="N324" s="119"/>
      <c r="Q324" s="49"/>
      <c r="R324" s="49"/>
      <c r="S324" s="49"/>
    </row>
    <row r="325" s="1" customFormat="1" ht="11.4" spans="4:19">
      <c r="D325" s="49"/>
      <c r="E325" s="49"/>
      <c r="F325" s="49"/>
      <c r="H325" s="49"/>
      <c r="J325" s="115"/>
      <c r="N325" s="119"/>
      <c r="Q325" s="49"/>
      <c r="R325" s="49"/>
      <c r="S325" s="49"/>
    </row>
    <row r="326" s="1" customFormat="1" ht="11.4" spans="4:19">
      <c r="D326" s="49"/>
      <c r="E326" s="49"/>
      <c r="F326" s="49"/>
      <c r="H326" s="49"/>
      <c r="J326" s="115"/>
      <c r="N326" s="119"/>
      <c r="Q326" s="49"/>
      <c r="R326" s="49"/>
      <c r="S326" s="49"/>
    </row>
    <row r="327" s="1" customFormat="1" ht="11.4" spans="4:19">
      <c r="D327" s="49"/>
      <c r="E327" s="49"/>
      <c r="F327" s="49"/>
      <c r="H327" s="49"/>
      <c r="J327" s="115"/>
      <c r="N327" s="119"/>
      <c r="Q327" s="49"/>
      <c r="R327" s="49"/>
      <c r="S327" s="49"/>
    </row>
    <row r="328" s="1" customFormat="1" ht="11.4" spans="4:19">
      <c r="D328" s="49"/>
      <c r="E328" s="49"/>
      <c r="F328" s="49"/>
      <c r="H328" s="49"/>
      <c r="J328" s="115"/>
      <c r="N328" s="119"/>
      <c r="Q328" s="49"/>
      <c r="R328" s="49"/>
      <c r="S328" s="49"/>
    </row>
    <row r="329" s="1" customFormat="1" ht="11.4" spans="4:19">
      <c r="D329" s="49"/>
      <c r="E329" s="49"/>
      <c r="F329" s="49"/>
      <c r="H329" s="49"/>
      <c r="J329" s="115"/>
      <c r="N329" s="119"/>
      <c r="Q329" s="49"/>
      <c r="R329" s="49"/>
      <c r="S329" s="49"/>
    </row>
    <row r="330" s="1" customFormat="1" ht="11.4" spans="4:19">
      <c r="D330" s="49"/>
      <c r="E330" s="49"/>
      <c r="F330" s="49"/>
      <c r="H330" s="49"/>
      <c r="J330" s="115"/>
      <c r="N330" s="119"/>
      <c r="Q330" s="49"/>
      <c r="R330" s="49"/>
      <c r="S330" s="49"/>
    </row>
    <row r="331" s="1" customFormat="1" ht="11.4" spans="4:19">
      <c r="D331" s="49"/>
      <c r="E331" s="49"/>
      <c r="F331" s="49"/>
      <c r="H331" s="49"/>
      <c r="J331" s="115"/>
      <c r="N331" s="119"/>
      <c r="Q331" s="49"/>
      <c r="R331" s="49"/>
      <c r="S331" s="49"/>
    </row>
    <row r="332" s="1" customFormat="1" ht="11.4" spans="4:19">
      <c r="D332" s="49"/>
      <c r="E332" s="49"/>
      <c r="F332" s="49"/>
      <c r="H332" s="49"/>
      <c r="J332" s="115"/>
      <c r="N332" s="119"/>
      <c r="Q332" s="49"/>
      <c r="R332" s="49"/>
      <c r="S332" s="49"/>
    </row>
    <row r="333" s="1" customFormat="1" ht="11.4" spans="4:19">
      <c r="D333" s="49"/>
      <c r="E333" s="49"/>
      <c r="F333" s="49"/>
      <c r="H333" s="49"/>
      <c r="J333" s="115"/>
      <c r="N333" s="119"/>
      <c r="Q333" s="49"/>
      <c r="R333" s="49"/>
      <c r="S333" s="49"/>
    </row>
    <row r="334" s="1" customFormat="1" ht="11.4" spans="4:19">
      <c r="D334" s="49"/>
      <c r="E334" s="49"/>
      <c r="F334" s="49"/>
      <c r="H334" s="49"/>
      <c r="J334" s="115"/>
      <c r="N334" s="119"/>
      <c r="Q334" s="49"/>
      <c r="R334" s="49"/>
      <c r="S334" s="49"/>
    </row>
    <row r="335" s="1" customFormat="1" ht="11.4" spans="4:19">
      <c r="D335" s="49"/>
      <c r="E335" s="49"/>
      <c r="F335" s="49"/>
      <c r="H335" s="49"/>
      <c r="J335" s="115"/>
      <c r="N335" s="119"/>
      <c r="Q335" s="49"/>
      <c r="R335" s="49"/>
      <c r="S335" s="49"/>
    </row>
    <row r="336" s="1" customFormat="1" ht="11.4" spans="4:19">
      <c r="D336" s="49"/>
      <c r="E336" s="49"/>
      <c r="F336" s="49"/>
      <c r="H336" s="49"/>
      <c r="J336" s="115"/>
      <c r="N336" s="119"/>
      <c r="Q336" s="49"/>
      <c r="R336" s="49"/>
      <c r="S336" s="49"/>
    </row>
    <row r="337" s="1" customFormat="1" ht="11.4" spans="4:19">
      <c r="D337" s="49"/>
      <c r="E337" s="49"/>
      <c r="F337" s="49"/>
      <c r="H337" s="49"/>
      <c r="J337" s="115"/>
      <c r="N337" s="119"/>
      <c r="Q337" s="49"/>
      <c r="R337" s="49"/>
      <c r="S337" s="49"/>
    </row>
    <row r="338" s="1" customFormat="1" ht="11.4" spans="4:19">
      <c r="D338" s="49"/>
      <c r="E338" s="49"/>
      <c r="F338" s="49"/>
      <c r="H338" s="49"/>
      <c r="J338" s="115"/>
      <c r="N338" s="119"/>
      <c r="Q338" s="49"/>
      <c r="R338" s="49"/>
      <c r="S338" s="49"/>
    </row>
    <row r="339" s="1" customFormat="1" ht="11.4" spans="4:19">
      <c r="D339" s="49"/>
      <c r="E339" s="49"/>
      <c r="F339" s="49"/>
      <c r="H339" s="49"/>
      <c r="J339" s="115"/>
      <c r="N339" s="119"/>
      <c r="Q339" s="49"/>
      <c r="R339" s="49"/>
      <c r="S339" s="49"/>
    </row>
    <row r="340" s="1" customFormat="1" ht="11.4" spans="4:19">
      <c r="D340" s="49"/>
      <c r="E340" s="49"/>
      <c r="F340" s="49"/>
      <c r="H340" s="49"/>
      <c r="J340" s="115"/>
      <c r="N340" s="119"/>
      <c r="Q340" s="49"/>
      <c r="R340" s="49"/>
      <c r="S340" s="49"/>
    </row>
    <row r="341" s="1" customFormat="1" ht="11.4" spans="4:19">
      <c r="D341" s="49"/>
      <c r="E341" s="49"/>
      <c r="F341" s="49"/>
      <c r="H341" s="49"/>
      <c r="J341" s="115"/>
      <c r="N341" s="119"/>
      <c r="Q341" s="49"/>
      <c r="R341" s="49"/>
      <c r="S341" s="49"/>
    </row>
    <row r="342" s="1" customFormat="1" ht="11.4" spans="4:19">
      <c r="D342" s="49"/>
      <c r="E342" s="49"/>
      <c r="F342" s="49"/>
      <c r="H342" s="49"/>
      <c r="J342" s="115"/>
      <c r="N342" s="119"/>
      <c r="Q342" s="49"/>
      <c r="R342" s="49"/>
      <c r="S342" s="49"/>
    </row>
    <row r="343" s="1" customFormat="1" ht="11.4" spans="4:19">
      <c r="D343" s="49"/>
      <c r="E343" s="49"/>
      <c r="F343" s="49"/>
      <c r="H343" s="49"/>
      <c r="J343" s="115"/>
      <c r="N343" s="119"/>
      <c r="Q343" s="49"/>
      <c r="R343" s="49"/>
      <c r="S343" s="49"/>
    </row>
    <row r="344" s="1" customFormat="1" ht="11.4" spans="4:19">
      <c r="D344" s="49"/>
      <c r="E344" s="49"/>
      <c r="F344" s="49"/>
      <c r="H344" s="49"/>
      <c r="J344" s="115"/>
      <c r="N344" s="119"/>
      <c r="Q344" s="49"/>
      <c r="R344" s="49"/>
      <c r="S344" s="49"/>
    </row>
    <row r="345" s="1" customFormat="1" ht="11.4" spans="4:19">
      <c r="D345" s="49"/>
      <c r="E345" s="49"/>
      <c r="F345" s="49"/>
      <c r="H345" s="49"/>
      <c r="J345" s="115"/>
      <c r="N345" s="119"/>
      <c r="Q345" s="49"/>
      <c r="R345" s="49"/>
      <c r="S345" s="49"/>
    </row>
    <row r="346" s="1" customFormat="1" ht="11.4" spans="4:19">
      <c r="D346" s="49"/>
      <c r="E346" s="49"/>
      <c r="F346" s="49"/>
      <c r="H346" s="49"/>
      <c r="J346" s="115"/>
      <c r="N346" s="119"/>
      <c r="Q346" s="49"/>
      <c r="R346" s="49"/>
      <c r="S346" s="49"/>
    </row>
    <row r="347" s="1" customFormat="1" ht="11.4" spans="4:19">
      <c r="D347" s="49"/>
      <c r="E347" s="49"/>
      <c r="F347" s="49"/>
      <c r="H347" s="49"/>
      <c r="J347" s="115"/>
      <c r="N347" s="119"/>
      <c r="Q347" s="49"/>
      <c r="R347" s="49"/>
      <c r="S347" s="49"/>
    </row>
    <row r="348" s="1" customFormat="1" ht="11.4" spans="4:19">
      <c r="D348" s="49"/>
      <c r="E348" s="49"/>
      <c r="F348" s="49"/>
      <c r="H348" s="49"/>
      <c r="J348" s="115"/>
      <c r="N348" s="119"/>
      <c r="Q348" s="49"/>
      <c r="R348" s="49"/>
      <c r="S348" s="49"/>
    </row>
    <row r="349" s="1" customFormat="1" ht="11.4" spans="4:19">
      <c r="D349" s="49"/>
      <c r="E349" s="49"/>
      <c r="F349" s="49"/>
      <c r="H349" s="49"/>
      <c r="J349" s="115"/>
      <c r="N349" s="119"/>
      <c r="Q349" s="49"/>
      <c r="R349" s="49"/>
      <c r="S349" s="49"/>
    </row>
    <row r="350" s="1" customFormat="1" ht="11.4" spans="4:19">
      <c r="D350" s="49"/>
      <c r="E350" s="49"/>
      <c r="F350" s="49"/>
      <c r="H350" s="49"/>
      <c r="J350" s="115"/>
      <c r="N350" s="119"/>
      <c r="Q350" s="49"/>
      <c r="R350" s="49"/>
      <c r="S350" s="49"/>
    </row>
    <row r="351" s="1" customFormat="1" ht="11.4" spans="4:19">
      <c r="D351" s="49"/>
      <c r="E351" s="49"/>
      <c r="F351" s="49"/>
      <c r="H351" s="49"/>
      <c r="J351" s="115"/>
      <c r="N351" s="119"/>
      <c r="Q351" s="49"/>
      <c r="R351" s="49"/>
      <c r="S351" s="49"/>
    </row>
    <row r="352" s="1" customFormat="1" ht="11.4" spans="4:19">
      <c r="D352" s="49"/>
      <c r="E352" s="49"/>
      <c r="F352" s="49"/>
      <c r="H352" s="49"/>
      <c r="J352" s="115"/>
      <c r="N352" s="119"/>
      <c r="Q352" s="49"/>
      <c r="R352" s="49"/>
      <c r="S352" s="49"/>
    </row>
    <row r="353" s="1" customFormat="1" ht="11.4" spans="4:19">
      <c r="D353" s="49"/>
      <c r="E353" s="49"/>
      <c r="F353" s="49"/>
      <c r="H353" s="49"/>
      <c r="J353" s="115"/>
      <c r="N353" s="119"/>
      <c r="Q353" s="49"/>
      <c r="R353" s="49"/>
      <c r="S353" s="49"/>
    </row>
    <row r="354" s="1" customFormat="1" ht="11.4" spans="4:19">
      <c r="D354" s="49"/>
      <c r="E354" s="49"/>
      <c r="F354" s="49"/>
      <c r="H354" s="49"/>
      <c r="J354" s="115"/>
      <c r="N354" s="119"/>
      <c r="Q354" s="49"/>
      <c r="R354" s="49"/>
      <c r="S354" s="49"/>
    </row>
    <row r="355" s="1" customFormat="1" ht="11.4" spans="4:19">
      <c r="D355" s="49"/>
      <c r="E355" s="49"/>
      <c r="F355" s="49"/>
      <c r="H355" s="49"/>
      <c r="J355" s="115"/>
      <c r="N355" s="119"/>
      <c r="Q355" s="49"/>
      <c r="R355" s="49"/>
      <c r="S355" s="49"/>
    </row>
    <row r="356" s="1" customFormat="1" ht="11.4" spans="4:19">
      <c r="D356" s="49"/>
      <c r="E356" s="49"/>
      <c r="F356" s="49"/>
      <c r="H356" s="49"/>
      <c r="J356" s="115"/>
      <c r="N356" s="119"/>
      <c r="Q356" s="49"/>
      <c r="R356" s="49"/>
      <c r="S356" s="49"/>
    </row>
    <row r="357" s="1" customFormat="1" ht="11.4" spans="4:19">
      <c r="D357" s="49"/>
      <c r="E357" s="49"/>
      <c r="F357" s="49"/>
      <c r="H357" s="49"/>
      <c r="J357" s="115"/>
      <c r="N357" s="119"/>
      <c r="Q357" s="49"/>
      <c r="R357" s="49"/>
      <c r="S357" s="49"/>
    </row>
    <row r="358" s="1" customFormat="1" ht="11.4" spans="4:19">
      <c r="D358" s="49"/>
      <c r="E358" s="49"/>
      <c r="F358" s="49"/>
      <c r="H358" s="49"/>
      <c r="J358" s="115"/>
      <c r="N358" s="119"/>
      <c r="Q358" s="49"/>
      <c r="R358" s="49"/>
      <c r="S358" s="49"/>
    </row>
    <row r="359" s="1" customFormat="1" ht="11.4" spans="4:19">
      <c r="D359" s="49"/>
      <c r="E359" s="49"/>
      <c r="F359" s="49"/>
      <c r="H359" s="49"/>
      <c r="J359" s="115"/>
      <c r="N359" s="119"/>
      <c r="Q359" s="49"/>
      <c r="R359" s="49"/>
      <c r="S359" s="49"/>
    </row>
    <row r="360" s="1" customFormat="1" ht="11.4" spans="4:19">
      <c r="D360" s="49"/>
      <c r="E360" s="49"/>
      <c r="F360" s="49"/>
      <c r="H360" s="49"/>
      <c r="J360" s="115"/>
      <c r="N360" s="119"/>
      <c r="Q360" s="49"/>
      <c r="R360" s="49"/>
      <c r="S360" s="49"/>
    </row>
    <row r="361" s="1" customFormat="1" ht="11.4" spans="4:19">
      <c r="D361" s="49"/>
      <c r="E361" s="49"/>
      <c r="F361" s="49"/>
      <c r="H361" s="49"/>
      <c r="J361" s="115"/>
      <c r="N361" s="119"/>
      <c r="Q361" s="49"/>
      <c r="R361" s="49"/>
      <c r="S361" s="49"/>
    </row>
    <row r="362" s="1" customFormat="1" ht="11.4" spans="4:19">
      <c r="D362" s="49"/>
      <c r="E362" s="49"/>
      <c r="F362" s="49"/>
      <c r="H362" s="49"/>
      <c r="J362" s="115"/>
      <c r="N362" s="119"/>
      <c r="Q362" s="49"/>
      <c r="R362" s="49"/>
      <c r="S362" s="49"/>
    </row>
    <row r="363" s="1" customFormat="1" ht="11.4" spans="4:19">
      <c r="D363" s="49"/>
      <c r="E363" s="49"/>
      <c r="F363" s="49"/>
      <c r="H363" s="49"/>
      <c r="J363" s="115"/>
      <c r="N363" s="119"/>
      <c r="Q363" s="49"/>
      <c r="R363" s="49"/>
      <c r="S363" s="49"/>
    </row>
    <row r="364" s="1" customFormat="1" ht="11.4" spans="4:19">
      <c r="D364" s="49"/>
      <c r="E364" s="49"/>
      <c r="F364" s="49"/>
      <c r="H364" s="49"/>
      <c r="J364" s="115"/>
      <c r="N364" s="119"/>
      <c r="Q364" s="49"/>
      <c r="R364" s="49"/>
      <c r="S364" s="49"/>
    </row>
    <row r="365" s="1" customFormat="1" ht="11.4" spans="4:19">
      <c r="D365" s="49"/>
      <c r="E365" s="49"/>
      <c r="F365" s="49"/>
      <c r="H365" s="49"/>
      <c r="J365" s="115"/>
      <c r="N365" s="119"/>
      <c r="Q365" s="49"/>
      <c r="R365" s="49"/>
      <c r="S365" s="49"/>
    </row>
    <row r="366" s="1" customFormat="1" ht="11.4" spans="4:19">
      <c r="D366" s="49"/>
      <c r="E366" s="49"/>
      <c r="F366" s="49"/>
      <c r="H366" s="49"/>
      <c r="J366" s="115"/>
      <c r="N366" s="119"/>
      <c r="Q366" s="49"/>
      <c r="R366" s="49"/>
      <c r="S366" s="49"/>
    </row>
    <row r="367" s="1" customFormat="1" ht="11.4" spans="4:19">
      <c r="D367" s="49"/>
      <c r="E367" s="49"/>
      <c r="F367" s="49"/>
      <c r="H367" s="49"/>
      <c r="J367" s="115"/>
      <c r="N367" s="119"/>
      <c r="Q367" s="49"/>
      <c r="R367" s="49"/>
      <c r="S367" s="49"/>
    </row>
    <row r="368" s="1" customFormat="1" ht="11.4" spans="4:19">
      <c r="D368" s="49"/>
      <c r="E368" s="49"/>
      <c r="F368" s="49"/>
      <c r="H368" s="49"/>
      <c r="J368" s="115"/>
      <c r="N368" s="119"/>
      <c r="Q368" s="49"/>
      <c r="R368" s="49"/>
      <c r="S368" s="49"/>
    </row>
    <row r="369" s="1" customFormat="1" ht="11.4" spans="4:19">
      <c r="D369" s="49"/>
      <c r="E369" s="49"/>
      <c r="F369" s="49"/>
      <c r="H369" s="49"/>
      <c r="J369" s="115"/>
      <c r="N369" s="119"/>
      <c r="Q369" s="49"/>
      <c r="R369" s="49"/>
      <c r="S369" s="49"/>
    </row>
    <row r="370" s="1" customFormat="1" ht="11.4" spans="4:19">
      <c r="D370" s="49"/>
      <c r="E370" s="49"/>
      <c r="F370" s="49"/>
      <c r="H370" s="49"/>
      <c r="J370" s="115"/>
      <c r="N370" s="119"/>
      <c r="Q370" s="49"/>
      <c r="R370" s="49"/>
      <c r="S370" s="49"/>
    </row>
    <row r="371" s="1" customFormat="1" ht="11.4" spans="4:19">
      <c r="D371" s="49"/>
      <c r="E371" s="49"/>
      <c r="F371" s="49"/>
      <c r="H371" s="49"/>
      <c r="J371" s="115"/>
      <c r="N371" s="119"/>
      <c r="Q371" s="49"/>
      <c r="R371" s="49"/>
      <c r="S371" s="49"/>
    </row>
    <row r="372" s="1" customFormat="1" ht="11.4" spans="4:19">
      <c r="D372" s="49"/>
      <c r="E372" s="49"/>
      <c r="F372" s="49"/>
      <c r="H372" s="49"/>
      <c r="J372" s="115"/>
      <c r="N372" s="119"/>
      <c r="Q372" s="49"/>
      <c r="R372" s="49"/>
      <c r="S372" s="49"/>
    </row>
    <row r="373" s="1" customFormat="1" ht="11.4" spans="4:19">
      <c r="D373" s="49"/>
      <c r="E373" s="49"/>
      <c r="F373" s="49"/>
      <c r="H373" s="49"/>
      <c r="J373" s="115"/>
      <c r="N373" s="119"/>
      <c r="Q373" s="49"/>
      <c r="R373" s="49"/>
      <c r="S373" s="49"/>
    </row>
    <row r="374" s="1" customFormat="1" ht="11.4" spans="4:19">
      <c r="D374" s="49"/>
      <c r="E374" s="49"/>
      <c r="F374" s="49"/>
      <c r="H374" s="49"/>
      <c r="J374" s="115"/>
      <c r="N374" s="119"/>
      <c r="Q374" s="49"/>
      <c r="R374" s="49"/>
      <c r="S374" s="49"/>
    </row>
    <row r="375" s="1" customFormat="1" ht="11.4" spans="4:19">
      <c r="D375" s="49"/>
      <c r="E375" s="49"/>
      <c r="F375" s="49"/>
      <c r="H375" s="49"/>
      <c r="J375" s="115"/>
      <c r="N375" s="119"/>
      <c r="Q375" s="49"/>
      <c r="R375" s="49"/>
      <c r="S375" s="49"/>
    </row>
    <row r="376" s="1" customFormat="1" ht="11.4" spans="4:19">
      <c r="D376" s="49"/>
      <c r="E376" s="49"/>
      <c r="F376" s="49"/>
      <c r="H376" s="49"/>
      <c r="J376" s="115"/>
      <c r="N376" s="119"/>
      <c r="Q376" s="49"/>
      <c r="R376" s="49"/>
      <c r="S376" s="49"/>
    </row>
    <row r="377" s="1" customFormat="1" ht="11.4" spans="4:19">
      <c r="D377" s="49"/>
      <c r="E377" s="49"/>
      <c r="F377" s="49"/>
      <c r="H377" s="49"/>
      <c r="J377" s="115"/>
      <c r="N377" s="119"/>
      <c r="Q377" s="49"/>
      <c r="R377" s="49"/>
      <c r="S377" s="49"/>
    </row>
    <row r="378" s="1" customFormat="1" ht="11.4" spans="4:19">
      <c r="D378" s="49"/>
      <c r="E378" s="49"/>
      <c r="F378" s="49"/>
      <c r="H378" s="49"/>
      <c r="J378" s="115"/>
      <c r="N378" s="119"/>
      <c r="Q378" s="49"/>
      <c r="R378" s="49"/>
      <c r="S378" s="49"/>
    </row>
    <row r="379" s="1" customFormat="1" ht="11.4" spans="4:19">
      <c r="D379" s="49"/>
      <c r="E379" s="49"/>
      <c r="F379" s="49"/>
      <c r="H379" s="49"/>
      <c r="J379" s="115"/>
      <c r="N379" s="119"/>
      <c r="Q379" s="49"/>
      <c r="R379" s="49"/>
      <c r="S379" s="49"/>
    </row>
    <row r="380" s="1" customFormat="1" ht="11.4" spans="4:19">
      <c r="D380" s="49"/>
      <c r="E380" s="49"/>
      <c r="F380" s="49"/>
      <c r="H380" s="49"/>
      <c r="J380" s="115"/>
      <c r="N380" s="119"/>
      <c r="Q380" s="49"/>
      <c r="R380" s="49"/>
      <c r="S380" s="49"/>
    </row>
    <row r="381" s="1" customFormat="1" ht="11.4" spans="4:19">
      <c r="D381" s="49"/>
      <c r="E381" s="49"/>
      <c r="F381" s="49"/>
      <c r="H381" s="49"/>
      <c r="J381" s="115"/>
      <c r="N381" s="119"/>
      <c r="Q381" s="49"/>
      <c r="R381" s="49"/>
      <c r="S381" s="49"/>
    </row>
    <row r="382" s="1" customFormat="1" ht="11.4" spans="4:19">
      <c r="D382" s="49"/>
      <c r="E382" s="49"/>
      <c r="F382" s="49"/>
      <c r="H382" s="49"/>
      <c r="J382" s="115"/>
      <c r="N382" s="119"/>
      <c r="Q382" s="49"/>
      <c r="R382" s="49"/>
      <c r="S382" s="49"/>
    </row>
    <row r="383" s="1" customFormat="1" ht="11.4" spans="4:19">
      <c r="D383" s="49"/>
      <c r="E383" s="49"/>
      <c r="F383" s="49"/>
      <c r="H383" s="49"/>
      <c r="J383" s="115"/>
      <c r="N383" s="119"/>
      <c r="Q383" s="49"/>
      <c r="R383" s="49"/>
      <c r="S383" s="49"/>
    </row>
    <row r="384" s="1" customFormat="1" ht="11.4" spans="4:19">
      <c r="D384" s="49"/>
      <c r="E384" s="49"/>
      <c r="F384" s="49"/>
      <c r="H384" s="49"/>
      <c r="J384" s="115"/>
      <c r="N384" s="119"/>
      <c r="Q384" s="49"/>
      <c r="R384" s="49"/>
      <c r="S384" s="49"/>
    </row>
    <row r="385" s="1" customFormat="1" ht="11.4" spans="4:19">
      <c r="D385" s="49"/>
      <c r="E385" s="49"/>
      <c r="F385" s="49"/>
      <c r="H385" s="49"/>
      <c r="J385" s="115"/>
      <c r="N385" s="119"/>
      <c r="Q385" s="49"/>
      <c r="R385" s="49"/>
      <c r="S385" s="49"/>
    </row>
    <row r="386" s="1" customFormat="1" ht="11.4" spans="4:19">
      <c r="D386" s="49"/>
      <c r="E386" s="49"/>
      <c r="F386" s="49"/>
      <c r="H386" s="49"/>
      <c r="J386" s="115"/>
      <c r="N386" s="119"/>
      <c r="Q386" s="49"/>
      <c r="R386" s="49"/>
      <c r="S386" s="49"/>
    </row>
    <row r="387" s="1" customFormat="1" ht="11.4" spans="4:19">
      <c r="D387" s="49"/>
      <c r="E387" s="49"/>
      <c r="F387" s="49"/>
      <c r="H387" s="49"/>
      <c r="J387" s="115"/>
      <c r="N387" s="119"/>
      <c r="Q387" s="49"/>
      <c r="R387" s="49"/>
      <c r="S387" s="49"/>
    </row>
    <row r="388" s="1" customFormat="1" ht="11.4" spans="4:19">
      <c r="D388" s="49"/>
      <c r="E388" s="49"/>
      <c r="F388" s="49"/>
      <c r="H388" s="49"/>
      <c r="J388" s="115"/>
      <c r="N388" s="119"/>
      <c r="Q388" s="49"/>
      <c r="R388" s="49"/>
      <c r="S388" s="49"/>
    </row>
    <row r="389" s="1" customFormat="1" ht="11.4" spans="4:19">
      <c r="D389" s="49"/>
      <c r="E389" s="49"/>
      <c r="F389" s="49"/>
      <c r="H389" s="49"/>
      <c r="J389" s="115"/>
      <c r="N389" s="119"/>
      <c r="Q389" s="49"/>
      <c r="R389" s="49"/>
      <c r="S389" s="49"/>
    </row>
    <row r="390" s="1" customFormat="1" ht="11.4" spans="4:19">
      <c r="D390" s="49"/>
      <c r="E390" s="49"/>
      <c r="F390" s="49"/>
      <c r="H390" s="49"/>
      <c r="J390" s="115"/>
      <c r="N390" s="119"/>
      <c r="Q390" s="49"/>
      <c r="R390" s="49"/>
      <c r="S390" s="49"/>
    </row>
    <row r="391" s="1" customFormat="1" ht="11.4" spans="4:19">
      <c r="D391" s="49"/>
      <c r="E391" s="49"/>
      <c r="F391" s="49"/>
      <c r="H391" s="49"/>
      <c r="J391" s="115"/>
      <c r="N391" s="119"/>
      <c r="Q391" s="49"/>
      <c r="R391" s="49"/>
      <c r="S391" s="49"/>
    </row>
    <row r="392" s="1" customFormat="1" ht="11.4" spans="4:19">
      <c r="D392" s="49"/>
      <c r="E392" s="49"/>
      <c r="F392" s="49"/>
      <c r="H392" s="49"/>
      <c r="J392" s="115"/>
      <c r="N392" s="119"/>
      <c r="Q392" s="49"/>
      <c r="R392" s="49"/>
      <c r="S392" s="49"/>
    </row>
    <row r="393" s="1" customFormat="1" ht="11.4" spans="4:19">
      <c r="D393" s="49"/>
      <c r="E393" s="49"/>
      <c r="F393" s="49"/>
      <c r="H393" s="49"/>
      <c r="J393" s="115"/>
      <c r="N393" s="119"/>
      <c r="Q393" s="49"/>
      <c r="R393" s="49"/>
      <c r="S393" s="49"/>
    </row>
    <row r="394" s="1" customFormat="1" ht="11.4" spans="4:19">
      <c r="D394" s="49"/>
      <c r="E394" s="49"/>
      <c r="F394" s="49"/>
      <c r="H394" s="49"/>
      <c r="J394" s="115"/>
      <c r="N394" s="119"/>
      <c r="Q394" s="49"/>
      <c r="R394" s="49"/>
      <c r="S394" s="49"/>
    </row>
    <row r="395" s="1" customFormat="1" ht="11.4" spans="4:19">
      <c r="D395" s="49"/>
      <c r="E395" s="49"/>
      <c r="F395" s="49"/>
      <c r="H395" s="49"/>
      <c r="J395" s="115"/>
      <c r="N395" s="119"/>
      <c r="Q395" s="49"/>
      <c r="R395" s="49"/>
      <c r="S395" s="49"/>
    </row>
    <row r="396" s="1" customFormat="1" ht="11.4" spans="4:19">
      <c r="D396" s="49"/>
      <c r="E396" s="49"/>
      <c r="F396" s="49"/>
      <c r="H396" s="49"/>
      <c r="J396" s="115"/>
      <c r="N396" s="119"/>
      <c r="Q396" s="49"/>
      <c r="R396" s="49"/>
      <c r="S396" s="49"/>
    </row>
    <row r="397" s="1" customFormat="1" ht="11.4" spans="4:19">
      <c r="D397" s="49"/>
      <c r="E397" s="49"/>
      <c r="F397" s="49"/>
      <c r="H397" s="49"/>
      <c r="J397" s="115"/>
      <c r="N397" s="119"/>
      <c r="Q397" s="49"/>
      <c r="R397" s="49"/>
      <c r="S397" s="49"/>
    </row>
    <row r="398" s="1" customFormat="1" ht="11.4" spans="4:19">
      <c r="D398" s="49"/>
      <c r="E398" s="49"/>
      <c r="F398" s="49"/>
      <c r="H398" s="49"/>
      <c r="J398" s="115"/>
      <c r="N398" s="119"/>
      <c r="Q398" s="49"/>
      <c r="R398" s="49"/>
      <c r="S398" s="49"/>
    </row>
    <row r="399" s="1" customFormat="1" ht="11.4" spans="4:19">
      <c r="D399" s="49"/>
      <c r="E399" s="49"/>
      <c r="F399" s="49"/>
      <c r="H399" s="49"/>
      <c r="J399" s="115"/>
      <c r="N399" s="119"/>
      <c r="Q399" s="49"/>
      <c r="R399" s="49"/>
      <c r="S399" s="49"/>
    </row>
    <row r="400" s="1" customFormat="1" ht="11.4" spans="4:19">
      <c r="D400" s="49"/>
      <c r="E400" s="49"/>
      <c r="F400" s="49"/>
      <c r="H400" s="49"/>
      <c r="J400" s="115"/>
      <c r="N400" s="119"/>
      <c r="Q400" s="49"/>
      <c r="R400" s="49"/>
      <c r="S400" s="49"/>
    </row>
    <row r="401" s="1" customFormat="1" ht="11.4" spans="4:19">
      <c r="D401" s="49"/>
      <c r="E401" s="49"/>
      <c r="F401" s="49"/>
      <c r="H401" s="49"/>
      <c r="J401" s="115"/>
      <c r="N401" s="119"/>
      <c r="Q401" s="49"/>
      <c r="R401" s="49"/>
      <c r="S401" s="49"/>
    </row>
    <row r="402" s="1" customFormat="1" ht="11.4" spans="4:19">
      <c r="D402" s="49"/>
      <c r="E402" s="49"/>
      <c r="F402" s="49"/>
      <c r="H402" s="49"/>
      <c r="J402" s="115"/>
      <c r="N402" s="119"/>
      <c r="Q402" s="49"/>
      <c r="R402" s="49"/>
      <c r="S402" s="49"/>
    </row>
    <row r="403" s="1" customFormat="1" ht="11.4" spans="4:19">
      <c r="D403" s="49"/>
      <c r="E403" s="49"/>
      <c r="F403" s="49"/>
      <c r="H403" s="49"/>
      <c r="J403" s="115"/>
      <c r="N403" s="119"/>
      <c r="Q403" s="49"/>
      <c r="R403" s="49"/>
      <c r="S403" s="49"/>
    </row>
    <row r="404" s="1" customFormat="1" ht="11.4" spans="4:19">
      <c r="D404" s="49"/>
      <c r="E404" s="49"/>
      <c r="F404" s="49"/>
      <c r="H404" s="49"/>
      <c r="J404" s="115"/>
      <c r="N404" s="119"/>
      <c r="Q404" s="49"/>
      <c r="R404" s="49"/>
      <c r="S404" s="49"/>
    </row>
    <row r="405" s="1" customFormat="1" ht="11.4" spans="4:19">
      <c r="D405" s="49"/>
      <c r="E405" s="49"/>
      <c r="F405" s="49"/>
      <c r="H405" s="49"/>
      <c r="J405" s="115"/>
      <c r="N405" s="119"/>
      <c r="Q405" s="49"/>
      <c r="R405" s="49"/>
      <c r="S405" s="49"/>
    </row>
    <row r="406" s="1" customFormat="1" ht="11.4" spans="4:19">
      <c r="D406" s="49"/>
      <c r="E406" s="49"/>
      <c r="F406" s="49"/>
      <c r="H406" s="49"/>
      <c r="J406" s="115"/>
      <c r="N406" s="119"/>
      <c r="Q406" s="49"/>
      <c r="R406" s="49"/>
      <c r="S406" s="49"/>
    </row>
    <row r="407" s="1" customFormat="1" ht="11.4" spans="4:19">
      <c r="D407" s="49"/>
      <c r="E407" s="49"/>
      <c r="F407" s="49"/>
      <c r="H407" s="49"/>
      <c r="J407" s="115"/>
      <c r="N407" s="119"/>
      <c r="Q407" s="49"/>
      <c r="R407" s="49"/>
      <c r="S407" s="49"/>
    </row>
    <row r="408" s="1" customFormat="1" ht="11.4" spans="4:19">
      <c r="D408" s="49"/>
      <c r="E408" s="49"/>
      <c r="F408" s="49"/>
      <c r="H408" s="49"/>
      <c r="J408" s="115"/>
      <c r="N408" s="119"/>
      <c r="Q408" s="49"/>
      <c r="R408" s="49"/>
      <c r="S408" s="49"/>
    </row>
    <row r="409" s="1" customFormat="1" ht="11.4" spans="4:19">
      <c r="D409" s="49"/>
      <c r="E409" s="49"/>
      <c r="F409" s="49"/>
      <c r="H409" s="49"/>
      <c r="J409" s="115"/>
      <c r="N409" s="119"/>
      <c r="Q409" s="49"/>
      <c r="R409" s="49"/>
      <c r="S409" s="49"/>
    </row>
    <row r="410" s="1" customFormat="1" ht="11.4" spans="4:19">
      <c r="D410" s="49"/>
      <c r="E410" s="49"/>
      <c r="F410" s="49"/>
      <c r="H410" s="49"/>
      <c r="J410" s="115"/>
      <c r="N410" s="119"/>
      <c r="Q410" s="49"/>
      <c r="R410" s="49"/>
      <c r="S410" s="49"/>
    </row>
    <row r="411" s="1" customFormat="1" ht="11.4" spans="4:19">
      <c r="D411" s="49"/>
      <c r="E411" s="49"/>
      <c r="F411" s="49"/>
      <c r="H411" s="49"/>
      <c r="J411" s="115"/>
      <c r="N411" s="119"/>
      <c r="Q411" s="49"/>
      <c r="R411" s="49"/>
      <c r="S411" s="49"/>
    </row>
    <row r="412" s="1" customFormat="1" ht="11.4" spans="4:19">
      <c r="D412" s="49"/>
      <c r="E412" s="49"/>
      <c r="F412" s="49"/>
      <c r="H412" s="49"/>
      <c r="J412" s="115"/>
      <c r="N412" s="119"/>
      <c r="Q412" s="49"/>
      <c r="R412" s="49"/>
      <c r="S412" s="49"/>
    </row>
    <row r="413" s="1" customFormat="1" ht="11.4" spans="4:19">
      <c r="D413" s="49"/>
      <c r="E413" s="49"/>
      <c r="F413" s="49"/>
      <c r="H413" s="49"/>
      <c r="J413" s="115"/>
      <c r="N413" s="119"/>
      <c r="Q413" s="49"/>
      <c r="R413" s="49"/>
      <c r="S413" s="49"/>
    </row>
    <row r="414" s="1" customFormat="1" ht="11.4" spans="4:19">
      <c r="D414" s="49"/>
      <c r="E414" s="49"/>
      <c r="F414" s="49"/>
      <c r="H414" s="49"/>
      <c r="J414" s="115"/>
      <c r="N414" s="119"/>
      <c r="Q414" s="49"/>
      <c r="R414" s="49"/>
      <c r="S414" s="49"/>
    </row>
    <row r="415" s="1" customFormat="1" ht="11.4" spans="4:19">
      <c r="D415" s="49"/>
      <c r="E415" s="49"/>
      <c r="F415" s="49"/>
      <c r="H415" s="49"/>
      <c r="J415" s="115"/>
      <c r="N415" s="119"/>
      <c r="Q415" s="49"/>
      <c r="R415" s="49"/>
      <c r="S415" s="49"/>
    </row>
    <row r="416" s="1" customFormat="1" ht="11.4" spans="4:19">
      <c r="D416" s="49"/>
      <c r="E416" s="49"/>
      <c r="F416" s="49"/>
      <c r="H416" s="49"/>
      <c r="J416" s="115"/>
      <c r="N416" s="119"/>
      <c r="Q416" s="49"/>
      <c r="R416" s="49"/>
      <c r="S416" s="49"/>
    </row>
    <row r="417" s="1" customFormat="1" ht="11.4" spans="4:19">
      <c r="D417" s="49"/>
      <c r="E417" s="49"/>
      <c r="F417" s="49"/>
      <c r="H417" s="49"/>
      <c r="J417" s="115"/>
      <c r="N417" s="119"/>
      <c r="Q417" s="49"/>
      <c r="R417" s="49"/>
      <c r="S417" s="49"/>
    </row>
    <row r="418" s="1" customFormat="1" ht="11.4" spans="4:19">
      <c r="D418" s="49"/>
      <c r="E418" s="49"/>
      <c r="F418" s="49"/>
      <c r="H418" s="49"/>
      <c r="J418" s="115"/>
      <c r="N418" s="119"/>
      <c r="Q418" s="49"/>
      <c r="R418" s="49"/>
      <c r="S418" s="49"/>
    </row>
    <row r="419" s="1" customFormat="1" ht="11.4" spans="4:19">
      <c r="D419" s="49"/>
      <c r="E419" s="49"/>
      <c r="F419" s="49"/>
      <c r="H419" s="49"/>
      <c r="J419" s="115"/>
      <c r="N419" s="119"/>
      <c r="Q419" s="49"/>
      <c r="R419" s="49"/>
      <c r="S419" s="49"/>
    </row>
    <row r="420" s="1" customFormat="1" ht="11.4" spans="4:19">
      <c r="D420" s="49"/>
      <c r="E420" s="49"/>
      <c r="F420" s="49"/>
      <c r="H420" s="49"/>
      <c r="J420" s="115"/>
      <c r="N420" s="119"/>
      <c r="Q420" s="49"/>
      <c r="R420" s="49"/>
      <c r="S420" s="49"/>
    </row>
    <row r="421" s="1" customFormat="1" ht="11.4" spans="4:19">
      <c r="D421" s="49"/>
      <c r="E421" s="49"/>
      <c r="F421" s="49"/>
      <c r="H421" s="49"/>
      <c r="J421" s="115"/>
      <c r="N421" s="119"/>
      <c r="Q421" s="49"/>
      <c r="R421" s="49"/>
      <c r="S421" s="49"/>
    </row>
    <row r="422" s="1" customFormat="1" ht="11.4" spans="4:19">
      <c r="D422" s="49"/>
      <c r="E422" s="49"/>
      <c r="F422" s="49"/>
      <c r="H422" s="49"/>
      <c r="J422" s="115"/>
      <c r="N422" s="119"/>
      <c r="Q422" s="49"/>
      <c r="R422" s="49"/>
      <c r="S422" s="49"/>
    </row>
    <row r="423" s="1" customFormat="1" ht="11.4" spans="4:19">
      <c r="D423" s="49"/>
      <c r="E423" s="49"/>
      <c r="F423" s="49"/>
      <c r="H423" s="49"/>
      <c r="J423" s="115"/>
      <c r="N423" s="119"/>
      <c r="Q423" s="49"/>
      <c r="R423" s="49"/>
      <c r="S423" s="49"/>
    </row>
    <row r="424" s="1" customFormat="1" ht="11.4" spans="4:19">
      <c r="D424" s="49"/>
      <c r="E424" s="49"/>
      <c r="F424" s="49"/>
      <c r="H424" s="49"/>
      <c r="J424" s="115"/>
      <c r="N424" s="119"/>
      <c r="Q424" s="49"/>
      <c r="R424" s="49"/>
      <c r="S424" s="49"/>
    </row>
    <row r="425" s="1" customFormat="1" ht="11.4" spans="4:19">
      <c r="D425" s="49"/>
      <c r="E425" s="49"/>
      <c r="F425" s="49"/>
      <c r="H425" s="49"/>
      <c r="J425" s="115"/>
      <c r="N425" s="119"/>
      <c r="Q425" s="49"/>
      <c r="R425" s="49"/>
      <c r="S425" s="49"/>
    </row>
    <row r="426" s="1" customFormat="1" ht="11.4" spans="4:19">
      <c r="D426" s="49"/>
      <c r="E426" s="49"/>
      <c r="F426" s="49"/>
      <c r="H426" s="49"/>
      <c r="J426" s="115"/>
      <c r="N426" s="119"/>
      <c r="Q426" s="49"/>
      <c r="R426" s="49"/>
      <c r="S426" s="49"/>
    </row>
    <row r="427" s="1" customFormat="1" ht="11.4" spans="4:19">
      <c r="D427" s="49"/>
      <c r="E427" s="49"/>
      <c r="F427" s="49"/>
      <c r="H427" s="49"/>
      <c r="J427" s="115"/>
      <c r="N427" s="119"/>
      <c r="Q427" s="49"/>
      <c r="R427" s="49"/>
      <c r="S427" s="49"/>
    </row>
    <row r="428" s="1" customFormat="1" ht="11.4" spans="4:19">
      <c r="D428" s="49"/>
      <c r="E428" s="49"/>
      <c r="F428" s="49"/>
      <c r="H428" s="49"/>
      <c r="J428" s="115"/>
      <c r="N428" s="119"/>
      <c r="Q428" s="49"/>
      <c r="R428" s="49"/>
      <c r="S428" s="49"/>
    </row>
    <row r="429" s="1" customFormat="1" ht="11.4" spans="4:19">
      <c r="D429" s="49"/>
      <c r="E429" s="49"/>
      <c r="F429" s="49"/>
      <c r="H429" s="49"/>
      <c r="J429" s="115"/>
      <c r="N429" s="119"/>
      <c r="Q429" s="49"/>
      <c r="R429" s="49"/>
      <c r="S429" s="49"/>
    </row>
    <row r="430" s="1" customFormat="1" ht="11.4" spans="4:19">
      <c r="D430" s="49"/>
      <c r="E430" s="49"/>
      <c r="F430" s="49"/>
      <c r="H430" s="49"/>
      <c r="J430" s="115"/>
      <c r="N430" s="119"/>
      <c r="Q430" s="49"/>
      <c r="R430" s="49"/>
      <c r="S430" s="49"/>
    </row>
    <row r="431" s="1" customFormat="1" ht="11.4" spans="4:19">
      <c r="D431" s="49"/>
      <c r="E431" s="49"/>
      <c r="F431" s="49"/>
      <c r="H431" s="49"/>
      <c r="J431" s="115"/>
      <c r="N431" s="119"/>
      <c r="Q431" s="49"/>
      <c r="R431" s="49"/>
      <c r="S431" s="49"/>
    </row>
    <row r="432" s="1" customFormat="1" ht="11.4" spans="4:19">
      <c r="D432" s="49"/>
      <c r="E432" s="49"/>
      <c r="F432" s="49"/>
      <c r="H432" s="49"/>
      <c r="J432" s="115"/>
      <c r="N432" s="119"/>
      <c r="Q432" s="49"/>
      <c r="R432" s="49"/>
      <c r="S432" s="49"/>
    </row>
    <row r="433" s="1" customFormat="1" ht="11.4" spans="4:19">
      <c r="D433" s="49"/>
      <c r="E433" s="49"/>
      <c r="F433" s="49"/>
      <c r="H433" s="49"/>
      <c r="J433" s="115"/>
      <c r="N433" s="119"/>
      <c r="Q433" s="49"/>
      <c r="R433" s="49"/>
      <c r="S433" s="49"/>
    </row>
    <row r="434" s="1" customFormat="1" ht="11.4" spans="4:19">
      <c r="D434" s="49"/>
      <c r="E434" s="49"/>
      <c r="F434" s="49"/>
      <c r="H434" s="49"/>
      <c r="J434" s="115"/>
      <c r="N434" s="119"/>
      <c r="Q434" s="49"/>
      <c r="R434" s="49"/>
      <c r="S434" s="49"/>
    </row>
    <row r="435" s="1" customFormat="1" ht="11.4" spans="4:19">
      <c r="D435" s="49"/>
      <c r="E435" s="49"/>
      <c r="F435" s="49"/>
      <c r="H435" s="49"/>
      <c r="J435" s="115"/>
      <c r="N435" s="119"/>
      <c r="Q435" s="49"/>
      <c r="R435" s="49"/>
      <c r="S435" s="49"/>
    </row>
    <row r="436" s="1" customFormat="1" ht="11.4" spans="4:19">
      <c r="D436" s="49"/>
      <c r="E436" s="49"/>
      <c r="F436" s="49"/>
      <c r="H436" s="49"/>
      <c r="J436" s="115"/>
      <c r="N436" s="119"/>
      <c r="Q436" s="49"/>
      <c r="R436" s="49"/>
      <c r="S436" s="49"/>
    </row>
    <row r="437" s="1" customFormat="1" ht="11.4" spans="4:19">
      <c r="D437" s="49"/>
      <c r="E437" s="49"/>
      <c r="F437" s="49"/>
      <c r="H437" s="49"/>
      <c r="J437" s="115"/>
      <c r="N437" s="119"/>
      <c r="Q437" s="49"/>
      <c r="R437" s="49"/>
      <c r="S437" s="49"/>
    </row>
    <row r="438" s="1" customFormat="1" ht="11.4" spans="4:19">
      <c r="D438" s="49"/>
      <c r="E438" s="49"/>
      <c r="F438" s="49"/>
      <c r="H438" s="49"/>
      <c r="J438" s="115"/>
      <c r="N438" s="119"/>
      <c r="Q438" s="49"/>
      <c r="R438" s="49"/>
      <c r="S438" s="49"/>
    </row>
    <row r="439" s="1" customFormat="1" ht="11.4" spans="4:19">
      <c r="D439" s="49"/>
      <c r="E439" s="49"/>
      <c r="F439" s="49"/>
      <c r="H439" s="49"/>
      <c r="J439" s="115"/>
      <c r="N439" s="119"/>
      <c r="Q439" s="49"/>
      <c r="R439" s="49"/>
      <c r="S439" s="49"/>
    </row>
    <row r="440" s="1" customFormat="1" ht="11.4" spans="4:19">
      <c r="D440" s="49"/>
      <c r="E440" s="49"/>
      <c r="F440" s="49"/>
      <c r="H440" s="49"/>
      <c r="J440" s="115"/>
      <c r="N440" s="119"/>
      <c r="Q440" s="49"/>
      <c r="R440" s="49"/>
      <c r="S440" s="49"/>
    </row>
    <row r="441" s="1" customFormat="1" ht="11.4" spans="4:19">
      <c r="D441" s="49"/>
      <c r="E441" s="49"/>
      <c r="F441" s="49"/>
      <c r="H441" s="49"/>
      <c r="J441" s="115"/>
      <c r="N441" s="119"/>
      <c r="Q441" s="49"/>
      <c r="R441" s="49"/>
      <c r="S441" s="49"/>
    </row>
    <row r="442" s="1" customFormat="1" ht="11.4" spans="4:19">
      <c r="D442" s="49"/>
      <c r="E442" s="49"/>
      <c r="F442" s="49"/>
      <c r="H442" s="49"/>
      <c r="J442" s="115"/>
      <c r="N442" s="119"/>
      <c r="Q442" s="49"/>
      <c r="R442" s="49"/>
      <c r="S442" s="49"/>
    </row>
    <row r="443" s="1" customFormat="1" ht="11.4" spans="4:19">
      <c r="D443" s="49"/>
      <c r="E443" s="49"/>
      <c r="F443" s="49"/>
      <c r="H443" s="49"/>
      <c r="J443" s="115"/>
      <c r="N443" s="119"/>
      <c r="Q443" s="49"/>
      <c r="R443" s="49"/>
      <c r="S443" s="49"/>
    </row>
    <row r="444" s="1" customFormat="1" ht="11.4" spans="4:19">
      <c r="D444" s="49"/>
      <c r="E444" s="49"/>
      <c r="F444" s="49"/>
      <c r="H444" s="49"/>
      <c r="J444" s="115"/>
      <c r="N444" s="119"/>
      <c r="Q444" s="49"/>
      <c r="R444" s="49"/>
      <c r="S444" s="49"/>
    </row>
    <row r="445" s="1" customFormat="1" ht="11.4" spans="4:19">
      <c r="D445" s="49"/>
      <c r="E445" s="49"/>
      <c r="F445" s="49"/>
      <c r="H445" s="49"/>
      <c r="J445" s="115"/>
      <c r="N445" s="119"/>
      <c r="Q445" s="49"/>
      <c r="R445" s="49"/>
      <c r="S445" s="49"/>
    </row>
    <row r="446" s="1" customFormat="1" ht="11.4" spans="4:19">
      <c r="D446" s="49"/>
      <c r="E446" s="49"/>
      <c r="F446" s="49"/>
      <c r="H446" s="49"/>
      <c r="J446" s="115"/>
      <c r="N446" s="119"/>
      <c r="Q446" s="49"/>
      <c r="R446" s="49"/>
      <c r="S446" s="49"/>
    </row>
    <row r="447" s="1" customFormat="1" ht="11.4" spans="4:19">
      <c r="D447" s="49"/>
      <c r="E447" s="49"/>
      <c r="F447" s="49"/>
      <c r="H447" s="49"/>
      <c r="J447" s="115"/>
      <c r="N447" s="119"/>
      <c r="Q447" s="49"/>
      <c r="R447" s="49"/>
      <c r="S447" s="49"/>
    </row>
    <row r="448" s="1" customFormat="1" ht="11.4" spans="4:19">
      <c r="D448" s="49"/>
      <c r="E448" s="49"/>
      <c r="F448" s="49"/>
      <c r="H448" s="49"/>
      <c r="J448" s="115"/>
      <c r="N448" s="119"/>
      <c r="Q448" s="49"/>
      <c r="R448" s="49"/>
      <c r="S448" s="49"/>
    </row>
    <row r="449" s="1" customFormat="1" ht="11.4" spans="4:19">
      <c r="D449" s="49"/>
      <c r="E449" s="49"/>
      <c r="F449" s="49"/>
      <c r="H449" s="49"/>
      <c r="J449" s="115"/>
      <c r="N449" s="119"/>
      <c r="Q449" s="49"/>
      <c r="R449" s="49"/>
      <c r="S449" s="49"/>
    </row>
    <row r="450" s="1" customFormat="1" ht="11.4" spans="4:19">
      <c r="D450" s="49"/>
      <c r="E450" s="49"/>
      <c r="F450" s="49"/>
      <c r="H450" s="49"/>
      <c r="J450" s="115"/>
      <c r="N450" s="119"/>
      <c r="Q450" s="49"/>
      <c r="R450" s="49"/>
      <c r="S450" s="49"/>
    </row>
    <row r="451" s="1" customFormat="1" ht="11.4" spans="4:19">
      <c r="D451" s="49"/>
      <c r="E451" s="49"/>
      <c r="F451" s="49"/>
      <c r="H451" s="49"/>
      <c r="J451" s="115"/>
      <c r="N451" s="119"/>
      <c r="Q451" s="49"/>
      <c r="R451" s="49"/>
      <c r="S451" s="49"/>
    </row>
    <row r="452" s="1" customFormat="1" ht="11.4" spans="4:19">
      <c r="D452" s="49"/>
      <c r="E452" s="49"/>
      <c r="F452" s="49"/>
      <c r="H452" s="49"/>
      <c r="J452" s="115"/>
      <c r="N452" s="119"/>
      <c r="Q452" s="49"/>
      <c r="R452" s="49"/>
      <c r="S452" s="49"/>
    </row>
    <row r="453" s="1" customFormat="1" ht="11.4" spans="4:19">
      <c r="D453" s="49"/>
      <c r="E453" s="49"/>
      <c r="F453" s="49"/>
      <c r="H453" s="49"/>
      <c r="J453" s="115"/>
      <c r="N453" s="119"/>
      <c r="Q453" s="49"/>
      <c r="R453" s="49"/>
      <c r="S453" s="49"/>
    </row>
    <row r="454" s="1" customFormat="1" ht="11.4" spans="4:19">
      <c r="D454" s="49"/>
      <c r="E454" s="49"/>
      <c r="F454" s="49"/>
      <c r="H454" s="49"/>
      <c r="J454" s="115"/>
      <c r="N454" s="119"/>
      <c r="Q454" s="49"/>
      <c r="R454" s="49"/>
      <c r="S454" s="49"/>
    </row>
    <row r="455" s="1" customFormat="1" ht="11.4" spans="4:19">
      <c r="D455" s="49"/>
      <c r="E455" s="49"/>
      <c r="F455" s="49"/>
      <c r="H455" s="49"/>
      <c r="J455" s="115"/>
      <c r="N455" s="119"/>
      <c r="Q455" s="49"/>
      <c r="R455" s="49"/>
      <c r="S455" s="49"/>
    </row>
    <row r="456" s="1" customFormat="1" ht="11.4" spans="4:19">
      <c r="D456" s="49"/>
      <c r="E456" s="49"/>
      <c r="F456" s="49"/>
      <c r="H456" s="49"/>
      <c r="J456" s="115"/>
      <c r="N456" s="119"/>
      <c r="Q456" s="49"/>
      <c r="R456" s="49"/>
      <c r="S456" s="49"/>
    </row>
    <row r="457" s="1" customFormat="1" ht="11.4" spans="4:19">
      <c r="D457" s="49"/>
      <c r="E457" s="49"/>
      <c r="F457" s="49"/>
      <c r="H457" s="49"/>
      <c r="J457" s="115"/>
      <c r="N457" s="119"/>
      <c r="Q457" s="49"/>
      <c r="R457" s="49"/>
      <c r="S457" s="49"/>
    </row>
    <row r="458" s="1" customFormat="1" ht="11.4" spans="4:19">
      <c r="D458" s="49"/>
      <c r="E458" s="49"/>
      <c r="F458" s="49"/>
      <c r="H458" s="49"/>
      <c r="J458" s="115"/>
      <c r="N458" s="119"/>
      <c r="Q458" s="49"/>
      <c r="R458" s="49"/>
      <c r="S458" s="49"/>
    </row>
    <row r="459" s="1" customFormat="1" ht="11.4" spans="4:19">
      <c r="D459" s="49"/>
      <c r="E459" s="49"/>
      <c r="F459" s="49"/>
      <c r="H459" s="49"/>
      <c r="J459" s="115"/>
      <c r="N459" s="119"/>
      <c r="Q459" s="49"/>
      <c r="R459" s="49"/>
      <c r="S459" s="49"/>
    </row>
    <row r="460" s="1" customFormat="1" ht="11.4" spans="4:19">
      <c r="D460" s="49"/>
      <c r="E460" s="49"/>
      <c r="F460" s="49"/>
      <c r="H460" s="49"/>
      <c r="J460" s="115"/>
      <c r="N460" s="119"/>
      <c r="Q460" s="49"/>
      <c r="R460" s="49"/>
      <c r="S460" s="49"/>
    </row>
    <row r="461" s="1" customFormat="1" ht="11.4" spans="4:19">
      <c r="D461" s="49"/>
      <c r="E461" s="49"/>
      <c r="F461" s="49"/>
      <c r="H461" s="49"/>
      <c r="J461" s="115"/>
      <c r="N461" s="119"/>
      <c r="Q461" s="49"/>
      <c r="R461" s="49"/>
      <c r="S461" s="49"/>
    </row>
    <row r="462" s="1" customFormat="1" ht="11.4" spans="4:19">
      <c r="D462" s="49"/>
      <c r="E462" s="49"/>
      <c r="F462" s="49"/>
      <c r="H462" s="49"/>
      <c r="J462" s="115"/>
      <c r="N462" s="119"/>
      <c r="Q462" s="49"/>
      <c r="R462" s="49"/>
      <c r="S462" s="49"/>
    </row>
    <row r="463" s="1" customFormat="1" ht="11.4" spans="4:19">
      <c r="D463" s="49"/>
      <c r="E463" s="49"/>
      <c r="F463" s="49"/>
      <c r="H463" s="49"/>
      <c r="J463" s="115"/>
      <c r="N463" s="119"/>
      <c r="Q463" s="49"/>
      <c r="R463" s="49"/>
      <c r="S463" s="49"/>
    </row>
    <row r="464" s="1" customFormat="1" ht="11.4" spans="4:19">
      <c r="D464" s="49"/>
      <c r="E464" s="49"/>
      <c r="F464" s="49"/>
      <c r="H464" s="49"/>
      <c r="J464" s="115"/>
      <c r="N464" s="119"/>
      <c r="Q464" s="49"/>
      <c r="R464" s="49"/>
      <c r="S464" s="49"/>
    </row>
    <row r="465" s="1" customFormat="1" ht="11.4" spans="4:19">
      <c r="D465" s="49"/>
      <c r="E465" s="49"/>
      <c r="F465" s="49"/>
      <c r="H465" s="49"/>
      <c r="J465" s="115"/>
      <c r="N465" s="119"/>
      <c r="Q465" s="49"/>
      <c r="R465" s="49"/>
      <c r="S465" s="49"/>
    </row>
    <row r="466" s="1" customFormat="1" ht="11.4" spans="4:19">
      <c r="D466" s="49"/>
      <c r="E466" s="49"/>
      <c r="F466" s="49"/>
      <c r="H466" s="49"/>
      <c r="J466" s="115"/>
      <c r="N466" s="119"/>
      <c r="Q466" s="49"/>
      <c r="R466" s="49"/>
      <c r="S466" s="49"/>
    </row>
    <row r="467" s="1" customFormat="1" ht="11.4" spans="4:19">
      <c r="D467" s="49"/>
      <c r="E467" s="49"/>
      <c r="F467" s="49"/>
      <c r="H467" s="49"/>
      <c r="J467" s="115"/>
      <c r="N467" s="119"/>
      <c r="Q467" s="49"/>
      <c r="R467" s="49"/>
      <c r="S467" s="49"/>
    </row>
    <row r="468" s="1" customFormat="1" ht="11.4" spans="4:19">
      <c r="D468" s="49"/>
      <c r="E468" s="49"/>
      <c r="F468" s="49"/>
      <c r="H468" s="49"/>
      <c r="J468" s="115"/>
      <c r="N468" s="119"/>
      <c r="Q468" s="49"/>
      <c r="R468" s="49"/>
      <c r="S468" s="49"/>
    </row>
    <row r="469" s="1" customFormat="1" ht="11.4" spans="4:19">
      <c r="D469" s="49"/>
      <c r="E469" s="49"/>
      <c r="F469" s="49"/>
      <c r="H469" s="49"/>
      <c r="J469" s="115"/>
      <c r="N469" s="119"/>
      <c r="Q469" s="49"/>
      <c r="R469" s="49"/>
      <c r="S469" s="49"/>
    </row>
    <row r="470" s="1" customFormat="1" ht="11.4" spans="4:19">
      <c r="D470" s="49"/>
      <c r="E470" s="49"/>
      <c r="F470" s="49"/>
      <c r="H470" s="49"/>
      <c r="J470" s="115"/>
      <c r="N470" s="119"/>
      <c r="Q470" s="49"/>
      <c r="R470" s="49"/>
      <c r="S470" s="49"/>
    </row>
    <row r="471" s="1" customFormat="1" ht="11.4" spans="4:19">
      <c r="D471" s="49"/>
      <c r="E471" s="49"/>
      <c r="F471" s="49"/>
      <c r="H471" s="49"/>
      <c r="J471" s="115"/>
      <c r="N471" s="119"/>
      <c r="Q471" s="49"/>
      <c r="R471" s="49"/>
      <c r="S471" s="49"/>
    </row>
    <row r="472" s="1" customFormat="1" ht="11.4" spans="4:19">
      <c r="D472" s="49"/>
      <c r="E472" s="49"/>
      <c r="F472" s="49"/>
      <c r="H472" s="49"/>
      <c r="J472" s="115"/>
      <c r="N472" s="119"/>
      <c r="Q472" s="49"/>
      <c r="R472" s="49"/>
      <c r="S472" s="49"/>
    </row>
    <row r="473" s="1" customFormat="1" ht="11.4" spans="4:19">
      <c r="D473" s="49"/>
      <c r="E473" s="49"/>
      <c r="F473" s="49"/>
      <c r="H473" s="49"/>
      <c r="J473" s="115"/>
      <c r="N473" s="119"/>
      <c r="Q473" s="49"/>
      <c r="R473" s="49"/>
      <c r="S473" s="49"/>
    </row>
    <row r="474" s="1" customFormat="1" ht="11.4" spans="4:19">
      <c r="D474" s="49"/>
      <c r="E474" s="49"/>
      <c r="F474" s="49"/>
      <c r="H474" s="49"/>
      <c r="J474" s="115"/>
      <c r="N474" s="119"/>
      <c r="Q474" s="49"/>
      <c r="R474" s="49"/>
      <c r="S474" s="49"/>
    </row>
    <row r="475" s="1" customFormat="1" ht="11.4" spans="4:19">
      <c r="D475" s="49"/>
      <c r="E475" s="49"/>
      <c r="F475" s="49"/>
      <c r="H475" s="49"/>
      <c r="J475" s="115"/>
      <c r="N475" s="119"/>
      <c r="Q475" s="49"/>
      <c r="R475" s="49"/>
      <c r="S475" s="49"/>
    </row>
    <row r="476" s="1" customFormat="1" ht="11.4" spans="4:19">
      <c r="D476" s="49"/>
      <c r="E476" s="49"/>
      <c r="F476" s="49"/>
      <c r="H476" s="49"/>
      <c r="J476" s="115"/>
      <c r="N476" s="119"/>
      <c r="Q476" s="49"/>
      <c r="R476" s="49"/>
      <c r="S476" s="49"/>
    </row>
    <row r="477" s="1" customFormat="1" ht="11.4" spans="4:19">
      <c r="D477" s="49"/>
      <c r="E477" s="49"/>
      <c r="F477" s="49"/>
      <c r="H477" s="49"/>
      <c r="J477" s="115"/>
      <c r="N477" s="119"/>
      <c r="Q477" s="49"/>
      <c r="R477" s="49"/>
      <c r="S477" s="49"/>
    </row>
    <row r="478" s="1" customFormat="1" ht="11.4" spans="4:19">
      <c r="D478" s="49"/>
      <c r="E478" s="49"/>
      <c r="F478" s="49"/>
      <c r="H478" s="49"/>
      <c r="J478" s="115"/>
      <c r="N478" s="119"/>
      <c r="Q478" s="49"/>
      <c r="R478" s="49"/>
      <c r="S478" s="49"/>
    </row>
    <row r="479" s="1" customFormat="1" ht="11.4" spans="4:19">
      <c r="D479" s="49"/>
      <c r="E479" s="49"/>
      <c r="F479" s="49"/>
      <c r="H479" s="49"/>
      <c r="J479" s="115"/>
      <c r="N479" s="119"/>
      <c r="Q479" s="49"/>
      <c r="R479" s="49"/>
      <c r="S479" s="49"/>
    </row>
    <row r="480" s="1" customFormat="1" ht="11.4" spans="4:19">
      <c r="D480" s="49"/>
      <c r="E480" s="49"/>
      <c r="F480" s="49"/>
      <c r="H480" s="49"/>
      <c r="J480" s="115"/>
      <c r="N480" s="119"/>
      <c r="Q480" s="49"/>
      <c r="R480" s="49"/>
      <c r="S480" s="49"/>
    </row>
    <row r="481" s="1" customFormat="1" ht="11.4" spans="4:19">
      <c r="D481" s="49"/>
      <c r="E481" s="49"/>
      <c r="F481" s="49"/>
      <c r="H481" s="49"/>
      <c r="J481" s="115"/>
      <c r="N481" s="119"/>
      <c r="Q481" s="49"/>
      <c r="R481" s="49"/>
      <c r="S481" s="49"/>
    </row>
    <row r="482" s="1" customFormat="1" ht="11.4" spans="4:19">
      <c r="D482" s="49"/>
      <c r="E482" s="49"/>
      <c r="F482" s="49"/>
      <c r="H482" s="49"/>
      <c r="J482" s="115"/>
      <c r="N482" s="119"/>
      <c r="Q482" s="49"/>
      <c r="R482" s="49"/>
      <c r="S482" s="49"/>
    </row>
    <row r="483" s="1" customFormat="1" ht="11.4" spans="4:19">
      <c r="D483" s="49"/>
      <c r="E483" s="49"/>
      <c r="F483" s="49"/>
      <c r="H483" s="49"/>
      <c r="J483" s="115"/>
      <c r="N483" s="119"/>
      <c r="Q483" s="49"/>
      <c r="R483" s="49"/>
      <c r="S483" s="49"/>
    </row>
    <row r="484" s="1" customFormat="1" ht="11.4" spans="4:19">
      <c r="D484" s="49"/>
      <c r="E484" s="49"/>
      <c r="F484" s="49"/>
      <c r="H484" s="49"/>
      <c r="J484" s="115"/>
      <c r="N484" s="119"/>
      <c r="Q484" s="49"/>
      <c r="R484" s="49"/>
      <c r="S484" s="49"/>
    </row>
    <row r="485" s="1" customFormat="1" ht="11.4" spans="4:19">
      <c r="D485" s="49"/>
      <c r="E485" s="49"/>
      <c r="F485" s="49"/>
      <c r="H485" s="49"/>
      <c r="J485" s="115"/>
      <c r="N485" s="119"/>
      <c r="Q485" s="49"/>
      <c r="R485" s="49"/>
      <c r="S485" s="49"/>
    </row>
    <row r="486" s="1" customFormat="1" ht="11.4" spans="4:19">
      <c r="D486" s="49"/>
      <c r="E486" s="49"/>
      <c r="F486" s="49"/>
      <c r="H486" s="49"/>
      <c r="J486" s="115"/>
      <c r="N486" s="119"/>
      <c r="Q486" s="49"/>
      <c r="R486" s="49"/>
      <c r="S486" s="49"/>
    </row>
    <row r="487" s="1" customFormat="1" ht="11.4" spans="4:19">
      <c r="D487" s="49"/>
      <c r="E487" s="49"/>
      <c r="F487" s="49"/>
      <c r="H487" s="49"/>
      <c r="J487" s="115"/>
      <c r="N487" s="119"/>
      <c r="Q487" s="49"/>
      <c r="R487" s="49"/>
      <c r="S487" s="49"/>
    </row>
    <row r="488" s="1" customFormat="1" ht="11.4" spans="4:19">
      <c r="D488" s="49"/>
      <c r="E488" s="49"/>
      <c r="F488" s="49"/>
      <c r="H488" s="49"/>
      <c r="J488" s="115"/>
      <c r="N488" s="119"/>
      <c r="Q488" s="49"/>
      <c r="R488" s="49"/>
      <c r="S488" s="49"/>
    </row>
    <row r="489" s="1" customFormat="1" ht="11.4" spans="4:19">
      <c r="D489" s="49"/>
      <c r="E489" s="49"/>
      <c r="F489" s="49"/>
      <c r="H489" s="49"/>
      <c r="J489" s="115"/>
      <c r="N489" s="119"/>
      <c r="Q489" s="49"/>
      <c r="R489" s="49"/>
      <c r="S489" s="49"/>
    </row>
    <row r="490" s="1" customFormat="1" ht="11.4" spans="4:19">
      <c r="D490" s="49"/>
      <c r="E490" s="49"/>
      <c r="F490" s="49"/>
      <c r="H490" s="49"/>
      <c r="J490" s="115"/>
      <c r="N490" s="119"/>
      <c r="Q490" s="49"/>
      <c r="R490" s="49"/>
      <c r="S490" s="49"/>
    </row>
    <row r="491" s="1" customFormat="1" ht="11.4" spans="4:19">
      <c r="D491" s="49"/>
      <c r="E491" s="49"/>
      <c r="F491" s="49"/>
      <c r="H491" s="49"/>
      <c r="J491" s="115"/>
      <c r="N491" s="119"/>
      <c r="Q491" s="49"/>
      <c r="R491" s="49"/>
      <c r="S491" s="49"/>
    </row>
    <row r="492" s="1" customFormat="1" ht="11.4" spans="4:19">
      <c r="D492" s="49"/>
      <c r="E492" s="49"/>
      <c r="F492" s="49"/>
      <c r="H492" s="49"/>
      <c r="J492" s="115"/>
      <c r="N492" s="119"/>
      <c r="Q492" s="49"/>
      <c r="R492" s="49"/>
      <c r="S492" s="49"/>
    </row>
    <row r="493" s="1" customFormat="1" ht="11.4" spans="4:19">
      <c r="D493" s="49"/>
      <c r="E493" s="49"/>
      <c r="F493" s="49"/>
      <c r="H493" s="49"/>
      <c r="J493" s="115"/>
      <c r="N493" s="119"/>
      <c r="Q493" s="49"/>
      <c r="R493" s="49"/>
      <c r="S493" s="49"/>
    </row>
    <row r="494" s="1" customFormat="1" ht="11.4" spans="4:19">
      <c r="D494" s="49"/>
      <c r="E494" s="49"/>
      <c r="F494" s="49"/>
      <c r="H494" s="49"/>
      <c r="J494" s="115"/>
      <c r="N494" s="119"/>
      <c r="Q494" s="49"/>
      <c r="R494" s="49"/>
      <c r="S494" s="49"/>
    </row>
    <row r="495" s="1" customFormat="1" ht="11.4" spans="4:19">
      <c r="D495" s="49"/>
      <c r="E495" s="49"/>
      <c r="F495" s="49"/>
      <c r="H495" s="49"/>
      <c r="J495" s="115"/>
      <c r="N495" s="119"/>
      <c r="Q495" s="49"/>
      <c r="R495" s="49"/>
      <c r="S495" s="49"/>
    </row>
    <row r="496" s="1" customFormat="1" ht="11.4" spans="4:19">
      <c r="D496" s="49"/>
      <c r="E496" s="49"/>
      <c r="F496" s="49"/>
      <c r="H496" s="49"/>
      <c r="J496" s="115"/>
      <c r="N496" s="119"/>
      <c r="Q496" s="49"/>
      <c r="R496" s="49"/>
      <c r="S496" s="49"/>
    </row>
    <row r="497" s="1" customFormat="1" ht="11.4" spans="4:19">
      <c r="D497" s="49"/>
      <c r="E497" s="49"/>
      <c r="F497" s="49"/>
      <c r="H497" s="49"/>
      <c r="J497" s="115"/>
      <c r="N497" s="119"/>
      <c r="Q497" s="49"/>
      <c r="R497" s="49"/>
      <c r="S497" s="49"/>
    </row>
    <row r="498" s="1" customFormat="1" ht="11.4" spans="4:19">
      <c r="D498" s="49"/>
      <c r="E498" s="49"/>
      <c r="F498" s="49"/>
      <c r="H498" s="49"/>
      <c r="J498" s="115"/>
      <c r="N498" s="119"/>
      <c r="Q498" s="49"/>
      <c r="R498" s="49"/>
      <c r="S498" s="49"/>
    </row>
    <row r="499" s="1" customFormat="1" ht="11.4" spans="4:19">
      <c r="D499" s="49"/>
      <c r="E499" s="49"/>
      <c r="F499" s="49"/>
      <c r="H499" s="49"/>
      <c r="J499" s="115"/>
      <c r="N499" s="119"/>
      <c r="Q499" s="49"/>
      <c r="R499" s="49"/>
      <c r="S499" s="49"/>
    </row>
    <row r="500" s="1" customFormat="1" ht="11.4" spans="4:19">
      <c r="D500" s="49"/>
      <c r="E500" s="49"/>
      <c r="F500" s="49"/>
      <c r="H500" s="49"/>
      <c r="J500" s="115"/>
      <c r="N500" s="119"/>
      <c r="Q500" s="49"/>
      <c r="R500" s="49"/>
      <c r="S500" s="49"/>
    </row>
    <row r="501" s="1" customFormat="1" ht="11.4" spans="4:19">
      <c r="D501" s="49"/>
      <c r="E501" s="49"/>
      <c r="F501" s="49"/>
      <c r="H501" s="49"/>
      <c r="J501" s="115"/>
      <c r="N501" s="119"/>
      <c r="Q501" s="49"/>
      <c r="R501" s="49"/>
      <c r="S501" s="49"/>
    </row>
    <row r="502" s="1" customFormat="1" ht="11.4" spans="4:19">
      <c r="D502" s="49"/>
      <c r="E502" s="49"/>
      <c r="F502" s="49"/>
      <c r="H502" s="49"/>
      <c r="J502" s="115"/>
      <c r="N502" s="119"/>
      <c r="Q502" s="49"/>
      <c r="R502" s="49"/>
      <c r="S502" s="49"/>
    </row>
    <row r="503" s="1" customFormat="1" ht="11.4" spans="4:19">
      <c r="D503" s="49"/>
      <c r="E503" s="49"/>
      <c r="F503" s="49"/>
      <c r="H503" s="49"/>
      <c r="J503" s="115"/>
      <c r="N503" s="119"/>
      <c r="Q503" s="49"/>
      <c r="R503" s="49"/>
      <c r="S503" s="49"/>
    </row>
    <row r="504" s="1" customFormat="1" ht="11.4" spans="4:19">
      <c r="D504" s="49"/>
      <c r="E504" s="49"/>
      <c r="F504" s="49"/>
      <c r="H504" s="49"/>
      <c r="J504" s="115"/>
      <c r="N504" s="119"/>
      <c r="Q504" s="49"/>
      <c r="R504" s="49"/>
      <c r="S504" s="49"/>
    </row>
    <row r="505" s="1" customFormat="1" ht="11.4" spans="4:19">
      <c r="D505" s="49"/>
      <c r="E505" s="49"/>
      <c r="F505" s="49"/>
      <c r="H505" s="49"/>
      <c r="J505" s="115"/>
      <c r="N505" s="119"/>
      <c r="Q505" s="49"/>
      <c r="R505" s="49"/>
      <c r="S505" s="49"/>
    </row>
    <row r="506" s="1" customFormat="1" ht="11.4" spans="4:19">
      <c r="D506" s="49"/>
      <c r="E506" s="49"/>
      <c r="F506" s="49"/>
      <c r="H506" s="49"/>
      <c r="J506" s="115"/>
      <c r="N506" s="119"/>
      <c r="Q506" s="49"/>
      <c r="R506" s="49"/>
      <c r="S506" s="49"/>
    </row>
    <row r="507" s="1" customFormat="1" ht="11.4" spans="4:19">
      <c r="D507" s="49"/>
      <c r="E507" s="49"/>
      <c r="F507" s="49"/>
      <c r="H507" s="49"/>
      <c r="J507" s="115"/>
      <c r="N507" s="119"/>
      <c r="Q507" s="49"/>
      <c r="R507" s="49"/>
      <c r="S507" s="49"/>
    </row>
    <row r="508" s="1" customFormat="1" ht="11.4" spans="4:19">
      <c r="D508" s="49"/>
      <c r="E508" s="49"/>
      <c r="F508" s="49"/>
      <c r="H508" s="49"/>
      <c r="J508" s="115"/>
      <c r="N508" s="119"/>
      <c r="Q508" s="49"/>
      <c r="R508" s="49"/>
      <c r="S508" s="49"/>
    </row>
    <row r="509" s="1" customFormat="1" ht="11.4" spans="4:19">
      <c r="D509" s="49"/>
      <c r="E509" s="49"/>
      <c r="F509" s="49"/>
      <c r="H509" s="49"/>
      <c r="J509" s="115"/>
      <c r="N509" s="119"/>
      <c r="Q509" s="49"/>
      <c r="R509" s="49"/>
      <c r="S509" s="49"/>
    </row>
    <row r="510" s="1" customFormat="1" ht="11.4" spans="4:19">
      <c r="D510" s="49"/>
      <c r="E510" s="49"/>
      <c r="F510" s="49"/>
      <c r="H510" s="49"/>
      <c r="J510" s="115"/>
      <c r="N510" s="119"/>
      <c r="Q510" s="49"/>
      <c r="R510" s="49"/>
      <c r="S510" s="49"/>
    </row>
    <row r="511" s="1" customFormat="1" ht="11.4" spans="4:19">
      <c r="D511" s="49"/>
      <c r="E511" s="49"/>
      <c r="F511" s="49"/>
      <c r="H511" s="49"/>
      <c r="J511" s="115"/>
      <c r="N511" s="119"/>
      <c r="Q511" s="49"/>
      <c r="R511" s="49"/>
      <c r="S511" s="49"/>
    </row>
    <row r="512" s="1" customFormat="1" ht="11.4" spans="4:19">
      <c r="D512" s="49"/>
      <c r="E512" s="49"/>
      <c r="F512" s="49"/>
      <c r="H512" s="49"/>
      <c r="J512" s="115"/>
      <c r="N512" s="119"/>
      <c r="Q512" s="49"/>
      <c r="R512" s="49"/>
      <c r="S512" s="49"/>
    </row>
    <row r="513" s="1" customFormat="1" ht="11.4" spans="4:19">
      <c r="D513" s="49"/>
      <c r="E513" s="49"/>
      <c r="F513" s="49"/>
      <c r="H513" s="49"/>
      <c r="J513" s="115"/>
      <c r="N513" s="119"/>
      <c r="Q513" s="49"/>
      <c r="R513" s="49"/>
      <c r="S513" s="49"/>
    </row>
    <row r="514" s="1" customFormat="1" ht="11.4" spans="4:19">
      <c r="D514" s="49"/>
      <c r="E514" s="49"/>
      <c r="F514" s="49"/>
      <c r="H514" s="49"/>
      <c r="J514" s="115"/>
      <c r="N514" s="119"/>
      <c r="Q514" s="49"/>
      <c r="R514" s="49"/>
      <c r="S514" s="49"/>
    </row>
    <row r="515" s="1" customFormat="1" ht="11.4" spans="4:19">
      <c r="D515" s="49"/>
      <c r="E515" s="49"/>
      <c r="F515" s="49"/>
      <c r="H515" s="49"/>
      <c r="J515" s="115"/>
      <c r="N515" s="119"/>
      <c r="Q515" s="49"/>
      <c r="R515" s="49"/>
      <c r="S515" s="49"/>
    </row>
    <row r="516" s="1" customFormat="1" ht="11.4" spans="4:19">
      <c r="D516" s="49"/>
      <c r="E516" s="49"/>
      <c r="F516" s="49"/>
      <c r="H516" s="49"/>
      <c r="J516" s="115"/>
      <c r="N516" s="119"/>
      <c r="Q516" s="49"/>
      <c r="R516" s="49"/>
      <c r="S516" s="49"/>
    </row>
    <row r="517" s="1" customFormat="1" ht="11.4" spans="4:19">
      <c r="D517" s="49"/>
      <c r="E517" s="49"/>
      <c r="F517" s="49"/>
      <c r="H517" s="49"/>
      <c r="J517" s="115"/>
      <c r="N517" s="119"/>
      <c r="Q517" s="49"/>
      <c r="R517" s="49"/>
      <c r="S517" s="49"/>
    </row>
    <row r="518" s="1" customFormat="1" ht="11.4" spans="4:19">
      <c r="D518" s="49"/>
      <c r="E518" s="49"/>
      <c r="F518" s="49"/>
      <c r="H518" s="49"/>
      <c r="J518" s="115"/>
      <c r="N518" s="119"/>
      <c r="Q518" s="49"/>
      <c r="R518" s="49"/>
      <c r="S518" s="49"/>
    </row>
    <row r="519" s="1" customFormat="1" ht="11.4" spans="4:19">
      <c r="D519" s="49"/>
      <c r="E519" s="49"/>
      <c r="F519" s="49"/>
      <c r="H519" s="49"/>
      <c r="J519" s="115"/>
      <c r="N519" s="119"/>
      <c r="Q519" s="49"/>
      <c r="R519" s="49"/>
      <c r="S519" s="49"/>
    </row>
    <row r="520" s="1" customFormat="1" ht="11.4" spans="4:19">
      <c r="D520" s="49"/>
      <c r="E520" s="49"/>
      <c r="F520" s="49"/>
      <c r="H520" s="49"/>
      <c r="J520" s="115"/>
      <c r="N520" s="119"/>
      <c r="Q520" s="49"/>
      <c r="R520" s="49"/>
      <c r="S520" s="49"/>
    </row>
    <row r="521" s="1" customFormat="1" ht="11.4" spans="4:19">
      <c r="D521" s="49"/>
      <c r="E521" s="49"/>
      <c r="F521" s="49"/>
      <c r="H521" s="49"/>
      <c r="J521" s="115"/>
      <c r="N521" s="119"/>
      <c r="Q521" s="49"/>
      <c r="R521" s="49"/>
      <c r="S521" s="49"/>
    </row>
    <row r="522" s="1" customFormat="1" ht="11.4" spans="4:19">
      <c r="D522" s="49"/>
      <c r="E522" s="49"/>
      <c r="F522" s="49"/>
      <c r="H522" s="49"/>
      <c r="J522" s="115"/>
      <c r="N522" s="119"/>
      <c r="Q522" s="49"/>
      <c r="R522" s="49"/>
      <c r="S522" s="49"/>
    </row>
    <row r="523" s="1" customFormat="1" ht="11.4" spans="4:19">
      <c r="D523" s="49"/>
      <c r="E523" s="49"/>
      <c r="F523" s="49"/>
      <c r="H523" s="49"/>
      <c r="J523" s="115"/>
      <c r="N523" s="119"/>
      <c r="Q523" s="49"/>
      <c r="R523" s="49"/>
      <c r="S523" s="49"/>
    </row>
    <row r="524" s="1" customFormat="1" ht="11.4" spans="4:19">
      <c r="D524" s="49"/>
      <c r="E524" s="49"/>
      <c r="F524" s="49"/>
      <c r="H524" s="49"/>
      <c r="J524" s="115"/>
      <c r="N524" s="119"/>
      <c r="Q524" s="49"/>
      <c r="R524" s="49"/>
      <c r="S524" s="49"/>
    </row>
    <row r="525" s="1" customFormat="1" ht="11.4" spans="4:19">
      <c r="D525" s="49"/>
      <c r="E525" s="49"/>
      <c r="F525" s="49"/>
      <c r="H525" s="49"/>
      <c r="J525" s="115"/>
      <c r="N525" s="119"/>
      <c r="Q525" s="49"/>
      <c r="R525" s="49"/>
      <c r="S525" s="49"/>
    </row>
    <row r="526" s="1" customFormat="1" ht="11.4" spans="4:19">
      <c r="D526" s="49"/>
      <c r="E526" s="49"/>
      <c r="F526" s="49"/>
      <c r="H526" s="49"/>
      <c r="J526" s="115"/>
      <c r="N526" s="119"/>
      <c r="Q526" s="49"/>
      <c r="R526" s="49"/>
      <c r="S526" s="49"/>
    </row>
    <row r="527" s="1" customFormat="1" ht="11.4" spans="4:19">
      <c r="D527" s="49"/>
      <c r="E527" s="49"/>
      <c r="F527" s="49"/>
      <c r="H527" s="49"/>
      <c r="J527" s="115"/>
      <c r="N527" s="119"/>
      <c r="Q527" s="49"/>
      <c r="R527" s="49"/>
      <c r="S527" s="49"/>
    </row>
    <row r="528" s="1" customFormat="1" ht="11.4" spans="4:19">
      <c r="D528" s="49"/>
      <c r="E528" s="49"/>
      <c r="F528" s="49"/>
      <c r="H528" s="49"/>
      <c r="J528" s="115"/>
      <c r="N528" s="119"/>
      <c r="Q528" s="49"/>
      <c r="R528" s="49"/>
      <c r="S528" s="49"/>
    </row>
    <row r="529" s="1" customFormat="1" ht="11.4" spans="4:19">
      <c r="D529" s="49"/>
      <c r="E529" s="49"/>
      <c r="F529" s="49"/>
      <c r="H529" s="49"/>
      <c r="J529" s="115"/>
      <c r="N529" s="119"/>
      <c r="Q529" s="49"/>
      <c r="R529" s="49"/>
      <c r="S529" s="49"/>
    </row>
    <row r="530" s="1" customFormat="1" ht="11.4" spans="4:19">
      <c r="D530" s="49"/>
      <c r="E530" s="49"/>
      <c r="F530" s="49"/>
      <c r="H530" s="49"/>
      <c r="J530" s="115"/>
      <c r="N530" s="119"/>
      <c r="Q530" s="49"/>
      <c r="R530" s="49"/>
      <c r="S530" s="49"/>
    </row>
  </sheetData>
  <sheetProtection algorithmName="SHA-512" hashValue="BsmmItNFf4JFK3ro/ev0WCwbK8dao4S4kMVPRT78syeaXCNoK70P6T8Q5n+w+2CHarHGJyiXNgcss5JNviqKqA==" saltValue="aYKIsAO0hjDUAdb0OFUolA==" spinCount="100000" sheet="1" formatCells="0" formatColumns="0" formatRows="0" insertRows="0" insertHyperlinks="0" deleteRows="0" sort="0" autoFilter="0" pivotTables="0"/>
  <mergeCells count="75">
    <mergeCell ref="A1:Q1"/>
    <mergeCell ref="A2:Q2"/>
    <mergeCell ref="A3:B3"/>
    <mergeCell ref="C3:F3"/>
    <mergeCell ref="N3:P3"/>
    <mergeCell ref="A4:B4"/>
    <mergeCell ref="C4:H4"/>
    <mergeCell ref="N4:P4"/>
    <mergeCell ref="A5:B5"/>
    <mergeCell ref="N5:P5"/>
    <mergeCell ref="A6:B6"/>
    <mergeCell ref="C6:F6"/>
    <mergeCell ref="A7:B7"/>
    <mergeCell ref="F9:H9"/>
    <mergeCell ref="C21:I21"/>
    <mergeCell ref="C22:I22"/>
    <mergeCell ref="C37:I37"/>
    <mergeCell ref="C47:I47"/>
    <mergeCell ref="C59:I59"/>
    <mergeCell ref="C74:I74"/>
    <mergeCell ref="C84:I84"/>
    <mergeCell ref="C101:K101"/>
    <mergeCell ref="C102:K102"/>
    <mergeCell ref="C103:K103"/>
    <mergeCell ref="C104:K104"/>
    <mergeCell ref="C105:K105"/>
    <mergeCell ref="C106:K106"/>
    <mergeCell ref="C109:I109"/>
    <mergeCell ref="C122:I122"/>
    <mergeCell ref="B134:I134"/>
    <mergeCell ref="B141:I141"/>
    <mergeCell ref="B146:I146"/>
    <mergeCell ref="B150:I150"/>
    <mergeCell ref="B153:I153"/>
    <mergeCell ref="B160:K160"/>
    <mergeCell ref="H161:I161"/>
    <mergeCell ref="C166:H166"/>
    <mergeCell ref="C167:G167"/>
    <mergeCell ref="C168:G168"/>
    <mergeCell ref="C170:H170"/>
    <mergeCell ref="C171:G171"/>
    <mergeCell ref="C172:G172"/>
    <mergeCell ref="A178:J178"/>
    <mergeCell ref="K178:L178"/>
    <mergeCell ref="M178:N178"/>
    <mergeCell ref="A179:J179"/>
    <mergeCell ref="A181:J181"/>
    <mergeCell ref="A182:J182"/>
    <mergeCell ref="A183:J183"/>
    <mergeCell ref="A185:B185"/>
    <mergeCell ref="C185:F185"/>
    <mergeCell ref="A186:B186"/>
    <mergeCell ref="C186:F186"/>
    <mergeCell ref="A187:B187"/>
    <mergeCell ref="C187:F187"/>
    <mergeCell ref="A189:B189"/>
    <mergeCell ref="C189:F189"/>
    <mergeCell ref="A190:B190"/>
    <mergeCell ref="C190:F190"/>
    <mergeCell ref="A191:B191"/>
    <mergeCell ref="C191:F191"/>
    <mergeCell ref="A197:F197"/>
    <mergeCell ref="A9:A96"/>
    <mergeCell ref="A101:A130"/>
    <mergeCell ref="A134:A138"/>
    <mergeCell ref="A141:A143"/>
    <mergeCell ref="A146:A150"/>
    <mergeCell ref="A153:A157"/>
    <mergeCell ref="A160:A172"/>
    <mergeCell ref="B9:B18"/>
    <mergeCell ref="B21:B80"/>
    <mergeCell ref="B84:B96"/>
    <mergeCell ref="B101:B106"/>
    <mergeCell ref="B109:B119"/>
    <mergeCell ref="B122:B130"/>
  </mergeCells>
  <printOptions horizontalCentered="1"/>
  <pageMargins left="0.5" right="0.5" top="0.75" bottom="0.75" header="0.5" footer="0.5"/>
  <pageSetup paperSize="9" scale="50" orientation="portrait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30"/>
  <sheetViews>
    <sheetView showGridLines="0" zoomScale="115" zoomScaleNormal="115" workbookViewId="0">
      <selection activeCell="K128" sqref="K128"/>
    </sheetView>
  </sheetViews>
  <sheetFormatPr defaultColWidth="9.21296296296296" defaultRowHeight="13.8"/>
  <cols>
    <col min="1" max="1" width="7.55555555555556" style="5" customWidth="1"/>
    <col min="2" max="2" width="14.212962962963" style="5" customWidth="1"/>
    <col min="3" max="3" width="29.212962962963" style="5" customWidth="1"/>
    <col min="4" max="4" width="15.8611111111111" style="6" customWidth="1"/>
    <col min="5" max="5" width="15.4444444444444" style="6" customWidth="1"/>
    <col min="6" max="6" width="7.98148148148148" style="6" customWidth="1"/>
    <col min="7" max="7" width="3.44444444444444" style="5" customWidth="1"/>
    <col min="8" max="8" width="4.73148148148148" style="6" customWidth="1"/>
    <col min="9" max="9" width="20.212962962963" style="5" customWidth="1"/>
    <col min="10" max="10" width="17.212962962963" style="7" customWidth="1"/>
    <col min="11" max="11" width="11.787037037037" style="5" customWidth="1"/>
    <col min="12" max="12" width="15" style="5" customWidth="1"/>
    <col min="13" max="13" width="12.212962962963" style="5" customWidth="1"/>
    <col min="14" max="14" width="9" style="8" customWidth="1"/>
    <col min="15" max="15" width="18.6666666666667" style="5" customWidth="1"/>
    <col min="16" max="16" width="10.3333333333333" style="5" customWidth="1"/>
    <col min="17" max="17" width="29.4444444444444" style="6" customWidth="1"/>
    <col min="18" max="19" width="3.78703703703704" style="6" customWidth="1"/>
    <col min="20" max="16384" width="9.21296296296296" style="5"/>
  </cols>
  <sheetData>
    <row r="1" ht="18" customHeight="1" spans="1:17">
      <c r="A1" s="9" t="s">
        <v>0</v>
      </c>
      <c r="B1" s="9"/>
      <c r="C1" s="9"/>
      <c r="D1" s="9"/>
      <c r="E1" s="9"/>
      <c r="F1" s="9"/>
      <c r="G1" s="9"/>
      <c r="H1" s="9"/>
      <c r="I1" s="9"/>
      <c r="J1" s="78"/>
      <c r="K1" s="9"/>
      <c r="L1" s="9"/>
      <c r="M1" s="9"/>
      <c r="N1" s="9"/>
      <c r="O1" s="9"/>
      <c r="P1" s="9"/>
      <c r="Q1" s="9"/>
    </row>
    <row r="2" ht="15" customHeight="1" spans="1:17">
      <c r="A2" s="10" t="s">
        <v>78</v>
      </c>
      <c r="B2" s="10"/>
      <c r="C2" s="10"/>
      <c r="D2" s="10"/>
      <c r="E2" s="10"/>
      <c r="F2" s="10"/>
      <c r="G2" s="10"/>
      <c r="H2" s="10"/>
      <c r="I2" s="10"/>
      <c r="J2" s="79"/>
      <c r="K2" s="10"/>
      <c r="L2" s="10"/>
      <c r="M2" s="10"/>
      <c r="N2" s="10"/>
      <c r="O2" s="10"/>
      <c r="P2" s="10"/>
      <c r="Q2" s="10"/>
    </row>
    <row r="3" spans="1:17">
      <c r="A3" s="11" t="s">
        <v>79</v>
      </c>
      <c r="B3" s="12"/>
      <c r="C3" s="13" t="s">
        <v>4</v>
      </c>
      <c r="D3" s="13"/>
      <c r="E3" s="13"/>
      <c r="F3" s="13"/>
      <c r="G3" s="14"/>
      <c r="H3" s="15"/>
      <c r="I3" s="80"/>
      <c r="J3" s="81"/>
      <c r="K3" s="82"/>
      <c r="L3" s="4"/>
      <c r="M3" s="82" t="s">
        <v>5</v>
      </c>
      <c r="N3" s="83" t="str">
        <f>Summary!N4</f>
        <v>Charles</v>
      </c>
      <c r="O3" s="83"/>
      <c r="P3" s="83"/>
      <c r="Q3" s="156"/>
    </row>
    <row r="4" ht="15" customHeight="1" spans="1:17">
      <c r="A4" s="16" t="s">
        <v>80</v>
      </c>
      <c r="B4" s="16"/>
      <c r="C4" s="17" t="s">
        <v>8</v>
      </c>
      <c r="D4" s="17"/>
      <c r="E4" s="17"/>
      <c r="F4" s="17"/>
      <c r="G4" s="17"/>
      <c r="H4" s="17"/>
      <c r="I4" s="80"/>
      <c r="J4" s="81"/>
      <c r="K4" s="82"/>
      <c r="L4" s="4"/>
      <c r="M4" s="82" t="s">
        <v>10</v>
      </c>
      <c r="N4" s="84" t="str">
        <f>Summary!N6</f>
        <v>V2</v>
      </c>
      <c r="O4" s="84"/>
      <c r="P4" s="84"/>
      <c r="Q4" s="156"/>
    </row>
    <row r="5" ht="16.5" customHeight="1" spans="1:17">
      <c r="A5" s="16" t="s">
        <v>81</v>
      </c>
      <c r="B5" s="16"/>
      <c r="C5" s="18">
        <f>Summary!C6</f>
        <v>1097236</v>
      </c>
      <c r="D5" s="19"/>
      <c r="E5" s="19"/>
      <c r="F5" s="19"/>
      <c r="G5" s="20"/>
      <c r="H5" s="21"/>
      <c r="I5" s="4"/>
      <c r="J5" s="85"/>
      <c r="K5" s="82"/>
      <c r="L5" s="4"/>
      <c r="M5" s="82" t="s">
        <v>15</v>
      </c>
      <c r="N5" s="86">
        <f>Summary!N8</f>
        <v>46096</v>
      </c>
      <c r="O5" s="86"/>
      <c r="P5" s="86"/>
      <c r="Q5" s="156"/>
    </row>
    <row r="6" ht="16.5" customHeight="1" spans="1:17">
      <c r="A6" s="16" t="s">
        <v>82</v>
      </c>
      <c r="B6" s="16"/>
      <c r="C6" s="17">
        <f>Summary!C7</f>
        <v>0</v>
      </c>
      <c r="D6" s="17"/>
      <c r="E6" s="17"/>
      <c r="F6" s="17"/>
      <c r="G6" s="22"/>
      <c r="H6" s="23"/>
      <c r="I6" s="4"/>
      <c r="J6" s="85"/>
      <c r="K6" s="82"/>
      <c r="L6" s="4"/>
      <c r="M6" s="82"/>
      <c r="N6" s="87"/>
      <c r="O6" s="88"/>
      <c r="P6" s="88"/>
      <c r="Q6" s="156"/>
    </row>
    <row r="7" ht="15.75" customHeight="1" spans="1:17">
      <c r="A7" s="24" t="s">
        <v>83</v>
      </c>
      <c r="B7" s="24"/>
      <c r="C7" s="25" t="s">
        <v>241</v>
      </c>
      <c r="D7" s="26"/>
      <c r="E7" s="26"/>
      <c r="F7" s="26"/>
      <c r="G7" s="27"/>
      <c r="H7" s="26"/>
      <c r="I7" s="89"/>
      <c r="J7" s="90"/>
      <c r="K7" s="91"/>
      <c r="L7" s="4"/>
      <c r="M7" s="92"/>
      <c r="N7" s="87"/>
      <c r="O7" s="88"/>
      <c r="P7" s="88"/>
      <c r="Q7" s="156"/>
    </row>
    <row r="9" s="1" customFormat="1" ht="41.25" customHeight="1" spans="1:19">
      <c r="A9" s="28"/>
      <c r="B9" s="29" t="s">
        <v>85</v>
      </c>
      <c r="C9" s="30" t="s">
        <v>86</v>
      </c>
      <c r="D9" s="31" t="s">
        <v>87</v>
      </c>
      <c r="E9" s="31" t="s">
        <v>88</v>
      </c>
      <c r="F9" s="32" t="s">
        <v>89</v>
      </c>
      <c r="G9" s="33"/>
      <c r="H9" s="34"/>
      <c r="I9" s="93" t="s">
        <v>90</v>
      </c>
      <c r="J9" s="94" t="s">
        <v>91</v>
      </c>
      <c r="K9" s="95" t="s">
        <v>92</v>
      </c>
      <c r="L9" s="95" t="s">
        <v>93</v>
      </c>
      <c r="M9" s="96"/>
      <c r="N9" s="95" t="s">
        <v>94</v>
      </c>
      <c r="O9" s="95" t="s">
        <v>95</v>
      </c>
      <c r="P9" s="95" t="s">
        <v>96</v>
      </c>
      <c r="Q9" s="95" t="s">
        <v>97</v>
      </c>
      <c r="R9" s="49"/>
      <c r="S9" s="49"/>
    </row>
    <row r="10" s="1" customFormat="1" ht="14.25" customHeight="1" spans="1:19">
      <c r="A10" s="35"/>
      <c r="B10" s="36"/>
      <c r="C10" s="37"/>
      <c r="D10" s="38"/>
      <c r="E10" s="38"/>
      <c r="F10" s="39"/>
      <c r="G10" s="40"/>
      <c r="H10" s="41"/>
      <c r="I10" s="97"/>
      <c r="J10" s="98"/>
      <c r="K10" s="99"/>
      <c r="L10" s="100"/>
      <c r="M10" s="101" t="str">
        <f t="shared" ref="M10:M17" si="0">IF(F10="","",F10/H10)</f>
        <v/>
      </c>
      <c r="N10" s="102"/>
      <c r="O10" s="103"/>
      <c r="P10" s="104"/>
      <c r="Q10" s="157"/>
      <c r="R10" s="49"/>
      <c r="S10" s="49"/>
    </row>
    <row r="11" s="1" customFormat="1" ht="14.25" customHeight="1" spans="1:19">
      <c r="A11" s="35"/>
      <c r="B11" s="36"/>
      <c r="C11" s="42"/>
      <c r="D11" s="38"/>
      <c r="E11" s="38"/>
      <c r="F11" s="39"/>
      <c r="G11" s="40"/>
      <c r="H11" s="41"/>
      <c r="I11" s="97"/>
      <c r="J11" s="98"/>
      <c r="K11" s="99"/>
      <c r="L11" s="105">
        <f>+J11*K11/1000</f>
        <v>0</v>
      </c>
      <c r="M11" s="101" t="str">
        <f t="shared" si="0"/>
        <v/>
      </c>
      <c r="N11" s="102">
        <v>0</v>
      </c>
      <c r="O11" s="106"/>
      <c r="P11" s="104"/>
      <c r="Q11" s="158"/>
      <c r="R11" s="49"/>
      <c r="S11" s="49"/>
    </row>
    <row r="12" s="1" customFormat="1" ht="14.25" customHeight="1" spans="1:19">
      <c r="A12" s="35"/>
      <c r="B12" s="36"/>
      <c r="C12" s="42"/>
      <c r="D12" s="38"/>
      <c r="E12" s="38"/>
      <c r="F12" s="39"/>
      <c r="G12" s="40"/>
      <c r="H12" s="41"/>
      <c r="I12" s="97"/>
      <c r="J12" s="98"/>
      <c r="K12" s="99"/>
      <c r="L12" s="105"/>
      <c r="M12" s="101" t="str">
        <f t="shared" si="0"/>
        <v/>
      </c>
      <c r="N12" s="102"/>
      <c r="O12" s="103"/>
      <c r="P12" s="104"/>
      <c r="Q12" s="158"/>
      <c r="R12" s="49"/>
      <c r="S12" s="49"/>
    </row>
    <row r="13" s="1" customFormat="1" ht="14.25" customHeight="1" spans="1:19">
      <c r="A13" s="35"/>
      <c r="B13" s="36"/>
      <c r="C13" s="42"/>
      <c r="D13" s="38"/>
      <c r="E13" s="38"/>
      <c r="F13" s="39"/>
      <c r="G13" s="40"/>
      <c r="H13" s="41"/>
      <c r="I13" s="97"/>
      <c r="J13" s="98"/>
      <c r="K13" s="99"/>
      <c r="L13" s="105"/>
      <c r="M13" s="101" t="str">
        <f t="shared" si="0"/>
        <v/>
      </c>
      <c r="N13" s="102"/>
      <c r="O13" s="103"/>
      <c r="P13" s="104"/>
      <c r="Q13" s="158"/>
      <c r="R13" s="49"/>
      <c r="S13" s="49"/>
    </row>
    <row r="14" s="1" customFormat="1" ht="14.25" customHeight="1" spans="1:19">
      <c r="A14" s="35"/>
      <c r="B14" s="36"/>
      <c r="C14" s="37"/>
      <c r="D14" s="38"/>
      <c r="E14" s="38"/>
      <c r="F14" s="39"/>
      <c r="G14" s="40"/>
      <c r="H14" s="41"/>
      <c r="I14" s="97"/>
      <c r="J14" s="107"/>
      <c r="K14" s="99"/>
      <c r="L14" s="108"/>
      <c r="M14" s="101" t="str">
        <f t="shared" si="0"/>
        <v/>
      </c>
      <c r="N14" s="102"/>
      <c r="O14" s="103"/>
      <c r="P14" s="104"/>
      <c r="Q14" s="158"/>
      <c r="R14" s="49"/>
      <c r="S14" s="49"/>
    </row>
    <row r="15" s="1" customFormat="1" ht="14.25" customHeight="1" spans="1:19">
      <c r="A15" s="35"/>
      <c r="B15" s="36"/>
      <c r="C15" s="43"/>
      <c r="D15" s="38"/>
      <c r="E15" s="38"/>
      <c r="F15" s="39"/>
      <c r="G15" s="40"/>
      <c r="H15" s="41"/>
      <c r="J15" s="98"/>
      <c r="K15" s="99"/>
      <c r="L15" s="100">
        <f>+J15*K15/1000</f>
        <v>0</v>
      </c>
      <c r="M15" s="101" t="str">
        <f t="shared" si="0"/>
        <v/>
      </c>
      <c r="N15" s="102">
        <v>0</v>
      </c>
      <c r="O15" s="103"/>
      <c r="P15" s="104"/>
      <c r="Q15" s="158"/>
      <c r="R15" s="49"/>
      <c r="S15" s="49"/>
    </row>
    <row r="16" s="1" customFormat="1" ht="14.25" customHeight="1" spans="1:19">
      <c r="A16" s="35"/>
      <c r="B16" s="36"/>
      <c r="C16" s="43"/>
      <c r="D16" s="38"/>
      <c r="E16" s="38"/>
      <c r="F16" s="39"/>
      <c r="G16" s="40"/>
      <c r="H16" s="41"/>
      <c r="I16" s="97"/>
      <c r="J16" s="107"/>
      <c r="K16" s="99"/>
      <c r="L16" s="108"/>
      <c r="M16" s="101" t="str">
        <f t="shared" si="0"/>
        <v/>
      </c>
      <c r="N16" s="102"/>
      <c r="O16" s="103"/>
      <c r="P16" s="104"/>
      <c r="Q16" s="158"/>
      <c r="R16" s="49"/>
      <c r="S16" s="49"/>
    </row>
    <row r="17" s="1" customFormat="1" ht="14.25" customHeight="1" spans="1:19">
      <c r="A17" s="35"/>
      <c r="B17" s="36"/>
      <c r="C17" s="43"/>
      <c r="D17" s="38"/>
      <c r="E17" s="38"/>
      <c r="F17" s="39"/>
      <c r="G17" s="40"/>
      <c r="H17" s="41"/>
      <c r="I17" s="97"/>
      <c r="J17" s="98"/>
      <c r="K17" s="99"/>
      <c r="L17" s="100">
        <f>+J17*K17/1000</f>
        <v>0</v>
      </c>
      <c r="M17" s="101" t="str">
        <f t="shared" si="0"/>
        <v/>
      </c>
      <c r="N17" s="102">
        <v>0</v>
      </c>
      <c r="O17" s="103"/>
      <c r="P17" s="104"/>
      <c r="Q17" s="158"/>
      <c r="R17" s="49"/>
      <c r="S17" s="49"/>
    </row>
    <row r="18" s="1" customFormat="1" ht="14.25" customHeight="1" spans="1:19">
      <c r="A18" s="35"/>
      <c r="B18" s="44"/>
      <c r="C18" s="43"/>
      <c r="D18" s="45"/>
      <c r="E18" s="45"/>
      <c r="F18" s="45"/>
      <c r="G18" s="46"/>
      <c r="H18" s="47"/>
      <c r="I18" s="97"/>
      <c r="J18" s="109" t="s">
        <v>98</v>
      </c>
      <c r="K18" s="110">
        <f>SUM(K10:K17)</f>
        <v>0</v>
      </c>
      <c r="L18" s="105"/>
      <c r="M18" s="111"/>
      <c r="N18" s="112">
        <f>SUM(N10:N17)</f>
        <v>0</v>
      </c>
      <c r="O18" s="113"/>
      <c r="P18" s="114"/>
      <c r="Q18" s="159"/>
      <c r="R18" s="49"/>
      <c r="S18" s="49"/>
    </row>
    <row r="19" s="1" customFormat="1" spans="1:19">
      <c r="A19" s="35"/>
      <c r="B19" s="48"/>
      <c r="D19" s="49"/>
      <c r="E19" s="49"/>
      <c r="F19" s="49"/>
      <c r="H19" s="49"/>
      <c r="J19" s="115"/>
      <c r="K19" s="116"/>
      <c r="L19" s="117" t="s">
        <v>99</v>
      </c>
      <c r="M19" s="118">
        <f>SUM(L10:L18)</f>
        <v>0</v>
      </c>
      <c r="Q19" s="49"/>
      <c r="R19" s="49"/>
      <c r="S19" s="49"/>
    </row>
    <row r="20" s="1" customFormat="1" ht="11.4" spans="1:19">
      <c r="A20" s="35"/>
      <c r="B20" s="48"/>
      <c r="D20" s="49"/>
      <c r="E20" s="49"/>
      <c r="F20" s="49"/>
      <c r="H20" s="49"/>
      <c r="J20" s="115"/>
      <c r="N20" s="119">
        <f>M19/P98</f>
        <v>0</v>
      </c>
      <c r="Q20" s="49"/>
      <c r="R20" s="49"/>
      <c r="S20" s="49"/>
    </row>
    <row r="21" s="1" customFormat="1" ht="32.25" customHeight="1" spans="1:19">
      <c r="A21" s="35"/>
      <c r="B21" s="50" t="s">
        <v>100</v>
      </c>
      <c r="C21" s="51" t="s">
        <v>19</v>
      </c>
      <c r="D21" s="52"/>
      <c r="E21" s="52"/>
      <c r="F21" s="52"/>
      <c r="G21" s="52"/>
      <c r="H21" s="52"/>
      <c r="I21" s="120"/>
      <c r="J21" s="94" t="s">
        <v>101</v>
      </c>
      <c r="K21" s="95" t="s">
        <v>102</v>
      </c>
      <c r="L21" s="95" t="s">
        <v>93</v>
      </c>
      <c r="Q21" s="49"/>
      <c r="R21" s="49"/>
      <c r="S21" s="49"/>
    </row>
    <row r="22" s="1" customFormat="1" ht="15.75" customHeight="1" spans="1:21">
      <c r="A22" s="35"/>
      <c r="B22" s="53"/>
      <c r="C22" s="54" t="s">
        <v>103</v>
      </c>
      <c r="D22" s="55"/>
      <c r="E22" s="55"/>
      <c r="F22" s="55"/>
      <c r="G22" s="55"/>
      <c r="H22" s="55"/>
      <c r="I22" s="121"/>
      <c r="J22" s="122"/>
      <c r="K22" s="123"/>
      <c r="L22" s="124"/>
      <c r="Q22" s="160"/>
      <c r="R22" s="160"/>
      <c r="S22" s="161"/>
      <c r="T22" s="162"/>
      <c r="U22" s="163"/>
    </row>
    <row r="23" s="2" customFormat="1" ht="17" customHeight="1" spans="1:21">
      <c r="A23" s="56"/>
      <c r="B23" s="57"/>
      <c r="C23" s="58" t="s">
        <v>242</v>
      </c>
      <c r="D23" s="58" t="s">
        <v>105</v>
      </c>
      <c r="E23" s="59"/>
      <c r="F23" s="60"/>
      <c r="G23" s="61"/>
      <c r="H23" s="61"/>
      <c r="I23" s="125"/>
      <c r="J23" s="126">
        <f>14/6.8*1.06</f>
        <v>2.18235294117647</v>
      </c>
      <c r="K23" s="127">
        <v>0.124437059128541</v>
      </c>
      <c r="L23" s="128">
        <f t="shared" ref="L23:L32" si="1">K23*J23</f>
        <v>0.271565581980522</v>
      </c>
      <c r="N23" s="129"/>
      <c r="O23" s="130"/>
      <c r="P23" s="129"/>
      <c r="Q23" s="129"/>
      <c r="R23" s="164"/>
      <c r="S23" s="165"/>
      <c r="T23" s="166"/>
      <c r="U23" s="167"/>
    </row>
    <row r="24" s="2" customFormat="1" ht="17" customHeight="1" spans="1:21">
      <c r="A24" s="56"/>
      <c r="B24" s="57"/>
      <c r="C24" s="58" t="s">
        <v>215</v>
      </c>
      <c r="D24" s="58" t="s">
        <v>109</v>
      </c>
      <c r="E24" s="59"/>
      <c r="F24" s="60"/>
      <c r="G24" s="61"/>
      <c r="H24" s="61"/>
      <c r="I24" s="125"/>
      <c r="J24" s="126">
        <f>6.2/6.8*1.06</f>
        <v>0.966470588235294</v>
      </c>
      <c r="K24" s="127">
        <v>0.000821025915722886</v>
      </c>
      <c r="L24" s="128">
        <f t="shared" si="1"/>
        <v>0.000793497399725119</v>
      </c>
      <c r="N24" s="129"/>
      <c r="O24" s="130"/>
      <c r="P24" s="129"/>
      <c r="Q24" s="129"/>
      <c r="R24" s="164"/>
      <c r="S24" s="165"/>
      <c r="T24" s="166"/>
      <c r="U24" s="167"/>
    </row>
    <row r="25" s="2" customFormat="1" ht="17" customHeight="1" spans="1:21">
      <c r="A25" s="56"/>
      <c r="B25" s="57"/>
      <c r="C25" s="58" t="s">
        <v>218</v>
      </c>
      <c r="D25" s="58" t="s">
        <v>219</v>
      </c>
      <c r="E25" s="59"/>
      <c r="F25" s="60"/>
      <c r="G25" s="61"/>
      <c r="H25" s="61"/>
      <c r="I25" s="125"/>
      <c r="J25" s="126">
        <f>9.2/6.8*1.06</f>
        <v>1.43411764705882</v>
      </c>
      <c r="K25" s="127">
        <v>0.00492615549433731</v>
      </c>
      <c r="L25" s="128">
        <f t="shared" si="1"/>
        <v>0.00706468652658492</v>
      </c>
      <c r="N25" s="129"/>
      <c r="O25" s="130"/>
      <c r="P25" s="129"/>
      <c r="Q25" s="129"/>
      <c r="R25" s="164"/>
      <c r="S25" s="165"/>
      <c r="T25" s="166"/>
      <c r="U25" s="167"/>
    </row>
    <row r="26" s="2" customFormat="1" ht="17" customHeight="1" spans="1:21">
      <c r="A26" s="56"/>
      <c r="B26" s="57"/>
      <c r="C26" s="58" t="s">
        <v>243</v>
      </c>
      <c r="D26" s="58" t="s">
        <v>244</v>
      </c>
      <c r="E26" s="59"/>
      <c r="F26" s="60"/>
      <c r="G26" s="61"/>
      <c r="H26" s="61"/>
      <c r="I26" s="125"/>
      <c r="J26" s="126">
        <f>9.2/6.8*1.06</f>
        <v>1.43411764705882</v>
      </c>
      <c r="K26" s="127">
        <v>0.00100347611921686</v>
      </c>
      <c r="L26" s="128">
        <f t="shared" si="1"/>
        <v>0.001439102810971</v>
      </c>
      <c r="N26" s="129"/>
      <c r="O26" s="130"/>
      <c r="P26" s="129"/>
      <c r="Q26" s="129"/>
      <c r="R26" s="164"/>
      <c r="S26" s="165"/>
      <c r="T26" s="166"/>
      <c r="U26" s="167"/>
    </row>
    <row r="27" s="2" customFormat="1" ht="17" customHeight="1" spans="1:21">
      <c r="A27" s="56"/>
      <c r="B27" s="57"/>
      <c r="C27" s="58" t="s">
        <v>220</v>
      </c>
      <c r="D27" s="58" t="s">
        <v>115</v>
      </c>
      <c r="E27" s="59"/>
      <c r="F27" s="60"/>
      <c r="G27" s="61"/>
      <c r="H27" s="61"/>
      <c r="I27" s="125"/>
      <c r="J27" s="126">
        <f>5/6.8*1.06</f>
        <v>0.779411764705882</v>
      </c>
      <c r="K27" s="127">
        <v>0.00311989847974697</v>
      </c>
      <c r="L27" s="128">
        <f t="shared" si="1"/>
        <v>0.00243168557980279</v>
      </c>
      <c r="N27" s="129"/>
      <c r="O27" s="130"/>
      <c r="P27" s="129"/>
      <c r="Q27" s="129"/>
      <c r="R27" s="164"/>
      <c r="S27" s="165"/>
      <c r="T27" s="166"/>
      <c r="U27" s="167"/>
    </row>
    <row r="28" s="2" customFormat="1" ht="17" customHeight="1" spans="1:21">
      <c r="A28" s="56"/>
      <c r="B28" s="57"/>
      <c r="C28" s="62"/>
      <c r="D28" s="58"/>
      <c r="E28" s="59"/>
      <c r="F28" s="60"/>
      <c r="G28" s="61"/>
      <c r="H28" s="61"/>
      <c r="I28" s="125"/>
      <c r="J28" s="126"/>
      <c r="K28" s="127"/>
      <c r="L28" s="128">
        <f t="shared" si="1"/>
        <v>0</v>
      </c>
      <c r="N28" s="129"/>
      <c r="O28" s="130"/>
      <c r="P28" s="129"/>
      <c r="Q28" s="129"/>
      <c r="R28" s="164"/>
      <c r="S28" s="165"/>
      <c r="T28" s="166"/>
      <c r="U28" s="167"/>
    </row>
    <row r="29" s="2" customFormat="1" ht="17" customHeight="1" spans="1:21">
      <c r="A29" s="56"/>
      <c r="B29" s="57"/>
      <c r="C29" s="63"/>
      <c r="D29" s="58"/>
      <c r="E29" s="59"/>
      <c r="F29" s="60"/>
      <c r="G29" s="61"/>
      <c r="H29" s="61"/>
      <c r="I29" s="125"/>
      <c r="J29" s="126"/>
      <c r="K29" s="127"/>
      <c r="L29" s="128">
        <f t="shared" si="1"/>
        <v>0</v>
      </c>
      <c r="N29" s="129"/>
      <c r="O29" s="130"/>
      <c r="P29" s="129"/>
      <c r="Q29" s="129"/>
      <c r="R29" s="164"/>
      <c r="S29" s="165"/>
      <c r="T29" s="166"/>
      <c r="U29" s="167"/>
    </row>
    <row r="30" s="2" customFormat="1" ht="17" customHeight="1" spans="1:21">
      <c r="A30" s="56"/>
      <c r="B30" s="57"/>
      <c r="C30" s="64"/>
      <c r="D30" s="58"/>
      <c r="E30" s="59"/>
      <c r="F30" s="60"/>
      <c r="G30" s="61"/>
      <c r="H30" s="61"/>
      <c r="I30" s="125"/>
      <c r="J30" s="126"/>
      <c r="K30" s="127"/>
      <c r="L30" s="128">
        <f t="shared" si="1"/>
        <v>0</v>
      </c>
      <c r="N30" s="129"/>
      <c r="O30" s="130"/>
      <c r="P30" s="129"/>
      <c r="Q30" s="129"/>
      <c r="R30" s="164"/>
      <c r="S30" s="165"/>
      <c r="T30" s="166"/>
      <c r="U30" s="167"/>
    </row>
    <row r="31" s="2" customFormat="1" ht="17" customHeight="1" spans="1:21">
      <c r="A31" s="56"/>
      <c r="B31" s="57"/>
      <c r="C31" s="63"/>
      <c r="D31" s="58"/>
      <c r="E31" s="59"/>
      <c r="F31" s="60"/>
      <c r="G31" s="61"/>
      <c r="H31" s="61"/>
      <c r="I31" s="125"/>
      <c r="J31" s="126"/>
      <c r="K31" s="127"/>
      <c r="L31" s="128">
        <f t="shared" si="1"/>
        <v>0</v>
      </c>
      <c r="N31" s="129"/>
      <c r="O31" s="130"/>
      <c r="P31" s="129"/>
      <c r="Q31" s="129"/>
      <c r="R31" s="164"/>
      <c r="S31" s="165"/>
      <c r="T31" s="166"/>
      <c r="U31" s="167"/>
    </row>
    <row r="32" s="2" customFormat="1" ht="17" customHeight="1" spans="1:21">
      <c r="A32" s="56"/>
      <c r="B32" s="57"/>
      <c r="C32" s="64"/>
      <c r="D32" s="58"/>
      <c r="E32" s="59"/>
      <c r="F32" s="60"/>
      <c r="G32" s="61"/>
      <c r="H32" s="61"/>
      <c r="I32" s="125"/>
      <c r="J32" s="126"/>
      <c r="K32" s="127"/>
      <c r="L32" s="128">
        <f t="shared" si="1"/>
        <v>0</v>
      </c>
      <c r="N32" s="129"/>
      <c r="O32" s="130"/>
      <c r="P32" s="129"/>
      <c r="Q32" s="129"/>
      <c r="R32" s="164"/>
      <c r="S32" s="165"/>
      <c r="T32" s="166"/>
      <c r="U32" s="167"/>
    </row>
    <row r="33" s="2" customFormat="1" ht="17" customHeight="1" spans="1:21">
      <c r="A33" s="56"/>
      <c r="B33" s="57"/>
      <c r="C33" s="65"/>
      <c r="D33" s="58"/>
      <c r="E33" s="59"/>
      <c r="F33" s="60"/>
      <c r="G33" s="61"/>
      <c r="H33" s="61"/>
      <c r="I33" s="125"/>
      <c r="J33" s="126"/>
      <c r="K33" s="58"/>
      <c r="L33" s="128"/>
      <c r="N33" s="129"/>
      <c r="O33" s="130"/>
      <c r="P33" s="129"/>
      <c r="Q33" s="129"/>
      <c r="R33" s="164"/>
      <c r="S33" s="165"/>
      <c r="T33" s="166"/>
      <c r="U33" s="167"/>
    </row>
    <row r="34" s="2" customFormat="1" ht="17" customHeight="1" spans="1:21">
      <c r="A34" s="56"/>
      <c r="B34" s="57"/>
      <c r="C34" s="65"/>
      <c r="D34" s="58"/>
      <c r="E34" s="59"/>
      <c r="F34" s="60"/>
      <c r="G34" s="61"/>
      <c r="H34" s="61"/>
      <c r="I34" s="125"/>
      <c r="J34" s="126"/>
      <c r="K34" s="58"/>
      <c r="L34" s="128"/>
      <c r="N34" s="129"/>
      <c r="O34" s="130"/>
      <c r="P34" s="129"/>
      <c r="Q34" s="129"/>
      <c r="R34" s="164"/>
      <c r="S34" s="165"/>
      <c r="T34" s="166"/>
      <c r="U34" s="167"/>
    </row>
    <row r="35" s="2" customFormat="1" ht="17" customHeight="1" spans="1:21">
      <c r="A35" s="56"/>
      <c r="B35" s="57"/>
      <c r="C35" s="65"/>
      <c r="D35" s="58"/>
      <c r="E35" s="59"/>
      <c r="F35" s="60"/>
      <c r="G35" s="61"/>
      <c r="H35" s="61"/>
      <c r="I35" s="125"/>
      <c r="J35" s="126"/>
      <c r="K35" s="58"/>
      <c r="L35" s="128"/>
      <c r="N35" s="129"/>
      <c r="O35" s="130"/>
      <c r="P35" s="129"/>
      <c r="Q35" s="129"/>
      <c r="R35" s="164"/>
      <c r="S35" s="165"/>
      <c r="T35" s="166"/>
      <c r="U35" s="167"/>
    </row>
    <row r="36" s="1" customFormat="1" spans="1:21">
      <c r="A36" s="35"/>
      <c r="B36" s="53"/>
      <c r="C36" s="66"/>
      <c r="D36" s="67"/>
      <c r="E36" s="67"/>
      <c r="F36" s="67"/>
      <c r="G36" s="67"/>
      <c r="H36" s="67"/>
      <c r="I36" s="131"/>
      <c r="J36" s="132"/>
      <c r="K36" s="133"/>
      <c r="L36" s="134"/>
      <c r="M36" s="135">
        <f>SUM(L23:L36)</f>
        <v>0.283294554297606</v>
      </c>
      <c r="N36" s="119">
        <f>M36/P98</f>
        <v>0.405458305104631</v>
      </c>
      <c r="Q36" s="160"/>
      <c r="R36" s="160"/>
      <c r="S36" s="161"/>
      <c r="T36" s="162"/>
      <c r="U36" s="163"/>
    </row>
    <row r="37" s="1" customFormat="1" ht="18" customHeight="1" spans="1:21">
      <c r="A37" s="35"/>
      <c r="B37" s="53"/>
      <c r="C37" s="54" t="s">
        <v>116</v>
      </c>
      <c r="D37" s="55"/>
      <c r="E37" s="55"/>
      <c r="F37" s="55"/>
      <c r="G37" s="55"/>
      <c r="H37" s="55"/>
      <c r="I37" s="121"/>
      <c r="J37" s="122"/>
      <c r="K37" s="136"/>
      <c r="L37" s="124"/>
      <c r="Q37" s="160"/>
      <c r="R37" s="160"/>
      <c r="S37" s="161"/>
      <c r="T37" s="162"/>
      <c r="U37" s="163"/>
    </row>
    <row r="38" s="1" customFormat="1" ht="13.5" customHeight="1" spans="1:21">
      <c r="A38" s="35"/>
      <c r="B38" s="53"/>
      <c r="C38" s="68"/>
      <c r="D38" s="69"/>
      <c r="E38" s="69"/>
      <c r="F38" s="69"/>
      <c r="G38" s="69"/>
      <c r="H38" s="69"/>
      <c r="I38" s="137"/>
      <c r="J38" s="98"/>
      <c r="K38" s="138"/>
      <c r="L38" s="139">
        <f t="shared" ref="L38:L45" si="2">J38*K38</f>
        <v>0</v>
      </c>
      <c r="P38" s="49"/>
      <c r="Q38" s="160"/>
      <c r="R38" s="160"/>
      <c r="S38" s="161"/>
      <c r="T38" s="162"/>
      <c r="U38" s="163"/>
    </row>
    <row r="39" s="1" customFormat="1" ht="13.5" customHeight="1" spans="1:21">
      <c r="A39" s="35"/>
      <c r="B39" s="53"/>
      <c r="C39" s="68"/>
      <c r="D39" s="69"/>
      <c r="E39" s="69"/>
      <c r="F39" s="69"/>
      <c r="G39" s="69"/>
      <c r="H39" s="69"/>
      <c r="I39" s="137"/>
      <c r="J39" s="98"/>
      <c r="K39" s="138"/>
      <c r="L39" s="139">
        <f t="shared" si="2"/>
        <v>0</v>
      </c>
      <c r="P39" s="49"/>
      <c r="Q39" s="160"/>
      <c r="R39" s="160"/>
      <c r="S39" s="161"/>
      <c r="T39" s="162"/>
      <c r="U39" s="163"/>
    </row>
    <row r="40" s="1" customFormat="1" ht="13.5" customHeight="1" spans="1:21">
      <c r="A40" s="35"/>
      <c r="B40" s="53"/>
      <c r="C40" s="68"/>
      <c r="D40" s="69"/>
      <c r="E40" s="69"/>
      <c r="F40" s="69"/>
      <c r="G40" s="69"/>
      <c r="H40" s="69"/>
      <c r="I40" s="137"/>
      <c r="J40" s="98"/>
      <c r="K40" s="138"/>
      <c r="L40" s="139">
        <f t="shared" si="2"/>
        <v>0</v>
      </c>
      <c r="P40" s="49"/>
      <c r="Q40" s="160"/>
      <c r="R40" s="160"/>
      <c r="S40" s="161"/>
      <c r="T40" s="162"/>
      <c r="U40" s="163"/>
    </row>
    <row r="41" s="1" customFormat="1" ht="13.5" customHeight="1" spans="1:21">
      <c r="A41" s="35"/>
      <c r="B41" s="53"/>
      <c r="C41" s="68"/>
      <c r="D41" s="69"/>
      <c r="E41" s="69"/>
      <c r="F41" s="69"/>
      <c r="G41" s="69"/>
      <c r="H41" s="69"/>
      <c r="I41" s="137"/>
      <c r="J41" s="98"/>
      <c r="K41" s="138"/>
      <c r="L41" s="139">
        <f t="shared" si="2"/>
        <v>0</v>
      </c>
      <c r="P41" s="49"/>
      <c r="Q41" s="160"/>
      <c r="R41" s="160"/>
      <c r="S41" s="161"/>
      <c r="T41" s="162"/>
      <c r="U41" s="163"/>
    </row>
    <row r="42" s="1" customFormat="1" ht="13.5" customHeight="1" spans="1:21">
      <c r="A42" s="35"/>
      <c r="B42" s="53"/>
      <c r="C42" s="68"/>
      <c r="D42" s="69"/>
      <c r="E42" s="69"/>
      <c r="F42" s="69"/>
      <c r="G42" s="69"/>
      <c r="H42" s="69"/>
      <c r="I42" s="137"/>
      <c r="J42" s="98"/>
      <c r="K42" s="138"/>
      <c r="L42" s="139">
        <f t="shared" si="2"/>
        <v>0</v>
      </c>
      <c r="P42" s="49"/>
      <c r="Q42" s="160"/>
      <c r="R42" s="160"/>
      <c r="S42" s="161"/>
      <c r="T42" s="162"/>
      <c r="U42" s="163"/>
    </row>
    <row r="43" s="1" customFormat="1" ht="13.5" customHeight="1" spans="1:21">
      <c r="A43" s="35"/>
      <c r="B43" s="53"/>
      <c r="C43" s="68"/>
      <c r="D43" s="69"/>
      <c r="E43" s="69"/>
      <c r="F43" s="69"/>
      <c r="G43" s="69"/>
      <c r="H43" s="69"/>
      <c r="I43" s="137"/>
      <c r="J43" s="98"/>
      <c r="K43" s="138"/>
      <c r="L43" s="139">
        <f t="shared" si="2"/>
        <v>0</v>
      </c>
      <c r="P43" s="49"/>
      <c r="Q43" s="160"/>
      <c r="R43" s="160"/>
      <c r="S43" s="161"/>
      <c r="T43" s="162"/>
      <c r="U43" s="163"/>
    </row>
    <row r="44" s="1" customFormat="1" ht="13.5" customHeight="1" spans="1:21">
      <c r="A44" s="35"/>
      <c r="B44" s="53"/>
      <c r="C44" s="68"/>
      <c r="D44" s="69"/>
      <c r="E44" s="69"/>
      <c r="F44" s="69"/>
      <c r="G44" s="69"/>
      <c r="H44" s="69"/>
      <c r="I44" s="137"/>
      <c r="J44" s="98"/>
      <c r="K44" s="138"/>
      <c r="L44" s="139">
        <f t="shared" si="2"/>
        <v>0</v>
      </c>
      <c r="P44" s="49"/>
      <c r="Q44" s="160"/>
      <c r="R44" s="160"/>
      <c r="S44" s="161"/>
      <c r="T44" s="162"/>
      <c r="U44" s="163"/>
    </row>
    <row r="45" s="1" customFormat="1" ht="13.5" customHeight="1" spans="1:21">
      <c r="A45" s="35"/>
      <c r="B45" s="53"/>
      <c r="C45" s="68"/>
      <c r="D45" s="69"/>
      <c r="E45" s="69"/>
      <c r="F45" s="69"/>
      <c r="G45" s="69"/>
      <c r="H45" s="69"/>
      <c r="I45" s="137"/>
      <c r="J45" s="98"/>
      <c r="K45" s="138"/>
      <c r="L45" s="139">
        <f t="shared" si="2"/>
        <v>0</v>
      </c>
      <c r="P45" s="49"/>
      <c r="Q45" s="160"/>
      <c r="R45" s="160"/>
      <c r="S45" s="161"/>
      <c r="T45" s="162"/>
      <c r="U45" s="163"/>
    </row>
    <row r="46" s="1" customFormat="1" spans="1:21">
      <c r="A46" s="35"/>
      <c r="B46" s="53"/>
      <c r="C46" s="70"/>
      <c r="D46" s="71"/>
      <c r="E46" s="71"/>
      <c r="F46" s="71"/>
      <c r="G46" s="71"/>
      <c r="H46" s="71"/>
      <c r="I46" s="140"/>
      <c r="J46" s="98"/>
      <c r="K46" s="138"/>
      <c r="L46" s="139"/>
      <c r="M46" s="135">
        <f>SUM(L38:L46)</f>
        <v>0</v>
      </c>
      <c r="N46" s="119">
        <f>M46/P98</f>
        <v>0</v>
      </c>
      <c r="Q46" s="160"/>
      <c r="R46" s="160"/>
      <c r="S46" s="161"/>
      <c r="T46" s="162"/>
      <c r="U46" s="163"/>
    </row>
    <row r="47" s="1" customFormat="1" ht="18" customHeight="1" spans="1:21">
      <c r="A47" s="35"/>
      <c r="B47" s="53"/>
      <c r="C47" s="54" t="s">
        <v>117</v>
      </c>
      <c r="D47" s="55"/>
      <c r="E47" s="55"/>
      <c r="F47" s="55"/>
      <c r="G47" s="55"/>
      <c r="H47" s="55"/>
      <c r="I47" s="121"/>
      <c r="J47" s="122"/>
      <c r="K47" s="123"/>
      <c r="L47" s="124"/>
      <c r="O47" s="141"/>
      <c r="Q47" s="160"/>
      <c r="R47" s="160"/>
      <c r="S47" s="161"/>
      <c r="T47" s="162"/>
      <c r="U47" s="163"/>
    </row>
    <row r="48" s="1" customFormat="1" ht="14.25" customHeight="1" spans="1:19">
      <c r="A48" s="35"/>
      <c r="B48" s="53"/>
      <c r="C48" s="72"/>
      <c r="D48" s="73"/>
      <c r="E48" s="73"/>
      <c r="F48" s="73"/>
      <c r="G48" s="73"/>
      <c r="H48" s="73"/>
      <c r="I48" s="142"/>
      <c r="J48" s="132"/>
      <c r="K48" s="143"/>
      <c r="L48" s="134">
        <f t="shared" ref="L48:L57" si="3">J48*K48</f>
        <v>0</v>
      </c>
      <c r="O48" s="144"/>
      <c r="P48" s="144"/>
      <c r="Q48" s="49"/>
      <c r="R48" s="49"/>
      <c r="S48" s="49"/>
    </row>
    <row r="49" s="1" customFormat="1" ht="14.25" customHeight="1" spans="1:19">
      <c r="A49" s="35"/>
      <c r="B49" s="53"/>
      <c r="C49" s="72"/>
      <c r="D49" s="73"/>
      <c r="E49" s="73"/>
      <c r="F49" s="73"/>
      <c r="G49" s="73"/>
      <c r="H49" s="73"/>
      <c r="I49" s="142"/>
      <c r="J49" s="132"/>
      <c r="K49" s="143"/>
      <c r="L49" s="134">
        <f t="shared" si="3"/>
        <v>0</v>
      </c>
      <c r="O49" s="144"/>
      <c r="P49" s="144"/>
      <c r="Q49" s="49"/>
      <c r="R49" s="49"/>
      <c r="S49" s="49"/>
    </row>
    <row r="50" s="1" customFormat="1" ht="14.25" customHeight="1" spans="1:19">
      <c r="A50" s="35"/>
      <c r="B50" s="53"/>
      <c r="C50" s="68"/>
      <c r="D50" s="61"/>
      <c r="E50" s="61"/>
      <c r="F50" s="61"/>
      <c r="G50" s="61"/>
      <c r="H50" s="61"/>
      <c r="I50" s="145"/>
      <c r="J50" s="146"/>
      <c r="K50" s="147"/>
      <c r="L50" s="148">
        <f t="shared" si="3"/>
        <v>0</v>
      </c>
      <c r="O50" s="144"/>
      <c r="P50" s="144"/>
      <c r="Q50" s="49"/>
      <c r="R50" s="49"/>
      <c r="S50" s="49"/>
    </row>
    <row r="51" s="1" customFormat="1" ht="14.25" customHeight="1" spans="1:19">
      <c r="A51" s="35"/>
      <c r="B51" s="53"/>
      <c r="C51" s="68"/>
      <c r="D51" s="69"/>
      <c r="E51" s="69"/>
      <c r="F51" s="61"/>
      <c r="G51" s="61"/>
      <c r="H51" s="61"/>
      <c r="I51" s="61"/>
      <c r="J51" s="146"/>
      <c r="K51" s="147"/>
      <c r="L51" s="148">
        <f t="shared" si="3"/>
        <v>0</v>
      </c>
      <c r="O51" s="144"/>
      <c r="P51" s="144"/>
      <c r="Q51" s="49"/>
      <c r="R51" s="49"/>
      <c r="S51" s="49"/>
    </row>
    <row r="52" s="1" customFormat="1" ht="14.25" customHeight="1" spans="1:19">
      <c r="A52" s="35"/>
      <c r="B52" s="53"/>
      <c r="C52" s="72"/>
      <c r="D52" s="73"/>
      <c r="E52" s="73"/>
      <c r="F52" s="73"/>
      <c r="G52" s="73"/>
      <c r="H52" s="73"/>
      <c r="I52" s="142"/>
      <c r="J52" s="132"/>
      <c r="K52" s="143"/>
      <c r="L52" s="134">
        <f t="shared" si="3"/>
        <v>0</v>
      </c>
      <c r="O52" s="144"/>
      <c r="P52" s="144"/>
      <c r="Q52" s="49"/>
      <c r="R52" s="49"/>
      <c r="S52" s="49"/>
    </row>
    <row r="53" s="1" customFormat="1" ht="14.25" customHeight="1" spans="1:19">
      <c r="A53" s="35"/>
      <c r="B53" s="53"/>
      <c r="C53" s="72"/>
      <c r="D53" s="73"/>
      <c r="E53" s="73"/>
      <c r="F53" s="73"/>
      <c r="G53" s="73"/>
      <c r="H53" s="73"/>
      <c r="I53" s="142"/>
      <c r="J53" s="132"/>
      <c r="K53" s="143"/>
      <c r="L53" s="134">
        <f t="shared" si="3"/>
        <v>0</v>
      </c>
      <c r="O53" s="144"/>
      <c r="P53" s="144"/>
      <c r="Q53" s="49"/>
      <c r="R53" s="49"/>
      <c r="S53" s="49"/>
    </row>
    <row r="54" s="1" customFormat="1" ht="14.25" customHeight="1" spans="1:19">
      <c r="A54" s="35"/>
      <c r="B54" s="53"/>
      <c r="C54" s="72"/>
      <c r="D54" s="73"/>
      <c r="E54" s="73"/>
      <c r="F54" s="73"/>
      <c r="G54" s="73"/>
      <c r="H54" s="73"/>
      <c r="I54" s="142"/>
      <c r="J54" s="132"/>
      <c r="K54" s="143"/>
      <c r="L54" s="134">
        <f t="shared" si="3"/>
        <v>0</v>
      </c>
      <c r="O54" s="144"/>
      <c r="P54" s="144"/>
      <c r="Q54" s="49"/>
      <c r="R54" s="49"/>
      <c r="S54" s="49"/>
    </row>
    <row r="55" s="1" customFormat="1" ht="14.25" customHeight="1" spans="1:19">
      <c r="A55" s="35"/>
      <c r="B55" s="53"/>
      <c r="C55" s="72"/>
      <c r="D55" s="73"/>
      <c r="E55" s="73"/>
      <c r="F55" s="73"/>
      <c r="G55" s="73"/>
      <c r="H55" s="73"/>
      <c r="I55" s="142"/>
      <c r="J55" s="132"/>
      <c r="K55" s="143"/>
      <c r="L55" s="134">
        <f t="shared" si="3"/>
        <v>0</v>
      </c>
      <c r="O55" s="144"/>
      <c r="P55" s="144"/>
      <c r="Q55" s="49"/>
      <c r="R55" s="49"/>
      <c r="S55" s="49"/>
    </row>
    <row r="56" s="1" customFormat="1" ht="14.25" customHeight="1" spans="1:19">
      <c r="A56" s="35"/>
      <c r="B56" s="53"/>
      <c r="C56" s="72"/>
      <c r="D56" s="73"/>
      <c r="E56" s="73"/>
      <c r="F56" s="73"/>
      <c r="G56" s="73"/>
      <c r="H56" s="73"/>
      <c r="I56" s="142"/>
      <c r="J56" s="132"/>
      <c r="K56" s="143"/>
      <c r="L56" s="134">
        <f t="shared" si="3"/>
        <v>0</v>
      </c>
      <c r="O56" s="144"/>
      <c r="P56" s="144"/>
      <c r="Q56" s="49"/>
      <c r="R56" s="49"/>
      <c r="S56" s="49"/>
    </row>
    <row r="57" s="1" customFormat="1" ht="14.25" customHeight="1" spans="1:19">
      <c r="A57" s="35"/>
      <c r="B57" s="53"/>
      <c r="C57" s="66"/>
      <c r="D57" s="67"/>
      <c r="E57" s="67"/>
      <c r="F57" s="67"/>
      <c r="G57" s="67"/>
      <c r="H57" s="67"/>
      <c r="I57" s="131"/>
      <c r="J57" s="132"/>
      <c r="K57" s="133"/>
      <c r="L57" s="134">
        <f t="shared" si="3"/>
        <v>0</v>
      </c>
      <c r="Q57" s="49"/>
      <c r="R57" s="49"/>
      <c r="S57" s="49"/>
    </row>
    <row r="58" s="1" customFormat="1" ht="14.25" customHeight="1" spans="1:19">
      <c r="A58" s="35"/>
      <c r="B58" s="53"/>
      <c r="C58" s="66"/>
      <c r="D58" s="67"/>
      <c r="E58" s="67"/>
      <c r="F58" s="67"/>
      <c r="G58" s="67"/>
      <c r="H58" s="67"/>
      <c r="I58" s="131"/>
      <c r="J58" s="132"/>
      <c r="K58" s="149"/>
      <c r="L58" s="134"/>
      <c r="M58" s="135">
        <f>SUM(L48:L58)</f>
        <v>0</v>
      </c>
      <c r="N58" s="119">
        <f>M58/P98</f>
        <v>0</v>
      </c>
      <c r="Q58" s="49"/>
      <c r="R58" s="49"/>
      <c r="S58" s="49"/>
    </row>
    <row r="59" s="1" customFormat="1" ht="18.75" customHeight="1" spans="1:19">
      <c r="A59" s="35"/>
      <c r="B59" s="53"/>
      <c r="C59" s="54" t="s">
        <v>118</v>
      </c>
      <c r="D59" s="55"/>
      <c r="E59" s="55"/>
      <c r="F59" s="55"/>
      <c r="G59" s="55"/>
      <c r="H59" s="55"/>
      <c r="I59" s="121"/>
      <c r="J59" s="122"/>
      <c r="K59" s="123"/>
      <c r="L59" s="124"/>
      <c r="Q59" s="49"/>
      <c r="R59" s="49"/>
      <c r="S59" s="49"/>
    </row>
    <row r="60" s="2" customFormat="1" ht="14.25" customHeight="1" spans="1:19">
      <c r="A60" s="35"/>
      <c r="B60" s="57"/>
      <c r="C60" s="74" t="s">
        <v>119</v>
      </c>
      <c r="D60" s="61" t="s">
        <v>120</v>
      </c>
      <c r="E60" s="61"/>
      <c r="F60" s="61"/>
      <c r="G60" s="61"/>
      <c r="H60" s="61"/>
      <c r="I60" s="61"/>
      <c r="J60" s="150">
        <v>0.00297685009487666</v>
      </c>
      <c r="K60" s="151">
        <v>5.2020202020202</v>
      </c>
      <c r="L60" s="152">
        <f>J60*K60</f>
        <v>0.0154856343319341</v>
      </c>
      <c r="Q60" s="168"/>
      <c r="R60" s="168"/>
      <c r="S60" s="168"/>
    </row>
    <row r="61" s="2" customFormat="1" ht="14.25" customHeight="1" spans="1:19">
      <c r="A61" s="35"/>
      <c r="B61" s="57"/>
      <c r="C61" s="75" t="s">
        <v>121</v>
      </c>
      <c r="D61" s="61" t="s">
        <v>122</v>
      </c>
      <c r="E61" s="61"/>
      <c r="F61" s="61"/>
      <c r="G61" s="61"/>
      <c r="H61" s="61"/>
      <c r="I61" s="61"/>
      <c r="J61" s="153">
        <v>0.000482732447817837</v>
      </c>
      <c r="K61" s="154">
        <v>26.010101010101</v>
      </c>
      <c r="L61" s="155">
        <f>J61*K61</f>
        <v>0.0125559197285953</v>
      </c>
      <c r="Q61" s="168"/>
      <c r="R61" s="168"/>
      <c r="S61" s="168"/>
    </row>
    <row r="62" s="2" customFormat="1" ht="14.25" customHeight="1" spans="1:19">
      <c r="A62" s="35"/>
      <c r="B62" s="57"/>
      <c r="C62" s="75" t="s">
        <v>123</v>
      </c>
      <c r="D62" s="61" t="s">
        <v>124</v>
      </c>
      <c r="E62" s="61"/>
      <c r="F62" s="61"/>
      <c r="G62" s="61"/>
      <c r="H62" s="61"/>
      <c r="I62" s="145"/>
      <c r="J62" s="153">
        <f>0.0085/6.8*1.06</f>
        <v>0.001325</v>
      </c>
      <c r="K62" s="154">
        <v>46.8181818181818</v>
      </c>
      <c r="L62" s="155">
        <f>J62*K62</f>
        <v>0.0620340909090909</v>
      </c>
      <c r="Q62" s="168"/>
      <c r="R62" s="168"/>
      <c r="S62" s="168"/>
    </row>
    <row r="63" s="2" customFormat="1" ht="14.25" customHeight="1" spans="1:19">
      <c r="A63" s="35"/>
      <c r="B63" s="57"/>
      <c r="C63" s="75" t="s">
        <v>125</v>
      </c>
      <c r="D63" s="61" t="s">
        <v>126</v>
      </c>
      <c r="E63" s="61"/>
      <c r="F63" s="61"/>
      <c r="G63" s="61"/>
      <c r="H63" s="61"/>
      <c r="I63" s="61"/>
      <c r="J63" s="150">
        <v>0.0186</v>
      </c>
      <c r="K63" s="151">
        <v>1</v>
      </c>
      <c r="L63" s="152">
        <f>J63*K63</f>
        <v>0.0186</v>
      </c>
      <c r="Q63" s="168"/>
      <c r="R63" s="168"/>
      <c r="S63" s="168"/>
    </row>
    <row r="64" s="2" customFormat="1" ht="14.25" customHeight="1" spans="1:19">
      <c r="A64" s="35"/>
      <c r="B64" s="57"/>
      <c r="C64" s="76" t="s">
        <v>127</v>
      </c>
      <c r="D64" s="77" t="s">
        <v>128</v>
      </c>
      <c r="E64" s="61"/>
      <c r="F64" s="61"/>
      <c r="G64" s="61"/>
      <c r="H64" s="61"/>
      <c r="I64" s="145"/>
      <c r="J64" s="150">
        <v>0.173729706936538</v>
      </c>
      <c r="K64" s="151">
        <v>1</v>
      </c>
      <c r="L64" s="152">
        <f>J64*K64</f>
        <v>0.173729706936538</v>
      </c>
      <c r="Q64" s="168"/>
      <c r="R64" s="168"/>
      <c r="S64" s="168"/>
    </row>
    <row r="65" s="2" customFormat="1" ht="14.25" customHeight="1" spans="1:19">
      <c r="A65" s="35"/>
      <c r="B65" s="57"/>
      <c r="C65" s="75"/>
      <c r="D65" s="61"/>
      <c r="E65" s="61"/>
      <c r="F65" s="61"/>
      <c r="G65" s="61"/>
      <c r="H65" s="61"/>
      <c r="I65" s="145"/>
      <c r="J65" s="150"/>
      <c r="K65" s="151"/>
      <c r="L65" s="152"/>
      <c r="Q65" s="168"/>
      <c r="R65" s="168"/>
      <c r="S65" s="168"/>
    </row>
    <row r="66" s="2" customFormat="1" ht="14.25" customHeight="1" spans="1:19">
      <c r="A66" s="35"/>
      <c r="B66" s="57"/>
      <c r="C66" s="75"/>
      <c r="D66" s="61"/>
      <c r="E66" s="61"/>
      <c r="F66" s="61"/>
      <c r="G66" s="61"/>
      <c r="H66" s="61"/>
      <c r="I66" s="145"/>
      <c r="J66" s="153"/>
      <c r="K66" s="208"/>
      <c r="L66" s="152"/>
      <c r="Q66" s="168"/>
      <c r="R66" s="168"/>
      <c r="S66" s="168"/>
    </row>
    <row r="67" s="1" customFormat="1" ht="14.25" customHeight="1" spans="1:19">
      <c r="A67" s="35"/>
      <c r="B67" s="53"/>
      <c r="C67" s="72"/>
      <c r="D67" s="61"/>
      <c r="E67" s="61"/>
      <c r="F67" s="61"/>
      <c r="G67" s="61"/>
      <c r="H67" s="61"/>
      <c r="I67" s="145"/>
      <c r="J67" s="146"/>
      <c r="K67" s="209"/>
      <c r="L67" s="148"/>
      <c r="Q67" s="49"/>
      <c r="R67" s="49"/>
      <c r="S67" s="49"/>
    </row>
    <row r="68" s="1" customFormat="1" ht="14.25" customHeight="1" spans="1:19">
      <c r="A68" s="35"/>
      <c r="B68" s="53"/>
      <c r="C68" s="72"/>
      <c r="D68" s="61"/>
      <c r="E68" s="61"/>
      <c r="F68" s="61"/>
      <c r="G68" s="61"/>
      <c r="H68" s="61"/>
      <c r="I68" s="145"/>
      <c r="J68" s="146"/>
      <c r="K68" s="209"/>
      <c r="L68" s="152"/>
      <c r="Q68" s="49"/>
      <c r="R68" s="49"/>
      <c r="S68" s="49"/>
    </row>
    <row r="69" s="1" customFormat="1" ht="14.25" customHeight="1" spans="1:19">
      <c r="A69" s="35"/>
      <c r="B69" s="53"/>
      <c r="C69" s="72"/>
      <c r="D69" s="61"/>
      <c r="E69" s="61"/>
      <c r="F69" s="61"/>
      <c r="G69" s="61"/>
      <c r="H69" s="61"/>
      <c r="I69" s="145"/>
      <c r="J69" s="146"/>
      <c r="K69" s="210"/>
      <c r="L69" s="152"/>
      <c r="Q69" s="49"/>
      <c r="R69" s="49"/>
      <c r="S69" s="49"/>
    </row>
    <row r="70" s="1" customFormat="1" ht="14.25" customHeight="1" spans="1:19">
      <c r="A70" s="35"/>
      <c r="B70" s="53"/>
      <c r="C70" s="72"/>
      <c r="D70" s="61"/>
      <c r="E70" s="61"/>
      <c r="F70" s="61"/>
      <c r="G70" s="61"/>
      <c r="H70" s="61"/>
      <c r="I70" s="145"/>
      <c r="J70" s="146"/>
      <c r="K70" s="210"/>
      <c r="L70" s="152"/>
      <c r="Q70" s="49"/>
      <c r="R70" s="49"/>
      <c r="S70" s="49"/>
    </row>
    <row r="71" s="1" customFormat="1" ht="14.25" customHeight="1" spans="1:19">
      <c r="A71" s="35"/>
      <c r="B71" s="53"/>
      <c r="C71" s="68"/>
      <c r="D71" s="69"/>
      <c r="E71" s="69"/>
      <c r="F71" s="69"/>
      <c r="G71" s="69"/>
      <c r="H71" s="69"/>
      <c r="I71" s="137"/>
      <c r="J71" s="98"/>
      <c r="K71" s="211"/>
      <c r="L71" s="148"/>
      <c r="M71" s="135">
        <f>SUM(L60:L71)</f>
        <v>0.282405351906158</v>
      </c>
      <c r="N71" s="119">
        <f>M71/P98</f>
        <v>0.404185656234182</v>
      </c>
      <c r="Q71" s="49"/>
      <c r="R71" s="49"/>
      <c r="S71" s="49"/>
    </row>
    <row r="72" s="1" customFormat="1" spans="1:19">
      <c r="A72" s="35"/>
      <c r="B72" s="169"/>
      <c r="C72" s="170"/>
      <c r="D72" s="171"/>
      <c r="E72" s="171"/>
      <c r="F72" s="171"/>
      <c r="G72" s="172"/>
      <c r="H72" s="171"/>
      <c r="I72" s="172"/>
      <c r="J72" s="212"/>
      <c r="K72" s="213"/>
      <c r="L72" s="117" t="s">
        <v>129</v>
      </c>
      <c r="M72" s="118">
        <f>M36+M46+M58+M71</f>
        <v>0.565699906203764</v>
      </c>
      <c r="Q72" s="49"/>
      <c r="R72" s="49"/>
      <c r="S72" s="49"/>
    </row>
    <row r="73" s="1" customFormat="1" ht="11.4" spans="1:19">
      <c r="A73" s="35"/>
      <c r="B73" s="169"/>
      <c r="C73" s="173"/>
      <c r="D73" s="174"/>
      <c r="E73" s="174"/>
      <c r="F73" s="174"/>
      <c r="G73" s="175"/>
      <c r="H73" s="174"/>
      <c r="I73" s="175"/>
      <c r="J73" s="214"/>
      <c r="K73" s="215"/>
      <c r="L73" s="216"/>
      <c r="M73" s="217"/>
      <c r="Q73" s="49"/>
      <c r="R73" s="49"/>
      <c r="S73" s="49"/>
    </row>
    <row r="74" s="1" customFormat="1" ht="18" customHeight="1" spans="1:19">
      <c r="A74" s="35"/>
      <c r="B74" s="53"/>
      <c r="C74" s="176" t="s">
        <v>130</v>
      </c>
      <c r="D74" s="177"/>
      <c r="E74" s="177"/>
      <c r="F74" s="177"/>
      <c r="G74" s="177"/>
      <c r="H74" s="177"/>
      <c r="I74" s="218"/>
      <c r="J74" s="219"/>
      <c r="K74" s="220"/>
      <c r="L74" s="124"/>
      <c r="Q74" s="49"/>
      <c r="R74" s="49"/>
      <c r="S74" s="49"/>
    </row>
    <row r="75" s="1" customFormat="1" ht="13.2" spans="1:19">
      <c r="A75" s="35"/>
      <c r="B75" s="53"/>
      <c r="C75" s="72"/>
      <c r="D75" s="73"/>
      <c r="E75" s="73"/>
      <c r="F75" s="73"/>
      <c r="G75" s="73"/>
      <c r="H75" s="73"/>
      <c r="I75" s="142"/>
      <c r="J75" s="221"/>
      <c r="K75" s="143"/>
      <c r="L75" s="134">
        <f t="shared" ref="L75:L79" si="4">J75*K75</f>
        <v>0</v>
      </c>
      <c r="M75" s="222"/>
      <c r="Q75" s="49"/>
      <c r="R75" s="49"/>
      <c r="S75" s="49"/>
    </row>
    <row r="76" s="1" customFormat="1" ht="13.2" spans="1:19">
      <c r="A76" s="35"/>
      <c r="B76" s="53"/>
      <c r="C76" s="72"/>
      <c r="D76" s="73"/>
      <c r="E76" s="73"/>
      <c r="F76" s="73"/>
      <c r="G76" s="73"/>
      <c r="H76" s="73"/>
      <c r="I76" s="142"/>
      <c r="J76" s="221"/>
      <c r="K76" s="143"/>
      <c r="L76" s="134">
        <f t="shared" si="4"/>
        <v>0</v>
      </c>
      <c r="M76" s="222"/>
      <c r="Q76" s="49"/>
      <c r="R76" s="49"/>
      <c r="S76" s="49"/>
    </row>
    <row r="77" s="1" customFormat="1" ht="13.2" spans="1:19">
      <c r="A77" s="35"/>
      <c r="B77" s="53"/>
      <c r="C77" s="72"/>
      <c r="D77" s="73"/>
      <c r="E77" s="73"/>
      <c r="F77" s="73"/>
      <c r="G77" s="73"/>
      <c r="H77" s="73"/>
      <c r="I77" s="142"/>
      <c r="J77" s="221"/>
      <c r="K77" s="143"/>
      <c r="L77" s="134">
        <f t="shared" si="4"/>
        <v>0</v>
      </c>
      <c r="M77" s="222"/>
      <c r="Q77" s="49"/>
      <c r="R77" s="49"/>
      <c r="S77" s="49"/>
    </row>
    <row r="78" s="1" customFormat="1" ht="13.2" spans="1:19">
      <c r="A78" s="35"/>
      <c r="B78" s="53"/>
      <c r="C78" s="72"/>
      <c r="D78" s="73"/>
      <c r="E78" s="73"/>
      <c r="F78" s="73"/>
      <c r="G78" s="73"/>
      <c r="H78" s="73"/>
      <c r="I78" s="142"/>
      <c r="J78" s="221"/>
      <c r="K78" s="143"/>
      <c r="L78" s="134">
        <f t="shared" si="4"/>
        <v>0</v>
      </c>
      <c r="M78" s="222"/>
      <c r="Q78" s="49"/>
      <c r="R78" s="49"/>
      <c r="S78" s="49"/>
    </row>
    <row r="79" s="1" customFormat="1" ht="11.4" spans="1:19">
      <c r="A79" s="35"/>
      <c r="B79" s="53"/>
      <c r="C79" s="178"/>
      <c r="D79" s="179"/>
      <c r="E79" s="179"/>
      <c r="F79" s="179"/>
      <c r="G79" s="179"/>
      <c r="H79" s="179"/>
      <c r="I79" s="223"/>
      <c r="J79" s="224"/>
      <c r="K79" s="157"/>
      <c r="L79" s="134">
        <f t="shared" si="4"/>
        <v>0</v>
      </c>
      <c r="Q79" s="49"/>
      <c r="R79" s="49"/>
      <c r="S79" s="49"/>
    </row>
    <row r="80" s="1" customFormat="1" ht="11.4" spans="1:19">
      <c r="A80" s="35"/>
      <c r="B80" s="180"/>
      <c r="C80" s="66" t="s">
        <v>16</v>
      </c>
      <c r="D80" s="67"/>
      <c r="E80" s="67"/>
      <c r="F80" s="67"/>
      <c r="G80" s="67"/>
      <c r="H80" s="67"/>
      <c r="I80" s="131"/>
      <c r="J80" s="132"/>
      <c r="K80" s="133"/>
      <c r="L80" s="134"/>
      <c r="M80" s="217"/>
      <c r="Q80" s="49"/>
      <c r="R80" s="49"/>
      <c r="S80" s="49"/>
    </row>
    <row r="81" s="1" customFormat="1" spans="1:19">
      <c r="A81" s="35"/>
      <c r="D81" s="49"/>
      <c r="E81" s="49"/>
      <c r="F81" s="49"/>
      <c r="H81" s="49"/>
      <c r="J81" s="115"/>
      <c r="K81" s="116"/>
      <c r="L81" s="117" t="s">
        <v>129</v>
      </c>
      <c r="M81" s="118">
        <f>SUM(L75:L80)</f>
        <v>0</v>
      </c>
      <c r="N81" s="119">
        <f>M81/P98</f>
        <v>0</v>
      </c>
      <c r="Q81" s="49"/>
      <c r="R81" s="49"/>
      <c r="S81" s="49"/>
    </row>
    <row r="82" s="1" customFormat="1" spans="1:19">
      <c r="A82" s="35"/>
      <c r="D82" s="49"/>
      <c r="E82" s="49"/>
      <c r="F82" s="49"/>
      <c r="H82" s="49"/>
      <c r="J82" s="115"/>
      <c r="K82" s="116"/>
      <c r="L82" s="225"/>
      <c r="M82" s="226"/>
      <c r="Q82" s="49"/>
      <c r="R82" s="49"/>
      <c r="S82" s="49"/>
    </row>
    <row r="83" s="1" customFormat="1" spans="1:19">
      <c r="A83" s="35"/>
      <c r="D83" s="49"/>
      <c r="E83" s="49"/>
      <c r="F83" s="49"/>
      <c r="H83" s="49"/>
      <c r="J83" s="115"/>
      <c r="K83" s="116"/>
      <c r="L83" s="225"/>
      <c r="M83" s="226"/>
      <c r="Q83" s="49"/>
      <c r="R83" s="49"/>
      <c r="S83" s="49"/>
    </row>
    <row r="84" s="1" customFormat="1" ht="30.75" customHeight="1" spans="1:19">
      <c r="A84" s="35"/>
      <c r="B84" s="50" t="s">
        <v>131</v>
      </c>
      <c r="C84" s="51" t="s">
        <v>19</v>
      </c>
      <c r="D84" s="52"/>
      <c r="E84" s="52"/>
      <c r="F84" s="52"/>
      <c r="G84" s="52"/>
      <c r="H84" s="52"/>
      <c r="I84" s="120"/>
      <c r="J84" s="94" t="s">
        <v>101</v>
      </c>
      <c r="K84" s="95" t="s">
        <v>102</v>
      </c>
      <c r="L84" s="95" t="s">
        <v>93</v>
      </c>
      <c r="M84" s="226"/>
      <c r="Q84" s="49"/>
      <c r="R84" s="49"/>
      <c r="S84" s="49"/>
    </row>
    <row r="85" s="1" customFormat="1" ht="15" customHeight="1" spans="1:19">
      <c r="A85" s="35"/>
      <c r="B85" s="181"/>
      <c r="C85" s="182" t="s">
        <v>132</v>
      </c>
      <c r="D85" s="183"/>
      <c r="E85" s="183"/>
      <c r="F85" s="183"/>
      <c r="G85" s="183"/>
      <c r="H85" s="183"/>
      <c r="I85" s="227"/>
      <c r="J85" s="228"/>
      <c r="K85" s="229"/>
      <c r="L85" s="139"/>
      <c r="M85" s="230"/>
      <c r="Q85" s="49"/>
      <c r="R85" s="49"/>
      <c r="S85" s="49"/>
    </row>
    <row r="86" s="1" customFormat="1" ht="15" customHeight="1" spans="1:19">
      <c r="A86" s="35"/>
      <c r="B86" s="181"/>
      <c r="C86" s="184" t="s">
        <v>133</v>
      </c>
      <c r="D86" s="185" t="s">
        <v>134</v>
      </c>
      <c r="E86" s="185"/>
      <c r="F86" s="185"/>
      <c r="G86" s="185"/>
      <c r="H86" s="185"/>
      <c r="I86" s="231"/>
      <c r="J86" s="228">
        <v>0.0386185958254269</v>
      </c>
      <c r="K86" s="232">
        <v>1</v>
      </c>
      <c r="L86" s="139">
        <f t="shared" ref="L86:L90" si="5">J86*K86</f>
        <v>0.0386185958254269</v>
      </c>
      <c r="M86" s="230"/>
      <c r="Q86" s="49"/>
      <c r="R86" s="49"/>
      <c r="S86" s="49"/>
    </row>
    <row r="87" s="1" customFormat="1" ht="15" customHeight="1" spans="1:19">
      <c r="A87" s="35"/>
      <c r="B87" s="181"/>
      <c r="C87" s="184" t="s">
        <v>135</v>
      </c>
      <c r="D87" s="185" t="s">
        <v>136</v>
      </c>
      <c r="E87" s="185"/>
      <c r="F87" s="185"/>
      <c r="G87" s="185"/>
      <c r="H87" s="185"/>
      <c r="I87" s="231"/>
      <c r="J87" s="228">
        <v>0.511696394686907</v>
      </c>
      <c r="K87" s="232">
        <f>1/12</f>
        <v>0.0833333333333333</v>
      </c>
      <c r="L87" s="139">
        <f t="shared" si="5"/>
        <v>0.0426413662239089</v>
      </c>
      <c r="M87" s="230"/>
      <c r="Q87" s="49"/>
      <c r="R87" s="49"/>
      <c r="S87" s="49"/>
    </row>
    <row r="88" s="1" customFormat="1" ht="15" customHeight="1" spans="1:19">
      <c r="A88" s="35"/>
      <c r="B88" s="181"/>
      <c r="C88" s="184" t="s">
        <v>137</v>
      </c>
      <c r="D88" s="185"/>
      <c r="E88" s="185"/>
      <c r="F88" s="185"/>
      <c r="G88" s="185"/>
      <c r="H88" s="185"/>
      <c r="I88" s="231"/>
      <c r="J88" s="233">
        <v>0.001</v>
      </c>
      <c r="K88" s="232">
        <v>1</v>
      </c>
      <c r="L88" s="139">
        <f t="shared" si="5"/>
        <v>0.001</v>
      </c>
      <c r="M88" s="230"/>
      <c r="Q88" s="49"/>
      <c r="R88" s="49"/>
      <c r="S88" s="49"/>
    </row>
    <row r="89" s="1" customFormat="1" ht="15" customHeight="1" spans="1:19">
      <c r="A89" s="35"/>
      <c r="B89" s="181"/>
      <c r="C89" s="184"/>
      <c r="D89" s="185"/>
      <c r="E89" s="185"/>
      <c r="F89" s="185"/>
      <c r="G89" s="185"/>
      <c r="H89" s="185"/>
      <c r="I89" s="231"/>
      <c r="J89" s="228"/>
      <c r="K89" s="232"/>
      <c r="L89" s="139">
        <f t="shared" si="5"/>
        <v>0</v>
      </c>
      <c r="M89" s="230"/>
      <c r="Q89" s="49"/>
      <c r="R89" s="49"/>
      <c r="S89" s="49"/>
    </row>
    <row r="90" s="1" customFormat="1" ht="15" customHeight="1" spans="1:19">
      <c r="A90" s="35"/>
      <c r="B90" s="181"/>
      <c r="C90" s="184"/>
      <c r="D90" s="185"/>
      <c r="E90" s="185"/>
      <c r="F90" s="185"/>
      <c r="G90" s="185"/>
      <c r="H90" s="185"/>
      <c r="I90" s="231"/>
      <c r="J90" s="228"/>
      <c r="K90" s="232"/>
      <c r="L90" s="139">
        <f t="shared" si="5"/>
        <v>0</v>
      </c>
      <c r="M90" s="230"/>
      <c r="Q90" s="49"/>
      <c r="R90" s="49"/>
      <c r="S90" s="49"/>
    </row>
    <row r="91" s="1" customFormat="1" ht="15" customHeight="1" spans="1:19">
      <c r="A91" s="35"/>
      <c r="B91" s="181"/>
      <c r="C91" s="182" t="s">
        <v>138</v>
      </c>
      <c r="D91" s="183"/>
      <c r="E91" s="183"/>
      <c r="F91" s="183"/>
      <c r="G91" s="183"/>
      <c r="H91" s="183"/>
      <c r="J91" s="98"/>
      <c r="K91" s="208"/>
      <c r="L91" s="139"/>
      <c r="M91" s="111"/>
      <c r="Q91" s="49"/>
      <c r="R91" s="49"/>
      <c r="S91" s="49"/>
    </row>
    <row r="92" s="1" customFormat="1" ht="15" customHeight="1" spans="1:19">
      <c r="A92" s="35"/>
      <c r="B92" s="181"/>
      <c r="C92" s="184" t="s">
        <v>139</v>
      </c>
      <c r="D92" s="185"/>
      <c r="E92" s="185" t="s">
        <v>140</v>
      </c>
      <c r="F92" s="185"/>
      <c r="G92" s="185"/>
      <c r="H92" s="185"/>
      <c r="I92" s="227"/>
      <c r="J92" s="228">
        <v>0.367779279558559</v>
      </c>
      <c r="K92" s="232">
        <f>1/12</f>
        <v>0.0833333333333333</v>
      </c>
      <c r="L92" s="139">
        <f t="shared" ref="L92:L94" si="6">J92*K92</f>
        <v>0.0306482732965466</v>
      </c>
      <c r="M92" s="234"/>
      <c r="N92" s="235"/>
      <c r="Q92" s="49"/>
      <c r="R92" s="49"/>
      <c r="S92" s="49"/>
    </row>
    <row r="93" s="1" customFormat="1" ht="15" customHeight="1" spans="1:19">
      <c r="A93" s="35"/>
      <c r="B93" s="181"/>
      <c r="C93" s="184" t="s">
        <v>141</v>
      </c>
      <c r="D93" s="185" t="s">
        <v>142</v>
      </c>
      <c r="E93" s="185"/>
      <c r="F93" s="185"/>
      <c r="G93" s="185"/>
      <c r="H93" s="185"/>
      <c r="I93" s="231"/>
      <c r="J93" s="228">
        <v>0.00400284000568001</v>
      </c>
      <c r="K93" s="232">
        <v>1</v>
      </c>
      <c r="L93" s="139">
        <f t="shared" si="6"/>
        <v>0.00400284000568001</v>
      </c>
      <c r="M93" s="234"/>
      <c r="Q93" s="49"/>
      <c r="R93" s="49"/>
      <c r="S93" s="49"/>
    </row>
    <row r="94" s="1" customFormat="1" ht="15" customHeight="1" spans="1:19">
      <c r="A94" s="35"/>
      <c r="B94" s="181"/>
      <c r="C94" s="184" t="s">
        <v>143</v>
      </c>
      <c r="D94" s="185"/>
      <c r="E94" s="185"/>
      <c r="F94" s="185"/>
      <c r="G94" s="185"/>
      <c r="H94" s="185"/>
      <c r="I94" s="231"/>
      <c r="J94" s="228">
        <v>0.0160910815939278</v>
      </c>
      <c r="K94" s="232">
        <v>1</v>
      </c>
      <c r="L94" s="139">
        <f t="shared" si="6"/>
        <v>0.0160910815939278</v>
      </c>
      <c r="M94" s="111"/>
      <c r="Q94" s="49"/>
      <c r="R94" s="49"/>
      <c r="S94" s="49"/>
    </row>
    <row r="95" s="1" customFormat="1" ht="15" customHeight="1" spans="1:19">
      <c r="A95" s="35"/>
      <c r="B95" s="53"/>
      <c r="C95" s="184"/>
      <c r="D95" s="185"/>
      <c r="E95" s="185"/>
      <c r="F95" s="185"/>
      <c r="G95" s="185"/>
      <c r="H95" s="185"/>
      <c r="I95" s="231"/>
      <c r="J95" s="98"/>
      <c r="K95" s="236"/>
      <c r="L95" s="139"/>
      <c r="M95" s="111"/>
      <c r="Q95" s="49"/>
      <c r="R95" s="49"/>
      <c r="S95" s="49"/>
    </row>
    <row r="96" s="1" customFormat="1" ht="15" customHeight="1" spans="1:19">
      <c r="A96" s="35"/>
      <c r="B96" s="180"/>
      <c r="C96" s="184"/>
      <c r="D96" s="185"/>
      <c r="E96" s="185"/>
      <c r="F96" s="185"/>
      <c r="G96" s="185"/>
      <c r="H96" s="185"/>
      <c r="I96" s="231"/>
      <c r="J96" s="107"/>
      <c r="K96" s="237"/>
      <c r="L96" s="139"/>
      <c r="M96" s="238"/>
      <c r="Q96" s="49"/>
      <c r="R96" s="49"/>
      <c r="S96" s="49"/>
    </row>
    <row r="97" ht="15" customHeight="1" spans="12:16">
      <c r="L97" s="239" t="s">
        <v>129</v>
      </c>
      <c r="M97" s="118">
        <f>SUM(L85:L96)</f>
        <v>0.13300215694549</v>
      </c>
      <c r="N97" s="119">
        <f>M97/P98</f>
        <v>0.190356038661186</v>
      </c>
      <c r="P97" s="1"/>
    </row>
    <row r="98" ht="15" customHeight="1" spans="13:16">
      <c r="M98" s="240"/>
      <c r="N98" s="241">
        <f>SUM(N20:N97)</f>
        <v>1</v>
      </c>
      <c r="P98" s="242">
        <f>M72+M97</f>
        <v>0.698702063149254</v>
      </c>
    </row>
    <row r="99" ht="15" customHeight="1"/>
    <row r="100" ht="15" customHeight="1"/>
    <row r="101" s="1" customFormat="1" ht="22.35" customHeight="1" spans="1:19">
      <c r="A101" s="186" t="s">
        <v>144</v>
      </c>
      <c r="B101" s="187" t="s">
        <v>145</v>
      </c>
      <c r="C101" s="51" t="s">
        <v>19</v>
      </c>
      <c r="D101" s="52"/>
      <c r="E101" s="52"/>
      <c r="F101" s="52"/>
      <c r="G101" s="52"/>
      <c r="H101" s="52"/>
      <c r="I101" s="52"/>
      <c r="J101" s="243"/>
      <c r="K101" s="120"/>
      <c r="L101" s="95" t="s">
        <v>93</v>
      </c>
      <c r="N101" s="119"/>
      <c r="Q101" s="49"/>
      <c r="R101" s="49"/>
      <c r="S101" s="49"/>
    </row>
    <row r="102" s="1" customFormat="1" ht="13.35" customHeight="1" spans="1:19">
      <c r="A102" s="188"/>
      <c r="B102" s="189"/>
      <c r="C102" s="190" t="s">
        <v>146</v>
      </c>
      <c r="D102" s="191"/>
      <c r="E102" s="191"/>
      <c r="F102" s="191"/>
      <c r="G102" s="191"/>
      <c r="H102" s="191"/>
      <c r="I102" s="191"/>
      <c r="J102" s="244"/>
      <c r="K102" s="245"/>
      <c r="L102" s="246">
        <f>N18</f>
        <v>0</v>
      </c>
      <c r="N102" s="119"/>
      <c r="Q102" s="49"/>
      <c r="R102" s="49"/>
      <c r="S102" s="49"/>
    </row>
    <row r="103" s="1" customFormat="1" ht="11.4" spans="1:19">
      <c r="A103" s="188"/>
      <c r="B103" s="189"/>
      <c r="C103" s="192" t="s">
        <v>147</v>
      </c>
      <c r="D103" s="193"/>
      <c r="E103" s="193"/>
      <c r="F103" s="193"/>
      <c r="G103" s="193"/>
      <c r="H103" s="193"/>
      <c r="I103" s="193"/>
      <c r="J103" s="247"/>
      <c r="K103" s="248"/>
      <c r="L103" s="246">
        <v>0</v>
      </c>
      <c r="N103" s="119"/>
      <c r="Q103" s="49"/>
      <c r="R103" s="49"/>
      <c r="S103" s="49"/>
    </row>
    <row r="104" s="1" customFormat="1" ht="11.4" spans="1:19">
      <c r="A104" s="188"/>
      <c r="B104" s="189"/>
      <c r="C104" s="194" t="s">
        <v>148</v>
      </c>
      <c r="D104" s="195"/>
      <c r="E104" s="195"/>
      <c r="F104" s="195"/>
      <c r="G104" s="195"/>
      <c r="H104" s="195"/>
      <c r="I104" s="195"/>
      <c r="J104" s="249"/>
      <c r="K104" s="250"/>
      <c r="L104" s="246">
        <v>0</v>
      </c>
      <c r="N104" s="119"/>
      <c r="Q104" s="49"/>
      <c r="R104" s="49"/>
      <c r="S104" s="49"/>
    </row>
    <row r="105" s="1" customFormat="1" ht="11.4" spans="1:19">
      <c r="A105" s="188"/>
      <c r="B105" s="189"/>
      <c r="C105" s="192" t="s">
        <v>149</v>
      </c>
      <c r="D105" s="193"/>
      <c r="E105" s="193"/>
      <c r="F105" s="193"/>
      <c r="G105" s="193"/>
      <c r="H105" s="193"/>
      <c r="I105" s="193"/>
      <c r="J105" s="247"/>
      <c r="K105" s="248"/>
      <c r="L105" s="246">
        <v>0</v>
      </c>
      <c r="N105" s="119"/>
      <c r="Q105" s="49"/>
      <c r="R105" s="49"/>
      <c r="S105" s="49"/>
    </row>
    <row r="106" s="1" customFormat="1" ht="11.4" spans="1:19">
      <c r="A106" s="188"/>
      <c r="B106" s="196"/>
      <c r="C106" s="192" t="s">
        <v>150</v>
      </c>
      <c r="D106" s="193"/>
      <c r="E106" s="193"/>
      <c r="F106" s="193"/>
      <c r="G106" s="193"/>
      <c r="H106" s="193"/>
      <c r="I106" s="193"/>
      <c r="J106" s="247"/>
      <c r="K106" s="248"/>
      <c r="L106" s="246">
        <v>0</v>
      </c>
      <c r="N106" s="119"/>
      <c r="Q106" s="49"/>
      <c r="R106" s="49"/>
      <c r="S106" s="49"/>
    </row>
    <row r="107" s="1" customFormat="1" spans="1:19">
      <c r="A107" s="188"/>
      <c r="B107" s="197"/>
      <c r="D107" s="49"/>
      <c r="E107" s="49"/>
      <c r="F107" s="49"/>
      <c r="H107" s="49"/>
      <c r="J107" s="115"/>
      <c r="L107" s="239" t="s">
        <v>129</v>
      </c>
      <c r="M107" s="118">
        <f>SUM(L102:L106)</f>
        <v>0</v>
      </c>
      <c r="N107" s="119"/>
      <c r="Q107" s="49"/>
      <c r="R107" s="49"/>
      <c r="S107" s="49"/>
    </row>
    <row r="108" s="1" customFormat="1" ht="11.4" spans="1:19">
      <c r="A108" s="188"/>
      <c r="B108" s="198"/>
      <c r="D108" s="49"/>
      <c r="E108" s="49"/>
      <c r="F108" s="49"/>
      <c r="H108" s="49"/>
      <c r="J108" s="115"/>
      <c r="L108" s="251"/>
      <c r="N108" s="119"/>
      <c r="Q108" s="49"/>
      <c r="R108" s="49"/>
      <c r="S108" s="49"/>
    </row>
    <row r="109" s="1" customFormat="1" ht="29.25" customHeight="1" spans="1:19">
      <c r="A109" s="188"/>
      <c r="B109" s="29" t="s">
        <v>151</v>
      </c>
      <c r="C109" s="51" t="s">
        <v>19</v>
      </c>
      <c r="D109" s="52"/>
      <c r="E109" s="52"/>
      <c r="F109" s="52"/>
      <c r="G109" s="52"/>
      <c r="H109" s="52"/>
      <c r="I109" s="120"/>
      <c r="J109" s="94" t="s">
        <v>152</v>
      </c>
      <c r="K109" s="95" t="s">
        <v>153</v>
      </c>
      <c r="L109" s="95" t="s">
        <v>93</v>
      </c>
      <c r="N109" s="119"/>
      <c r="Q109" s="49"/>
      <c r="R109" s="49"/>
      <c r="S109" s="49"/>
    </row>
    <row r="110" s="1" customFormat="1" spans="1:19">
      <c r="A110" s="188"/>
      <c r="B110" s="199"/>
      <c r="C110" s="37"/>
      <c r="D110" s="200"/>
      <c r="E110" s="200"/>
      <c r="F110" s="200"/>
      <c r="G110" s="201"/>
      <c r="H110" s="200"/>
      <c r="I110" s="252"/>
      <c r="J110" s="98"/>
      <c r="K110" s="253"/>
      <c r="L110" s="254"/>
      <c r="M110" s="255"/>
      <c r="N110" s="119"/>
      <c r="Q110" s="49"/>
      <c r="R110" s="49"/>
      <c r="S110" s="49"/>
    </row>
    <row r="111" s="1" customFormat="1" ht="11.4" spans="1:19">
      <c r="A111" s="188"/>
      <c r="B111" s="199"/>
      <c r="C111" s="43"/>
      <c r="D111" s="200"/>
      <c r="E111" s="200"/>
      <c r="F111" s="200"/>
      <c r="G111" s="201"/>
      <c r="H111" s="200"/>
      <c r="I111" s="252"/>
      <c r="J111" s="98"/>
      <c r="K111" s="253"/>
      <c r="L111" s="256">
        <f t="shared" ref="L111:L119" si="7">J111*K111</f>
        <v>0</v>
      </c>
      <c r="M111" s="255"/>
      <c r="N111" s="119"/>
      <c r="Q111" s="49"/>
      <c r="R111" s="49"/>
      <c r="S111" s="49"/>
    </row>
    <row r="112" s="1" customFormat="1" ht="11.4" spans="1:19">
      <c r="A112" s="188"/>
      <c r="B112" s="199"/>
      <c r="C112" s="43"/>
      <c r="D112" s="200"/>
      <c r="E112" s="200"/>
      <c r="F112" s="200"/>
      <c r="G112" s="201"/>
      <c r="H112" s="200"/>
      <c r="I112" s="252"/>
      <c r="J112" s="98"/>
      <c r="K112" s="253"/>
      <c r="L112" s="256">
        <f t="shared" si="7"/>
        <v>0</v>
      </c>
      <c r="M112" s="255"/>
      <c r="N112" s="119"/>
      <c r="Q112" s="49"/>
      <c r="R112" s="49"/>
      <c r="S112" s="49"/>
    </row>
    <row r="113" s="1" customFormat="1" ht="11.4" spans="1:19">
      <c r="A113" s="188"/>
      <c r="B113" s="199"/>
      <c r="C113" s="43"/>
      <c r="D113" s="200"/>
      <c r="E113" s="200"/>
      <c r="F113" s="200"/>
      <c r="G113" s="201"/>
      <c r="H113" s="200"/>
      <c r="I113" s="252"/>
      <c r="J113" s="98"/>
      <c r="K113" s="253"/>
      <c r="L113" s="256">
        <f t="shared" si="7"/>
        <v>0</v>
      </c>
      <c r="M113" s="255"/>
      <c r="N113" s="119"/>
      <c r="Q113" s="49"/>
      <c r="R113" s="49"/>
      <c r="S113" s="49"/>
    </row>
    <row r="114" s="1" customFormat="1" ht="11.4" spans="1:19">
      <c r="A114" s="188"/>
      <c r="B114" s="199"/>
      <c r="C114" s="43"/>
      <c r="D114" s="200"/>
      <c r="E114" s="200"/>
      <c r="F114" s="200"/>
      <c r="G114" s="201"/>
      <c r="H114" s="200"/>
      <c r="I114" s="252"/>
      <c r="J114" s="98"/>
      <c r="K114" s="253"/>
      <c r="L114" s="256">
        <f t="shared" si="7"/>
        <v>0</v>
      </c>
      <c r="M114" s="255"/>
      <c r="N114" s="119"/>
      <c r="Q114" s="49"/>
      <c r="R114" s="49"/>
      <c r="S114" s="49"/>
    </row>
    <row r="115" s="1" customFormat="1" ht="11.4" spans="1:19">
      <c r="A115" s="188"/>
      <c r="B115" s="199"/>
      <c r="C115" s="43"/>
      <c r="D115" s="200"/>
      <c r="E115" s="200"/>
      <c r="F115" s="200"/>
      <c r="G115" s="201"/>
      <c r="H115" s="200"/>
      <c r="I115" s="252"/>
      <c r="J115" s="98"/>
      <c r="K115" s="253"/>
      <c r="L115" s="256">
        <f t="shared" si="7"/>
        <v>0</v>
      </c>
      <c r="M115" s="111"/>
      <c r="N115" s="119"/>
      <c r="Q115" s="49"/>
      <c r="R115" s="49"/>
      <c r="S115" s="49"/>
    </row>
    <row r="116" s="1" customFormat="1" ht="11.4" spans="1:19">
      <c r="A116" s="188"/>
      <c r="B116" s="199"/>
      <c r="C116" s="43"/>
      <c r="D116" s="200"/>
      <c r="E116" s="200"/>
      <c r="F116" s="200"/>
      <c r="G116" s="201"/>
      <c r="H116" s="200"/>
      <c r="I116" s="252"/>
      <c r="J116" s="98"/>
      <c r="K116" s="253"/>
      <c r="L116" s="256">
        <f t="shared" si="7"/>
        <v>0</v>
      </c>
      <c r="M116" s="111"/>
      <c r="N116" s="119"/>
      <c r="Q116" s="49"/>
      <c r="R116" s="49"/>
      <c r="S116" s="49"/>
    </row>
    <row r="117" s="1" customFormat="1" ht="11.4" spans="1:19">
      <c r="A117" s="188"/>
      <c r="B117" s="199"/>
      <c r="C117" s="43"/>
      <c r="D117" s="200"/>
      <c r="E117" s="200"/>
      <c r="F117" s="200"/>
      <c r="G117" s="201"/>
      <c r="H117" s="200"/>
      <c r="I117" s="252"/>
      <c r="J117" s="98"/>
      <c r="K117" s="253"/>
      <c r="L117" s="256">
        <f t="shared" si="7"/>
        <v>0</v>
      </c>
      <c r="M117" s="111"/>
      <c r="N117" s="119"/>
      <c r="Q117" s="49"/>
      <c r="R117" s="49"/>
      <c r="S117" s="49"/>
    </row>
    <row r="118" s="1" customFormat="1" ht="11.4" spans="1:19">
      <c r="A118" s="188"/>
      <c r="B118" s="199"/>
      <c r="C118" s="202"/>
      <c r="D118" s="203"/>
      <c r="E118" s="203"/>
      <c r="F118" s="203"/>
      <c r="G118" s="204"/>
      <c r="H118" s="203"/>
      <c r="I118" s="257"/>
      <c r="J118" s="132"/>
      <c r="K118" s="258"/>
      <c r="L118" s="246">
        <f t="shared" si="7"/>
        <v>0</v>
      </c>
      <c r="N118" s="119"/>
      <c r="Q118" s="49"/>
      <c r="R118" s="49"/>
      <c r="S118" s="49"/>
    </row>
    <row r="119" s="1" customFormat="1" ht="11.4" spans="1:19">
      <c r="A119" s="188"/>
      <c r="B119" s="205"/>
      <c r="C119" s="202"/>
      <c r="D119" s="203"/>
      <c r="E119" s="203"/>
      <c r="F119" s="203"/>
      <c r="G119" s="204"/>
      <c r="H119" s="203"/>
      <c r="I119" s="259"/>
      <c r="J119" s="132"/>
      <c r="K119" s="258"/>
      <c r="L119" s="246">
        <f t="shared" si="7"/>
        <v>0</v>
      </c>
      <c r="N119" s="119"/>
      <c r="Q119" s="49"/>
      <c r="R119" s="49"/>
      <c r="S119" s="49"/>
    </row>
    <row r="120" s="1" customFormat="1" spans="1:19">
      <c r="A120" s="188"/>
      <c r="B120" s="206"/>
      <c r="D120" s="49"/>
      <c r="E120" s="49"/>
      <c r="F120" s="49"/>
      <c r="H120" s="49"/>
      <c r="J120" s="115"/>
      <c r="L120" s="239" t="s">
        <v>129</v>
      </c>
      <c r="M120" s="118">
        <f>SUM(L110:L119)</f>
        <v>0</v>
      </c>
      <c r="N120" s="119"/>
      <c r="Q120" s="49"/>
      <c r="R120" s="49"/>
      <c r="S120" s="49"/>
    </row>
    <row r="121" s="1" customFormat="1" spans="1:19">
      <c r="A121" s="188"/>
      <c r="B121" s="207"/>
      <c r="D121" s="49"/>
      <c r="E121" s="49"/>
      <c r="F121" s="49"/>
      <c r="H121" s="49"/>
      <c r="J121" s="115"/>
      <c r="L121" s="260"/>
      <c r="M121" s="240"/>
      <c r="N121" s="119"/>
      <c r="Q121" s="49"/>
      <c r="R121" s="49"/>
      <c r="S121" s="49"/>
    </row>
    <row r="122" s="1" customFormat="1" ht="30.6" customHeight="1" spans="1:19">
      <c r="A122" s="188"/>
      <c r="B122" s="29" t="s">
        <v>154</v>
      </c>
      <c r="C122" s="51" t="s">
        <v>19</v>
      </c>
      <c r="D122" s="52"/>
      <c r="E122" s="52"/>
      <c r="F122" s="52"/>
      <c r="G122" s="52"/>
      <c r="H122" s="52"/>
      <c r="I122" s="120"/>
      <c r="J122" s="94" t="s">
        <v>155</v>
      </c>
      <c r="K122" s="95" t="s">
        <v>156</v>
      </c>
      <c r="L122" s="95" t="s">
        <v>93</v>
      </c>
      <c r="N122" s="119"/>
      <c r="Q122" s="49"/>
      <c r="R122" s="49"/>
      <c r="S122" s="49"/>
    </row>
    <row r="123" s="1" customFormat="1" ht="11.4" spans="1:19">
      <c r="A123" s="188"/>
      <c r="B123" s="199"/>
      <c r="C123" s="68" t="s">
        <v>157</v>
      </c>
      <c r="D123" s="69"/>
      <c r="E123" s="69"/>
      <c r="F123" s="69"/>
      <c r="G123" s="69"/>
      <c r="H123" s="69"/>
      <c r="I123" s="137"/>
      <c r="J123" s="98"/>
      <c r="K123" s="261"/>
      <c r="L123" s="256">
        <f t="shared" ref="L123:L130" si="8">J123*K123</f>
        <v>0</v>
      </c>
      <c r="M123" s="262"/>
      <c r="N123" s="119"/>
      <c r="Q123" s="49"/>
      <c r="R123" s="49"/>
      <c r="S123" s="49"/>
    </row>
    <row r="124" s="1" customFormat="1" ht="11.4" spans="1:19">
      <c r="A124" s="188"/>
      <c r="B124" s="199"/>
      <c r="C124" s="68" t="s">
        <v>158</v>
      </c>
      <c r="D124" s="69"/>
      <c r="E124" s="69"/>
      <c r="F124" s="69"/>
      <c r="G124" s="69"/>
      <c r="H124" s="69"/>
      <c r="I124" s="137"/>
      <c r="J124" s="98"/>
      <c r="K124" s="261"/>
      <c r="L124" s="256">
        <f t="shared" si="8"/>
        <v>0</v>
      </c>
      <c r="M124" s="262"/>
      <c r="N124" s="119"/>
      <c r="Q124" s="49"/>
      <c r="R124" s="49"/>
      <c r="S124" s="49"/>
    </row>
    <row r="125" s="1" customFormat="1" ht="11.4" spans="1:19">
      <c r="A125" s="188"/>
      <c r="B125" s="199"/>
      <c r="C125" s="68" t="s">
        <v>159</v>
      </c>
      <c r="D125" s="69"/>
      <c r="E125" s="69"/>
      <c r="F125" s="69"/>
      <c r="G125" s="69"/>
      <c r="H125" s="69"/>
      <c r="I125" s="137"/>
      <c r="J125" s="98"/>
      <c r="K125" s="261"/>
      <c r="L125" s="256">
        <f t="shared" si="8"/>
        <v>0</v>
      </c>
      <c r="M125" s="111"/>
      <c r="N125" s="119"/>
      <c r="Q125" s="49"/>
      <c r="R125" s="49"/>
      <c r="S125" s="49"/>
    </row>
    <row r="126" s="1" customFormat="1" ht="11.4" spans="1:19">
      <c r="A126" s="188"/>
      <c r="B126" s="199"/>
      <c r="C126" s="68" t="s">
        <v>160</v>
      </c>
      <c r="D126" s="69"/>
      <c r="E126" s="69"/>
      <c r="F126" s="69"/>
      <c r="G126" s="69"/>
      <c r="H126" s="69"/>
      <c r="I126" s="137"/>
      <c r="J126" s="98">
        <v>3.226</v>
      </c>
      <c r="K126" s="263">
        <v>0.231952808915838</v>
      </c>
      <c r="L126" s="256">
        <f t="shared" si="8"/>
        <v>0.748279761562494</v>
      </c>
      <c r="M126" s="111"/>
      <c r="N126" s="119"/>
      <c r="Q126" s="49"/>
      <c r="R126" s="49"/>
      <c r="S126" s="49"/>
    </row>
    <row r="127" s="1" customFormat="1" ht="11.4" spans="1:19">
      <c r="A127" s="188"/>
      <c r="B127" s="199"/>
      <c r="C127" s="68" t="s">
        <v>161</v>
      </c>
      <c r="D127" s="69"/>
      <c r="E127" s="69"/>
      <c r="F127" s="69"/>
      <c r="G127" s="69"/>
      <c r="H127" s="69"/>
      <c r="I127" s="137"/>
      <c r="J127" s="98"/>
      <c r="K127" s="263"/>
      <c r="L127" s="256">
        <f t="shared" si="8"/>
        <v>0</v>
      </c>
      <c r="M127" s="111"/>
      <c r="N127" s="119"/>
      <c r="Q127" s="49"/>
      <c r="R127" s="49"/>
      <c r="S127" s="49"/>
    </row>
    <row r="128" s="1" customFormat="1" ht="11.4" spans="1:19">
      <c r="A128" s="188"/>
      <c r="B128" s="199"/>
      <c r="C128" s="68" t="s">
        <v>162</v>
      </c>
      <c r="D128" s="69"/>
      <c r="E128" s="69"/>
      <c r="F128" s="69"/>
      <c r="G128" s="69"/>
      <c r="H128" s="69"/>
      <c r="I128" s="137"/>
      <c r="J128" s="98">
        <v>3.226</v>
      </c>
      <c r="K128" s="263">
        <v>0.0401679579497339</v>
      </c>
      <c r="L128" s="256">
        <f t="shared" si="8"/>
        <v>0.129581832345842</v>
      </c>
      <c r="M128" s="262"/>
      <c r="N128" s="119"/>
      <c r="Q128" s="49"/>
      <c r="R128" s="49"/>
      <c r="S128" s="49"/>
    </row>
    <row r="129" s="1" customFormat="1" ht="11.4" spans="1:19">
      <c r="A129" s="188"/>
      <c r="B129" s="199"/>
      <c r="C129" s="68" t="s">
        <v>163</v>
      </c>
      <c r="D129" s="69"/>
      <c r="E129" s="69"/>
      <c r="F129" s="69"/>
      <c r="G129" s="69"/>
      <c r="H129" s="69"/>
      <c r="I129" s="137"/>
      <c r="J129" s="98">
        <v>3.226</v>
      </c>
      <c r="K129" s="263">
        <v>0.0350781092171903</v>
      </c>
      <c r="L129" s="256">
        <f t="shared" si="8"/>
        <v>0.113161980334656</v>
      </c>
      <c r="M129" s="111"/>
      <c r="N129" s="119"/>
      <c r="Q129" s="49"/>
      <c r="R129" s="49"/>
      <c r="S129" s="49"/>
    </row>
    <row r="130" s="1" customFormat="1" ht="11.4" spans="1:19">
      <c r="A130" s="188"/>
      <c r="B130" s="205"/>
      <c r="C130" s="66" t="s">
        <v>164</v>
      </c>
      <c r="D130" s="67"/>
      <c r="E130" s="67"/>
      <c r="F130" s="67"/>
      <c r="G130" s="67"/>
      <c r="H130" s="67"/>
      <c r="I130" s="131"/>
      <c r="J130" s="98">
        <v>3.226</v>
      </c>
      <c r="K130" s="263">
        <v>0.0418275557061348</v>
      </c>
      <c r="L130" s="246">
        <f t="shared" si="8"/>
        <v>0.134935694707991</v>
      </c>
      <c r="N130" s="119"/>
      <c r="Q130" s="49"/>
      <c r="R130" s="49"/>
      <c r="S130" s="49"/>
    </row>
    <row r="131" s="1" customFormat="1" spans="4:19">
      <c r="D131" s="49"/>
      <c r="E131" s="49"/>
      <c r="F131" s="49"/>
      <c r="H131" s="49"/>
      <c r="J131" s="115"/>
      <c r="L131" s="239" t="s">
        <v>129</v>
      </c>
      <c r="M131" s="118">
        <f>SUM(L123:L130)</f>
        <v>1.12595926895098</v>
      </c>
      <c r="N131" s="119"/>
      <c r="Q131" s="49"/>
      <c r="R131" s="49"/>
      <c r="S131" s="49"/>
    </row>
    <row r="132" s="1" customFormat="1" ht="11.4" spans="4:19">
      <c r="D132" s="49"/>
      <c r="E132" s="49"/>
      <c r="F132" s="49"/>
      <c r="H132" s="49"/>
      <c r="J132" s="115"/>
      <c r="N132" s="119"/>
      <c r="Q132" s="49"/>
      <c r="R132" s="49"/>
      <c r="S132" s="49"/>
    </row>
    <row r="133" s="1" customFormat="1" ht="11.4" spans="4:19">
      <c r="D133" s="49"/>
      <c r="E133" s="49"/>
      <c r="F133" s="49"/>
      <c r="H133" s="49"/>
      <c r="J133" s="115"/>
      <c r="N133" s="119"/>
      <c r="Q133" s="49"/>
      <c r="R133" s="49"/>
      <c r="S133" s="49"/>
    </row>
    <row r="134" s="1" customFormat="1" ht="30" customHeight="1" spans="1:19">
      <c r="A134" s="264" t="s">
        <v>165</v>
      </c>
      <c r="B134" s="51" t="s">
        <v>19</v>
      </c>
      <c r="C134" s="52"/>
      <c r="D134" s="52"/>
      <c r="E134" s="52"/>
      <c r="F134" s="52"/>
      <c r="G134" s="52"/>
      <c r="H134" s="52"/>
      <c r="I134" s="52"/>
      <c r="J134" s="94" t="s">
        <v>166</v>
      </c>
      <c r="K134" s="95" t="s">
        <v>167</v>
      </c>
      <c r="L134" s="95" t="s">
        <v>93</v>
      </c>
      <c r="N134" s="119"/>
      <c r="Q134" s="49"/>
      <c r="R134" s="49"/>
      <c r="S134" s="49"/>
    </row>
    <row r="135" s="3" customFormat="1" ht="17" customHeight="1" spans="1:19">
      <c r="A135" s="265"/>
      <c r="B135" s="266" t="s">
        <v>168</v>
      </c>
      <c r="C135" s="267"/>
      <c r="D135" s="267"/>
      <c r="E135" s="267"/>
      <c r="F135" s="267"/>
      <c r="G135" s="267"/>
      <c r="H135" s="267"/>
      <c r="I135" s="354"/>
      <c r="J135" s="355">
        <f>M19+M72</f>
        <v>0.565699906203764</v>
      </c>
      <c r="K135" s="356">
        <v>0.15</v>
      </c>
      <c r="L135" s="357">
        <f t="shared" ref="L135:L138" si="9">SUM(J135*K135)</f>
        <v>0.0848549859305646</v>
      </c>
      <c r="N135" s="358"/>
      <c r="Q135" s="49"/>
      <c r="R135" s="49"/>
      <c r="S135" s="49"/>
    </row>
    <row r="136" s="3" customFormat="1" ht="17" customHeight="1" spans="1:19">
      <c r="A136" s="265"/>
      <c r="B136" s="266" t="s">
        <v>169</v>
      </c>
      <c r="C136" s="267"/>
      <c r="D136" s="267"/>
      <c r="E136" s="267"/>
      <c r="F136" s="267"/>
      <c r="G136" s="267"/>
      <c r="H136" s="267"/>
      <c r="I136" s="354"/>
      <c r="J136" s="355">
        <f>M81</f>
        <v>0</v>
      </c>
      <c r="K136" s="356"/>
      <c r="L136" s="357">
        <f t="shared" si="9"/>
        <v>0</v>
      </c>
      <c r="N136" s="358"/>
      <c r="Q136" s="49"/>
      <c r="R136" s="49"/>
      <c r="S136" s="49"/>
    </row>
    <row r="137" s="3" customFormat="1" ht="17" customHeight="1" spans="1:19">
      <c r="A137" s="265"/>
      <c r="B137" s="266" t="s">
        <v>131</v>
      </c>
      <c r="C137" s="267"/>
      <c r="D137" s="267"/>
      <c r="E137" s="267"/>
      <c r="F137" s="267"/>
      <c r="G137" s="267"/>
      <c r="H137" s="267"/>
      <c r="I137" s="354"/>
      <c r="J137" s="355">
        <f>+M97</f>
        <v>0.13300215694549</v>
      </c>
      <c r="K137" s="356">
        <v>0.1</v>
      </c>
      <c r="L137" s="357">
        <f t="shared" si="9"/>
        <v>0.013300215694549</v>
      </c>
      <c r="N137" s="358"/>
      <c r="Q137" s="49"/>
      <c r="R137" s="49"/>
      <c r="S137" s="49"/>
    </row>
    <row r="138" s="3" customFormat="1" ht="17" customHeight="1" spans="1:19">
      <c r="A138" s="265"/>
      <c r="B138" s="266" t="s">
        <v>170</v>
      </c>
      <c r="C138" s="267"/>
      <c r="D138" s="267"/>
      <c r="E138" s="267"/>
      <c r="F138" s="267"/>
      <c r="G138" s="267"/>
      <c r="H138" s="267"/>
      <c r="I138" s="354"/>
      <c r="J138" s="355">
        <f>M107+M120+M131</f>
        <v>1.12595926895098</v>
      </c>
      <c r="K138" s="356">
        <v>0.15</v>
      </c>
      <c r="L138" s="357">
        <f t="shared" si="9"/>
        <v>0.168893890342647</v>
      </c>
      <c r="N138" s="358"/>
      <c r="Q138" s="49"/>
      <c r="R138" s="49"/>
      <c r="S138" s="49"/>
    </row>
    <row r="139" s="1" customFormat="1" spans="1:19">
      <c r="A139" s="268"/>
      <c r="B139" s="269"/>
      <c r="C139" s="270"/>
      <c r="D139" s="271"/>
      <c r="E139" s="271"/>
      <c r="F139" s="271"/>
      <c r="G139" s="270"/>
      <c r="H139" s="271"/>
      <c r="I139" s="270"/>
      <c r="J139" s="359"/>
      <c r="K139" s="360"/>
      <c r="L139" s="361" t="s">
        <v>129</v>
      </c>
      <c r="M139" s="118">
        <f>SUM(L135:L138)</f>
        <v>0.267049091967761</v>
      </c>
      <c r="N139" s="119"/>
      <c r="Q139" s="49"/>
      <c r="R139" s="49"/>
      <c r="S139" s="49"/>
    </row>
    <row r="140" s="1" customFormat="1" spans="1:19">
      <c r="A140" s="272"/>
      <c r="B140" s="273"/>
      <c r="C140" s="274"/>
      <c r="D140" s="275"/>
      <c r="E140" s="275"/>
      <c r="F140" s="275"/>
      <c r="G140" s="274"/>
      <c r="H140" s="275"/>
      <c r="I140" s="274"/>
      <c r="J140" s="214"/>
      <c r="K140" s="362"/>
      <c r="L140" s="163"/>
      <c r="N140" s="119"/>
      <c r="Q140" s="49"/>
      <c r="R140" s="49"/>
      <c r="S140" s="49"/>
    </row>
    <row r="141" s="1" customFormat="1" ht="30.75" customHeight="1" spans="1:19">
      <c r="A141" s="264" t="s">
        <v>171</v>
      </c>
      <c r="B141" s="51" t="s">
        <v>19</v>
      </c>
      <c r="C141" s="52"/>
      <c r="D141" s="52"/>
      <c r="E141" s="52"/>
      <c r="F141" s="52"/>
      <c r="G141" s="52"/>
      <c r="H141" s="52"/>
      <c r="I141" s="52"/>
      <c r="J141" s="94" t="s">
        <v>166</v>
      </c>
      <c r="K141" s="363" t="s">
        <v>172</v>
      </c>
      <c r="L141" s="95" t="s">
        <v>93</v>
      </c>
      <c r="N141" s="119"/>
      <c r="Q141" s="49"/>
      <c r="R141" s="49"/>
      <c r="S141" s="49"/>
    </row>
    <row r="142" s="3" customFormat="1" ht="17" customHeight="1" spans="1:19">
      <c r="A142" s="276"/>
      <c r="B142" s="266" t="s">
        <v>173</v>
      </c>
      <c r="C142" s="267"/>
      <c r="D142" s="267"/>
      <c r="E142" s="267"/>
      <c r="F142" s="267"/>
      <c r="G142" s="267"/>
      <c r="H142" s="267"/>
      <c r="I142" s="267"/>
      <c r="J142" s="364">
        <f>J135+J137</f>
        <v>0.698702063149254</v>
      </c>
      <c r="K142" s="356">
        <v>0.02</v>
      </c>
      <c r="L142" s="357">
        <f t="shared" ref="L142:L147" si="10">SUM(J142*K142)</f>
        <v>0.0139740412629851</v>
      </c>
      <c r="N142" s="358"/>
      <c r="Q142" s="49"/>
      <c r="R142" s="49"/>
      <c r="S142" s="49"/>
    </row>
    <row r="143" s="3" customFormat="1" ht="17" customHeight="1" spans="1:19">
      <c r="A143" s="277"/>
      <c r="B143" s="266" t="s">
        <v>169</v>
      </c>
      <c r="C143" s="267"/>
      <c r="D143" s="267"/>
      <c r="E143" s="267"/>
      <c r="F143" s="267"/>
      <c r="G143" s="267"/>
      <c r="H143" s="267"/>
      <c r="I143" s="267"/>
      <c r="J143" s="364">
        <f>+J136</f>
        <v>0</v>
      </c>
      <c r="K143" s="356">
        <v>0.02</v>
      </c>
      <c r="L143" s="357">
        <f t="shared" si="10"/>
        <v>0</v>
      </c>
      <c r="N143" s="358"/>
      <c r="Q143" s="49"/>
      <c r="R143" s="49"/>
      <c r="S143" s="49"/>
    </row>
    <row r="144" s="1" customFormat="1" spans="1:19">
      <c r="A144" s="278"/>
      <c r="B144" s="1" t="s">
        <v>16</v>
      </c>
      <c r="D144" s="49"/>
      <c r="E144" s="49"/>
      <c r="F144" s="49"/>
      <c r="H144" s="49"/>
      <c r="J144" s="115"/>
      <c r="L144" s="365" t="s">
        <v>129</v>
      </c>
      <c r="M144" s="118">
        <f>SUM(L142:L143)</f>
        <v>0.0139740412629851</v>
      </c>
      <c r="N144" s="119"/>
      <c r="Q144" s="49"/>
      <c r="R144" s="49"/>
      <c r="S144" s="49"/>
    </row>
    <row r="145" s="1" customFormat="1" spans="1:19">
      <c r="A145" s="272"/>
      <c r="B145" s="273"/>
      <c r="C145" s="274"/>
      <c r="D145" s="275"/>
      <c r="E145" s="275"/>
      <c r="F145" s="275"/>
      <c r="G145" s="274"/>
      <c r="H145" s="275"/>
      <c r="I145" s="274"/>
      <c r="J145" s="214"/>
      <c r="K145" s="362"/>
      <c r="L145" s="163"/>
      <c r="N145" s="119"/>
      <c r="Q145" s="49"/>
      <c r="R145" s="49"/>
      <c r="S145" s="49"/>
    </row>
    <row r="146" s="1" customFormat="1" ht="30.75" customHeight="1" spans="1:19">
      <c r="A146" s="186" t="s">
        <v>174</v>
      </c>
      <c r="B146" s="51" t="s">
        <v>19</v>
      </c>
      <c r="C146" s="52"/>
      <c r="D146" s="52"/>
      <c r="E146" s="52"/>
      <c r="F146" s="52"/>
      <c r="G146" s="52"/>
      <c r="H146" s="52"/>
      <c r="I146" s="52"/>
      <c r="J146" s="94" t="s">
        <v>101</v>
      </c>
      <c r="K146" s="95" t="s">
        <v>102</v>
      </c>
      <c r="L146" s="95" t="s">
        <v>93</v>
      </c>
      <c r="N146" s="119"/>
      <c r="Q146" s="49"/>
      <c r="R146" s="49"/>
      <c r="S146" s="49"/>
    </row>
    <row r="147" s="2" customFormat="1" ht="19" customHeight="1" spans="1:19">
      <c r="A147" s="279"/>
      <c r="B147" s="280" t="s">
        <v>175</v>
      </c>
      <c r="C147" s="281"/>
      <c r="D147" s="281"/>
      <c r="E147" s="281"/>
      <c r="F147" s="281"/>
      <c r="G147" s="281"/>
      <c r="H147" s="281"/>
      <c r="I147" s="281"/>
      <c r="J147" s="153">
        <v>0.0485768500948767</v>
      </c>
      <c r="K147" s="366">
        <v>1</v>
      </c>
      <c r="L147" s="367">
        <f t="shared" si="10"/>
        <v>0.0485768500948767</v>
      </c>
      <c r="N147" s="368"/>
      <c r="Q147" s="168"/>
      <c r="R147" s="168"/>
      <c r="S147" s="168"/>
    </row>
    <row r="148" s="1" customFormat="1" ht="14.1" customHeight="1" spans="1:19">
      <c r="A148" s="279"/>
      <c r="B148" s="66"/>
      <c r="C148" s="67"/>
      <c r="D148" s="67"/>
      <c r="E148" s="67"/>
      <c r="F148" s="67"/>
      <c r="G148" s="67"/>
      <c r="H148" s="67"/>
      <c r="I148" s="67"/>
      <c r="J148" s="228"/>
      <c r="K148" s="253"/>
      <c r="L148" s="134"/>
      <c r="N148" s="119"/>
      <c r="Q148" s="49"/>
      <c r="R148" s="49"/>
      <c r="S148" s="49"/>
    </row>
    <row r="149" s="1" customFormat="1" ht="14.1" customHeight="1" spans="1:19">
      <c r="A149" s="279"/>
      <c r="B149" s="66"/>
      <c r="C149" s="67"/>
      <c r="D149" s="67"/>
      <c r="E149" s="67"/>
      <c r="F149" s="67"/>
      <c r="G149" s="67"/>
      <c r="H149" s="67"/>
      <c r="I149" s="67"/>
      <c r="J149" s="228"/>
      <c r="K149" s="253"/>
      <c r="L149" s="134"/>
      <c r="N149" s="119"/>
      <c r="Q149" s="49"/>
      <c r="R149" s="49"/>
      <c r="S149" s="49"/>
    </row>
    <row r="150" s="1" customFormat="1" ht="14.25" customHeight="1" spans="1:19">
      <c r="A150" s="282"/>
      <c r="B150" s="66"/>
      <c r="C150" s="67"/>
      <c r="D150" s="67"/>
      <c r="E150" s="67"/>
      <c r="F150" s="67"/>
      <c r="G150" s="67"/>
      <c r="H150" s="67"/>
      <c r="I150" s="67"/>
      <c r="J150" s="98"/>
      <c r="K150" s="253"/>
      <c r="L150" s="134"/>
      <c r="N150" s="119"/>
      <c r="Q150" s="49"/>
      <c r="R150" s="49"/>
      <c r="S150" s="49"/>
    </row>
    <row r="151" s="1" customFormat="1" spans="1:19">
      <c r="A151" s="278"/>
      <c r="B151" s="1" t="s">
        <v>16</v>
      </c>
      <c r="D151" s="49"/>
      <c r="E151" s="49"/>
      <c r="F151" s="49"/>
      <c r="H151" s="49"/>
      <c r="J151" s="115"/>
      <c r="L151" s="365" t="s">
        <v>129</v>
      </c>
      <c r="M151" s="118">
        <f>SUM(L147:L150)</f>
        <v>0.0485768500948767</v>
      </c>
      <c r="N151" s="119"/>
      <c r="Q151" s="49"/>
      <c r="R151" s="49"/>
      <c r="S151" s="49"/>
    </row>
    <row r="152" s="1" customFormat="1" spans="1:19">
      <c r="A152" s="5"/>
      <c r="D152" s="49"/>
      <c r="E152" s="49"/>
      <c r="F152" s="49"/>
      <c r="H152" s="49"/>
      <c r="J152" s="115"/>
      <c r="N152" s="119"/>
      <c r="Q152" s="49"/>
      <c r="R152" s="49"/>
      <c r="S152" s="49"/>
    </row>
    <row r="153" s="1" customFormat="1" ht="27.75" customHeight="1" spans="1:19">
      <c r="A153" s="186" t="s">
        <v>176</v>
      </c>
      <c r="B153" s="283" t="s">
        <v>19</v>
      </c>
      <c r="C153" s="284"/>
      <c r="D153" s="284"/>
      <c r="E153" s="284"/>
      <c r="F153" s="284"/>
      <c r="G153" s="284"/>
      <c r="H153" s="284"/>
      <c r="I153" s="284"/>
      <c r="J153" s="369" t="s">
        <v>101</v>
      </c>
      <c r="K153" s="370" t="s">
        <v>102</v>
      </c>
      <c r="L153" s="370" t="s">
        <v>93</v>
      </c>
      <c r="N153" s="119"/>
      <c r="Q153" s="49"/>
      <c r="R153" s="49"/>
      <c r="S153" s="49"/>
    </row>
    <row r="154" s="1" customFormat="1" ht="14.1" customHeight="1" spans="1:19">
      <c r="A154" s="279"/>
      <c r="B154" s="202" t="s">
        <v>177</v>
      </c>
      <c r="C154" s="204"/>
      <c r="D154" s="204"/>
      <c r="E154" s="204"/>
      <c r="F154" s="204"/>
      <c r="G154" s="204"/>
      <c r="H154" s="204"/>
      <c r="I154" s="204"/>
      <c r="J154" s="228"/>
      <c r="K154" s="229"/>
      <c r="L154" s="134">
        <f>-J154*K154</f>
        <v>0</v>
      </c>
      <c r="N154" s="119"/>
      <c r="Q154" s="49"/>
      <c r="R154" s="49"/>
      <c r="S154" s="49"/>
    </row>
    <row r="155" s="1" customFormat="1" ht="14.1" customHeight="1" spans="1:19">
      <c r="A155" s="279"/>
      <c r="B155" s="202"/>
      <c r="C155" s="204"/>
      <c r="D155" s="204"/>
      <c r="E155" s="204"/>
      <c r="F155" s="204"/>
      <c r="G155" s="204"/>
      <c r="H155" s="204"/>
      <c r="I155" s="204"/>
      <c r="J155" s="228"/>
      <c r="K155" s="229"/>
      <c r="L155" s="134"/>
      <c r="N155" s="119"/>
      <c r="Q155" s="49"/>
      <c r="R155" s="49"/>
      <c r="S155" s="49"/>
    </row>
    <row r="156" s="1" customFormat="1" ht="14.1" customHeight="1" spans="1:19">
      <c r="A156" s="279"/>
      <c r="B156" s="202"/>
      <c r="C156" s="204"/>
      <c r="D156" s="204"/>
      <c r="E156" s="204"/>
      <c r="F156" s="204"/>
      <c r="G156" s="204"/>
      <c r="H156" s="204"/>
      <c r="I156" s="204"/>
      <c r="J156" s="228"/>
      <c r="K156" s="229"/>
      <c r="L156" s="134"/>
      <c r="N156" s="119"/>
      <c r="Q156" s="49"/>
      <c r="R156" s="49"/>
      <c r="S156" s="49"/>
    </row>
    <row r="157" s="1" customFormat="1" ht="14.25" customHeight="1" spans="1:19">
      <c r="A157" s="282"/>
      <c r="B157" s="202"/>
      <c r="C157" s="204"/>
      <c r="D157" s="204"/>
      <c r="E157" s="204"/>
      <c r="F157" s="204"/>
      <c r="G157" s="204"/>
      <c r="H157" s="204"/>
      <c r="I157" s="204"/>
      <c r="J157" s="98"/>
      <c r="K157" s="229"/>
      <c r="L157" s="134"/>
      <c r="N157" s="119"/>
      <c r="Q157" s="49"/>
      <c r="R157" s="49"/>
      <c r="S157" s="49"/>
    </row>
    <row r="158" s="1" customFormat="1" spans="1:19">
      <c r="A158" s="278"/>
      <c r="B158" s="1" t="s">
        <v>16</v>
      </c>
      <c r="D158" s="49"/>
      <c r="E158" s="49"/>
      <c r="F158" s="49"/>
      <c r="H158" s="49"/>
      <c r="J158" s="115"/>
      <c r="L158" s="365" t="s">
        <v>129</v>
      </c>
      <c r="M158" s="118">
        <f>SUM(L154:L157)</f>
        <v>0</v>
      </c>
      <c r="N158" s="119"/>
      <c r="Q158" s="49"/>
      <c r="R158" s="49"/>
      <c r="S158" s="49"/>
    </row>
    <row r="159" s="1" customFormat="1" ht="14.55" spans="1:19">
      <c r="A159" s="5"/>
      <c r="D159" s="49"/>
      <c r="E159" s="49"/>
      <c r="F159" s="49"/>
      <c r="H159" s="49"/>
      <c r="J159" s="115"/>
      <c r="N159" s="119"/>
      <c r="Q159" s="49"/>
      <c r="R159" s="49"/>
      <c r="S159" s="49"/>
    </row>
    <row r="160" s="1" customFormat="1" ht="27.75" customHeight="1" spans="1:19">
      <c r="A160" s="285" t="s">
        <v>178</v>
      </c>
      <c r="B160" s="286" t="s">
        <v>19</v>
      </c>
      <c r="C160" s="287"/>
      <c r="D160" s="287"/>
      <c r="E160" s="287"/>
      <c r="F160" s="287"/>
      <c r="G160" s="287"/>
      <c r="H160" s="287"/>
      <c r="I160" s="287"/>
      <c r="J160" s="371"/>
      <c r="K160" s="372"/>
      <c r="L160" s="373" t="s">
        <v>93</v>
      </c>
      <c r="N160" s="119"/>
      <c r="Q160" s="49"/>
      <c r="R160" s="49"/>
      <c r="S160" s="49"/>
    </row>
    <row r="161" s="1" customFormat="1" ht="18" customHeight="1" spans="1:19">
      <c r="A161" s="288"/>
      <c r="B161" s="289"/>
      <c r="C161" s="290" t="s">
        <v>179</v>
      </c>
      <c r="D161" s="291"/>
      <c r="E161" s="291"/>
      <c r="F161" s="291"/>
      <c r="G161" s="292"/>
      <c r="H161" s="292" t="s">
        <v>180</v>
      </c>
      <c r="I161" s="292"/>
      <c r="J161" s="374"/>
      <c r="K161" s="375"/>
      <c r="L161" s="376"/>
      <c r="Q161" s="49"/>
      <c r="R161" s="49"/>
      <c r="S161" s="49"/>
    </row>
    <row r="162" s="4" customFormat="1" ht="21.6" customHeight="1" spans="1:19">
      <c r="A162" s="293"/>
      <c r="B162" s="294" t="s">
        <v>181</v>
      </c>
      <c r="C162" s="295">
        <v>17004</v>
      </c>
      <c r="D162" s="296" t="s">
        <v>182</v>
      </c>
      <c r="E162" s="297"/>
      <c r="F162" s="297"/>
      <c r="G162" s="298"/>
      <c r="H162" s="299"/>
      <c r="I162" s="298">
        <v>38124</v>
      </c>
      <c r="J162" s="377" t="s">
        <v>182</v>
      </c>
      <c r="K162" s="378"/>
      <c r="L162" s="379">
        <v>0.0243636955852966</v>
      </c>
      <c r="N162" s="380"/>
      <c r="Q162" s="440"/>
      <c r="R162" s="440"/>
      <c r="S162" s="440"/>
    </row>
    <row r="163" s="4" customFormat="1" ht="10.5" customHeight="1" spans="1:19">
      <c r="A163" s="293"/>
      <c r="B163" s="300"/>
      <c r="C163" s="301"/>
      <c r="D163" s="302"/>
      <c r="E163" s="301"/>
      <c r="F163" s="301"/>
      <c r="G163" s="303"/>
      <c r="H163" s="304"/>
      <c r="I163" s="303"/>
      <c r="J163" s="381"/>
      <c r="K163" s="382"/>
      <c r="L163" s="383"/>
      <c r="N163" s="380"/>
      <c r="Q163" s="440"/>
      <c r="R163" s="440"/>
      <c r="S163" s="440"/>
    </row>
    <row r="164" s="4" customFormat="1" ht="19.5" customHeight="1" spans="1:19">
      <c r="A164" s="293"/>
      <c r="B164" s="305" t="s">
        <v>183</v>
      </c>
      <c r="C164" s="306">
        <f>C162</f>
        <v>17004</v>
      </c>
      <c r="D164" s="307" t="str">
        <f>D162</f>
        <v>pcs</v>
      </c>
      <c r="E164" s="308"/>
      <c r="F164" s="308"/>
      <c r="G164" s="308"/>
      <c r="H164" s="308"/>
      <c r="I164" s="298">
        <f>I162</f>
        <v>38124</v>
      </c>
      <c r="J164" s="384" t="s">
        <v>182</v>
      </c>
      <c r="K164" s="385"/>
      <c r="L164" s="386">
        <v>0.0270707728725517</v>
      </c>
      <c r="N164" s="380"/>
      <c r="Q164" s="440"/>
      <c r="R164" s="440"/>
      <c r="S164" s="440"/>
    </row>
    <row r="165" s="4" customFormat="1" ht="9.75" customHeight="1" spans="1:19">
      <c r="A165" s="293"/>
      <c r="B165" s="309"/>
      <c r="C165" s="310"/>
      <c r="D165" s="302"/>
      <c r="E165" s="302"/>
      <c r="F165" s="302"/>
      <c r="G165" s="310"/>
      <c r="H165" s="311"/>
      <c r="I165" s="303"/>
      <c r="J165" s="381"/>
      <c r="K165" s="382"/>
      <c r="L165" s="383"/>
      <c r="N165" s="380"/>
      <c r="Q165" s="440"/>
      <c r="R165" s="440"/>
      <c r="S165" s="440"/>
    </row>
    <row r="166" s="4" customFormat="1" ht="27.75" customHeight="1" spans="1:19">
      <c r="A166" s="293"/>
      <c r="B166" s="312" t="s">
        <v>184</v>
      </c>
      <c r="C166" s="313" t="s">
        <v>185</v>
      </c>
      <c r="D166" s="313"/>
      <c r="E166" s="313"/>
      <c r="F166" s="313"/>
      <c r="G166" s="313"/>
      <c r="H166" s="313"/>
      <c r="I166" s="387">
        <v>8664</v>
      </c>
      <c r="J166" s="388" t="s">
        <v>186</v>
      </c>
      <c r="K166" s="389"/>
      <c r="L166" s="390">
        <v>0.114857422044969</v>
      </c>
      <c r="N166" s="380"/>
      <c r="Q166" s="440"/>
      <c r="R166" s="440"/>
      <c r="S166" s="440"/>
    </row>
    <row r="167" s="4" customFormat="1" ht="26.25" customHeight="1" spans="1:19">
      <c r="A167" s="293"/>
      <c r="B167" s="314" t="s">
        <v>187</v>
      </c>
      <c r="C167" s="315" t="s">
        <v>188</v>
      </c>
      <c r="D167" s="315"/>
      <c r="E167" s="315"/>
      <c r="F167" s="315"/>
      <c r="G167" s="315"/>
      <c r="H167" s="316"/>
      <c r="I167" s="391">
        <v>16368</v>
      </c>
      <c r="J167" s="392" t="s">
        <v>186</v>
      </c>
      <c r="K167" s="393"/>
      <c r="L167" s="394">
        <v>0.0768450847491343</v>
      </c>
      <c r="N167" s="380"/>
      <c r="Q167" s="440"/>
      <c r="R167" s="440"/>
      <c r="S167" s="440"/>
    </row>
    <row r="168" s="4" customFormat="1" ht="30" customHeight="1" spans="1:19">
      <c r="A168" s="293"/>
      <c r="B168" s="317" t="s">
        <v>189</v>
      </c>
      <c r="C168" s="318" t="s">
        <v>190</v>
      </c>
      <c r="D168" s="318"/>
      <c r="E168" s="318"/>
      <c r="F168" s="318"/>
      <c r="G168" s="318"/>
      <c r="H168" s="319"/>
      <c r="I168" s="298">
        <v>19248</v>
      </c>
      <c r="J168" s="377" t="s">
        <v>186</v>
      </c>
      <c r="K168" s="378"/>
      <c r="L168" s="394">
        <v>0.0661113851889795</v>
      </c>
      <c r="N168" s="380"/>
      <c r="Q168" s="440"/>
      <c r="R168" s="440"/>
      <c r="S168" s="440"/>
    </row>
    <row r="169" s="4" customFormat="1" ht="9.75" customHeight="1" spans="1:19">
      <c r="A169" s="293"/>
      <c r="B169" s="320"/>
      <c r="C169" s="321"/>
      <c r="D169" s="311"/>
      <c r="E169" s="311"/>
      <c r="F169" s="311"/>
      <c r="G169" s="321"/>
      <c r="H169" s="311"/>
      <c r="I169" s="303"/>
      <c r="J169" s="381"/>
      <c r="K169" s="382"/>
      <c r="L169" s="395"/>
      <c r="N169" s="380"/>
      <c r="Q169" s="440"/>
      <c r="R169" s="440"/>
      <c r="S169" s="440"/>
    </row>
    <row r="170" s="4" customFormat="1" ht="29.25" customHeight="1" spans="1:19">
      <c r="A170" s="293"/>
      <c r="B170" s="312" t="s">
        <v>191</v>
      </c>
      <c r="C170" s="313" t="s">
        <v>185</v>
      </c>
      <c r="D170" s="313"/>
      <c r="E170" s="313"/>
      <c r="F170" s="313"/>
      <c r="G170" s="313"/>
      <c r="H170" s="313"/>
      <c r="I170" s="387">
        <f t="shared" ref="I170:I172" si="11">I166</f>
        <v>8664</v>
      </c>
      <c r="J170" s="396" t="s">
        <v>186</v>
      </c>
      <c r="K170" s="397"/>
      <c r="L170" s="398"/>
      <c r="N170" s="380"/>
      <c r="Q170" s="440"/>
      <c r="R170" s="440"/>
      <c r="S170" s="440"/>
    </row>
    <row r="171" s="4" customFormat="1" ht="27" customHeight="1" spans="1:19">
      <c r="A171" s="293"/>
      <c r="B171" s="314" t="s">
        <v>192</v>
      </c>
      <c r="C171" s="315" t="s">
        <v>188</v>
      </c>
      <c r="D171" s="315"/>
      <c r="E171" s="315"/>
      <c r="F171" s="315"/>
      <c r="G171" s="315"/>
      <c r="H171" s="316"/>
      <c r="I171" s="391">
        <f t="shared" si="11"/>
        <v>16368</v>
      </c>
      <c r="J171" s="392" t="s">
        <v>186</v>
      </c>
      <c r="K171" s="393"/>
      <c r="L171" s="399"/>
      <c r="N171" s="380"/>
      <c r="Q171" s="440"/>
      <c r="R171" s="440"/>
      <c r="S171" s="440"/>
    </row>
    <row r="172" s="4" customFormat="1" ht="29.25" customHeight="1" spans="1:19">
      <c r="A172" s="322"/>
      <c r="B172" s="317" t="s">
        <v>193</v>
      </c>
      <c r="C172" s="323" t="s">
        <v>190</v>
      </c>
      <c r="D172" s="323"/>
      <c r="E172" s="323"/>
      <c r="F172" s="323"/>
      <c r="G172" s="323"/>
      <c r="H172" s="319"/>
      <c r="I172" s="298">
        <f t="shared" si="11"/>
        <v>19248</v>
      </c>
      <c r="J172" s="400" t="s">
        <v>186</v>
      </c>
      <c r="K172" s="401"/>
      <c r="L172" s="379"/>
      <c r="N172" s="380"/>
      <c r="Q172" s="440"/>
      <c r="R172" s="440"/>
      <c r="S172" s="440"/>
    </row>
    <row r="173" s="1" customFormat="1" ht="11.4" spans="1:19">
      <c r="A173" s="324"/>
      <c r="B173" s="325"/>
      <c r="C173" s="325"/>
      <c r="D173" s="326"/>
      <c r="E173" s="326"/>
      <c r="F173" s="326"/>
      <c r="G173" s="325"/>
      <c r="H173" s="326"/>
      <c r="I173" s="325"/>
      <c r="J173" s="402"/>
      <c r="K173" s="325"/>
      <c r="L173" s="163"/>
      <c r="N173" s="119"/>
      <c r="Q173" s="49"/>
      <c r="R173" s="49"/>
      <c r="S173" s="49"/>
    </row>
    <row r="174" s="1" customFormat="1" ht="11.4" spans="1:19">
      <c r="A174" s="324"/>
      <c r="B174" s="325"/>
      <c r="C174" s="325"/>
      <c r="D174" s="326"/>
      <c r="E174" s="326"/>
      <c r="F174" s="326"/>
      <c r="G174" s="325"/>
      <c r="H174" s="326"/>
      <c r="I174" s="325"/>
      <c r="J174" s="402"/>
      <c r="K174" s="325"/>
      <c r="L174" s="163"/>
      <c r="N174" s="119"/>
      <c r="Q174" s="49"/>
      <c r="R174" s="49"/>
      <c r="S174" s="49"/>
    </row>
    <row r="175" s="1" customFormat="1" ht="11.4" spans="4:19">
      <c r="D175" s="49"/>
      <c r="E175" s="49"/>
      <c r="F175" s="49"/>
      <c r="H175" s="49"/>
      <c r="J175" s="115"/>
      <c r="N175" s="119"/>
      <c r="Q175" s="49"/>
      <c r="R175" s="49"/>
      <c r="S175" s="49"/>
    </row>
    <row r="176" s="1" customFormat="1" spans="1:19">
      <c r="A176" s="5" t="s">
        <v>194</v>
      </c>
      <c r="D176" s="49"/>
      <c r="E176" s="49"/>
      <c r="F176" s="49"/>
      <c r="H176" s="49"/>
      <c r="J176" s="115"/>
      <c r="N176" s="119"/>
      <c r="Q176" s="49"/>
      <c r="R176" s="49"/>
      <c r="S176" s="49"/>
    </row>
    <row r="177" s="1" customFormat="1" ht="12.15" spans="4:19">
      <c r="D177" s="49"/>
      <c r="E177" s="49"/>
      <c r="F177" s="49"/>
      <c r="H177" s="49"/>
      <c r="J177" s="115"/>
      <c r="L177" s="217"/>
      <c r="N177" s="119"/>
      <c r="Q177" s="49"/>
      <c r="R177" s="49"/>
      <c r="S177" s="49"/>
    </row>
    <row r="178" s="1" customFormat="1" ht="29.25" customHeight="1" spans="1:19">
      <c r="A178" s="327" t="s">
        <v>195</v>
      </c>
      <c r="B178" s="328"/>
      <c r="C178" s="328"/>
      <c r="D178" s="328"/>
      <c r="E178" s="328"/>
      <c r="F178" s="328"/>
      <c r="G178" s="328"/>
      <c r="H178" s="328"/>
      <c r="I178" s="328"/>
      <c r="J178" s="403"/>
      <c r="K178" s="404" t="s">
        <v>196</v>
      </c>
      <c r="L178" s="405"/>
      <c r="M178" s="404" t="s">
        <v>197</v>
      </c>
      <c r="N178" s="405"/>
      <c r="Q178" s="49"/>
      <c r="R178" s="49"/>
      <c r="S178" s="49"/>
    </row>
    <row r="179" s="1" customFormat="1" ht="22.35" customHeight="1" spans="1:19">
      <c r="A179" s="329" t="s">
        <v>198</v>
      </c>
      <c r="B179" s="330"/>
      <c r="C179" s="330"/>
      <c r="D179" s="330"/>
      <c r="E179" s="330"/>
      <c r="F179" s="330"/>
      <c r="G179" s="330"/>
      <c r="H179" s="330"/>
      <c r="I179" s="330"/>
      <c r="J179" s="406"/>
      <c r="K179" s="407"/>
      <c r="L179" s="408">
        <f>M19+M72+M81+M97+M107+M120+M131+M139+M144+M151+M158</f>
        <v>2.15426131542586</v>
      </c>
      <c r="M179" s="407"/>
      <c r="N179" s="408">
        <f>L179+F206</f>
        <v>2.15426131542586</v>
      </c>
      <c r="Q179" s="49"/>
      <c r="R179" s="49"/>
      <c r="S179" s="49"/>
    </row>
    <row r="180" s="1" customFormat="1" ht="11.25" customHeight="1" spans="1:19">
      <c r="A180" s="331"/>
      <c r="B180" s="332"/>
      <c r="C180" s="332"/>
      <c r="D180" s="333"/>
      <c r="E180" s="333"/>
      <c r="F180" s="333"/>
      <c r="G180" s="332"/>
      <c r="H180" s="333"/>
      <c r="I180" s="332"/>
      <c r="J180" s="409"/>
      <c r="K180" s="410"/>
      <c r="L180" s="411"/>
      <c r="M180" s="410"/>
      <c r="N180" s="411"/>
      <c r="Q180" s="49"/>
      <c r="R180" s="49"/>
      <c r="S180" s="49"/>
    </row>
    <row r="181" s="1" customFormat="1" ht="18" customHeight="1" spans="1:19">
      <c r="A181" s="334" t="s">
        <v>199</v>
      </c>
      <c r="B181" s="335"/>
      <c r="C181" s="335"/>
      <c r="D181" s="335"/>
      <c r="E181" s="335"/>
      <c r="F181" s="335"/>
      <c r="G181" s="335"/>
      <c r="H181" s="335"/>
      <c r="I181" s="335"/>
      <c r="J181" s="412"/>
      <c r="K181" s="407"/>
      <c r="L181" s="408">
        <f>IF(OR(ISERROR(L179+L162),ISBLANK(L162)),"-",L179+L162)</f>
        <v>2.17862501101116</v>
      </c>
      <c r="M181" s="407"/>
      <c r="N181" s="408">
        <f>IF(ISERROR(L181+F206),"-",L181+F206)</f>
        <v>2.17862501101116</v>
      </c>
      <c r="Q181" s="49"/>
      <c r="R181" s="49"/>
      <c r="S181" s="49"/>
    </row>
    <row r="182" s="1" customFormat="1" ht="11.25" customHeight="1" spans="1:19">
      <c r="A182" s="336"/>
      <c r="B182" s="333"/>
      <c r="C182" s="333"/>
      <c r="D182" s="333"/>
      <c r="E182" s="333"/>
      <c r="F182" s="333"/>
      <c r="G182" s="333"/>
      <c r="H182" s="333"/>
      <c r="I182" s="333"/>
      <c r="J182" s="409"/>
      <c r="K182" s="410"/>
      <c r="L182" s="411"/>
      <c r="M182" s="410"/>
      <c r="N182" s="411"/>
      <c r="Q182" s="49"/>
      <c r="R182" s="49"/>
      <c r="S182" s="49"/>
    </row>
    <row r="183" s="1" customFormat="1" ht="19.5" customHeight="1" spans="1:19">
      <c r="A183" s="334" t="s">
        <v>200</v>
      </c>
      <c r="B183" s="335"/>
      <c r="C183" s="335"/>
      <c r="D183" s="335"/>
      <c r="E183" s="335"/>
      <c r="F183" s="335"/>
      <c r="G183" s="335"/>
      <c r="H183" s="335"/>
      <c r="I183" s="335"/>
      <c r="J183" s="412"/>
      <c r="K183" s="407"/>
      <c r="L183" s="408">
        <f>IF(OR(ISERROR(L179+L164),ISBLANK(L164)),"-",L179+L164)</f>
        <v>2.18133208829841</v>
      </c>
      <c r="M183" s="407"/>
      <c r="N183" s="408">
        <f>IF(ISERROR(L183+F206),"-",L183+F206)</f>
        <v>2.18133208829841</v>
      </c>
      <c r="Q183" s="49"/>
      <c r="R183" s="49"/>
      <c r="S183" s="49"/>
    </row>
    <row r="184" s="1" customFormat="1" ht="9.75" customHeight="1" spans="1:19">
      <c r="A184" s="337"/>
      <c r="B184" s="338"/>
      <c r="C184" s="338"/>
      <c r="D184" s="339"/>
      <c r="E184" s="339"/>
      <c r="F184" s="339"/>
      <c r="G184" s="338"/>
      <c r="H184" s="339"/>
      <c r="I184" s="338"/>
      <c r="J184" s="413"/>
      <c r="K184" s="414"/>
      <c r="L184" s="415"/>
      <c r="M184" s="414"/>
      <c r="N184" s="415"/>
      <c r="Q184" s="49"/>
      <c r="R184" s="49"/>
      <c r="S184" s="49"/>
    </row>
    <row r="185" s="1" customFormat="1" ht="19.5" customHeight="1" spans="1:19">
      <c r="A185" s="340" t="s">
        <v>201</v>
      </c>
      <c r="B185" s="341"/>
      <c r="C185" s="313" t="s">
        <v>202</v>
      </c>
      <c r="D185" s="313"/>
      <c r="E185" s="313"/>
      <c r="F185" s="313"/>
      <c r="G185" s="342"/>
      <c r="H185" s="343"/>
      <c r="I185" s="416"/>
      <c r="J185" s="417"/>
      <c r="K185" s="418"/>
      <c r="L185" s="419">
        <f>IF(OR(ISERROR(L179+L166),ISBLANK(L166)),"-",L179+L166)</f>
        <v>2.26911873747083</v>
      </c>
      <c r="M185" s="418"/>
      <c r="N185" s="419">
        <f>IF(ISERROR(L185+F206),"-",L185+F206)</f>
        <v>2.26911873747083</v>
      </c>
      <c r="Q185" s="49"/>
      <c r="R185" s="49"/>
      <c r="S185" s="49"/>
    </row>
    <row r="186" s="1" customFormat="1" ht="18.75" customHeight="1" spans="1:19">
      <c r="A186" s="344" t="s">
        <v>203</v>
      </c>
      <c r="B186" s="315"/>
      <c r="C186" s="315" t="s">
        <v>204</v>
      </c>
      <c r="D186" s="315"/>
      <c r="E186" s="315"/>
      <c r="F186" s="315"/>
      <c r="G186" s="345"/>
      <c r="H186" s="316"/>
      <c r="I186" s="420"/>
      <c r="J186" s="421"/>
      <c r="K186" s="422"/>
      <c r="L186" s="423">
        <f>IF(OR(ISERROR(L179+L167),ISBLANK(L167)),"-",L179+L167)</f>
        <v>2.23110640017499</v>
      </c>
      <c r="M186" s="422"/>
      <c r="N186" s="423">
        <f>IF(ISERROR(L186+F206),"-",L186+F206)</f>
        <v>2.23110640017499</v>
      </c>
      <c r="Q186" s="49"/>
      <c r="R186" s="49"/>
      <c r="S186" s="49"/>
    </row>
    <row r="187" s="1" customFormat="1" ht="19.5" customHeight="1" spans="1:19">
      <c r="A187" s="346" t="s">
        <v>205</v>
      </c>
      <c r="B187" s="347"/>
      <c r="C187" s="318" t="s">
        <v>206</v>
      </c>
      <c r="D187" s="318"/>
      <c r="E187" s="318"/>
      <c r="F187" s="318"/>
      <c r="G187" s="348"/>
      <c r="H187" s="349"/>
      <c r="I187" s="424"/>
      <c r="J187" s="425"/>
      <c r="K187" s="426"/>
      <c r="L187" s="427">
        <f>IF(OR(ISERROR(L179+L168),ISBLANK(L168)),"-",L179+L168)</f>
        <v>2.22037270061484</v>
      </c>
      <c r="M187" s="426"/>
      <c r="N187" s="427">
        <f>IF(ISERROR(L187+F206),"-",L187+F206)</f>
        <v>2.22037270061484</v>
      </c>
      <c r="Q187" s="49"/>
      <c r="R187" s="49"/>
      <c r="S187" s="49"/>
    </row>
    <row r="188" s="1" customFormat="1" ht="9" customHeight="1" spans="1:19">
      <c r="A188" s="350"/>
      <c r="B188" s="351"/>
      <c r="C188" s="351"/>
      <c r="D188" s="339"/>
      <c r="E188" s="339"/>
      <c r="F188" s="339"/>
      <c r="G188" s="351"/>
      <c r="H188" s="339"/>
      <c r="I188" s="428"/>
      <c r="J188" s="413"/>
      <c r="K188" s="429"/>
      <c r="L188" s="430"/>
      <c r="M188" s="429"/>
      <c r="N188" s="430"/>
      <c r="Q188" s="49"/>
      <c r="R188" s="49"/>
      <c r="S188" s="49"/>
    </row>
    <row r="189" s="1" customFormat="1" ht="21.6" customHeight="1" spans="1:19">
      <c r="A189" s="340" t="s">
        <v>207</v>
      </c>
      <c r="B189" s="341"/>
      <c r="C189" s="313" t="s">
        <v>202</v>
      </c>
      <c r="D189" s="313"/>
      <c r="E189" s="313"/>
      <c r="F189" s="313"/>
      <c r="G189" s="342"/>
      <c r="H189" s="343"/>
      <c r="I189" s="416"/>
      <c r="J189" s="417"/>
      <c r="K189" s="431"/>
      <c r="L189" s="432" t="str">
        <f>IF(OR(ISERROR(L179+L170),ISBLANK(L170)),"-",L179+L170)</f>
        <v>-</v>
      </c>
      <c r="M189" s="431"/>
      <c r="N189" s="432" t="str">
        <f>IF(ISERROR(L189+F206),"-",L189+F206)</f>
        <v>-</v>
      </c>
      <c r="Q189" s="49"/>
      <c r="R189" s="49"/>
      <c r="S189" s="49"/>
    </row>
    <row r="190" s="1" customFormat="1" ht="20.25" customHeight="1" spans="1:19">
      <c r="A190" s="344" t="s">
        <v>208</v>
      </c>
      <c r="B190" s="315"/>
      <c r="C190" s="315" t="s">
        <v>204</v>
      </c>
      <c r="D190" s="315"/>
      <c r="E190" s="315"/>
      <c r="F190" s="315"/>
      <c r="G190" s="345"/>
      <c r="H190" s="316"/>
      <c r="I190" s="420"/>
      <c r="J190" s="421"/>
      <c r="K190" s="433"/>
      <c r="L190" s="434" t="str">
        <f>IF(OR(ISERROR(L179+L171),ISBLANK(L171)),"-",L179+L171)</f>
        <v>-</v>
      </c>
      <c r="M190" s="433"/>
      <c r="N190" s="434" t="str">
        <f>IF(ISERROR(L190+F206),"-",L190+F206)</f>
        <v>-</v>
      </c>
      <c r="Q190" s="49"/>
      <c r="R190" s="49"/>
      <c r="S190" s="49"/>
    </row>
    <row r="191" s="1" customFormat="1" ht="20.25" customHeight="1" spans="1:19">
      <c r="A191" s="352" t="s">
        <v>209</v>
      </c>
      <c r="B191" s="318"/>
      <c r="C191" s="318" t="s">
        <v>206</v>
      </c>
      <c r="D191" s="318"/>
      <c r="E191" s="318"/>
      <c r="F191" s="318"/>
      <c r="G191" s="323"/>
      <c r="H191" s="353"/>
      <c r="I191" s="435"/>
      <c r="J191" s="436"/>
      <c r="K191" s="437"/>
      <c r="L191" s="438" t="str">
        <f>IF(OR(ISERROR(L179+L172),ISBLANK(L172)),"-",L179+L172)</f>
        <v>-</v>
      </c>
      <c r="M191" s="437"/>
      <c r="N191" s="438" t="str">
        <f>IF(ISERROR(L191+F206),"-",L191+F206)</f>
        <v>-</v>
      </c>
      <c r="Q191" s="49"/>
      <c r="R191" s="49"/>
      <c r="S191" s="49"/>
    </row>
    <row r="192" s="1" customFormat="1" ht="16.5" customHeight="1" spans="1:19">
      <c r="A192" s="24"/>
      <c r="B192" s="24"/>
      <c r="C192" s="24"/>
      <c r="D192" s="80"/>
      <c r="E192" s="80"/>
      <c r="F192" s="80"/>
      <c r="G192" s="24"/>
      <c r="H192" s="80"/>
      <c r="I192" s="24"/>
      <c r="J192" s="81"/>
      <c r="K192" s="439"/>
      <c r="L192" s="80"/>
      <c r="M192" s="242"/>
      <c r="N192" s="119"/>
      <c r="Q192" s="49"/>
      <c r="R192" s="49"/>
      <c r="S192" s="49"/>
    </row>
    <row r="193" s="1" customFormat="1" ht="11.4" spans="4:19">
      <c r="D193" s="49"/>
      <c r="E193" s="49"/>
      <c r="F193" s="49"/>
      <c r="H193" s="49"/>
      <c r="J193" s="115"/>
      <c r="N193" s="119"/>
      <c r="Q193" s="49"/>
      <c r="R193" s="49"/>
      <c r="S193" s="49"/>
    </row>
    <row r="194" s="1" customFormat="1" ht="11.4" spans="1:19">
      <c r="A194" s="1" t="s">
        <v>27</v>
      </c>
      <c r="D194" s="49"/>
      <c r="E194" s="49"/>
      <c r="F194" s="49"/>
      <c r="H194" s="49"/>
      <c r="J194" s="115"/>
      <c r="N194" s="119"/>
      <c r="Q194" s="49"/>
      <c r="R194" s="49"/>
      <c r="S194" s="49"/>
    </row>
    <row r="195" s="1" customFormat="1" ht="11.4" spans="4:19">
      <c r="D195" s="49"/>
      <c r="E195" s="49"/>
      <c r="F195" s="49"/>
      <c r="H195" s="49"/>
      <c r="J195" s="115"/>
      <c r="N195" s="119"/>
      <c r="Q195" s="49"/>
      <c r="R195" s="49"/>
      <c r="S195" s="49"/>
    </row>
    <row r="196" s="1" customFormat="1" ht="12.15" spans="4:19">
      <c r="D196" s="49"/>
      <c r="E196" s="49"/>
      <c r="F196" s="49"/>
      <c r="H196" s="49"/>
      <c r="J196" s="115"/>
      <c r="N196" s="119"/>
      <c r="Q196" s="49"/>
      <c r="R196" s="49"/>
      <c r="S196" s="49"/>
    </row>
    <row r="197" s="1" customFormat="1" ht="15.75" customHeight="1" spans="1:19">
      <c r="A197" s="441" t="s">
        <v>210</v>
      </c>
      <c r="B197" s="442"/>
      <c r="C197" s="442"/>
      <c r="D197" s="442"/>
      <c r="E197" s="442"/>
      <c r="F197" s="442"/>
      <c r="G197" s="443"/>
      <c r="H197" s="49"/>
      <c r="J197" s="115"/>
      <c r="N197" s="119"/>
      <c r="Q197" s="49"/>
      <c r="R197" s="49"/>
      <c r="S197" s="49"/>
    </row>
    <row r="198" s="1" customFormat="1" ht="13.95" spans="1:19">
      <c r="A198" s="444" t="s">
        <v>19</v>
      </c>
      <c r="B198" s="445"/>
      <c r="C198" s="445"/>
      <c r="D198" s="446" t="s">
        <v>47</v>
      </c>
      <c r="E198" s="446" t="s">
        <v>48</v>
      </c>
      <c r="F198" s="446" t="s">
        <v>211</v>
      </c>
      <c r="H198" s="49"/>
      <c r="J198" s="115"/>
      <c r="N198" s="119"/>
      <c r="Q198" s="49"/>
      <c r="R198" s="49"/>
      <c r="S198" s="49"/>
    </row>
    <row r="199" s="1" customFormat="1" ht="15" customHeight="1" spans="1:19">
      <c r="A199" s="447"/>
      <c r="B199" s="448"/>
      <c r="C199" s="449"/>
      <c r="D199" s="450">
        <v>1</v>
      </c>
      <c r="E199" s="451"/>
      <c r="F199" s="452">
        <f t="shared" ref="F199:F205" si="12">D199*E199</f>
        <v>0</v>
      </c>
      <c r="H199" s="49"/>
      <c r="J199" s="115"/>
      <c r="N199" s="119"/>
      <c r="Q199" s="49"/>
      <c r="R199" s="49"/>
      <c r="S199" s="49"/>
    </row>
    <row r="200" s="1" customFormat="1" ht="15" customHeight="1" spans="1:19">
      <c r="A200" s="453"/>
      <c r="B200" s="454"/>
      <c r="C200" s="455"/>
      <c r="D200" s="450"/>
      <c r="E200" s="451"/>
      <c r="F200" s="452">
        <f t="shared" si="12"/>
        <v>0</v>
      </c>
      <c r="H200" s="49"/>
      <c r="J200" s="115"/>
      <c r="N200" s="119"/>
      <c r="Q200" s="49"/>
      <c r="R200" s="49"/>
      <c r="S200" s="49"/>
    </row>
    <row r="201" s="1" customFormat="1" ht="15" customHeight="1" spans="1:19">
      <c r="A201" s="453"/>
      <c r="B201" s="454"/>
      <c r="C201" s="455"/>
      <c r="D201" s="450"/>
      <c r="E201" s="451"/>
      <c r="F201" s="452">
        <f t="shared" si="12"/>
        <v>0</v>
      </c>
      <c r="H201" s="49"/>
      <c r="J201" s="115"/>
      <c r="N201" s="119"/>
      <c r="Q201" s="49"/>
      <c r="R201" s="49"/>
      <c r="S201" s="49"/>
    </row>
    <row r="202" s="1" customFormat="1" ht="15" customHeight="1" spans="1:19">
      <c r="A202" s="456"/>
      <c r="B202" s="457"/>
      <c r="C202" s="458"/>
      <c r="D202" s="459"/>
      <c r="E202" s="460"/>
      <c r="F202" s="452">
        <f t="shared" si="12"/>
        <v>0</v>
      </c>
      <c r="H202" s="49"/>
      <c r="J202" s="115"/>
      <c r="N202" s="119"/>
      <c r="Q202" s="49"/>
      <c r="R202" s="49"/>
      <c r="S202" s="49"/>
    </row>
    <row r="203" s="1" customFormat="1" ht="15" customHeight="1" spans="1:19">
      <c r="A203" s="456"/>
      <c r="B203" s="457"/>
      <c r="C203" s="458"/>
      <c r="D203" s="459"/>
      <c r="E203" s="460"/>
      <c r="F203" s="452">
        <f t="shared" si="12"/>
        <v>0</v>
      </c>
      <c r="H203" s="49"/>
      <c r="J203" s="115"/>
      <c r="N203" s="119"/>
      <c r="Q203" s="49"/>
      <c r="R203" s="49"/>
      <c r="S203" s="49"/>
    </row>
    <row r="204" s="1" customFormat="1" ht="15" customHeight="1" spans="1:19">
      <c r="A204" s="456"/>
      <c r="B204" s="457"/>
      <c r="C204" s="458"/>
      <c r="D204" s="459"/>
      <c r="E204" s="460"/>
      <c r="F204" s="452">
        <f t="shared" si="12"/>
        <v>0</v>
      </c>
      <c r="H204" s="49"/>
      <c r="J204" s="115"/>
      <c r="N204" s="119"/>
      <c r="Q204" s="49"/>
      <c r="R204" s="49"/>
      <c r="S204" s="49"/>
    </row>
    <row r="205" s="1" customFormat="1" ht="15" customHeight="1" spans="1:19">
      <c r="A205" s="461"/>
      <c r="B205" s="462"/>
      <c r="C205" s="463"/>
      <c r="D205" s="464"/>
      <c r="E205" s="465"/>
      <c r="F205" s="452">
        <f t="shared" si="12"/>
        <v>0</v>
      </c>
      <c r="H205" s="49"/>
      <c r="J205" s="115"/>
      <c r="N205" s="119"/>
      <c r="Q205" s="49"/>
      <c r="R205" s="49"/>
      <c r="S205" s="49"/>
    </row>
    <row r="206" s="1" customFormat="1" ht="15" customHeight="1" spans="1:19">
      <c r="A206" s="466"/>
      <c r="B206" s="467"/>
      <c r="C206" s="467"/>
      <c r="D206" s="466" t="s">
        <v>49</v>
      </c>
      <c r="E206" s="468"/>
      <c r="F206" s="469">
        <f>SUM(F199:F205)</f>
        <v>0</v>
      </c>
      <c r="H206" s="49"/>
      <c r="J206" s="115"/>
      <c r="N206" s="119"/>
      <c r="Q206" s="49"/>
      <c r="R206" s="49"/>
      <c r="S206" s="49"/>
    </row>
    <row r="207" s="1" customFormat="1" ht="11.4" spans="4:19">
      <c r="D207" s="49"/>
      <c r="E207" s="49"/>
      <c r="F207" s="49"/>
      <c r="H207" s="49"/>
      <c r="J207" s="115"/>
      <c r="N207" s="119"/>
      <c r="Q207" s="49"/>
      <c r="R207" s="49"/>
      <c r="S207" s="49"/>
    </row>
    <row r="208" s="1" customFormat="1" ht="11.4" spans="4:19">
      <c r="D208" s="49"/>
      <c r="E208" s="49"/>
      <c r="F208" s="49"/>
      <c r="H208" s="49"/>
      <c r="J208" s="115"/>
      <c r="N208" s="119"/>
      <c r="Q208" s="49"/>
      <c r="R208" s="49"/>
      <c r="S208" s="49"/>
    </row>
    <row r="209" s="1" customFormat="1" ht="11.4" spans="4:19">
      <c r="D209" s="49"/>
      <c r="E209" s="49"/>
      <c r="F209" s="49"/>
      <c r="H209" s="49"/>
      <c r="J209" s="115"/>
      <c r="N209" s="119"/>
      <c r="Q209" s="49"/>
      <c r="R209" s="49"/>
      <c r="S209" s="49"/>
    </row>
    <row r="210" s="1" customFormat="1" ht="11.4" spans="4:19">
      <c r="D210" s="49"/>
      <c r="E210" s="49"/>
      <c r="F210" s="49"/>
      <c r="H210" s="49"/>
      <c r="J210" s="115"/>
      <c r="N210" s="119"/>
      <c r="Q210" s="49"/>
      <c r="R210" s="49"/>
      <c r="S210" s="49"/>
    </row>
    <row r="211" s="1" customFormat="1" ht="11.4" spans="4:19">
      <c r="D211" s="49"/>
      <c r="E211" s="49"/>
      <c r="F211" s="49"/>
      <c r="H211" s="49"/>
      <c r="J211" s="115"/>
      <c r="N211" s="119"/>
      <c r="Q211" s="49"/>
      <c r="R211" s="49"/>
      <c r="S211" s="49"/>
    </row>
    <row r="212" s="1" customFormat="1" ht="11.4" spans="4:19">
      <c r="D212" s="49"/>
      <c r="E212" s="49"/>
      <c r="F212" s="49"/>
      <c r="H212" s="49"/>
      <c r="J212" s="115"/>
      <c r="N212" s="119"/>
      <c r="Q212" s="49"/>
      <c r="R212" s="49"/>
      <c r="S212" s="49"/>
    </row>
    <row r="213" s="1" customFormat="1" ht="11.4" spans="4:19">
      <c r="D213" s="49"/>
      <c r="E213" s="49"/>
      <c r="F213" s="49"/>
      <c r="H213" s="49"/>
      <c r="J213" s="115"/>
      <c r="N213" s="119"/>
      <c r="Q213" s="49"/>
      <c r="R213" s="49"/>
      <c r="S213" s="49"/>
    </row>
    <row r="214" s="1" customFormat="1" ht="11.4" spans="4:19">
      <c r="D214" s="49"/>
      <c r="E214" s="49"/>
      <c r="F214" s="49"/>
      <c r="H214" s="49"/>
      <c r="J214" s="115"/>
      <c r="N214" s="119"/>
      <c r="Q214" s="49"/>
      <c r="R214" s="49"/>
      <c r="S214" s="49"/>
    </row>
    <row r="215" s="1" customFormat="1" ht="11.4" spans="4:19">
      <c r="D215" s="49"/>
      <c r="E215" s="49"/>
      <c r="F215" s="49"/>
      <c r="H215" s="49"/>
      <c r="J215" s="115"/>
      <c r="N215" s="119"/>
      <c r="Q215" s="49"/>
      <c r="R215" s="49"/>
      <c r="S215" s="49"/>
    </row>
    <row r="216" s="1" customFormat="1" ht="11.4" spans="4:19">
      <c r="D216" s="49"/>
      <c r="E216" s="49"/>
      <c r="F216" s="49"/>
      <c r="H216" s="49"/>
      <c r="J216" s="115"/>
      <c r="N216" s="119"/>
      <c r="Q216" s="49"/>
      <c r="R216" s="49"/>
      <c r="S216" s="49"/>
    </row>
    <row r="217" s="1" customFormat="1" ht="11.4" spans="4:19">
      <c r="D217" s="49"/>
      <c r="E217" s="49"/>
      <c r="F217" s="49"/>
      <c r="H217" s="49"/>
      <c r="J217" s="115"/>
      <c r="N217" s="119"/>
      <c r="Q217" s="49"/>
      <c r="R217" s="49"/>
      <c r="S217" s="49"/>
    </row>
    <row r="218" s="1" customFormat="1" ht="11.4" spans="4:19">
      <c r="D218" s="49"/>
      <c r="E218" s="49"/>
      <c r="F218" s="49"/>
      <c r="H218" s="49"/>
      <c r="J218" s="115"/>
      <c r="N218" s="119"/>
      <c r="Q218" s="49"/>
      <c r="R218" s="49"/>
      <c r="S218" s="49"/>
    </row>
    <row r="219" s="1" customFormat="1" ht="11.4" spans="4:19">
      <c r="D219" s="49"/>
      <c r="E219" s="49"/>
      <c r="F219" s="49"/>
      <c r="H219" s="49"/>
      <c r="J219" s="115"/>
      <c r="N219" s="119"/>
      <c r="Q219" s="49"/>
      <c r="R219" s="49"/>
      <c r="S219" s="49"/>
    </row>
    <row r="220" s="1" customFormat="1" ht="11.4" spans="4:19">
      <c r="D220" s="49"/>
      <c r="E220" s="49"/>
      <c r="F220" s="49"/>
      <c r="H220" s="49"/>
      <c r="J220" s="115"/>
      <c r="N220" s="119"/>
      <c r="Q220" s="49"/>
      <c r="R220" s="49"/>
      <c r="S220" s="49"/>
    </row>
    <row r="221" s="1" customFormat="1" ht="11.4" spans="4:19">
      <c r="D221" s="49"/>
      <c r="E221" s="49"/>
      <c r="F221" s="49"/>
      <c r="H221" s="49"/>
      <c r="J221" s="115"/>
      <c r="N221" s="119"/>
      <c r="Q221" s="49"/>
      <c r="R221" s="49"/>
      <c r="S221" s="49"/>
    </row>
    <row r="222" s="1" customFormat="1" ht="11.4" spans="4:19">
      <c r="D222" s="49"/>
      <c r="E222" s="49"/>
      <c r="F222" s="49"/>
      <c r="H222" s="49"/>
      <c r="J222" s="115"/>
      <c r="N222" s="119"/>
      <c r="Q222" s="49"/>
      <c r="R222" s="49"/>
      <c r="S222" s="49"/>
    </row>
    <row r="223" s="1" customFormat="1" ht="11.4" spans="4:19">
      <c r="D223" s="49"/>
      <c r="E223" s="49"/>
      <c r="F223" s="49"/>
      <c r="H223" s="49"/>
      <c r="J223" s="115"/>
      <c r="N223" s="119"/>
      <c r="Q223" s="49"/>
      <c r="R223" s="49"/>
      <c r="S223" s="49"/>
    </row>
    <row r="224" s="1" customFormat="1" ht="11.4" spans="4:19">
      <c r="D224" s="49"/>
      <c r="E224" s="49"/>
      <c r="F224" s="49"/>
      <c r="H224" s="49"/>
      <c r="J224" s="115"/>
      <c r="N224" s="119"/>
      <c r="Q224" s="49"/>
      <c r="R224" s="49"/>
      <c r="S224" s="49"/>
    </row>
    <row r="225" s="1" customFormat="1" ht="11.4" spans="4:19">
      <c r="D225" s="49"/>
      <c r="E225" s="49"/>
      <c r="F225" s="49"/>
      <c r="H225" s="49"/>
      <c r="J225" s="115"/>
      <c r="N225" s="119"/>
      <c r="Q225" s="49"/>
      <c r="R225" s="49"/>
      <c r="S225" s="49"/>
    </row>
    <row r="226" s="1" customFormat="1" ht="11.4" spans="4:19">
      <c r="D226" s="49"/>
      <c r="E226" s="49"/>
      <c r="F226" s="49"/>
      <c r="H226" s="49"/>
      <c r="J226" s="115"/>
      <c r="N226" s="119"/>
      <c r="Q226" s="49"/>
      <c r="R226" s="49"/>
      <c r="S226" s="49"/>
    </row>
    <row r="227" s="1" customFormat="1" ht="11.4" spans="4:19">
      <c r="D227" s="49"/>
      <c r="E227" s="49"/>
      <c r="F227" s="49"/>
      <c r="H227" s="49"/>
      <c r="J227" s="115"/>
      <c r="N227" s="119"/>
      <c r="Q227" s="49"/>
      <c r="R227" s="49"/>
      <c r="S227" s="49"/>
    </row>
    <row r="228" s="1" customFormat="1" ht="11.4" spans="4:19">
      <c r="D228" s="49"/>
      <c r="E228" s="49"/>
      <c r="F228" s="49"/>
      <c r="H228" s="49"/>
      <c r="J228" s="115"/>
      <c r="N228" s="119"/>
      <c r="Q228" s="49"/>
      <c r="R228" s="49"/>
      <c r="S228" s="49"/>
    </row>
    <row r="229" s="1" customFormat="1" ht="11.4" spans="4:19">
      <c r="D229" s="49"/>
      <c r="E229" s="49"/>
      <c r="F229" s="49"/>
      <c r="H229" s="49"/>
      <c r="J229" s="115"/>
      <c r="N229" s="119"/>
      <c r="Q229" s="49"/>
      <c r="R229" s="49"/>
      <c r="S229" s="49"/>
    </row>
    <row r="230" s="1" customFormat="1" ht="11.4" spans="4:19">
      <c r="D230" s="49"/>
      <c r="E230" s="49"/>
      <c r="F230" s="49"/>
      <c r="H230" s="49"/>
      <c r="J230" s="115"/>
      <c r="N230" s="119"/>
      <c r="Q230" s="49"/>
      <c r="R230" s="49"/>
      <c r="S230" s="49"/>
    </row>
    <row r="231" s="1" customFormat="1" ht="11.4" spans="4:19">
      <c r="D231" s="49"/>
      <c r="E231" s="49"/>
      <c r="F231" s="49"/>
      <c r="H231" s="49"/>
      <c r="J231" s="115"/>
      <c r="N231" s="119"/>
      <c r="Q231" s="49"/>
      <c r="R231" s="49"/>
      <c r="S231" s="49"/>
    </row>
    <row r="232" s="1" customFormat="1" ht="11.4" spans="4:19">
      <c r="D232" s="49"/>
      <c r="E232" s="49"/>
      <c r="F232" s="49"/>
      <c r="H232" s="49"/>
      <c r="J232" s="115"/>
      <c r="N232" s="119"/>
      <c r="Q232" s="49"/>
      <c r="R232" s="49"/>
      <c r="S232" s="49"/>
    </row>
    <row r="233" s="1" customFormat="1" ht="11.4" spans="4:19">
      <c r="D233" s="49"/>
      <c r="E233" s="49"/>
      <c r="F233" s="49"/>
      <c r="H233" s="49"/>
      <c r="J233" s="115"/>
      <c r="N233" s="119"/>
      <c r="Q233" s="49"/>
      <c r="R233" s="49"/>
      <c r="S233" s="49"/>
    </row>
    <row r="234" s="1" customFormat="1" ht="11.4" spans="4:19">
      <c r="D234" s="49"/>
      <c r="E234" s="49"/>
      <c r="F234" s="49"/>
      <c r="H234" s="49"/>
      <c r="J234" s="115"/>
      <c r="N234" s="119"/>
      <c r="Q234" s="49"/>
      <c r="R234" s="49"/>
      <c r="S234" s="49"/>
    </row>
    <row r="235" s="1" customFormat="1" ht="11.4" spans="4:19">
      <c r="D235" s="49"/>
      <c r="E235" s="49"/>
      <c r="F235" s="49"/>
      <c r="H235" s="49"/>
      <c r="J235" s="115"/>
      <c r="N235" s="119"/>
      <c r="Q235" s="49"/>
      <c r="R235" s="49"/>
      <c r="S235" s="49"/>
    </row>
    <row r="236" s="1" customFormat="1" ht="11.4" spans="4:19">
      <c r="D236" s="49"/>
      <c r="E236" s="49"/>
      <c r="F236" s="49"/>
      <c r="H236" s="49"/>
      <c r="J236" s="115"/>
      <c r="N236" s="119"/>
      <c r="Q236" s="49"/>
      <c r="R236" s="49"/>
      <c r="S236" s="49"/>
    </row>
    <row r="237" s="1" customFormat="1" ht="11.4" spans="4:19">
      <c r="D237" s="49"/>
      <c r="E237" s="49"/>
      <c r="F237" s="49"/>
      <c r="H237" s="49"/>
      <c r="J237" s="115"/>
      <c r="N237" s="119"/>
      <c r="Q237" s="49"/>
      <c r="R237" s="49"/>
      <c r="S237" s="49"/>
    </row>
    <row r="238" s="1" customFormat="1" ht="11.4" spans="4:19">
      <c r="D238" s="49"/>
      <c r="E238" s="49"/>
      <c r="F238" s="49"/>
      <c r="H238" s="49"/>
      <c r="J238" s="115"/>
      <c r="N238" s="119"/>
      <c r="Q238" s="49"/>
      <c r="R238" s="49"/>
      <c r="S238" s="49"/>
    </row>
    <row r="239" s="1" customFormat="1" ht="11.4" spans="4:19">
      <c r="D239" s="49"/>
      <c r="E239" s="49"/>
      <c r="F239" s="49"/>
      <c r="H239" s="49"/>
      <c r="J239" s="115"/>
      <c r="N239" s="119"/>
      <c r="Q239" s="49"/>
      <c r="R239" s="49"/>
      <c r="S239" s="49"/>
    </row>
    <row r="240" s="1" customFormat="1" ht="11.4" spans="4:19">
      <c r="D240" s="49"/>
      <c r="E240" s="49"/>
      <c r="F240" s="49"/>
      <c r="H240" s="49"/>
      <c r="J240" s="115"/>
      <c r="N240" s="119"/>
      <c r="Q240" s="49"/>
      <c r="R240" s="49"/>
      <c r="S240" s="49"/>
    </row>
    <row r="241" s="1" customFormat="1" ht="11.4" spans="4:19">
      <c r="D241" s="49"/>
      <c r="E241" s="49"/>
      <c r="F241" s="49"/>
      <c r="H241" s="49"/>
      <c r="J241" s="115"/>
      <c r="N241" s="119"/>
      <c r="Q241" s="49"/>
      <c r="R241" s="49"/>
      <c r="S241" s="49"/>
    </row>
    <row r="242" s="1" customFormat="1" ht="11.4" spans="4:19">
      <c r="D242" s="49"/>
      <c r="E242" s="49"/>
      <c r="F242" s="49"/>
      <c r="H242" s="49"/>
      <c r="J242" s="115"/>
      <c r="N242" s="119"/>
      <c r="Q242" s="49"/>
      <c r="R242" s="49"/>
      <c r="S242" s="49"/>
    </row>
    <row r="243" s="1" customFormat="1" ht="11.4" spans="4:19">
      <c r="D243" s="49"/>
      <c r="E243" s="49"/>
      <c r="F243" s="49"/>
      <c r="H243" s="49"/>
      <c r="J243" s="115"/>
      <c r="N243" s="119"/>
      <c r="Q243" s="49"/>
      <c r="R243" s="49"/>
      <c r="S243" s="49"/>
    </row>
    <row r="244" s="1" customFormat="1" ht="11.4" spans="4:19">
      <c r="D244" s="49"/>
      <c r="E244" s="49"/>
      <c r="F244" s="49"/>
      <c r="H244" s="49"/>
      <c r="J244" s="115"/>
      <c r="N244" s="119"/>
      <c r="Q244" s="49"/>
      <c r="R244" s="49"/>
      <c r="S244" s="49"/>
    </row>
    <row r="245" s="1" customFormat="1" ht="11.4" spans="4:19">
      <c r="D245" s="49"/>
      <c r="E245" s="49"/>
      <c r="F245" s="49"/>
      <c r="H245" s="49"/>
      <c r="J245" s="115"/>
      <c r="N245" s="119"/>
      <c r="Q245" s="49"/>
      <c r="R245" s="49"/>
      <c r="S245" s="49"/>
    </row>
    <row r="246" s="1" customFormat="1" ht="11.4" spans="4:19">
      <c r="D246" s="49"/>
      <c r="E246" s="49"/>
      <c r="F246" s="49"/>
      <c r="H246" s="49"/>
      <c r="J246" s="115"/>
      <c r="N246" s="119"/>
      <c r="Q246" s="49"/>
      <c r="R246" s="49"/>
      <c r="S246" s="49"/>
    </row>
    <row r="247" s="1" customFormat="1" ht="11.4" spans="4:19">
      <c r="D247" s="49"/>
      <c r="E247" s="49"/>
      <c r="F247" s="49"/>
      <c r="H247" s="49"/>
      <c r="J247" s="115"/>
      <c r="N247" s="119"/>
      <c r="Q247" s="49"/>
      <c r="R247" s="49"/>
      <c r="S247" s="49"/>
    </row>
    <row r="248" s="1" customFormat="1" ht="11.4" spans="4:19">
      <c r="D248" s="49"/>
      <c r="E248" s="49"/>
      <c r="F248" s="49"/>
      <c r="H248" s="49"/>
      <c r="J248" s="115"/>
      <c r="N248" s="119"/>
      <c r="Q248" s="49"/>
      <c r="R248" s="49"/>
      <c r="S248" s="49"/>
    </row>
    <row r="249" s="1" customFormat="1" ht="11.4" spans="4:19">
      <c r="D249" s="49"/>
      <c r="E249" s="49"/>
      <c r="F249" s="49"/>
      <c r="H249" s="49"/>
      <c r="J249" s="115"/>
      <c r="N249" s="119"/>
      <c r="Q249" s="49"/>
      <c r="R249" s="49"/>
      <c r="S249" s="49"/>
    </row>
    <row r="250" s="1" customFormat="1" ht="11.4" spans="4:19">
      <c r="D250" s="49"/>
      <c r="E250" s="49"/>
      <c r="F250" s="49"/>
      <c r="H250" s="49"/>
      <c r="J250" s="115"/>
      <c r="N250" s="119"/>
      <c r="Q250" s="49"/>
      <c r="R250" s="49"/>
      <c r="S250" s="49"/>
    </row>
    <row r="251" s="1" customFormat="1" ht="11.4" spans="4:19">
      <c r="D251" s="49"/>
      <c r="E251" s="49"/>
      <c r="F251" s="49"/>
      <c r="H251" s="49"/>
      <c r="J251" s="115"/>
      <c r="N251" s="119"/>
      <c r="Q251" s="49"/>
      <c r="R251" s="49"/>
      <c r="S251" s="49"/>
    </row>
    <row r="252" s="1" customFormat="1" ht="11.4" spans="4:19">
      <c r="D252" s="49"/>
      <c r="E252" s="49"/>
      <c r="F252" s="49"/>
      <c r="H252" s="49"/>
      <c r="J252" s="115"/>
      <c r="N252" s="119"/>
      <c r="Q252" s="49"/>
      <c r="R252" s="49"/>
      <c r="S252" s="49"/>
    </row>
    <row r="253" s="1" customFormat="1" ht="11.4" spans="4:19">
      <c r="D253" s="49"/>
      <c r="E253" s="49"/>
      <c r="F253" s="49"/>
      <c r="H253" s="49"/>
      <c r="J253" s="115"/>
      <c r="N253" s="119"/>
      <c r="Q253" s="49"/>
      <c r="R253" s="49"/>
      <c r="S253" s="49"/>
    </row>
    <row r="254" s="1" customFormat="1" ht="11.4" spans="4:19">
      <c r="D254" s="49"/>
      <c r="E254" s="49"/>
      <c r="F254" s="49"/>
      <c r="H254" s="49"/>
      <c r="J254" s="115"/>
      <c r="N254" s="119"/>
      <c r="Q254" s="49"/>
      <c r="R254" s="49"/>
      <c r="S254" s="49"/>
    </row>
    <row r="255" s="1" customFormat="1" ht="11.4" spans="4:19">
      <c r="D255" s="49"/>
      <c r="E255" s="49"/>
      <c r="F255" s="49"/>
      <c r="H255" s="49"/>
      <c r="J255" s="115"/>
      <c r="N255" s="119"/>
      <c r="Q255" s="49"/>
      <c r="R255" s="49"/>
      <c r="S255" s="49"/>
    </row>
    <row r="256" s="1" customFormat="1" ht="11.4" spans="4:19">
      <c r="D256" s="49"/>
      <c r="E256" s="49"/>
      <c r="F256" s="49"/>
      <c r="H256" s="49"/>
      <c r="J256" s="115"/>
      <c r="N256" s="119"/>
      <c r="Q256" s="49"/>
      <c r="R256" s="49"/>
      <c r="S256" s="49"/>
    </row>
    <row r="257" s="1" customFormat="1" ht="11.4" spans="4:19">
      <c r="D257" s="49"/>
      <c r="E257" s="49"/>
      <c r="F257" s="49"/>
      <c r="H257" s="49"/>
      <c r="J257" s="115"/>
      <c r="N257" s="119"/>
      <c r="Q257" s="49"/>
      <c r="R257" s="49"/>
      <c r="S257" s="49"/>
    </row>
    <row r="258" s="1" customFormat="1" ht="11.4" spans="4:19">
      <c r="D258" s="49"/>
      <c r="E258" s="49"/>
      <c r="F258" s="49"/>
      <c r="H258" s="49"/>
      <c r="J258" s="115"/>
      <c r="N258" s="119"/>
      <c r="Q258" s="49"/>
      <c r="R258" s="49"/>
      <c r="S258" s="49"/>
    </row>
    <row r="259" s="1" customFormat="1" ht="11.4" spans="4:19">
      <c r="D259" s="49"/>
      <c r="E259" s="49"/>
      <c r="F259" s="49"/>
      <c r="H259" s="49"/>
      <c r="J259" s="115"/>
      <c r="N259" s="119"/>
      <c r="Q259" s="49"/>
      <c r="R259" s="49"/>
      <c r="S259" s="49"/>
    </row>
    <row r="260" s="1" customFormat="1" ht="11.4" spans="4:19">
      <c r="D260" s="49"/>
      <c r="E260" s="49"/>
      <c r="F260" s="49"/>
      <c r="H260" s="49"/>
      <c r="J260" s="115"/>
      <c r="N260" s="119"/>
      <c r="Q260" s="49"/>
      <c r="R260" s="49"/>
      <c r="S260" s="49"/>
    </row>
    <row r="261" s="1" customFormat="1" ht="11.4" spans="4:19">
      <c r="D261" s="49"/>
      <c r="E261" s="49"/>
      <c r="F261" s="49"/>
      <c r="H261" s="49"/>
      <c r="J261" s="115"/>
      <c r="N261" s="119"/>
      <c r="Q261" s="49"/>
      <c r="R261" s="49"/>
      <c r="S261" s="49"/>
    </row>
    <row r="262" s="1" customFormat="1" ht="11.4" spans="4:19">
      <c r="D262" s="49"/>
      <c r="E262" s="49"/>
      <c r="F262" s="49"/>
      <c r="H262" s="49"/>
      <c r="J262" s="115"/>
      <c r="N262" s="119"/>
      <c r="Q262" s="49"/>
      <c r="R262" s="49"/>
      <c r="S262" s="49"/>
    </row>
    <row r="263" s="1" customFormat="1" ht="11.4" spans="4:19">
      <c r="D263" s="49"/>
      <c r="E263" s="49"/>
      <c r="F263" s="49"/>
      <c r="H263" s="49"/>
      <c r="J263" s="115"/>
      <c r="N263" s="119"/>
      <c r="Q263" s="49"/>
      <c r="R263" s="49"/>
      <c r="S263" s="49"/>
    </row>
    <row r="264" s="1" customFormat="1" ht="11.4" spans="4:19">
      <c r="D264" s="49"/>
      <c r="E264" s="49"/>
      <c r="F264" s="49"/>
      <c r="H264" s="49"/>
      <c r="J264" s="115"/>
      <c r="N264" s="119"/>
      <c r="Q264" s="49"/>
      <c r="R264" s="49"/>
      <c r="S264" s="49"/>
    </row>
    <row r="265" s="1" customFormat="1" ht="11.4" spans="4:19">
      <c r="D265" s="49"/>
      <c r="E265" s="49"/>
      <c r="F265" s="49"/>
      <c r="H265" s="49"/>
      <c r="J265" s="115"/>
      <c r="N265" s="119"/>
      <c r="Q265" s="49"/>
      <c r="R265" s="49"/>
      <c r="S265" s="49"/>
    </row>
    <row r="266" s="1" customFormat="1" ht="11.4" spans="4:19">
      <c r="D266" s="49"/>
      <c r="E266" s="49"/>
      <c r="F266" s="49"/>
      <c r="H266" s="49"/>
      <c r="J266" s="115"/>
      <c r="N266" s="119"/>
      <c r="Q266" s="49"/>
      <c r="R266" s="49"/>
      <c r="S266" s="49"/>
    </row>
    <row r="267" s="1" customFormat="1" ht="11.4" spans="4:19">
      <c r="D267" s="49"/>
      <c r="E267" s="49"/>
      <c r="F267" s="49"/>
      <c r="H267" s="49"/>
      <c r="J267" s="115"/>
      <c r="N267" s="119"/>
      <c r="Q267" s="49"/>
      <c r="R267" s="49"/>
      <c r="S267" s="49"/>
    </row>
    <row r="268" s="1" customFormat="1" ht="11.4" spans="4:19">
      <c r="D268" s="49"/>
      <c r="E268" s="49"/>
      <c r="F268" s="49"/>
      <c r="H268" s="49"/>
      <c r="J268" s="115"/>
      <c r="N268" s="119"/>
      <c r="Q268" s="49"/>
      <c r="R268" s="49"/>
      <c r="S268" s="49"/>
    </row>
    <row r="269" s="1" customFormat="1" ht="11.4" spans="4:19">
      <c r="D269" s="49"/>
      <c r="E269" s="49"/>
      <c r="F269" s="49"/>
      <c r="H269" s="49"/>
      <c r="J269" s="115"/>
      <c r="N269" s="119"/>
      <c r="Q269" s="49"/>
      <c r="R269" s="49"/>
      <c r="S269" s="49"/>
    </row>
    <row r="270" s="1" customFormat="1" ht="11.4" spans="4:19">
      <c r="D270" s="49"/>
      <c r="E270" s="49"/>
      <c r="F270" s="49"/>
      <c r="H270" s="49"/>
      <c r="J270" s="115"/>
      <c r="N270" s="119"/>
      <c r="Q270" s="49"/>
      <c r="R270" s="49"/>
      <c r="S270" s="49"/>
    </row>
    <row r="271" s="1" customFormat="1" ht="11.4" spans="4:19">
      <c r="D271" s="49"/>
      <c r="E271" s="49"/>
      <c r="F271" s="49"/>
      <c r="H271" s="49"/>
      <c r="J271" s="115"/>
      <c r="N271" s="119"/>
      <c r="Q271" s="49"/>
      <c r="R271" s="49"/>
      <c r="S271" s="49"/>
    </row>
    <row r="272" s="1" customFormat="1" ht="11.4" spans="4:19">
      <c r="D272" s="49"/>
      <c r="E272" s="49"/>
      <c r="F272" s="49"/>
      <c r="H272" s="49"/>
      <c r="J272" s="115"/>
      <c r="N272" s="119"/>
      <c r="Q272" s="49"/>
      <c r="R272" s="49"/>
      <c r="S272" s="49"/>
    </row>
    <row r="273" s="1" customFormat="1" ht="11.4" spans="4:19">
      <c r="D273" s="49"/>
      <c r="E273" s="49"/>
      <c r="F273" s="49"/>
      <c r="H273" s="49"/>
      <c r="J273" s="115"/>
      <c r="N273" s="119"/>
      <c r="Q273" s="49"/>
      <c r="R273" s="49"/>
      <c r="S273" s="49"/>
    </row>
    <row r="274" s="1" customFormat="1" ht="11.4" spans="4:19">
      <c r="D274" s="49"/>
      <c r="E274" s="49"/>
      <c r="F274" s="49"/>
      <c r="H274" s="49"/>
      <c r="J274" s="115"/>
      <c r="N274" s="119"/>
      <c r="Q274" s="49"/>
      <c r="R274" s="49"/>
      <c r="S274" s="49"/>
    </row>
    <row r="275" s="1" customFormat="1" ht="11.4" spans="4:19">
      <c r="D275" s="49"/>
      <c r="E275" s="49"/>
      <c r="F275" s="49"/>
      <c r="H275" s="49"/>
      <c r="J275" s="115"/>
      <c r="N275" s="119"/>
      <c r="Q275" s="49"/>
      <c r="R275" s="49"/>
      <c r="S275" s="49"/>
    </row>
    <row r="276" s="1" customFormat="1" ht="11.4" spans="4:19">
      <c r="D276" s="49"/>
      <c r="E276" s="49"/>
      <c r="F276" s="49"/>
      <c r="H276" s="49"/>
      <c r="J276" s="115"/>
      <c r="N276" s="119"/>
      <c r="Q276" s="49"/>
      <c r="R276" s="49"/>
      <c r="S276" s="49"/>
    </row>
    <row r="277" s="1" customFormat="1" ht="11.4" spans="4:19">
      <c r="D277" s="49"/>
      <c r="E277" s="49"/>
      <c r="F277" s="49"/>
      <c r="H277" s="49"/>
      <c r="J277" s="115"/>
      <c r="N277" s="119"/>
      <c r="Q277" s="49"/>
      <c r="R277" s="49"/>
      <c r="S277" s="49"/>
    </row>
    <row r="278" s="1" customFormat="1" ht="11.4" spans="4:19">
      <c r="D278" s="49"/>
      <c r="E278" s="49"/>
      <c r="F278" s="49"/>
      <c r="H278" s="49"/>
      <c r="J278" s="115"/>
      <c r="N278" s="119"/>
      <c r="Q278" s="49"/>
      <c r="R278" s="49"/>
      <c r="S278" s="49"/>
    </row>
    <row r="279" s="1" customFormat="1" ht="11.4" spans="4:19">
      <c r="D279" s="49"/>
      <c r="E279" s="49"/>
      <c r="F279" s="49"/>
      <c r="H279" s="49"/>
      <c r="J279" s="115"/>
      <c r="N279" s="119"/>
      <c r="Q279" s="49"/>
      <c r="R279" s="49"/>
      <c r="S279" s="49"/>
    </row>
    <row r="280" s="1" customFormat="1" ht="11.4" spans="4:19">
      <c r="D280" s="49"/>
      <c r="E280" s="49"/>
      <c r="F280" s="49"/>
      <c r="H280" s="49"/>
      <c r="J280" s="115"/>
      <c r="N280" s="119"/>
      <c r="Q280" s="49"/>
      <c r="R280" s="49"/>
      <c r="S280" s="49"/>
    </row>
    <row r="281" s="1" customFormat="1" ht="11.4" spans="4:19">
      <c r="D281" s="49"/>
      <c r="E281" s="49"/>
      <c r="F281" s="49"/>
      <c r="H281" s="49"/>
      <c r="J281" s="115"/>
      <c r="N281" s="119"/>
      <c r="Q281" s="49"/>
      <c r="R281" s="49"/>
      <c r="S281" s="49"/>
    </row>
    <row r="282" s="1" customFormat="1" ht="11.4" spans="4:19">
      <c r="D282" s="49"/>
      <c r="E282" s="49"/>
      <c r="F282" s="49"/>
      <c r="H282" s="49"/>
      <c r="J282" s="115"/>
      <c r="N282" s="119"/>
      <c r="Q282" s="49"/>
      <c r="R282" s="49"/>
      <c r="S282" s="49"/>
    </row>
    <row r="283" s="1" customFormat="1" ht="11.4" spans="4:19">
      <c r="D283" s="49"/>
      <c r="E283" s="49"/>
      <c r="F283" s="49"/>
      <c r="H283" s="49"/>
      <c r="J283" s="115"/>
      <c r="N283" s="119"/>
      <c r="Q283" s="49"/>
      <c r="R283" s="49"/>
      <c r="S283" s="49"/>
    </row>
    <row r="284" s="1" customFormat="1" ht="11.4" spans="4:19">
      <c r="D284" s="49"/>
      <c r="E284" s="49"/>
      <c r="F284" s="49"/>
      <c r="H284" s="49"/>
      <c r="J284" s="115"/>
      <c r="N284" s="119"/>
      <c r="Q284" s="49"/>
      <c r="R284" s="49"/>
      <c r="S284" s="49"/>
    </row>
    <row r="285" s="1" customFormat="1" ht="11.4" spans="4:19">
      <c r="D285" s="49"/>
      <c r="E285" s="49"/>
      <c r="F285" s="49"/>
      <c r="H285" s="49"/>
      <c r="J285" s="115"/>
      <c r="N285" s="119"/>
      <c r="Q285" s="49"/>
      <c r="R285" s="49"/>
      <c r="S285" s="49"/>
    </row>
    <row r="286" s="1" customFormat="1" ht="11.4" spans="4:19">
      <c r="D286" s="49"/>
      <c r="E286" s="49"/>
      <c r="F286" s="49"/>
      <c r="H286" s="49"/>
      <c r="J286" s="115"/>
      <c r="N286" s="119"/>
      <c r="Q286" s="49"/>
      <c r="R286" s="49"/>
      <c r="S286" s="49"/>
    </row>
    <row r="287" s="1" customFormat="1" ht="11.4" spans="4:19">
      <c r="D287" s="49"/>
      <c r="E287" s="49"/>
      <c r="F287" s="49"/>
      <c r="H287" s="49"/>
      <c r="J287" s="115"/>
      <c r="N287" s="119"/>
      <c r="Q287" s="49"/>
      <c r="R287" s="49"/>
      <c r="S287" s="49"/>
    </row>
    <row r="288" s="1" customFormat="1" ht="11.4" spans="4:19">
      <c r="D288" s="49"/>
      <c r="E288" s="49"/>
      <c r="F288" s="49"/>
      <c r="H288" s="49"/>
      <c r="J288" s="115"/>
      <c r="N288" s="119"/>
      <c r="Q288" s="49"/>
      <c r="R288" s="49"/>
      <c r="S288" s="49"/>
    </row>
    <row r="289" s="1" customFormat="1" ht="11.4" spans="4:19">
      <c r="D289" s="49"/>
      <c r="E289" s="49"/>
      <c r="F289" s="49"/>
      <c r="H289" s="49"/>
      <c r="J289" s="115"/>
      <c r="N289" s="119"/>
      <c r="Q289" s="49"/>
      <c r="R289" s="49"/>
      <c r="S289" s="49"/>
    </row>
    <row r="290" s="1" customFormat="1" ht="11.4" spans="4:19">
      <c r="D290" s="49"/>
      <c r="E290" s="49"/>
      <c r="F290" s="49"/>
      <c r="H290" s="49"/>
      <c r="J290" s="115"/>
      <c r="N290" s="119"/>
      <c r="Q290" s="49"/>
      <c r="R290" s="49"/>
      <c r="S290" s="49"/>
    </row>
    <row r="291" s="1" customFormat="1" ht="11.4" spans="4:19">
      <c r="D291" s="49"/>
      <c r="E291" s="49"/>
      <c r="F291" s="49"/>
      <c r="H291" s="49"/>
      <c r="J291" s="115"/>
      <c r="N291" s="119"/>
      <c r="Q291" s="49"/>
      <c r="R291" s="49"/>
      <c r="S291" s="49"/>
    </row>
    <row r="292" s="1" customFormat="1" ht="11.4" spans="4:19">
      <c r="D292" s="49"/>
      <c r="E292" s="49"/>
      <c r="F292" s="49"/>
      <c r="H292" s="49"/>
      <c r="J292" s="115"/>
      <c r="N292" s="119"/>
      <c r="Q292" s="49"/>
      <c r="R292" s="49"/>
      <c r="S292" s="49"/>
    </row>
    <row r="293" s="1" customFormat="1" ht="11.4" spans="4:19">
      <c r="D293" s="49"/>
      <c r="E293" s="49"/>
      <c r="F293" s="49"/>
      <c r="H293" s="49"/>
      <c r="J293" s="115"/>
      <c r="N293" s="119"/>
      <c r="Q293" s="49"/>
      <c r="R293" s="49"/>
      <c r="S293" s="49"/>
    </row>
    <row r="294" s="1" customFormat="1" ht="11.4" spans="4:19">
      <c r="D294" s="49"/>
      <c r="E294" s="49"/>
      <c r="F294" s="49"/>
      <c r="H294" s="49"/>
      <c r="J294" s="115"/>
      <c r="N294" s="119"/>
      <c r="Q294" s="49"/>
      <c r="R294" s="49"/>
      <c r="S294" s="49"/>
    </row>
    <row r="295" s="1" customFormat="1" ht="11.4" spans="4:19">
      <c r="D295" s="49"/>
      <c r="E295" s="49"/>
      <c r="F295" s="49"/>
      <c r="H295" s="49"/>
      <c r="J295" s="115"/>
      <c r="N295" s="119"/>
      <c r="Q295" s="49"/>
      <c r="R295" s="49"/>
      <c r="S295" s="49"/>
    </row>
    <row r="296" s="1" customFormat="1" ht="11.4" spans="4:19">
      <c r="D296" s="49"/>
      <c r="E296" s="49"/>
      <c r="F296" s="49"/>
      <c r="H296" s="49"/>
      <c r="J296" s="115"/>
      <c r="N296" s="119"/>
      <c r="Q296" s="49"/>
      <c r="R296" s="49"/>
      <c r="S296" s="49"/>
    </row>
    <row r="297" s="1" customFormat="1" ht="11.4" spans="4:19">
      <c r="D297" s="49"/>
      <c r="E297" s="49"/>
      <c r="F297" s="49"/>
      <c r="H297" s="49"/>
      <c r="J297" s="115"/>
      <c r="N297" s="119"/>
      <c r="Q297" s="49"/>
      <c r="R297" s="49"/>
      <c r="S297" s="49"/>
    </row>
    <row r="298" s="1" customFormat="1" ht="11.4" spans="4:19">
      <c r="D298" s="49"/>
      <c r="E298" s="49"/>
      <c r="F298" s="49"/>
      <c r="H298" s="49"/>
      <c r="J298" s="115"/>
      <c r="N298" s="119"/>
      <c r="Q298" s="49"/>
      <c r="R298" s="49"/>
      <c r="S298" s="49"/>
    </row>
    <row r="299" s="1" customFormat="1" ht="11.4" spans="4:19">
      <c r="D299" s="49"/>
      <c r="E299" s="49"/>
      <c r="F299" s="49"/>
      <c r="H299" s="49"/>
      <c r="J299" s="115"/>
      <c r="N299" s="119"/>
      <c r="Q299" s="49"/>
      <c r="R299" s="49"/>
      <c r="S299" s="49"/>
    </row>
    <row r="300" s="1" customFormat="1" ht="11.4" spans="4:19">
      <c r="D300" s="49"/>
      <c r="E300" s="49"/>
      <c r="F300" s="49"/>
      <c r="H300" s="49"/>
      <c r="J300" s="115"/>
      <c r="N300" s="119"/>
      <c r="Q300" s="49"/>
      <c r="R300" s="49"/>
      <c r="S300" s="49"/>
    </row>
    <row r="301" s="1" customFormat="1" ht="11.4" spans="4:19">
      <c r="D301" s="49"/>
      <c r="E301" s="49"/>
      <c r="F301" s="49"/>
      <c r="H301" s="49"/>
      <c r="J301" s="115"/>
      <c r="N301" s="119"/>
      <c r="Q301" s="49"/>
      <c r="R301" s="49"/>
      <c r="S301" s="49"/>
    </row>
    <row r="302" s="1" customFormat="1" ht="11.4" spans="4:19">
      <c r="D302" s="49"/>
      <c r="E302" s="49"/>
      <c r="F302" s="49"/>
      <c r="H302" s="49"/>
      <c r="J302" s="115"/>
      <c r="N302" s="119"/>
      <c r="Q302" s="49"/>
      <c r="R302" s="49"/>
      <c r="S302" s="49"/>
    </row>
    <row r="303" s="1" customFormat="1" ht="11.4" spans="4:19">
      <c r="D303" s="49"/>
      <c r="E303" s="49"/>
      <c r="F303" s="49"/>
      <c r="H303" s="49"/>
      <c r="J303" s="115"/>
      <c r="N303" s="119"/>
      <c r="Q303" s="49"/>
      <c r="R303" s="49"/>
      <c r="S303" s="49"/>
    </row>
    <row r="304" s="1" customFormat="1" ht="11.4" spans="4:19">
      <c r="D304" s="49"/>
      <c r="E304" s="49"/>
      <c r="F304" s="49"/>
      <c r="H304" s="49"/>
      <c r="J304" s="115"/>
      <c r="N304" s="119"/>
      <c r="Q304" s="49"/>
      <c r="R304" s="49"/>
      <c r="S304" s="49"/>
    </row>
    <row r="305" s="1" customFormat="1" ht="11.4" spans="4:19">
      <c r="D305" s="49"/>
      <c r="E305" s="49"/>
      <c r="F305" s="49"/>
      <c r="H305" s="49"/>
      <c r="J305" s="115"/>
      <c r="N305" s="119"/>
      <c r="Q305" s="49"/>
      <c r="R305" s="49"/>
      <c r="S305" s="49"/>
    </row>
    <row r="306" s="1" customFormat="1" ht="11.4" spans="4:19">
      <c r="D306" s="49"/>
      <c r="E306" s="49"/>
      <c r="F306" s="49"/>
      <c r="H306" s="49"/>
      <c r="J306" s="115"/>
      <c r="N306" s="119"/>
      <c r="Q306" s="49"/>
      <c r="R306" s="49"/>
      <c r="S306" s="49"/>
    </row>
    <row r="307" s="1" customFormat="1" ht="11.4" spans="4:19">
      <c r="D307" s="49"/>
      <c r="E307" s="49"/>
      <c r="F307" s="49"/>
      <c r="H307" s="49"/>
      <c r="J307" s="115"/>
      <c r="N307" s="119"/>
      <c r="Q307" s="49"/>
      <c r="R307" s="49"/>
      <c r="S307" s="49"/>
    </row>
    <row r="308" s="1" customFormat="1" ht="11.4" spans="4:19">
      <c r="D308" s="49"/>
      <c r="E308" s="49"/>
      <c r="F308" s="49"/>
      <c r="H308" s="49"/>
      <c r="J308" s="115"/>
      <c r="N308" s="119"/>
      <c r="Q308" s="49"/>
      <c r="R308" s="49"/>
      <c r="S308" s="49"/>
    </row>
    <row r="309" s="1" customFormat="1" ht="11.4" spans="4:19">
      <c r="D309" s="49"/>
      <c r="E309" s="49"/>
      <c r="F309" s="49"/>
      <c r="H309" s="49"/>
      <c r="J309" s="115"/>
      <c r="N309" s="119"/>
      <c r="Q309" s="49"/>
      <c r="R309" s="49"/>
      <c r="S309" s="49"/>
    </row>
    <row r="310" s="1" customFormat="1" ht="11.4" spans="4:19">
      <c r="D310" s="49"/>
      <c r="E310" s="49"/>
      <c r="F310" s="49"/>
      <c r="H310" s="49"/>
      <c r="J310" s="115"/>
      <c r="N310" s="119"/>
      <c r="Q310" s="49"/>
      <c r="R310" s="49"/>
      <c r="S310" s="49"/>
    </row>
    <row r="311" s="1" customFormat="1" ht="11.4" spans="4:19">
      <c r="D311" s="49"/>
      <c r="E311" s="49"/>
      <c r="F311" s="49"/>
      <c r="H311" s="49"/>
      <c r="J311" s="115"/>
      <c r="N311" s="119"/>
      <c r="Q311" s="49"/>
      <c r="R311" s="49"/>
      <c r="S311" s="49"/>
    </row>
    <row r="312" s="1" customFormat="1" ht="11.4" spans="4:19">
      <c r="D312" s="49"/>
      <c r="E312" s="49"/>
      <c r="F312" s="49"/>
      <c r="H312" s="49"/>
      <c r="J312" s="115"/>
      <c r="N312" s="119"/>
      <c r="Q312" s="49"/>
      <c r="R312" s="49"/>
      <c r="S312" s="49"/>
    </row>
    <row r="313" s="1" customFormat="1" ht="11.4" spans="4:19">
      <c r="D313" s="49"/>
      <c r="E313" s="49"/>
      <c r="F313" s="49"/>
      <c r="H313" s="49"/>
      <c r="J313" s="115"/>
      <c r="N313" s="119"/>
      <c r="Q313" s="49"/>
      <c r="R313" s="49"/>
      <c r="S313" s="49"/>
    </row>
    <row r="314" s="1" customFormat="1" ht="11.4" spans="4:19">
      <c r="D314" s="49"/>
      <c r="E314" s="49"/>
      <c r="F314" s="49"/>
      <c r="H314" s="49"/>
      <c r="J314" s="115"/>
      <c r="N314" s="119"/>
      <c r="Q314" s="49"/>
      <c r="R314" s="49"/>
      <c r="S314" s="49"/>
    </row>
    <row r="315" s="1" customFormat="1" ht="11.4" spans="4:19">
      <c r="D315" s="49"/>
      <c r="E315" s="49"/>
      <c r="F315" s="49"/>
      <c r="H315" s="49"/>
      <c r="J315" s="115"/>
      <c r="N315" s="119"/>
      <c r="Q315" s="49"/>
      <c r="R315" s="49"/>
      <c r="S315" s="49"/>
    </row>
    <row r="316" s="1" customFormat="1" ht="11.4" spans="4:19">
      <c r="D316" s="49"/>
      <c r="E316" s="49"/>
      <c r="F316" s="49"/>
      <c r="H316" s="49"/>
      <c r="J316" s="115"/>
      <c r="N316" s="119"/>
      <c r="Q316" s="49"/>
      <c r="R316" s="49"/>
      <c r="S316" s="49"/>
    </row>
    <row r="317" s="1" customFormat="1" ht="11.4" spans="4:19">
      <c r="D317" s="49"/>
      <c r="E317" s="49"/>
      <c r="F317" s="49"/>
      <c r="H317" s="49"/>
      <c r="J317" s="115"/>
      <c r="N317" s="119"/>
      <c r="Q317" s="49"/>
      <c r="R317" s="49"/>
      <c r="S317" s="49"/>
    </row>
    <row r="318" s="1" customFormat="1" ht="11.4" spans="4:19">
      <c r="D318" s="49"/>
      <c r="E318" s="49"/>
      <c r="F318" s="49"/>
      <c r="H318" s="49"/>
      <c r="J318" s="115"/>
      <c r="N318" s="119"/>
      <c r="Q318" s="49"/>
      <c r="R318" s="49"/>
      <c r="S318" s="49"/>
    </row>
    <row r="319" s="1" customFormat="1" ht="11.4" spans="4:19">
      <c r="D319" s="49"/>
      <c r="E319" s="49"/>
      <c r="F319" s="49"/>
      <c r="H319" s="49"/>
      <c r="J319" s="115"/>
      <c r="N319" s="119"/>
      <c r="Q319" s="49"/>
      <c r="R319" s="49"/>
      <c r="S319" s="49"/>
    </row>
    <row r="320" s="1" customFormat="1" ht="11.4" spans="4:19">
      <c r="D320" s="49"/>
      <c r="E320" s="49"/>
      <c r="F320" s="49"/>
      <c r="H320" s="49"/>
      <c r="J320" s="115"/>
      <c r="N320" s="119"/>
      <c r="Q320" s="49"/>
      <c r="R320" s="49"/>
      <c r="S320" s="49"/>
    </row>
    <row r="321" s="1" customFormat="1" ht="11.4" spans="4:19">
      <c r="D321" s="49"/>
      <c r="E321" s="49"/>
      <c r="F321" s="49"/>
      <c r="H321" s="49"/>
      <c r="J321" s="115"/>
      <c r="N321" s="119"/>
      <c r="Q321" s="49"/>
      <c r="R321" s="49"/>
      <c r="S321" s="49"/>
    </row>
    <row r="322" s="1" customFormat="1" ht="11.4" spans="4:19">
      <c r="D322" s="49"/>
      <c r="E322" s="49"/>
      <c r="F322" s="49"/>
      <c r="H322" s="49"/>
      <c r="J322" s="115"/>
      <c r="N322" s="119"/>
      <c r="Q322" s="49"/>
      <c r="R322" s="49"/>
      <c r="S322" s="49"/>
    </row>
    <row r="323" s="1" customFormat="1" ht="11.4" spans="4:19">
      <c r="D323" s="49"/>
      <c r="E323" s="49"/>
      <c r="F323" s="49"/>
      <c r="H323" s="49"/>
      <c r="J323" s="115"/>
      <c r="N323" s="119"/>
      <c r="Q323" s="49"/>
      <c r="R323" s="49"/>
      <c r="S323" s="49"/>
    </row>
    <row r="324" s="1" customFormat="1" ht="11.4" spans="4:19">
      <c r="D324" s="49"/>
      <c r="E324" s="49"/>
      <c r="F324" s="49"/>
      <c r="H324" s="49"/>
      <c r="J324" s="115"/>
      <c r="N324" s="119"/>
      <c r="Q324" s="49"/>
      <c r="R324" s="49"/>
      <c r="S324" s="49"/>
    </row>
    <row r="325" s="1" customFormat="1" ht="11.4" spans="4:19">
      <c r="D325" s="49"/>
      <c r="E325" s="49"/>
      <c r="F325" s="49"/>
      <c r="H325" s="49"/>
      <c r="J325" s="115"/>
      <c r="N325" s="119"/>
      <c r="Q325" s="49"/>
      <c r="R325" s="49"/>
      <c r="S325" s="49"/>
    </row>
    <row r="326" s="1" customFormat="1" ht="11.4" spans="4:19">
      <c r="D326" s="49"/>
      <c r="E326" s="49"/>
      <c r="F326" s="49"/>
      <c r="H326" s="49"/>
      <c r="J326" s="115"/>
      <c r="N326" s="119"/>
      <c r="Q326" s="49"/>
      <c r="R326" s="49"/>
      <c r="S326" s="49"/>
    </row>
    <row r="327" s="1" customFormat="1" ht="11.4" spans="4:19">
      <c r="D327" s="49"/>
      <c r="E327" s="49"/>
      <c r="F327" s="49"/>
      <c r="H327" s="49"/>
      <c r="J327" s="115"/>
      <c r="N327" s="119"/>
      <c r="Q327" s="49"/>
      <c r="R327" s="49"/>
      <c r="S327" s="49"/>
    </row>
    <row r="328" s="1" customFormat="1" ht="11.4" spans="4:19">
      <c r="D328" s="49"/>
      <c r="E328" s="49"/>
      <c r="F328" s="49"/>
      <c r="H328" s="49"/>
      <c r="J328" s="115"/>
      <c r="N328" s="119"/>
      <c r="Q328" s="49"/>
      <c r="R328" s="49"/>
      <c r="S328" s="49"/>
    </row>
    <row r="329" s="1" customFormat="1" ht="11.4" spans="4:19">
      <c r="D329" s="49"/>
      <c r="E329" s="49"/>
      <c r="F329" s="49"/>
      <c r="H329" s="49"/>
      <c r="J329" s="115"/>
      <c r="N329" s="119"/>
      <c r="Q329" s="49"/>
      <c r="R329" s="49"/>
      <c r="S329" s="49"/>
    </row>
    <row r="330" s="1" customFormat="1" ht="11.4" spans="4:19">
      <c r="D330" s="49"/>
      <c r="E330" s="49"/>
      <c r="F330" s="49"/>
      <c r="H330" s="49"/>
      <c r="J330" s="115"/>
      <c r="N330" s="119"/>
      <c r="Q330" s="49"/>
      <c r="R330" s="49"/>
      <c r="S330" s="49"/>
    </row>
    <row r="331" s="1" customFormat="1" ht="11.4" spans="4:19">
      <c r="D331" s="49"/>
      <c r="E331" s="49"/>
      <c r="F331" s="49"/>
      <c r="H331" s="49"/>
      <c r="J331" s="115"/>
      <c r="N331" s="119"/>
      <c r="Q331" s="49"/>
      <c r="R331" s="49"/>
      <c r="S331" s="49"/>
    </row>
    <row r="332" s="1" customFormat="1" ht="11.4" spans="4:19">
      <c r="D332" s="49"/>
      <c r="E332" s="49"/>
      <c r="F332" s="49"/>
      <c r="H332" s="49"/>
      <c r="J332" s="115"/>
      <c r="N332" s="119"/>
      <c r="Q332" s="49"/>
      <c r="R332" s="49"/>
      <c r="S332" s="49"/>
    </row>
    <row r="333" s="1" customFormat="1" ht="11.4" spans="4:19">
      <c r="D333" s="49"/>
      <c r="E333" s="49"/>
      <c r="F333" s="49"/>
      <c r="H333" s="49"/>
      <c r="J333" s="115"/>
      <c r="N333" s="119"/>
      <c r="Q333" s="49"/>
      <c r="R333" s="49"/>
      <c r="S333" s="49"/>
    </row>
    <row r="334" s="1" customFormat="1" ht="11.4" spans="4:19">
      <c r="D334" s="49"/>
      <c r="E334" s="49"/>
      <c r="F334" s="49"/>
      <c r="H334" s="49"/>
      <c r="J334" s="115"/>
      <c r="N334" s="119"/>
      <c r="Q334" s="49"/>
      <c r="R334" s="49"/>
      <c r="S334" s="49"/>
    </row>
    <row r="335" s="1" customFormat="1" ht="11.4" spans="4:19">
      <c r="D335" s="49"/>
      <c r="E335" s="49"/>
      <c r="F335" s="49"/>
      <c r="H335" s="49"/>
      <c r="J335" s="115"/>
      <c r="N335" s="119"/>
      <c r="Q335" s="49"/>
      <c r="R335" s="49"/>
      <c r="S335" s="49"/>
    </row>
    <row r="336" s="1" customFormat="1" ht="11.4" spans="4:19">
      <c r="D336" s="49"/>
      <c r="E336" s="49"/>
      <c r="F336" s="49"/>
      <c r="H336" s="49"/>
      <c r="J336" s="115"/>
      <c r="N336" s="119"/>
      <c r="Q336" s="49"/>
      <c r="R336" s="49"/>
      <c r="S336" s="49"/>
    </row>
    <row r="337" s="1" customFormat="1" ht="11.4" spans="4:19">
      <c r="D337" s="49"/>
      <c r="E337" s="49"/>
      <c r="F337" s="49"/>
      <c r="H337" s="49"/>
      <c r="J337" s="115"/>
      <c r="N337" s="119"/>
      <c r="Q337" s="49"/>
      <c r="R337" s="49"/>
      <c r="S337" s="49"/>
    </row>
    <row r="338" s="1" customFormat="1" ht="11.4" spans="4:19">
      <c r="D338" s="49"/>
      <c r="E338" s="49"/>
      <c r="F338" s="49"/>
      <c r="H338" s="49"/>
      <c r="J338" s="115"/>
      <c r="N338" s="119"/>
      <c r="Q338" s="49"/>
      <c r="R338" s="49"/>
      <c r="S338" s="49"/>
    </row>
    <row r="339" s="1" customFormat="1" ht="11.4" spans="4:19">
      <c r="D339" s="49"/>
      <c r="E339" s="49"/>
      <c r="F339" s="49"/>
      <c r="H339" s="49"/>
      <c r="J339" s="115"/>
      <c r="N339" s="119"/>
      <c r="Q339" s="49"/>
      <c r="R339" s="49"/>
      <c r="S339" s="49"/>
    </row>
    <row r="340" s="1" customFormat="1" ht="11.4" spans="4:19">
      <c r="D340" s="49"/>
      <c r="E340" s="49"/>
      <c r="F340" s="49"/>
      <c r="H340" s="49"/>
      <c r="J340" s="115"/>
      <c r="N340" s="119"/>
      <c r="Q340" s="49"/>
      <c r="R340" s="49"/>
      <c r="S340" s="49"/>
    </row>
    <row r="341" s="1" customFormat="1" ht="11.4" spans="4:19">
      <c r="D341" s="49"/>
      <c r="E341" s="49"/>
      <c r="F341" s="49"/>
      <c r="H341" s="49"/>
      <c r="J341" s="115"/>
      <c r="N341" s="119"/>
      <c r="Q341" s="49"/>
      <c r="R341" s="49"/>
      <c r="S341" s="49"/>
    </row>
    <row r="342" s="1" customFormat="1" ht="11.4" spans="4:19">
      <c r="D342" s="49"/>
      <c r="E342" s="49"/>
      <c r="F342" s="49"/>
      <c r="H342" s="49"/>
      <c r="J342" s="115"/>
      <c r="N342" s="119"/>
      <c r="Q342" s="49"/>
      <c r="R342" s="49"/>
      <c r="S342" s="49"/>
    </row>
    <row r="343" s="1" customFormat="1" ht="11.4" spans="4:19">
      <c r="D343" s="49"/>
      <c r="E343" s="49"/>
      <c r="F343" s="49"/>
      <c r="H343" s="49"/>
      <c r="J343" s="115"/>
      <c r="N343" s="119"/>
      <c r="Q343" s="49"/>
      <c r="R343" s="49"/>
      <c r="S343" s="49"/>
    </row>
    <row r="344" s="1" customFormat="1" ht="11.4" spans="4:19">
      <c r="D344" s="49"/>
      <c r="E344" s="49"/>
      <c r="F344" s="49"/>
      <c r="H344" s="49"/>
      <c r="J344" s="115"/>
      <c r="N344" s="119"/>
      <c r="Q344" s="49"/>
      <c r="R344" s="49"/>
      <c r="S344" s="49"/>
    </row>
    <row r="345" s="1" customFormat="1" ht="11.4" spans="4:19">
      <c r="D345" s="49"/>
      <c r="E345" s="49"/>
      <c r="F345" s="49"/>
      <c r="H345" s="49"/>
      <c r="J345" s="115"/>
      <c r="N345" s="119"/>
      <c r="Q345" s="49"/>
      <c r="R345" s="49"/>
      <c r="S345" s="49"/>
    </row>
    <row r="346" s="1" customFormat="1" ht="11.4" spans="4:19">
      <c r="D346" s="49"/>
      <c r="E346" s="49"/>
      <c r="F346" s="49"/>
      <c r="H346" s="49"/>
      <c r="J346" s="115"/>
      <c r="N346" s="119"/>
      <c r="Q346" s="49"/>
      <c r="R346" s="49"/>
      <c r="S346" s="49"/>
    </row>
    <row r="347" s="1" customFormat="1" ht="11.4" spans="4:19">
      <c r="D347" s="49"/>
      <c r="E347" s="49"/>
      <c r="F347" s="49"/>
      <c r="H347" s="49"/>
      <c r="J347" s="115"/>
      <c r="N347" s="119"/>
      <c r="Q347" s="49"/>
      <c r="R347" s="49"/>
      <c r="S347" s="49"/>
    </row>
    <row r="348" s="1" customFormat="1" ht="11.4" spans="4:19">
      <c r="D348" s="49"/>
      <c r="E348" s="49"/>
      <c r="F348" s="49"/>
      <c r="H348" s="49"/>
      <c r="J348" s="115"/>
      <c r="N348" s="119"/>
      <c r="Q348" s="49"/>
      <c r="R348" s="49"/>
      <c r="S348" s="49"/>
    </row>
    <row r="349" s="1" customFormat="1" ht="11.4" spans="4:19">
      <c r="D349" s="49"/>
      <c r="E349" s="49"/>
      <c r="F349" s="49"/>
      <c r="H349" s="49"/>
      <c r="J349" s="115"/>
      <c r="N349" s="119"/>
      <c r="Q349" s="49"/>
      <c r="R349" s="49"/>
      <c r="S349" s="49"/>
    </row>
    <row r="350" s="1" customFormat="1" ht="11.4" spans="4:19">
      <c r="D350" s="49"/>
      <c r="E350" s="49"/>
      <c r="F350" s="49"/>
      <c r="H350" s="49"/>
      <c r="J350" s="115"/>
      <c r="N350" s="119"/>
      <c r="Q350" s="49"/>
      <c r="R350" s="49"/>
      <c r="S350" s="49"/>
    </row>
    <row r="351" s="1" customFormat="1" ht="11.4" spans="4:19">
      <c r="D351" s="49"/>
      <c r="E351" s="49"/>
      <c r="F351" s="49"/>
      <c r="H351" s="49"/>
      <c r="J351" s="115"/>
      <c r="N351" s="119"/>
      <c r="Q351" s="49"/>
      <c r="R351" s="49"/>
      <c r="S351" s="49"/>
    </row>
    <row r="352" s="1" customFormat="1" ht="11.4" spans="4:19">
      <c r="D352" s="49"/>
      <c r="E352" s="49"/>
      <c r="F352" s="49"/>
      <c r="H352" s="49"/>
      <c r="J352" s="115"/>
      <c r="N352" s="119"/>
      <c r="Q352" s="49"/>
      <c r="R352" s="49"/>
      <c r="S352" s="49"/>
    </row>
    <row r="353" s="1" customFormat="1" ht="11.4" spans="4:19">
      <c r="D353" s="49"/>
      <c r="E353" s="49"/>
      <c r="F353" s="49"/>
      <c r="H353" s="49"/>
      <c r="J353" s="115"/>
      <c r="N353" s="119"/>
      <c r="Q353" s="49"/>
      <c r="R353" s="49"/>
      <c r="S353" s="49"/>
    </row>
    <row r="354" s="1" customFormat="1" ht="11.4" spans="4:19">
      <c r="D354" s="49"/>
      <c r="E354" s="49"/>
      <c r="F354" s="49"/>
      <c r="H354" s="49"/>
      <c r="J354" s="115"/>
      <c r="N354" s="119"/>
      <c r="Q354" s="49"/>
      <c r="R354" s="49"/>
      <c r="S354" s="49"/>
    </row>
    <row r="355" s="1" customFormat="1" ht="11.4" spans="4:19">
      <c r="D355" s="49"/>
      <c r="E355" s="49"/>
      <c r="F355" s="49"/>
      <c r="H355" s="49"/>
      <c r="J355" s="115"/>
      <c r="N355" s="119"/>
      <c r="Q355" s="49"/>
      <c r="R355" s="49"/>
      <c r="S355" s="49"/>
    </row>
    <row r="356" s="1" customFormat="1" ht="11.4" spans="4:19">
      <c r="D356" s="49"/>
      <c r="E356" s="49"/>
      <c r="F356" s="49"/>
      <c r="H356" s="49"/>
      <c r="J356" s="115"/>
      <c r="N356" s="119"/>
      <c r="Q356" s="49"/>
      <c r="R356" s="49"/>
      <c r="S356" s="49"/>
    </row>
    <row r="357" s="1" customFormat="1" ht="11.4" spans="4:19">
      <c r="D357" s="49"/>
      <c r="E357" s="49"/>
      <c r="F357" s="49"/>
      <c r="H357" s="49"/>
      <c r="J357" s="115"/>
      <c r="N357" s="119"/>
      <c r="Q357" s="49"/>
      <c r="R357" s="49"/>
      <c r="S357" s="49"/>
    </row>
    <row r="358" s="1" customFormat="1" ht="11.4" spans="4:19">
      <c r="D358" s="49"/>
      <c r="E358" s="49"/>
      <c r="F358" s="49"/>
      <c r="H358" s="49"/>
      <c r="J358" s="115"/>
      <c r="N358" s="119"/>
      <c r="Q358" s="49"/>
      <c r="R358" s="49"/>
      <c r="S358" s="49"/>
    </row>
    <row r="359" s="1" customFormat="1" ht="11.4" spans="4:19">
      <c r="D359" s="49"/>
      <c r="E359" s="49"/>
      <c r="F359" s="49"/>
      <c r="H359" s="49"/>
      <c r="J359" s="115"/>
      <c r="N359" s="119"/>
      <c r="Q359" s="49"/>
      <c r="R359" s="49"/>
      <c r="S359" s="49"/>
    </row>
    <row r="360" s="1" customFormat="1" ht="11.4" spans="4:19">
      <c r="D360" s="49"/>
      <c r="E360" s="49"/>
      <c r="F360" s="49"/>
      <c r="H360" s="49"/>
      <c r="J360" s="115"/>
      <c r="N360" s="119"/>
      <c r="Q360" s="49"/>
      <c r="R360" s="49"/>
      <c r="S360" s="49"/>
    </row>
    <row r="361" s="1" customFormat="1" ht="11.4" spans="4:19">
      <c r="D361" s="49"/>
      <c r="E361" s="49"/>
      <c r="F361" s="49"/>
      <c r="H361" s="49"/>
      <c r="J361" s="115"/>
      <c r="N361" s="119"/>
      <c r="Q361" s="49"/>
      <c r="R361" s="49"/>
      <c r="S361" s="49"/>
    </row>
    <row r="362" s="1" customFormat="1" ht="11.4" spans="4:19">
      <c r="D362" s="49"/>
      <c r="E362" s="49"/>
      <c r="F362" s="49"/>
      <c r="H362" s="49"/>
      <c r="J362" s="115"/>
      <c r="N362" s="119"/>
      <c r="Q362" s="49"/>
      <c r="R362" s="49"/>
      <c r="S362" s="49"/>
    </row>
    <row r="363" s="1" customFormat="1" ht="11.4" spans="4:19">
      <c r="D363" s="49"/>
      <c r="E363" s="49"/>
      <c r="F363" s="49"/>
      <c r="H363" s="49"/>
      <c r="J363" s="115"/>
      <c r="N363" s="119"/>
      <c r="Q363" s="49"/>
      <c r="R363" s="49"/>
      <c r="S363" s="49"/>
    </row>
    <row r="364" s="1" customFormat="1" ht="11.4" spans="4:19">
      <c r="D364" s="49"/>
      <c r="E364" s="49"/>
      <c r="F364" s="49"/>
      <c r="H364" s="49"/>
      <c r="J364" s="115"/>
      <c r="N364" s="119"/>
      <c r="Q364" s="49"/>
      <c r="R364" s="49"/>
      <c r="S364" s="49"/>
    </row>
    <row r="365" s="1" customFormat="1" ht="11.4" spans="4:19">
      <c r="D365" s="49"/>
      <c r="E365" s="49"/>
      <c r="F365" s="49"/>
      <c r="H365" s="49"/>
      <c r="J365" s="115"/>
      <c r="N365" s="119"/>
      <c r="Q365" s="49"/>
      <c r="R365" s="49"/>
      <c r="S365" s="49"/>
    </row>
    <row r="366" s="1" customFormat="1" ht="11.4" spans="4:19">
      <c r="D366" s="49"/>
      <c r="E366" s="49"/>
      <c r="F366" s="49"/>
      <c r="H366" s="49"/>
      <c r="J366" s="115"/>
      <c r="N366" s="119"/>
      <c r="Q366" s="49"/>
      <c r="R366" s="49"/>
      <c r="S366" s="49"/>
    </row>
    <row r="367" s="1" customFormat="1" ht="11.4" spans="4:19">
      <c r="D367" s="49"/>
      <c r="E367" s="49"/>
      <c r="F367" s="49"/>
      <c r="H367" s="49"/>
      <c r="J367" s="115"/>
      <c r="N367" s="119"/>
      <c r="Q367" s="49"/>
      <c r="R367" s="49"/>
      <c r="S367" s="49"/>
    </row>
    <row r="368" s="1" customFormat="1" ht="11.4" spans="4:19">
      <c r="D368" s="49"/>
      <c r="E368" s="49"/>
      <c r="F368" s="49"/>
      <c r="H368" s="49"/>
      <c r="J368" s="115"/>
      <c r="N368" s="119"/>
      <c r="Q368" s="49"/>
      <c r="R368" s="49"/>
      <c r="S368" s="49"/>
    </row>
    <row r="369" s="1" customFormat="1" ht="11.4" spans="4:19">
      <c r="D369" s="49"/>
      <c r="E369" s="49"/>
      <c r="F369" s="49"/>
      <c r="H369" s="49"/>
      <c r="J369" s="115"/>
      <c r="N369" s="119"/>
      <c r="Q369" s="49"/>
      <c r="R369" s="49"/>
      <c r="S369" s="49"/>
    </row>
    <row r="370" s="1" customFormat="1" ht="11.4" spans="4:19">
      <c r="D370" s="49"/>
      <c r="E370" s="49"/>
      <c r="F370" s="49"/>
      <c r="H370" s="49"/>
      <c r="J370" s="115"/>
      <c r="N370" s="119"/>
      <c r="Q370" s="49"/>
      <c r="R370" s="49"/>
      <c r="S370" s="49"/>
    </row>
    <row r="371" s="1" customFormat="1" ht="11.4" spans="4:19">
      <c r="D371" s="49"/>
      <c r="E371" s="49"/>
      <c r="F371" s="49"/>
      <c r="H371" s="49"/>
      <c r="J371" s="115"/>
      <c r="N371" s="119"/>
      <c r="Q371" s="49"/>
      <c r="R371" s="49"/>
      <c r="S371" s="49"/>
    </row>
    <row r="372" s="1" customFormat="1" ht="11.4" spans="4:19">
      <c r="D372" s="49"/>
      <c r="E372" s="49"/>
      <c r="F372" s="49"/>
      <c r="H372" s="49"/>
      <c r="J372" s="115"/>
      <c r="N372" s="119"/>
      <c r="Q372" s="49"/>
      <c r="R372" s="49"/>
      <c r="S372" s="49"/>
    </row>
    <row r="373" s="1" customFormat="1" ht="11.4" spans="4:19">
      <c r="D373" s="49"/>
      <c r="E373" s="49"/>
      <c r="F373" s="49"/>
      <c r="H373" s="49"/>
      <c r="J373" s="115"/>
      <c r="N373" s="119"/>
      <c r="Q373" s="49"/>
      <c r="R373" s="49"/>
      <c r="S373" s="49"/>
    </row>
    <row r="374" s="1" customFormat="1" ht="11.4" spans="4:19">
      <c r="D374" s="49"/>
      <c r="E374" s="49"/>
      <c r="F374" s="49"/>
      <c r="H374" s="49"/>
      <c r="J374" s="115"/>
      <c r="N374" s="119"/>
      <c r="Q374" s="49"/>
      <c r="R374" s="49"/>
      <c r="S374" s="49"/>
    </row>
    <row r="375" s="1" customFormat="1" ht="11.4" spans="4:19">
      <c r="D375" s="49"/>
      <c r="E375" s="49"/>
      <c r="F375" s="49"/>
      <c r="H375" s="49"/>
      <c r="J375" s="115"/>
      <c r="N375" s="119"/>
      <c r="Q375" s="49"/>
      <c r="R375" s="49"/>
      <c r="S375" s="49"/>
    </row>
    <row r="376" s="1" customFormat="1" ht="11.4" spans="4:19">
      <c r="D376" s="49"/>
      <c r="E376" s="49"/>
      <c r="F376" s="49"/>
      <c r="H376" s="49"/>
      <c r="J376" s="115"/>
      <c r="N376" s="119"/>
      <c r="Q376" s="49"/>
      <c r="R376" s="49"/>
      <c r="S376" s="49"/>
    </row>
    <row r="377" s="1" customFormat="1" ht="11.4" spans="4:19">
      <c r="D377" s="49"/>
      <c r="E377" s="49"/>
      <c r="F377" s="49"/>
      <c r="H377" s="49"/>
      <c r="J377" s="115"/>
      <c r="N377" s="119"/>
      <c r="Q377" s="49"/>
      <c r="R377" s="49"/>
      <c r="S377" s="49"/>
    </row>
    <row r="378" s="1" customFormat="1" ht="11.4" spans="4:19">
      <c r="D378" s="49"/>
      <c r="E378" s="49"/>
      <c r="F378" s="49"/>
      <c r="H378" s="49"/>
      <c r="J378" s="115"/>
      <c r="N378" s="119"/>
      <c r="Q378" s="49"/>
      <c r="R378" s="49"/>
      <c r="S378" s="49"/>
    </row>
    <row r="379" s="1" customFormat="1" ht="11.4" spans="4:19">
      <c r="D379" s="49"/>
      <c r="E379" s="49"/>
      <c r="F379" s="49"/>
      <c r="H379" s="49"/>
      <c r="J379" s="115"/>
      <c r="N379" s="119"/>
      <c r="Q379" s="49"/>
      <c r="R379" s="49"/>
      <c r="S379" s="49"/>
    </row>
    <row r="380" s="1" customFormat="1" ht="11.4" spans="4:19">
      <c r="D380" s="49"/>
      <c r="E380" s="49"/>
      <c r="F380" s="49"/>
      <c r="H380" s="49"/>
      <c r="J380" s="115"/>
      <c r="N380" s="119"/>
      <c r="Q380" s="49"/>
      <c r="R380" s="49"/>
      <c r="S380" s="49"/>
    </row>
    <row r="381" s="1" customFormat="1" ht="11.4" spans="4:19">
      <c r="D381" s="49"/>
      <c r="E381" s="49"/>
      <c r="F381" s="49"/>
      <c r="H381" s="49"/>
      <c r="J381" s="115"/>
      <c r="N381" s="119"/>
      <c r="Q381" s="49"/>
      <c r="R381" s="49"/>
      <c r="S381" s="49"/>
    </row>
    <row r="382" s="1" customFormat="1" ht="11.4" spans="4:19">
      <c r="D382" s="49"/>
      <c r="E382" s="49"/>
      <c r="F382" s="49"/>
      <c r="H382" s="49"/>
      <c r="J382" s="115"/>
      <c r="N382" s="119"/>
      <c r="Q382" s="49"/>
      <c r="R382" s="49"/>
      <c r="S382" s="49"/>
    </row>
    <row r="383" s="1" customFormat="1" ht="11.4" spans="4:19">
      <c r="D383" s="49"/>
      <c r="E383" s="49"/>
      <c r="F383" s="49"/>
      <c r="H383" s="49"/>
      <c r="J383" s="115"/>
      <c r="N383" s="119"/>
      <c r="Q383" s="49"/>
      <c r="R383" s="49"/>
      <c r="S383" s="49"/>
    </row>
    <row r="384" s="1" customFormat="1" ht="11.4" spans="4:19">
      <c r="D384" s="49"/>
      <c r="E384" s="49"/>
      <c r="F384" s="49"/>
      <c r="H384" s="49"/>
      <c r="J384" s="115"/>
      <c r="N384" s="119"/>
      <c r="Q384" s="49"/>
      <c r="R384" s="49"/>
      <c r="S384" s="49"/>
    </row>
    <row r="385" s="1" customFormat="1" ht="11.4" spans="4:19">
      <c r="D385" s="49"/>
      <c r="E385" s="49"/>
      <c r="F385" s="49"/>
      <c r="H385" s="49"/>
      <c r="J385" s="115"/>
      <c r="N385" s="119"/>
      <c r="Q385" s="49"/>
      <c r="R385" s="49"/>
      <c r="S385" s="49"/>
    </row>
    <row r="386" s="1" customFormat="1" ht="11.4" spans="4:19">
      <c r="D386" s="49"/>
      <c r="E386" s="49"/>
      <c r="F386" s="49"/>
      <c r="H386" s="49"/>
      <c r="J386" s="115"/>
      <c r="N386" s="119"/>
      <c r="Q386" s="49"/>
      <c r="R386" s="49"/>
      <c r="S386" s="49"/>
    </row>
    <row r="387" s="1" customFormat="1" ht="11.4" spans="4:19">
      <c r="D387" s="49"/>
      <c r="E387" s="49"/>
      <c r="F387" s="49"/>
      <c r="H387" s="49"/>
      <c r="J387" s="115"/>
      <c r="N387" s="119"/>
      <c r="Q387" s="49"/>
      <c r="R387" s="49"/>
      <c r="S387" s="49"/>
    </row>
    <row r="388" s="1" customFormat="1" ht="11.4" spans="4:19">
      <c r="D388" s="49"/>
      <c r="E388" s="49"/>
      <c r="F388" s="49"/>
      <c r="H388" s="49"/>
      <c r="J388" s="115"/>
      <c r="N388" s="119"/>
      <c r="Q388" s="49"/>
      <c r="R388" s="49"/>
      <c r="S388" s="49"/>
    </row>
    <row r="389" s="1" customFormat="1" ht="11.4" spans="4:19">
      <c r="D389" s="49"/>
      <c r="E389" s="49"/>
      <c r="F389" s="49"/>
      <c r="H389" s="49"/>
      <c r="J389" s="115"/>
      <c r="N389" s="119"/>
      <c r="Q389" s="49"/>
      <c r="R389" s="49"/>
      <c r="S389" s="49"/>
    </row>
    <row r="390" s="1" customFormat="1" ht="11.4" spans="4:19">
      <c r="D390" s="49"/>
      <c r="E390" s="49"/>
      <c r="F390" s="49"/>
      <c r="H390" s="49"/>
      <c r="J390" s="115"/>
      <c r="N390" s="119"/>
      <c r="Q390" s="49"/>
      <c r="R390" s="49"/>
      <c r="S390" s="49"/>
    </row>
    <row r="391" s="1" customFormat="1" ht="11.4" spans="4:19">
      <c r="D391" s="49"/>
      <c r="E391" s="49"/>
      <c r="F391" s="49"/>
      <c r="H391" s="49"/>
      <c r="J391" s="115"/>
      <c r="N391" s="119"/>
      <c r="Q391" s="49"/>
      <c r="R391" s="49"/>
      <c r="S391" s="49"/>
    </row>
    <row r="392" s="1" customFormat="1" ht="11.4" spans="4:19">
      <c r="D392" s="49"/>
      <c r="E392" s="49"/>
      <c r="F392" s="49"/>
      <c r="H392" s="49"/>
      <c r="J392" s="115"/>
      <c r="N392" s="119"/>
      <c r="Q392" s="49"/>
      <c r="R392" s="49"/>
      <c r="S392" s="49"/>
    </row>
    <row r="393" s="1" customFormat="1" ht="11.4" spans="4:19">
      <c r="D393" s="49"/>
      <c r="E393" s="49"/>
      <c r="F393" s="49"/>
      <c r="H393" s="49"/>
      <c r="J393" s="115"/>
      <c r="N393" s="119"/>
      <c r="Q393" s="49"/>
      <c r="R393" s="49"/>
      <c r="S393" s="49"/>
    </row>
    <row r="394" s="1" customFormat="1" ht="11.4" spans="4:19">
      <c r="D394" s="49"/>
      <c r="E394" s="49"/>
      <c r="F394" s="49"/>
      <c r="H394" s="49"/>
      <c r="J394" s="115"/>
      <c r="N394" s="119"/>
      <c r="Q394" s="49"/>
      <c r="R394" s="49"/>
      <c r="S394" s="49"/>
    </row>
    <row r="395" s="1" customFormat="1" ht="11.4" spans="4:19">
      <c r="D395" s="49"/>
      <c r="E395" s="49"/>
      <c r="F395" s="49"/>
      <c r="H395" s="49"/>
      <c r="J395" s="115"/>
      <c r="N395" s="119"/>
      <c r="Q395" s="49"/>
      <c r="R395" s="49"/>
      <c r="S395" s="49"/>
    </row>
    <row r="396" s="1" customFormat="1" ht="11.4" spans="4:19">
      <c r="D396" s="49"/>
      <c r="E396" s="49"/>
      <c r="F396" s="49"/>
      <c r="H396" s="49"/>
      <c r="J396" s="115"/>
      <c r="N396" s="119"/>
      <c r="Q396" s="49"/>
      <c r="R396" s="49"/>
      <c r="S396" s="49"/>
    </row>
    <row r="397" s="1" customFormat="1" ht="11.4" spans="4:19">
      <c r="D397" s="49"/>
      <c r="E397" s="49"/>
      <c r="F397" s="49"/>
      <c r="H397" s="49"/>
      <c r="J397" s="115"/>
      <c r="N397" s="119"/>
      <c r="Q397" s="49"/>
      <c r="R397" s="49"/>
      <c r="S397" s="49"/>
    </row>
    <row r="398" s="1" customFormat="1" ht="11.4" spans="4:19">
      <c r="D398" s="49"/>
      <c r="E398" s="49"/>
      <c r="F398" s="49"/>
      <c r="H398" s="49"/>
      <c r="J398" s="115"/>
      <c r="N398" s="119"/>
      <c r="Q398" s="49"/>
      <c r="R398" s="49"/>
      <c r="S398" s="49"/>
    </row>
    <row r="399" s="1" customFormat="1" ht="11.4" spans="4:19">
      <c r="D399" s="49"/>
      <c r="E399" s="49"/>
      <c r="F399" s="49"/>
      <c r="H399" s="49"/>
      <c r="J399" s="115"/>
      <c r="N399" s="119"/>
      <c r="Q399" s="49"/>
      <c r="R399" s="49"/>
      <c r="S399" s="49"/>
    </row>
    <row r="400" s="1" customFormat="1" ht="11.4" spans="4:19">
      <c r="D400" s="49"/>
      <c r="E400" s="49"/>
      <c r="F400" s="49"/>
      <c r="H400" s="49"/>
      <c r="J400" s="115"/>
      <c r="N400" s="119"/>
      <c r="Q400" s="49"/>
      <c r="R400" s="49"/>
      <c r="S400" s="49"/>
    </row>
    <row r="401" s="1" customFormat="1" ht="11.4" spans="4:19">
      <c r="D401" s="49"/>
      <c r="E401" s="49"/>
      <c r="F401" s="49"/>
      <c r="H401" s="49"/>
      <c r="J401" s="115"/>
      <c r="N401" s="119"/>
      <c r="Q401" s="49"/>
      <c r="R401" s="49"/>
      <c r="S401" s="49"/>
    </row>
    <row r="402" s="1" customFormat="1" ht="11.4" spans="4:19">
      <c r="D402" s="49"/>
      <c r="E402" s="49"/>
      <c r="F402" s="49"/>
      <c r="H402" s="49"/>
      <c r="J402" s="115"/>
      <c r="N402" s="119"/>
      <c r="Q402" s="49"/>
      <c r="R402" s="49"/>
      <c r="S402" s="49"/>
    </row>
    <row r="403" s="1" customFormat="1" ht="11.4" spans="4:19">
      <c r="D403" s="49"/>
      <c r="E403" s="49"/>
      <c r="F403" s="49"/>
      <c r="H403" s="49"/>
      <c r="J403" s="115"/>
      <c r="N403" s="119"/>
      <c r="Q403" s="49"/>
      <c r="R403" s="49"/>
      <c r="S403" s="49"/>
    </row>
    <row r="404" s="1" customFormat="1" ht="11.4" spans="4:19">
      <c r="D404" s="49"/>
      <c r="E404" s="49"/>
      <c r="F404" s="49"/>
      <c r="H404" s="49"/>
      <c r="J404" s="115"/>
      <c r="N404" s="119"/>
      <c r="Q404" s="49"/>
      <c r="R404" s="49"/>
      <c r="S404" s="49"/>
    </row>
    <row r="405" s="1" customFormat="1" ht="11.4" spans="4:19">
      <c r="D405" s="49"/>
      <c r="E405" s="49"/>
      <c r="F405" s="49"/>
      <c r="H405" s="49"/>
      <c r="J405" s="115"/>
      <c r="N405" s="119"/>
      <c r="Q405" s="49"/>
      <c r="R405" s="49"/>
      <c r="S405" s="49"/>
    </row>
    <row r="406" s="1" customFormat="1" ht="11.4" spans="4:19">
      <c r="D406" s="49"/>
      <c r="E406" s="49"/>
      <c r="F406" s="49"/>
      <c r="H406" s="49"/>
      <c r="J406" s="115"/>
      <c r="N406" s="119"/>
      <c r="Q406" s="49"/>
      <c r="R406" s="49"/>
      <c r="S406" s="49"/>
    </row>
    <row r="407" s="1" customFormat="1" ht="11.4" spans="4:19">
      <c r="D407" s="49"/>
      <c r="E407" s="49"/>
      <c r="F407" s="49"/>
      <c r="H407" s="49"/>
      <c r="J407" s="115"/>
      <c r="N407" s="119"/>
      <c r="Q407" s="49"/>
      <c r="R407" s="49"/>
      <c r="S407" s="49"/>
    </row>
    <row r="408" s="1" customFormat="1" ht="11.4" spans="4:19">
      <c r="D408" s="49"/>
      <c r="E408" s="49"/>
      <c r="F408" s="49"/>
      <c r="H408" s="49"/>
      <c r="J408" s="115"/>
      <c r="N408" s="119"/>
      <c r="Q408" s="49"/>
      <c r="R408" s="49"/>
      <c r="S408" s="49"/>
    </row>
    <row r="409" s="1" customFormat="1" ht="11.4" spans="4:19">
      <c r="D409" s="49"/>
      <c r="E409" s="49"/>
      <c r="F409" s="49"/>
      <c r="H409" s="49"/>
      <c r="J409" s="115"/>
      <c r="N409" s="119"/>
      <c r="Q409" s="49"/>
      <c r="R409" s="49"/>
      <c r="S409" s="49"/>
    </row>
    <row r="410" s="1" customFormat="1" ht="11.4" spans="4:19">
      <c r="D410" s="49"/>
      <c r="E410" s="49"/>
      <c r="F410" s="49"/>
      <c r="H410" s="49"/>
      <c r="J410" s="115"/>
      <c r="N410" s="119"/>
      <c r="Q410" s="49"/>
      <c r="R410" s="49"/>
      <c r="S410" s="49"/>
    </row>
    <row r="411" s="1" customFormat="1" ht="11.4" spans="4:19">
      <c r="D411" s="49"/>
      <c r="E411" s="49"/>
      <c r="F411" s="49"/>
      <c r="H411" s="49"/>
      <c r="J411" s="115"/>
      <c r="N411" s="119"/>
      <c r="Q411" s="49"/>
      <c r="R411" s="49"/>
      <c r="S411" s="49"/>
    </row>
    <row r="412" s="1" customFormat="1" ht="11.4" spans="4:19">
      <c r="D412" s="49"/>
      <c r="E412" s="49"/>
      <c r="F412" s="49"/>
      <c r="H412" s="49"/>
      <c r="J412" s="115"/>
      <c r="N412" s="119"/>
      <c r="Q412" s="49"/>
      <c r="R412" s="49"/>
      <c r="S412" s="49"/>
    </row>
    <row r="413" s="1" customFormat="1" ht="11.4" spans="4:19">
      <c r="D413" s="49"/>
      <c r="E413" s="49"/>
      <c r="F413" s="49"/>
      <c r="H413" s="49"/>
      <c r="J413" s="115"/>
      <c r="N413" s="119"/>
      <c r="Q413" s="49"/>
      <c r="R413" s="49"/>
      <c r="S413" s="49"/>
    </row>
    <row r="414" s="1" customFormat="1" ht="11.4" spans="4:19">
      <c r="D414" s="49"/>
      <c r="E414" s="49"/>
      <c r="F414" s="49"/>
      <c r="H414" s="49"/>
      <c r="J414" s="115"/>
      <c r="N414" s="119"/>
      <c r="Q414" s="49"/>
      <c r="R414" s="49"/>
      <c r="S414" s="49"/>
    </row>
    <row r="415" s="1" customFormat="1" ht="11.4" spans="4:19">
      <c r="D415" s="49"/>
      <c r="E415" s="49"/>
      <c r="F415" s="49"/>
      <c r="H415" s="49"/>
      <c r="J415" s="115"/>
      <c r="N415" s="119"/>
      <c r="Q415" s="49"/>
      <c r="R415" s="49"/>
      <c r="S415" s="49"/>
    </row>
    <row r="416" s="1" customFormat="1" ht="11.4" spans="4:19">
      <c r="D416" s="49"/>
      <c r="E416" s="49"/>
      <c r="F416" s="49"/>
      <c r="H416" s="49"/>
      <c r="J416" s="115"/>
      <c r="N416" s="119"/>
      <c r="Q416" s="49"/>
      <c r="R416" s="49"/>
      <c r="S416" s="49"/>
    </row>
    <row r="417" s="1" customFormat="1" ht="11.4" spans="4:19">
      <c r="D417" s="49"/>
      <c r="E417" s="49"/>
      <c r="F417" s="49"/>
      <c r="H417" s="49"/>
      <c r="J417" s="115"/>
      <c r="N417" s="119"/>
      <c r="Q417" s="49"/>
      <c r="R417" s="49"/>
      <c r="S417" s="49"/>
    </row>
    <row r="418" s="1" customFormat="1" ht="11.4" spans="4:19">
      <c r="D418" s="49"/>
      <c r="E418" s="49"/>
      <c r="F418" s="49"/>
      <c r="H418" s="49"/>
      <c r="J418" s="115"/>
      <c r="N418" s="119"/>
      <c r="Q418" s="49"/>
      <c r="R418" s="49"/>
      <c r="S418" s="49"/>
    </row>
    <row r="419" s="1" customFormat="1" ht="11.4" spans="4:19">
      <c r="D419" s="49"/>
      <c r="E419" s="49"/>
      <c r="F419" s="49"/>
      <c r="H419" s="49"/>
      <c r="J419" s="115"/>
      <c r="N419" s="119"/>
      <c r="Q419" s="49"/>
      <c r="R419" s="49"/>
      <c r="S419" s="49"/>
    </row>
    <row r="420" s="1" customFormat="1" ht="11.4" spans="4:19">
      <c r="D420" s="49"/>
      <c r="E420" s="49"/>
      <c r="F420" s="49"/>
      <c r="H420" s="49"/>
      <c r="J420" s="115"/>
      <c r="N420" s="119"/>
      <c r="Q420" s="49"/>
      <c r="R420" s="49"/>
      <c r="S420" s="49"/>
    </row>
    <row r="421" s="1" customFormat="1" ht="11.4" spans="4:19">
      <c r="D421" s="49"/>
      <c r="E421" s="49"/>
      <c r="F421" s="49"/>
      <c r="H421" s="49"/>
      <c r="J421" s="115"/>
      <c r="N421" s="119"/>
      <c r="Q421" s="49"/>
      <c r="R421" s="49"/>
      <c r="S421" s="49"/>
    </row>
    <row r="422" s="1" customFormat="1" ht="11.4" spans="4:19">
      <c r="D422" s="49"/>
      <c r="E422" s="49"/>
      <c r="F422" s="49"/>
      <c r="H422" s="49"/>
      <c r="J422" s="115"/>
      <c r="N422" s="119"/>
      <c r="Q422" s="49"/>
      <c r="R422" s="49"/>
      <c r="S422" s="49"/>
    </row>
    <row r="423" s="1" customFormat="1" ht="11.4" spans="4:19">
      <c r="D423" s="49"/>
      <c r="E423" s="49"/>
      <c r="F423" s="49"/>
      <c r="H423" s="49"/>
      <c r="J423" s="115"/>
      <c r="N423" s="119"/>
      <c r="Q423" s="49"/>
      <c r="R423" s="49"/>
      <c r="S423" s="49"/>
    </row>
    <row r="424" s="1" customFormat="1" ht="11.4" spans="4:19">
      <c r="D424" s="49"/>
      <c r="E424" s="49"/>
      <c r="F424" s="49"/>
      <c r="H424" s="49"/>
      <c r="J424" s="115"/>
      <c r="N424" s="119"/>
      <c r="Q424" s="49"/>
      <c r="R424" s="49"/>
      <c r="S424" s="49"/>
    </row>
    <row r="425" s="1" customFormat="1" ht="11.4" spans="4:19">
      <c r="D425" s="49"/>
      <c r="E425" s="49"/>
      <c r="F425" s="49"/>
      <c r="H425" s="49"/>
      <c r="J425" s="115"/>
      <c r="N425" s="119"/>
      <c r="Q425" s="49"/>
      <c r="R425" s="49"/>
      <c r="S425" s="49"/>
    </row>
    <row r="426" s="1" customFormat="1" ht="11.4" spans="4:19">
      <c r="D426" s="49"/>
      <c r="E426" s="49"/>
      <c r="F426" s="49"/>
      <c r="H426" s="49"/>
      <c r="J426" s="115"/>
      <c r="N426" s="119"/>
      <c r="Q426" s="49"/>
      <c r="R426" s="49"/>
      <c r="S426" s="49"/>
    </row>
    <row r="427" s="1" customFormat="1" ht="11.4" spans="4:19">
      <c r="D427" s="49"/>
      <c r="E427" s="49"/>
      <c r="F427" s="49"/>
      <c r="H427" s="49"/>
      <c r="J427" s="115"/>
      <c r="N427" s="119"/>
      <c r="Q427" s="49"/>
      <c r="R427" s="49"/>
      <c r="S427" s="49"/>
    </row>
    <row r="428" s="1" customFormat="1" ht="11.4" spans="4:19">
      <c r="D428" s="49"/>
      <c r="E428" s="49"/>
      <c r="F428" s="49"/>
      <c r="H428" s="49"/>
      <c r="J428" s="115"/>
      <c r="N428" s="119"/>
      <c r="Q428" s="49"/>
      <c r="R428" s="49"/>
      <c r="S428" s="49"/>
    </row>
    <row r="429" s="1" customFormat="1" ht="11.4" spans="4:19">
      <c r="D429" s="49"/>
      <c r="E429" s="49"/>
      <c r="F429" s="49"/>
      <c r="H429" s="49"/>
      <c r="J429" s="115"/>
      <c r="N429" s="119"/>
      <c r="Q429" s="49"/>
      <c r="R429" s="49"/>
      <c r="S429" s="49"/>
    </row>
    <row r="430" s="1" customFormat="1" ht="11.4" spans="4:19">
      <c r="D430" s="49"/>
      <c r="E430" s="49"/>
      <c r="F430" s="49"/>
      <c r="H430" s="49"/>
      <c r="J430" s="115"/>
      <c r="N430" s="119"/>
      <c r="Q430" s="49"/>
      <c r="R430" s="49"/>
      <c r="S430" s="49"/>
    </row>
    <row r="431" s="1" customFormat="1" ht="11.4" spans="4:19">
      <c r="D431" s="49"/>
      <c r="E431" s="49"/>
      <c r="F431" s="49"/>
      <c r="H431" s="49"/>
      <c r="J431" s="115"/>
      <c r="N431" s="119"/>
      <c r="Q431" s="49"/>
      <c r="R431" s="49"/>
      <c r="S431" s="49"/>
    </row>
    <row r="432" s="1" customFormat="1" ht="11.4" spans="4:19">
      <c r="D432" s="49"/>
      <c r="E432" s="49"/>
      <c r="F432" s="49"/>
      <c r="H432" s="49"/>
      <c r="J432" s="115"/>
      <c r="N432" s="119"/>
      <c r="Q432" s="49"/>
      <c r="R432" s="49"/>
      <c r="S432" s="49"/>
    </row>
    <row r="433" s="1" customFormat="1" ht="11.4" spans="4:19">
      <c r="D433" s="49"/>
      <c r="E433" s="49"/>
      <c r="F433" s="49"/>
      <c r="H433" s="49"/>
      <c r="J433" s="115"/>
      <c r="N433" s="119"/>
      <c r="Q433" s="49"/>
      <c r="R433" s="49"/>
      <c r="S433" s="49"/>
    </row>
    <row r="434" s="1" customFormat="1" ht="11.4" spans="4:19">
      <c r="D434" s="49"/>
      <c r="E434" s="49"/>
      <c r="F434" s="49"/>
      <c r="H434" s="49"/>
      <c r="J434" s="115"/>
      <c r="N434" s="119"/>
      <c r="Q434" s="49"/>
      <c r="R434" s="49"/>
      <c r="S434" s="49"/>
    </row>
    <row r="435" s="1" customFormat="1" ht="11.4" spans="4:19">
      <c r="D435" s="49"/>
      <c r="E435" s="49"/>
      <c r="F435" s="49"/>
      <c r="H435" s="49"/>
      <c r="J435" s="115"/>
      <c r="N435" s="119"/>
      <c r="Q435" s="49"/>
      <c r="R435" s="49"/>
      <c r="S435" s="49"/>
    </row>
    <row r="436" s="1" customFormat="1" ht="11.4" spans="4:19">
      <c r="D436" s="49"/>
      <c r="E436" s="49"/>
      <c r="F436" s="49"/>
      <c r="H436" s="49"/>
      <c r="J436" s="115"/>
      <c r="N436" s="119"/>
      <c r="Q436" s="49"/>
      <c r="R436" s="49"/>
      <c r="S436" s="49"/>
    </row>
    <row r="437" s="1" customFormat="1" ht="11.4" spans="4:19">
      <c r="D437" s="49"/>
      <c r="E437" s="49"/>
      <c r="F437" s="49"/>
      <c r="H437" s="49"/>
      <c r="J437" s="115"/>
      <c r="N437" s="119"/>
      <c r="Q437" s="49"/>
      <c r="R437" s="49"/>
      <c r="S437" s="49"/>
    </row>
    <row r="438" s="1" customFormat="1" ht="11.4" spans="4:19">
      <c r="D438" s="49"/>
      <c r="E438" s="49"/>
      <c r="F438" s="49"/>
      <c r="H438" s="49"/>
      <c r="J438" s="115"/>
      <c r="N438" s="119"/>
      <c r="Q438" s="49"/>
      <c r="R438" s="49"/>
      <c r="S438" s="49"/>
    </row>
    <row r="439" s="1" customFormat="1" ht="11.4" spans="4:19">
      <c r="D439" s="49"/>
      <c r="E439" s="49"/>
      <c r="F439" s="49"/>
      <c r="H439" s="49"/>
      <c r="J439" s="115"/>
      <c r="N439" s="119"/>
      <c r="Q439" s="49"/>
      <c r="R439" s="49"/>
      <c r="S439" s="49"/>
    </row>
    <row r="440" s="1" customFormat="1" ht="11.4" spans="4:19">
      <c r="D440" s="49"/>
      <c r="E440" s="49"/>
      <c r="F440" s="49"/>
      <c r="H440" s="49"/>
      <c r="J440" s="115"/>
      <c r="N440" s="119"/>
      <c r="Q440" s="49"/>
      <c r="R440" s="49"/>
      <c r="S440" s="49"/>
    </row>
    <row r="441" s="1" customFormat="1" ht="11.4" spans="4:19">
      <c r="D441" s="49"/>
      <c r="E441" s="49"/>
      <c r="F441" s="49"/>
      <c r="H441" s="49"/>
      <c r="J441" s="115"/>
      <c r="N441" s="119"/>
      <c r="Q441" s="49"/>
      <c r="R441" s="49"/>
      <c r="S441" s="49"/>
    </row>
    <row r="442" s="1" customFormat="1" ht="11.4" spans="4:19">
      <c r="D442" s="49"/>
      <c r="E442" s="49"/>
      <c r="F442" s="49"/>
      <c r="H442" s="49"/>
      <c r="J442" s="115"/>
      <c r="N442" s="119"/>
      <c r="Q442" s="49"/>
      <c r="R442" s="49"/>
      <c r="S442" s="49"/>
    </row>
    <row r="443" s="1" customFormat="1" ht="11.4" spans="4:19">
      <c r="D443" s="49"/>
      <c r="E443" s="49"/>
      <c r="F443" s="49"/>
      <c r="H443" s="49"/>
      <c r="J443" s="115"/>
      <c r="N443" s="119"/>
      <c r="Q443" s="49"/>
      <c r="R443" s="49"/>
      <c r="S443" s="49"/>
    </row>
    <row r="444" s="1" customFormat="1" ht="11.4" spans="4:19">
      <c r="D444" s="49"/>
      <c r="E444" s="49"/>
      <c r="F444" s="49"/>
      <c r="H444" s="49"/>
      <c r="J444" s="115"/>
      <c r="N444" s="119"/>
      <c r="Q444" s="49"/>
      <c r="R444" s="49"/>
      <c r="S444" s="49"/>
    </row>
    <row r="445" s="1" customFormat="1" ht="11.4" spans="4:19">
      <c r="D445" s="49"/>
      <c r="E445" s="49"/>
      <c r="F445" s="49"/>
      <c r="H445" s="49"/>
      <c r="J445" s="115"/>
      <c r="N445" s="119"/>
      <c r="Q445" s="49"/>
      <c r="R445" s="49"/>
      <c r="S445" s="49"/>
    </row>
    <row r="446" s="1" customFormat="1" ht="11.4" spans="4:19">
      <c r="D446" s="49"/>
      <c r="E446" s="49"/>
      <c r="F446" s="49"/>
      <c r="H446" s="49"/>
      <c r="J446" s="115"/>
      <c r="N446" s="119"/>
      <c r="Q446" s="49"/>
      <c r="R446" s="49"/>
      <c r="S446" s="49"/>
    </row>
    <row r="447" s="1" customFormat="1" ht="11.4" spans="4:19">
      <c r="D447" s="49"/>
      <c r="E447" s="49"/>
      <c r="F447" s="49"/>
      <c r="H447" s="49"/>
      <c r="J447" s="115"/>
      <c r="N447" s="119"/>
      <c r="Q447" s="49"/>
      <c r="R447" s="49"/>
      <c r="S447" s="49"/>
    </row>
    <row r="448" s="1" customFormat="1" ht="11.4" spans="4:19">
      <c r="D448" s="49"/>
      <c r="E448" s="49"/>
      <c r="F448" s="49"/>
      <c r="H448" s="49"/>
      <c r="J448" s="115"/>
      <c r="N448" s="119"/>
      <c r="Q448" s="49"/>
      <c r="R448" s="49"/>
      <c r="S448" s="49"/>
    </row>
    <row r="449" s="1" customFormat="1" ht="11.4" spans="4:19">
      <c r="D449" s="49"/>
      <c r="E449" s="49"/>
      <c r="F449" s="49"/>
      <c r="H449" s="49"/>
      <c r="J449" s="115"/>
      <c r="N449" s="119"/>
      <c r="Q449" s="49"/>
      <c r="R449" s="49"/>
      <c r="S449" s="49"/>
    </row>
    <row r="450" s="1" customFormat="1" ht="11.4" spans="4:19">
      <c r="D450" s="49"/>
      <c r="E450" s="49"/>
      <c r="F450" s="49"/>
      <c r="H450" s="49"/>
      <c r="J450" s="115"/>
      <c r="N450" s="119"/>
      <c r="Q450" s="49"/>
      <c r="R450" s="49"/>
      <c r="S450" s="49"/>
    </row>
    <row r="451" s="1" customFormat="1" ht="11.4" spans="4:19">
      <c r="D451" s="49"/>
      <c r="E451" s="49"/>
      <c r="F451" s="49"/>
      <c r="H451" s="49"/>
      <c r="J451" s="115"/>
      <c r="N451" s="119"/>
      <c r="Q451" s="49"/>
      <c r="R451" s="49"/>
      <c r="S451" s="49"/>
    </row>
    <row r="452" s="1" customFormat="1" ht="11.4" spans="4:19">
      <c r="D452" s="49"/>
      <c r="E452" s="49"/>
      <c r="F452" s="49"/>
      <c r="H452" s="49"/>
      <c r="J452" s="115"/>
      <c r="N452" s="119"/>
      <c r="Q452" s="49"/>
      <c r="R452" s="49"/>
      <c r="S452" s="49"/>
    </row>
    <row r="453" s="1" customFormat="1" ht="11.4" spans="4:19">
      <c r="D453" s="49"/>
      <c r="E453" s="49"/>
      <c r="F453" s="49"/>
      <c r="H453" s="49"/>
      <c r="J453" s="115"/>
      <c r="N453" s="119"/>
      <c r="Q453" s="49"/>
      <c r="R453" s="49"/>
      <c r="S453" s="49"/>
    </row>
    <row r="454" s="1" customFormat="1" ht="11.4" spans="4:19">
      <c r="D454" s="49"/>
      <c r="E454" s="49"/>
      <c r="F454" s="49"/>
      <c r="H454" s="49"/>
      <c r="J454" s="115"/>
      <c r="N454" s="119"/>
      <c r="Q454" s="49"/>
      <c r="R454" s="49"/>
      <c r="S454" s="49"/>
    </row>
    <row r="455" s="1" customFormat="1" ht="11.4" spans="4:19">
      <c r="D455" s="49"/>
      <c r="E455" s="49"/>
      <c r="F455" s="49"/>
      <c r="H455" s="49"/>
      <c r="J455" s="115"/>
      <c r="N455" s="119"/>
      <c r="Q455" s="49"/>
      <c r="R455" s="49"/>
      <c r="S455" s="49"/>
    </row>
    <row r="456" s="1" customFormat="1" ht="11.4" spans="4:19">
      <c r="D456" s="49"/>
      <c r="E456" s="49"/>
      <c r="F456" s="49"/>
      <c r="H456" s="49"/>
      <c r="J456" s="115"/>
      <c r="N456" s="119"/>
      <c r="Q456" s="49"/>
      <c r="R456" s="49"/>
      <c r="S456" s="49"/>
    </row>
    <row r="457" s="1" customFormat="1" ht="11.4" spans="4:19">
      <c r="D457" s="49"/>
      <c r="E457" s="49"/>
      <c r="F457" s="49"/>
      <c r="H457" s="49"/>
      <c r="J457" s="115"/>
      <c r="N457" s="119"/>
      <c r="Q457" s="49"/>
      <c r="R457" s="49"/>
      <c r="S457" s="49"/>
    </row>
    <row r="458" s="1" customFormat="1" ht="11.4" spans="4:19">
      <c r="D458" s="49"/>
      <c r="E458" s="49"/>
      <c r="F458" s="49"/>
      <c r="H458" s="49"/>
      <c r="J458" s="115"/>
      <c r="N458" s="119"/>
      <c r="Q458" s="49"/>
      <c r="R458" s="49"/>
      <c r="S458" s="49"/>
    </row>
    <row r="459" s="1" customFormat="1" ht="11.4" spans="4:19">
      <c r="D459" s="49"/>
      <c r="E459" s="49"/>
      <c r="F459" s="49"/>
      <c r="H459" s="49"/>
      <c r="J459" s="115"/>
      <c r="N459" s="119"/>
      <c r="Q459" s="49"/>
      <c r="R459" s="49"/>
      <c r="S459" s="49"/>
    </row>
    <row r="460" s="1" customFormat="1" ht="11.4" spans="4:19">
      <c r="D460" s="49"/>
      <c r="E460" s="49"/>
      <c r="F460" s="49"/>
      <c r="H460" s="49"/>
      <c r="J460" s="115"/>
      <c r="N460" s="119"/>
      <c r="Q460" s="49"/>
      <c r="R460" s="49"/>
      <c r="S460" s="49"/>
    </row>
    <row r="461" s="1" customFormat="1" ht="11.4" spans="4:19">
      <c r="D461" s="49"/>
      <c r="E461" s="49"/>
      <c r="F461" s="49"/>
      <c r="H461" s="49"/>
      <c r="J461" s="115"/>
      <c r="N461" s="119"/>
      <c r="Q461" s="49"/>
      <c r="R461" s="49"/>
      <c r="S461" s="49"/>
    </row>
    <row r="462" s="1" customFormat="1" ht="11.4" spans="4:19">
      <c r="D462" s="49"/>
      <c r="E462" s="49"/>
      <c r="F462" s="49"/>
      <c r="H462" s="49"/>
      <c r="J462" s="115"/>
      <c r="N462" s="119"/>
      <c r="Q462" s="49"/>
      <c r="R462" s="49"/>
      <c r="S462" s="49"/>
    </row>
    <row r="463" s="1" customFormat="1" ht="11.4" spans="4:19">
      <c r="D463" s="49"/>
      <c r="E463" s="49"/>
      <c r="F463" s="49"/>
      <c r="H463" s="49"/>
      <c r="J463" s="115"/>
      <c r="N463" s="119"/>
      <c r="Q463" s="49"/>
      <c r="R463" s="49"/>
      <c r="S463" s="49"/>
    </row>
    <row r="464" s="1" customFormat="1" ht="11.4" spans="4:19">
      <c r="D464" s="49"/>
      <c r="E464" s="49"/>
      <c r="F464" s="49"/>
      <c r="H464" s="49"/>
      <c r="J464" s="115"/>
      <c r="N464" s="119"/>
      <c r="Q464" s="49"/>
      <c r="R464" s="49"/>
      <c r="S464" s="49"/>
    </row>
    <row r="465" s="1" customFormat="1" ht="11.4" spans="4:19">
      <c r="D465" s="49"/>
      <c r="E465" s="49"/>
      <c r="F465" s="49"/>
      <c r="H465" s="49"/>
      <c r="J465" s="115"/>
      <c r="N465" s="119"/>
      <c r="Q465" s="49"/>
      <c r="R465" s="49"/>
      <c r="S465" s="49"/>
    </row>
    <row r="466" s="1" customFormat="1" ht="11.4" spans="4:19">
      <c r="D466" s="49"/>
      <c r="E466" s="49"/>
      <c r="F466" s="49"/>
      <c r="H466" s="49"/>
      <c r="J466" s="115"/>
      <c r="N466" s="119"/>
      <c r="Q466" s="49"/>
      <c r="R466" s="49"/>
      <c r="S466" s="49"/>
    </row>
    <row r="467" s="1" customFormat="1" ht="11.4" spans="4:19">
      <c r="D467" s="49"/>
      <c r="E467" s="49"/>
      <c r="F467" s="49"/>
      <c r="H467" s="49"/>
      <c r="J467" s="115"/>
      <c r="N467" s="119"/>
      <c r="Q467" s="49"/>
      <c r="R467" s="49"/>
      <c r="S467" s="49"/>
    </row>
    <row r="468" s="1" customFormat="1" ht="11.4" spans="4:19">
      <c r="D468" s="49"/>
      <c r="E468" s="49"/>
      <c r="F468" s="49"/>
      <c r="H468" s="49"/>
      <c r="J468" s="115"/>
      <c r="N468" s="119"/>
      <c r="Q468" s="49"/>
      <c r="R468" s="49"/>
      <c r="S468" s="49"/>
    </row>
    <row r="469" s="1" customFormat="1" ht="11.4" spans="4:19">
      <c r="D469" s="49"/>
      <c r="E469" s="49"/>
      <c r="F469" s="49"/>
      <c r="H469" s="49"/>
      <c r="J469" s="115"/>
      <c r="N469" s="119"/>
      <c r="Q469" s="49"/>
      <c r="R469" s="49"/>
      <c r="S469" s="49"/>
    </row>
    <row r="470" s="1" customFormat="1" ht="11.4" spans="4:19">
      <c r="D470" s="49"/>
      <c r="E470" s="49"/>
      <c r="F470" s="49"/>
      <c r="H470" s="49"/>
      <c r="J470" s="115"/>
      <c r="N470" s="119"/>
      <c r="Q470" s="49"/>
      <c r="R470" s="49"/>
      <c r="S470" s="49"/>
    </row>
    <row r="471" s="1" customFormat="1" ht="11.4" spans="4:19">
      <c r="D471" s="49"/>
      <c r="E471" s="49"/>
      <c r="F471" s="49"/>
      <c r="H471" s="49"/>
      <c r="J471" s="115"/>
      <c r="N471" s="119"/>
      <c r="Q471" s="49"/>
      <c r="R471" s="49"/>
      <c r="S471" s="49"/>
    </row>
    <row r="472" s="1" customFormat="1" ht="11.4" spans="4:19">
      <c r="D472" s="49"/>
      <c r="E472" s="49"/>
      <c r="F472" s="49"/>
      <c r="H472" s="49"/>
      <c r="J472" s="115"/>
      <c r="N472" s="119"/>
      <c r="Q472" s="49"/>
      <c r="R472" s="49"/>
      <c r="S472" s="49"/>
    </row>
    <row r="473" s="1" customFormat="1" ht="11.4" spans="4:19">
      <c r="D473" s="49"/>
      <c r="E473" s="49"/>
      <c r="F473" s="49"/>
      <c r="H473" s="49"/>
      <c r="J473" s="115"/>
      <c r="N473" s="119"/>
      <c r="Q473" s="49"/>
      <c r="R473" s="49"/>
      <c r="S473" s="49"/>
    </row>
    <row r="474" s="1" customFormat="1" ht="11.4" spans="4:19">
      <c r="D474" s="49"/>
      <c r="E474" s="49"/>
      <c r="F474" s="49"/>
      <c r="H474" s="49"/>
      <c r="J474" s="115"/>
      <c r="N474" s="119"/>
      <c r="Q474" s="49"/>
      <c r="R474" s="49"/>
      <c r="S474" s="49"/>
    </row>
    <row r="475" s="1" customFormat="1" ht="11.4" spans="4:19">
      <c r="D475" s="49"/>
      <c r="E475" s="49"/>
      <c r="F475" s="49"/>
      <c r="H475" s="49"/>
      <c r="J475" s="115"/>
      <c r="N475" s="119"/>
      <c r="Q475" s="49"/>
      <c r="R475" s="49"/>
      <c r="S475" s="49"/>
    </row>
    <row r="476" s="1" customFormat="1" ht="11.4" spans="4:19">
      <c r="D476" s="49"/>
      <c r="E476" s="49"/>
      <c r="F476" s="49"/>
      <c r="H476" s="49"/>
      <c r="J476" s="115"/>
      <c r="N476" s="119"/>
      <c r="Q476" s="49"/>
      <c r="R476" s="49"/>
      <c r="S476" s="49"/>
    </row>
    <row r="477" s="1" customFormat="1" ht="11.4" spans="4:19">
      <c r="D477" s="49"/>
      <c r="E477" s="49"/>
      <c r="F477" s="49"/>
      <c r="H477" s="49"/>
      <c r="J477" s="115"/>
      <c r="N477" s="119"/>
      <c r="Q477" s="49"/>
      <c r="R477" s="49"/>
      <c r="S477" s="49"/>
    </row>
    <row r="478" s="1" customFormat="1" ht="11.4" spans="4:19">
      <c r="D478" s="49"/>
      <c r="E478" s="49"/>
      <c r="F478" s="49"/>
      <c r="H478" s="49"/>
      <c r="J478" s="115"/>
      <c r="N478" s="119"/>
      <c r="Q478" s="49"/>
      <c r="R478" s="49"/>
      <c r="S478" s="49"/>
    </row>
    <row r="479" s="1" customFormat="1" ht="11.4" spans="4:19">
      <c r="D479" s="49"/>
      <c r="E479" s="49"/>
      <c r="F479" s="49"/>
      <c r="H479" s="49"/>
      <c r="J479" s="115"/>
      <c r="N479" s="119"/>
      <c r="Q479" s="49"/>
      <c r="R479" s="49"/>
      <c r="S479" s="49"/>
    </row>
    <row r="480" s="1" customFormat="1" ht="11.4" spans="4:19">
      <c r="D480" s="49"/>
      <c r="E480" s="49"/>
      <c r="F480" s="49"/>
      <c r="H480" s="49"/>
      <c r="J480" s="115"/>
      <c r="N480" s="119"/>
      <c r="Q480" s="49"/>
      <c r="R480" s="49"/>
      <c r="S480" s="49"/>
    </row>
    <row r="481" s="1" customFormat="1" ht="11.4" spans="4:19">
      <c r="D481" s="49"/>
      <c r="E481" s="49"/>
      <c r="F481" s="49"/>
      <c r="H481" s="49"/>
      <c r="J481" s="115"/>
      <c r="N481" s="119"/>
      <c r="Q481" s="49"/>
      <c r="R481" s="49"/>
      <c r="S481" s="49"/>
    </row>
    <row r="482" s="1" customFormat="1" ht="11.4" spans="4:19">
      <c r="D482" s="49"/>
      <c r="E482" s="49"/>
      <c r="F482" s="49"/>
      <c r="H482" s="49"/>
      <c r="J482" s="115"/>
      <c r="N482" s="119"/>
      <c r="Q482" s="49"/>
      <c r="R482" s="49"/>
      <c r="S482" s="49"/>
    </row>
    <row r="483" s="1" customFormat="1" ht="11.4" spans="4:19">
      <c r="D483" s="49"/>
      <c r="E483" s="49"/>
      <c r="F483" s="49"/>
      <c r="H483" s="49"/>
      <c r="J483" s="115"/>
      <c r="N483" s="119"/>
      <c r="Q483" s="49"/>
      <c r="R483" s="49"/>
      <c r="S483" s="49"/>
    </row>
    <row r="484" s="1" customFormat="1" ht="11.4" spans="4:19">
      <c r="D484" s="49"/>
      <c r="E484" s="49"/>
      <c r="F484" s="49"/>
      <c r="H484" s="49"/>
      <c r="J484" s="115"/>
      <c r="N484" s="119"/>
      <c r="Q484" s="49"/>
      <c r="R484" s="49"/>
      <c r="S484" s="49"/>
    </row>
    <row r="485" s="1" customFormat="1" ht="11.4" spans="4:19">
      <c r="D485" s="49"/>
      <c r="E485" s="49"/>
      <c r="F485" s="49"/>
      <c r="H485" s="49"/>
      <c r="J485" s="115"/>
      <c r="N485" s="119"/>
      <c r="Q485" s="49"/>
      <c r="R485" s="49"/>
      <c r="S485" s="49"/>
    </row>
    <row r="486" s="1" customFormat="1" ht="11.4" spans="4:19">
      <c r="D486" s="49"/>
      <c r="E486" s="49"/>
      <c r="F486" s="49"/>
      <c r="H486" s="49"/>
      <c r="J486" s="115"/>
      <c r="N486" s="119"/>
      <c r="Q486" s="49"/>
      <c r="R486" s="49"/>
      <c r="S486" s="49"/>
    </row>
    <row r="487" s="1" customFormat="1" ht="11.4" spans="4:19">
      <c r="D487" s="49"/>
      <c r="E487" s="49"/>
      <c r="F487" s="49"/>
      <c r="H487" s="49"/>
      <c r="J487" s="115"/>
      <c r="N487" s="119"/>
      <c r="Q487" s="49"/>
      <c r="R487" s="49"/>
      <c r="S487" s="49"/>
    </row>
    <row r="488" s="1" customFormat="1" ht="11.4" spans="4:19">
      <c r="D488" s="49"/>
      <c r="E488" s="49"/>
      <c r="F488" s="49"/>
      <c r="H488" s="49"/>
      <c r="J488" s="115"/>
      <c r="N488" s="119"/>
      <c r="Q488" s="49"/>
      <c r="R488" s="49"/>
      <c r="S488" s="49"/>
    </row>
    <row r="489" s="1" customFormat="1" ht="11.4" spans="4:19">
      <c r="D489" s="49"/>
      <c r="E489" s="49"/>
      <c r="F489" s="49"/>
      <c r="H489" s="49"/>
      <c r="J489" s="115"/>
      <c r="N489" s="119"/>
      <c r="Q489" s="49"/>
      <c r="R489" s="49"/>
      <c r="S489" s="49"/>
    </row>
    <row r="490" s="1" customFormat="1" ht="11.4" spans="4:19">
      <c r="D490" s="49"/>
      <c r="E490" s="49"/>
      <c r="F490" s="49"/>
      <c r="H490" s="49"/>
      <c r="J490" s="115"/>
      <c r="N490" s="119"/>
      <c r="Q490" s="49"/>
      <c r="R490" s="49"/>
      <c r="S490" s="49"/>
    </row>
    <row r="491" s="1" customFormat="1" ht="11.4" spans="4:19">
      <c r="D491" s="49"/>
      <c r="E491" s="49"/>
      <c r="F491" s="49"/>
      <c r="H491" s="49"/>
      <c r="J491" s="115"/>
      <c r="N491" s="119"/>
      <c r="Q491" s="49"/>
      <c r="R491" s="49"/>
      <c r="S491" s="49"/>
    </row>
    <row r="492" s="1" customFormat="1" ht="11.4" spans="4:19">
      <c r="D492" s="49"/>
      <c r="E492" s="49"/>
      <c r="F492" s="49"/>
      <c r="H492" s="49"/>
      <c r="J492" s="115"/>
      <c r="N492" s="119"/>
      <c r="Q492" s="49"/>
      <c r="R492" s="49"/>
      <c r="S492" s="49"/>
    </row>
    <row r="493" s="1" customFormat="1" ht="11.4" spans="4:19">
      <c r="D493" s="49"/>
      <c r="E493" s="49"/>
      <c r="F493" s="49"/>
      <c r="H493" s="49"/>
      <c r="J493" s="115"/>
      <c r="N493" s="119"/>
      <c r="Q493" s="49"/>
      <c r="R493" s="49"/>
      <c r="S493" s="49"/>
    </row>
    <row r="494" s="1" customFormat="1" ht="11.4" spans="4:19">
      <c r="D494" s="49"/>
      <c r="E494" s="49"/>
      <c r="F494" s="49"/>
      <c r="H494" s="49"/>
      <c r="J494" s="115"/>
      <c r="N494" s="119"/>
      <c r="Q494" s="49"/>
      <c r="R494" s="49"/>
      <c r="S494" s="49"/>
    </row>
    <row r="495" s="1" customFormat="1" ht="11.4" spans="4:19">
      <c r="D495" s="49"/>
      <c r="E495" s="49"/>
      <c r="F495" s="49"/>
      <c r="H495" s="49"/>
      <c r="J495" s="115"/>
      <c r="N495" s="119"/>
      <c r="Q495" s="49"/>
      <c r="R495" s="49"/>
      <c r="S495" s="49"/>
    </row>
    <row r="496" s="1" customFormat="1" ht="11.4" spans="4:19">
      <c r="D496" s="49"/>
      <c r="E496" s="49"/>
      <c r="F496" s="49"/>
      <c r="H496" s="49"/>
      <c r="J496" s="115"/>
      <c r="N496" s="119"/>
      <c r="Q496" s="49"/>
      <c r="R496" s="49"/>
      <c r="S496" s="49"/>
    </row>
    <row r="497" s="1" customFormat="1" ht="11.4" spans="4:19">
      <c r="D497" s="49"/>
      <c r="E497" s="49"/>
      <c r="F497" s="49"/>
      <c r="H497" s="49"/>
      <c r="J497" s="115"/>
      <c r="N497" s="119"/>
      <c r="Q497" s="49"/>
      <c r="R497" s="49"/>
      <c r="S497" s="49"/>
    </row>
    <row r="498" s="1" customFormat="1" ht="11.4" spans="4:19">
      <c r="D498" s="49"/>
      <c r="E498" s="49"/>
      <c r="F498" s="49"/>
      <c r="H498" s="49"/>
      <c r="J498" s="115"/>
      <c r="N498" s="119"/>
      <c r="Q498" s="49"/>
      <c r="R498" s="49"/>
      <c r="S498" s="49"/>
    </row>
    <row r="499" s="1" customFormat="1" ht="11.4" spans="4:19">
      <c r="D499" s="49"/>
      <c r="E499" s="49"/>
      <c r="F499" s="49"/>
      <c r="H499" s="49"/>
      <c r="J499" s="115"/>
      <c r="N499" s="119"/>
      <c r="Q499" s="49"/>
      <c r="R499" s="49"/>
      <c r="S499" s="49"/>
    </row>
    <row r="500" s="1" customFormat="1" ht="11.4" spans="4:19">
      <c r="D500" s="49"/>
      <c r="E500" s="49"/>
      <c r="F500" s="49"/>
      <c r="H500" s="49"/>
      <c r="J500" s="115"/>
      <c r="N500" s="119"/>
      <c r="Q500" s="49"/>
      <c r="R500" s="49"/>
      <c r="S500" s="49"/>
    </row>
    <row r="501" s="1" customFormat="1" ht="11.4" spans="4:19">
      <c r="D501" s="49"/>
      <c r="E501" s="49"/>
      <c r="F501" s="49"/>
      <c r="H501" s="49"/>
      <c r="J501" s="115"/>
      <c r="N501" s="119"/>
      <c r="Q501" s="49"/>
      <c r="R501" s="49"/>
      <c r="S501" s="49"/>
    </row>
    <row r="502" s="1" customFormat="1" ht="11.4" spans="4:19">
      <c r="D502" s="49"/>
      <c r="E502" s="49"/>
      <c r="F502" s="49"/>
      <c r="H502" s="49"/>
      <c r="J502" s="115"/>
      <c r="N502" s="119"/>
      <c r="Q502" s="49"/>
      <c r="R502" s="49"/>
      <c r="S502" s="49"/>
    </row>
    <row r="503" s="1" customFormat="1" ht="11.4" spans="4:19">
      <c r="D503" s="49"/>
      <c r="E503" s="49"/>
      <c r="F503" s="49"/>
      <c r="H503" s="49"/>
      <c r="J503" s="115"/>
      <c r="N503" s="119"/>
      <c r="Q503" s="49"/>
      <c r="R503" s="49"/>
      <c r="S503" s="49"/>
    </row>
    <row r="504" s="1" customFormat="1" ht="11.4" spans="4:19">
      <c r="D504" s="49"/>
      <c r="E504" s="49"/>
      <c r="F504" s="49"/>
      <c r="H504" s="49"/>
      <c r="J504" s="115"/>
      <c r="N504" s="119"/>
      <c r="Q504" s="49"/>
      <c r="R504" s="49"/>
      <c r="S504" s="49"/>
    </row>
    <row r="505" s="1" customFormat="1" ht="11.4" spans="4:19">
      <c r="D505" s="49"/>
      <c r="E505" s="49"/>
      <c r="F505" s="49"/>
      <c r="H505" s="49"/>
      <c r="J505" s="115"/>
      <c r="N505" s="119"/>
      <c r="Q505" s="49"/>
      <c r="R505" s="49"/>
      <c r="S505" s="49"/>
    </row>
    <row r="506" s="1" customFormat="1" ht="11.4" spans="4:19">
      <c r="D506" s="49"/>
      <c r="E506" s="49"/>
      <c r="F506" s="49"/>
      <c r="H506" s="49"/>
      <c r="J506" s="115"/>
      <c r="N506" s="119"/>
      <c r="Q506" s="49"/>
      <c r="R506" s="49"/>
      <c r="S506" s="49"/>
    </row>
    <row r="507" s="1" customFormat="1" ht="11.4" spans="4:19">
      <c r="D507" s="49"/>
      <c r="E507" s="49"/>
      <c r="F507" s="49"/>
      <c r="H507" s="49"/>
      <c r="J507" s="115"/>
      <c r="N507" s="119"/>
      <c r="Q507" s="49"/>
      <c r="R507" s="49"/>
      <c r="S507" s="49"/>
    </row>
    <row r="508" s="1" customFormat="1" ht="11.4" spans="4:19">
      <c r="D508" s="49"/>
      <c r="E508" s="49"/>
      <c r="F508" s="49"/>
      <c r="H508" s="49"/>
      <c r="J508" s="115"/>
      <c r="N508" s="119"/>
      <c r="Q508" s="49"/>
      <c r="R508" s="49"/>
      <c r="S508" s="49"/>
    </row>
    <row r="509" s="1" customFormat="1" ht="11.4" spans="4:19">
      <c r="D509" s="49"/>
      <c r="E509" s="49"/>
      <c r="F509" s="49"/>
      <c r="H509" s="49"/>
      <c r="J509" s="115"/>
      <c r="N509" s="119"/>
      <c r="Q509" s="49"/>
      <c r="R509" s="49"/>
      <c r="S509" s="49"/>
    </row>
    <row r="510" s="1" customFormat="1" ht="11.4" spans="4:19">
      <c r="D510" s="49"/>
      <c r="E510" s="49"/>
      <c r="F510" s="49"/>
      <c r="H510" s="49"/>
      <c r="J510" s="115"/>
      <c r="N510" s="119"/>
      <c r="Q510" s="49"/>
      <c r="R510" s="49"/>
      <c r="S510" s="49"/>
    </row>
    <row r="511" s="1" customFormat="1" ht="11.4" spans="4:19">
      <c r="D511" s="49"/>
      <c r="E511" s="49"/>
      <c r="F511" s="49"/>
      <c r="H511" s="49"/>
      <c r="J511" s="115"/>
      <c r="N511" s="119"/>
      <c r="Q511" s="49"/>
      <c r="R511" s="49"/>
      <c r="S511" s="49"/>
    </row>
    <row r="512" s="1" customFormat="1" ht="11.4" spans="4:19">
      <c r="D512" s="49"/>
      <c r="E512" s="49"/>
      <c r="F512" s="49"/>
      <c r="H512" s="49"/>
      <c r="J512" s="115"/>
      <c r="N512" s="119"/>
      <c r="Q512" s="49"/>
      <c r="R512" s="49"/>
      <c r="S512" s="49"/>
    </row>
    <row r="513" s="1" customFormat="1" ht="11.4" spans="4:19">
      <c r="D513" s="49"/>
      <c r="E513" s="49"/>
      <c r="F513" s="49"/>
      <c r="H513" s="49"/>
      <c r="J513" s="115"/>
      <c r="N513" s="119"/>
      <c r="Q513" s="49"/>
      <c r="R513" s="49"/>
      <c r="S513" s="49"/>
    </row>
    <row r="514" s="1" customFormat="1" ht="11.4" spans="4:19">
      <c r="D514" s="49"/>
      <c r="E514" s="49"/>
      <c r="F514" s="49"/>
      <c r="H514" s="49"/>
      <c r="J514" s="115"/>
      <c r="N514" s="119"/>
      <c r="Q514" s="49"/>
      <c r="R514" s="49"/>
      <c r="S514" s="49"/>
    </row>
    <row r="515" s="1" customFormat="1" ht="11.4" spans="4:19">
      <c r="D515" s="49"/>
      <c r="E515" s="49"/>
      <c r="F515" s="49"/>
      <c r="H515" s="49"/>
      <c r="J515" s="115"/>
      <c r="N515" s="119"/>
      <c r="Q515" s="49"/>
      <c r="R515" s="49"/>
      <c r="S515" s="49"/>
    </row>
    <row r="516" s="1" customFormat="1" ht="11.4" spans="4:19">
      <c r="D516" s="49"/>
      <c r="E516" s="49"/>
      <c r="F516" s="49"/>
      <c r="H516" s="49"/>
      <c r="J516" s="115"/>
      <c r="N516" s="119"/>
      <c r="Q516" s="49"/>
      <c r="R516" s="49"/>
      <c r="S516" s="49"/>
    </row>
    <row r="517" s="1" customFormat="1" ht="11.4" spans="4:19">
      <c r="D517" s="49"/>
      <c r="E517" s="49"/>
      <c r="F517" s="49"/>
      <c r="H517" s="49"/>
      <c r="J517" s="115"/>
      <c r="N517" s="119"/>
      <c r="Q517" s="49"/>
      <c r="R517" s="49"/>
      <c r="S517" s="49"/>
    </row>
    <row r="518" s="1" customFormat="1" ht="11.4" spans="4:19">
      <c r="D518" s="49"/>
      <c r="E518" s="49"/>
      <c r="F518" s="49"/>
      <c r="H518" s="49"/>
      <c r="J518" s="115"/>
      <c r="N518" s="119"/>
      <c r="Q518" s="49"/>
      <c r="R518" s="49"/>
      <c r="S518" s="49"/>
    </row>
    <row r="519" s="1" customFormat="1" ht="11.4" spans="4:19">
      <c r="D519" s="49"/>
      <c r="E519" s="49"/>
      <c r="F519" s="49"/>
      <c r="H519" s="49"/>
      <c r="J519" s="115"/>
      <c r="N519" s="119"/>
      <c r="Q519" s="49"/>
      <c r="R519" s="49"/>
      <c r="S519" s="49"/>
    </row>
    <row r="520" s="1" customFormat="1" ht="11.4" spans="4:19">
      <c r="D520" s="49"/>
      <c r="E520" s="49"/>
      <c r="F520" s="49"/>
      <c r="H520" s="49"/>
      <c r="J520" s="115"/>
      <c r="N520" s="119"/>
      <c r="Q520" s="49"/>
      <c r="R520" s="49"/>
      <c r="S520" s="49"/>
    </row>
    <row r="521" s="1" customFormat="1" ht="11.4" spans="4:19">
      <c r="D521" s="49"/>
      <c r="E521" s="49"/>
      <c r="F521" s="49"/>
      <c r="H521" s="49"/>
      <c r="J521" s="115"/>
      <c r="N521" s="119"/>
      <c r="Q521" s="49"/>
      <c r="R521" s="49"/>
      <c r="S521" s="49"/>
    </row>
    <row r="522" s="1" customFormat="1" ht="11.4" spans="4:19">
      <c r="D522" s="49"/>
      <c r="E522" s="49"/>
      <c r="F522" s="49"/>
      <c r="H522" s="49"/>
      <c r="J522" s="115"/>
      <c r="N522" s="119"/>
      <c r="Q522" s="49"/>
      <c r="R522" s="49"/>
      <c r="S522" s="49"/>
    </row>
    <row r="523" s="1" customFormat="1" ht="11.4" spans="4:19">
      <c r="D523" s="49"/>
      <c r="E523" s="49"/>
      <c r="F523" s="49"/>
      <c r="H523" s="49"/>
      <c r="J523" s="115"/>
      <c r="N523" s="119"/>
      <c r="Q523" s="49"/>
      <c r="R523" s="49"/>
      <c r="S523" s="49"/>
    </row>
    <row r="524" s="1" customFormat="1" ht="11.4" spans="4:19">
      <c r="D524" s="49"/>
      <c r="E524" s="49"/>
      <c r="F524" s="49"/>
      <c r="H524" s="49"/>
      <c r="J524" s="115"/>
      <c r="N524" s="119"/>
      <c r="Q524" s="49"/>
      <c r="R524" s="49"/>
      <c r="S524" s="49"/>
    </row>
    <row r="525" s="1" customFormat="1" ht="11.4" spans="4:19">
      <c r="D525" s="49"/>
      <c r="E525" s="49"/>
      <c r="F525" s="49"/>
      <c r="H525" s="49"/>
      <c r="J525" s="115"/>
      <c r="N525" s="119"/>
      <c r="Q525" s="49"/>
      <c r="R525" s="49"/>
      <c r="S525" s="49"/>
    </row>
    <row r="526" s="1" customFormat="1" ht="11.4" spans="4:19">
      <c r="D526" s="49"/>
      <c r="E526" s="49"/>
      <c r="F526" s="49"/>
      <c r="H526" s="49"/>
      <c r="J526" s="115"/>
      <c r="N526" s="119"/>
      <c r="Q526" s="49"/>
      <c r="R526" s="49"/>
      <c r="S526" s="49"/>
    </row>
    <row r="527" s="1" customFormat="1" ht="11.4" spans="4:19">
      <c r="D527" s="49"/>
      <c r="E527" s="49"/>
      <c r="F527" s="49"/>
      <c r="H527" s="49"/>
      <c r="J527" s="115"/>
      <c r="N527" s="119"/>
      <c r="Q527" s="49"/>
      <c r="R527" s="49"/>
      <c r="S527" s="49"/>
    </row>
    <row r="528" s="1" customFormat="1" ht="11.4" spans="4:19">
      <c r="D528" s="49"/>
      <c r="E528" s="49"/>
      <c r="F528" s="49"/>
      <c r="H528" s="49"/>
      <c r="J528" s="115"/>
      <c r="N528" s="119"/>
      <c r="Q528" s="49"/>
      <c r="R528" s="49"/>
      <c r="S528" s="49"/>
    </row>
    <row r="529" s="1" customFormat="1" ht="11.4" spans="4:19">
      <c r="D529" s="49"/>
      <c r="E529" s="49"/>
      <c r="F529" s="49"/>
      <c r="H529" s="49"/>
      <c r="J529" s="115"/>
      <c r="N529" s="119"/>
      <c r="Q529" s="49"/>
      <c r="R529" s="49"/>
      <c r="S529" s="49"/>
    </row>
    <row r="530" s="1" customFormat="1" ht="11.4" spans="4:19">
      <c r="D530" s="49"/>
      <c r="E530" s="49"/>
      <c r="F530" s="49"/>
      <c r="H530" s="49"/>
      <c r="J530" s="115"/>
      <c r="N530" s="119"/>
      <c r="Q530" s="49"/>
      <c r="R530" s="49"/>
      <c r="S530" s="49"/>
    </row>
  </sheetData>
  <sheetProtection algorithmName="SHA-512" hashValue="BsmmItNFf4JFK3ro/ev0WCwbK8dao4S4kMVPRT78syeaXCNoK70P6T8Q5n+w+2CHarHGJyiXNgcss5JNviqKqA==" saltValue="aYKIsAO0hjDUAdb0OFUolA==" spinCount="100000" sheet="1" formatCells="0" formatColumns="0" formatRows="0" insertRows="0" insertHyperlinks="0" deleteRows="0" sort="0" autoFilter="0" pivotTables="0"/>
  <mergeCells count="75">
    <mergeCell ref="A1:Q1"/>
    <mergeCell ref="A2:Q2"/>
    <mergeCell ref="A3:B3"/>
    <mergeCell ref="C3:F3"/>
    <mergeCell ref="N3:P3"/>
    <mergeCell ref="A4:B4"/>
    <mergeCell ref="C4:H4"/>
    <mergeCell ref="N4:P4"/>
    <mergeCell ref="A5:B5"/>
    <mergeCell ref="N5:P5"/>
    <mergeCell ref="A6:B6"/>
    <mergeCell ref="C6:F6"/>
    <mergeCell ref="A7:B7"/>
    <mergeCell ref="F9:H9"/>
    <mergeCell ref="C21:I21"/>
    <mergeCell ref="C22:I22"/>
    <mergeCell ref="C37:I37"/>
    <mergeCell ref="C47:I47"/>
    <mergeCell ref="C59:I59"/>
    <mergeCell ref="C74:I74"/>
    <mergeCell ref="C84:I84"/>
    <mergeCell ref="C101:K101"/>
    <mergeCell ref="C102:K102"/>
    <mergeCell ref="C103:K103"/>
    <mergeCell ref="C104:K104"/>
    <mergeCell ref="C105:K105"/>
    <mergeCell ref="C106:K106"/>
    <mergeCell ref="C109:I109"/>
    <mergeCell ref="C122:I122"/>
    <mergeCell ref="B134:I134"/>
    <mergeCell ref="B141:I141"/>
    <mergeCell ref="B146:I146"/>
    <mergeCell ref="B150:I150"/>
    <mergeCell ref="B153:I153"/>
    <mergeCell ref="B160:K160"/>
    <mergeCell ref="H161:I161"/>
    <mergeCell ref="C166:H166"/>
    <mergeCell ref="C167:G167"/>
    <mergeCell ref="C168:G168"/>
    <mergeCell ref="C170:H170"/>
    <mergeCell ref="C171:G171"/>
    <mergeCell ref="C172:G172"/>
    <mergeCell ref="A178:J178"/>
    <mergeCell ref="K178:L178"/>
    <mergeCell ref="M178:N178"/>
    <mergeCell ref="A179:J179"/>
    <mergeCell ref="A181:J181"/>
    <mergeCell ref="A182:J182"/>
    <mergeCell ref="A183:J183"/>
    <mergeCell ref="A185:B185"/>
    <mergeCell ref="C185:F185"/>
    <mergeCell ref="A186:B186"/>
    <mergeCell ref="C186:F186"/>
    <mergeCell ref="A187:B187"/>
    <mergeCell ref="C187:F187"/>
    <mergeCell ref="A189:B189"/>
    <mergeCell ref="C189:F189"/>
    <mergeCell ref="A190:B190"/>
    <mergeCell ref="C190:F190"/>
    <mergeCell ref="A191:B191"/>
    <mergeCell ref="C191:F191"/>
    <mergeCell ref="A197:F197"/>
    <mergeCell ref="A9:A96"/>
    <mergeCell ref="A101:A130"/>
    <mergeCell ref="A134:A138"/>
    <mergeCell ref="A141:A143"/>
    <mergeCell ref="A146:A150"/>
    <mergeCell ref="A153:A157"/>
    <mergeCell ref="A160:A172"/>
    <mergeCell ref="B9:B18"/>
    <mergeCell ref="B21:B80"/>
    <mergeCell ref="B84:B96"/>
    <mergeCell ref="B101:B106"/>
    <mergeCell ref="B109:B119"/>
    <mergeCell ref="B122:B130"/>
  </mergeCells>
  <printOptions horizontalCentered="1"/>
  <pageMargins left="0.5" right="0.5" top="0.75" bottom="0.75" header="0.5" footer="0.5"/>
  <pageSetup paperSize="9" scale="50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3" master="" otherUserPermission="visible"/>
  <rangeList sheetStid="40" master="" otherUserPermission="visible"/>
  <rangeList sheetStid="42" master="" otherUserPermission="visible"/>
  <rangeList sheetStid="43" master="" otherUserPermission="visible"/>
  <rangeList sheetStid="44" master="" otherUserPermission="visible"/>
  <rangeList sheetStid="45" master="" otherUserPermission="visible"/>
  <rangeList sheetStid="46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SPIN MASTER TOYS FAR EAST LTD</Company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Summary</vt:lpstr>
      <vt:lpstr>Rocky</vt:lpstr>
      <vt:lpstr>Skye</vt:lpstr>
      <vt:lpstr>Marshall</vt:lpstr>
      <vt:lpstr>Rex</vt:lpstr>
      <vt:lpstr>Chase</vt:lpstr>
      <vt:lpstr>Rubble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 MASTER TOYS FAR EAST LTD</dc:creator>
  <cp:lastModifiedBy>张宇婕</cp:lastModifiedBy>
  <dcterms:created xsi:type="dcterms:W3CDTF">2001-02-10T04:25:00Z</dcterms:created>
  <cp:lastPrinted>2021-07-03T13:58:00Z</cp:lastPrinted>
  <dcterms:modified xsi:type="dcterms:W3CDTF">2026-04-16T01:25:37Z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F8A11E9A36C9489EA280192F69FF8975_13</vt:lpwstr>
  </property>
  <property fmtid="{D5CDD505-2E9C-101B-9397-08002B2CF9AE}" pid="4" name="CalculationRule">
    <vt:i4>0</vt:i4>
  </property>
</Properties>
</file>