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<sst xmlns="http://schemas.openxmlformats.org/spreadsheetml/2006/main" count="35" uniqueCount="32">
  <si>
    <t>Constants</t>
  </si>
  <si>
    <t>Part One</t>
  </si>
  <si>
    <t>Part Two</t>
  </si>
  <si>
    <t>R1 (m)</t>
  </si>
  <si>
    <t>Fluctuations</t>
  </si>
  <si>
    <t>Data</t>
  </si>
  <si>
    <t>Calculations</t>
  </si>
  <si>
    <t>R2 (m)</t>
  </si>
  <si>
    <t>Bz (T)</t>
  </si>
  <si>
    <t>z (m)</t>
  </si>
  <si>
    <t>r^-3 (m^-3)</t>
  </si>
  <si>
    <t>I (A)</t>
  </si>
  <si>
    <t>B (T)</t>
  </si>
  <si>
    <t>T50 (s)</t>
  </si>
  <si>
    <t>T (s)</t>
  </si>
  <si>
    <t>ω^2 (s^-2)</t>
  </si>
  <si>
    <t>m (kg)</t>
  </si>
  <si>
    <t>μ0 (H/m)</t>
  </si>
  <si>
    <t>StDev B</t>
  </si>
  <si>
    <t>T error (s)</t>
  </si>
  <si>
    <t>Omega^2 error</t>
  </si>
  <si>
    <t>Slope (m^-3)</t>
  </si>
  <si>
    <t>μ (H/m)</t>
  </si>
  <si>
    <t>Moment</t>
  </si>
  <si>
    <t>R=(R1+R2)/2</t>
  </si>
  <si>
    <t>Low</t>
  </si>
  <si>
    <t>Low slope</t>
  </si>
  <si>
    <t>r=(R^2+z^2)^1/2</t>
  </si>
  <si>
    <t>High</t>
  </si>
  <si>
    <t>High slope</t>
  </si>
  <si>
    <t>low μ (s^-2)</t>
  </si>
  <si>
    <t>High μ(s^-2)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</si>
</sst>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nka/Coder"/>
      <family val="3"/>
      <charset val="1"/>
    </font>
    <font>
      <sz val="12"/>
      <name val="Anka/Coder"/>
      <family val="0"/>
      <charset val="128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RowHeight="13.8"/>
  <cols>
    <col collapsed="false" hidden="false" max="1" min="1" style="1" width="11.0714285714286"/>
    <col collapsed="false" hidden="false" max="2" min="2" style="1" width="10.3928571428571"/>
    <col collapsed="false" hidden="false" max="4" min="3" style="1" width="8.36734693877551"/>
    <col collapsed="false" hidden="false" max="5" min="5" style="1" width="6.61224489795918"/>
    <col collapsed="false" hidden="false" max="6" min="6" style="1" width="17.3418367346939"/>
    <col collapsed="false" hidden="false" max="7" min="7" style="1" width="12.8265306122449"/>
    <col collapsed="false" hidden="false" max="8" min="8" style="1" width="15.1173469387755"/>
    <col collapsed="false" hidden="false" max="9" min="9" style="1" width="12.9591836734694"/>
    <col collapsed="false" hidden="false" max="10" min="10" style="1" width="16.8724489795918"/>
    <col collapsed="false" hidden="false" max="11" min="11" style="1" width="15.1173469387755"/>
    <col collapsed="false" hidden="false" max="12" min="12" style="1" width="9.71938775510204"/>
    <col collapsed="false" hidden="false" max="13" min="13" style="1" width="13.5"/>
    <col collapsed="false" hidden="false" max="14" min="14" style="1" width="13.0918367346939"/>
    <col collapsed="false" hidden="false" max="1025" min="15" style="1" width="8.36734693877551"/>
  </cols>
  <sheetData>
    <row r="1" customFormat="false" ht="13.8" hidden="false" customHeight="false" outlineLevel="0" collapsed="false">
      <c r="A1" s="2" t="s">
        <v>0</v>
      </c>
      <c r="B1" s="2"/>
      <c r="E1" s="3" t="s">
        <v>1</v>
      </c>
      <c r="F1" s="3"/>
      <c r="G1" s="3"/>
      <c r="H1" s="3"/>
      <c r="I1" s="0"/>
      <c r="J1" s="3" t="s">
        <v>2</v>
      </c>
      <c r="K1" s="3"/>
      <c r="L1" s="3"/>
      <c r="M1" s="3"/>
      <c r="N1" s="3"/>
    </row>
    <row r="2" customFormat="false" ht="13.8" hidden="false" customHeight="false" outlineLevel="0" collapsed="false">
      <c r="A2" s="4" t="s">
        <v>3</v>
      </c>
      <c r="B2" s="4" t="n">
        <v>0.0165</v>
      </c>
      <c r="E2" s="5" t="s">
        <v>4</v>
      </c>
      <c r="F2" s="6" t="s">
        <v>5</v>
      </c>
      <c r="G2" s="6"/>
      <c r="H2" s="5" t="s">
        <v>6</v>
      </c>
      <c r="I2" s="7"/>
      <c r="J2" s="8" t="s">
        <v>5</v>
      </c>
      <c r="K2" s="8"/>
      <c r="L2" s="8"/>
      <c r="M2" s="8" t="s">
        <v>6</v>
      </c>
      <c r="N2" s="8"/>
    </row>
    <row r="3" customFormat="false" ht="13.8" hidden="false" customHeight="false" outlineLevel="0" collapsed="false">
      <c r="A3" s="4" t="s">
        <v>7</v>
      </c>
      <c r="B3" s="4" t="n">
        <v>0.0222</v>
      </c>
      <c r="E3" s="9" t="s">
        <v>8</v>
      </c>
      <c r="F3" s="9" t="s">
        <v>9</v>
      </c>
      <c r="G3" s="9" t="s">
        <v>8</v>
      </c>
      <c r="H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</row>
    <row r="4" customFormat="false" ht="13.8" hidden="false" customHeight="false" outlineLevel="0" collapsed="false">
      <c r="A4" s="4" t="s">
        <v>16</v>
      </c>
      <c r="B4" s="4" t="n">
        <v>0.0115</v>
      </c>
      <c r="E4" s="9" t="n">
        <v>0.00034498</v>
      </c>
      <c r="F4" s="9" t="n">
        <v>0.07</v>
      </c>
      <c r="G4" s="9" t="n">
        <v>0.00027514</v>
      </c>
      <c r="H4" s="9" t="n">
        <f aca="false">1/((($B$2+$B$3)/2)^2+F4^2)^(3/2)</f>
        <v>2610.58372942</v>
      </c>
      <c r="J4" s="9" t="n">
        <v>0.05</v>
      </c>
      <c r="K4" s="9" t="n">
        <v>-0.0009234307532</v>
      </c>
      <c r="L4" s="9" t="n">
        <v>69.05</v>
      </c>
      <c r="M4" s="9" t="n">
        <f aca="false">L4/50</f>
        <v>1.381</v>
      </c>
      <c r="N4" s="9" t="n">
        <f aca="false">4*PI()^2/M4^2</f>
        <v>20.7000969526733</v>
      </c>
    </row>
    <row r="5" customFormat="false" ht="13.8" hidden="false" customHeight="false" outlineLevel="0" collapsed="false">
      <c r="A5" s="4" t="s">
        <v>17</v>
      </c>
      <c r="B5" s="4" t="n">
        <f aca="false">4*PI()*10^-7</f>
        <v>1.25663706143592E-006</v>
      </c>
      <c r="E5" s="9" t="n">
        <v>0.00034764</v>
      </c>
      <c r="F5" s="9" t="n">
        <v>0.08</v>
      </c>
      <c r="G5" s="9" t="n">
        <v>0.00022858</v>
      </c>
      <c r="H5" s="9" t="n">
        <f aca="false">1/((($B$2+$B$3)/2)^2+F5^2)^(3/2)</f>
        <v>1793.45953296367</v>
      </c>
      <c r="J5" s="9" t="n">
        <v>0.1</v>
      </c>
      <c r="K5" s="9" t="n">
        <v>-0.0008374285834</v>
      </c>
      <c r="L5" s="9" t="n">
        <v>52.16</v>
      </c>
      <c r="M5" s="9" t="n">
        <f aca="false">L5/50</f>
        <v>1.0432</v>
      </c>
      <c r="N5" s="9" t="n">
        <f aca="false">4*PI()^2/M5^2</f>
        <v>36.2764332415177</v>
      </c>
    </row>
    <row r="6" customFormat="false" ht="13.8" hidden="false" customHeight="false" outlineLevel="0" collapsed="false">
      <c r="A6" s="0"/>
      <c r="E6" s="9" t="n">
        <v>0.00034764</v>
      </c>
      <c r="F6" s="9" t="n">
        <v>0.09</v>
      </c>
      <c r="G6" s="9" t="n">
        <v>0.00018069</v>
      </c>
      <c r="H6" s="9" t="n">
        <f aca="false">1/((($B$2+$B$3)/2)^2+F6^2)^(3/2)</f>
        <v>1281.84298636484</v>
      </c>
      <c r="J6" s="9" t="n">
        <v>0.15</v>
      </c>
      <c r="K6" s="9" t="n">
        <v>-0.0007425145503</v>
      </c>
      <c r="L6" s="9" t="n">
        <v>44.15</v>
      </c>
      <c r="M6" s="9" t="n">
        <f aca="false">L6/50</f>
        <v>0.883</v>
      </c>
      <c r="N6" s="9" t="n">
        <f aca="false">4*PI()^2/M6^2</f>
        <v>50.6335444059842</v>
      </c>
    </row>
    <row r="7" customFormat="false" ht="13.8" hidden="false" customHeight="false" outlineLevel="0" collapsed="false">
      <c r="A7" s="0"/>
      <c r="E7" s="9" t="n">
        <v>0.00034764</v>
      </c>
      <c r="F7" s="9" t="n">
        <v>0.1</v>
      </c>
      <c r="G7" s="9" t="n">
        <v>0.00015209</v>
      </c>
      <c r="H7" s="9" t="n">
        <f aca="false">1/((($B$2+$B$3)/2)^2+F7^2)^(3/2)</f>
        <v>946.35504984389</v>
      </c>
      <c r="J7" s="9" t="n">
        <v>0.2</v>
      </c>
      <c r="K7" s="9" t="n">
        <v>-0.0006474005172</v>
      </c>
      <c r="L7" s="9" t="n">
        <v>37.4</v>
      </c>
      <c r="M7" s="9" t="n">
        <f aca="false">L7/50</f>
        <v>0.748</v>
      </c>
      <c r="N7" s="9" t="n">
        <f aca="false">4*PI()^2/M7^2</f>
        <v>70.5596700012108</v>
      </c>
    </row>
    <row r="8" customFormat="false" ht="13.8" hidden="false" customHeight="false" outlineLevel="0" collapsed="false">
      <c r="A8" s="0"/>
      <c r="E8" s="9" t="n">
        <v>0.00034897</v>
      </c>
      <c r="F8" s="9" t="n">
        <v>0.11</v>
      </c>
      <c r="G8" s="9" t="n">
        <v>0.00013014</v>
      </c>
      <c r="H8" s="9" t="n">
        <f aca="false">1/((($B$2+$B$3)/2)^2+F8^2)^(3/2)</f>
        <v>717.74359590471</v>
      </c>
      <c r="J8" s="9" t="n">
        <v>0.25</v>
      </c>
      <c r="K8" s="9" t="n">
        <v>-0.0005602680813</v>
      </c>
      <c r="L8" s="9" t="n">
        <v>34.4</v>
      </c>
      <c r="M8" s="9" t="n">
        <f aca="false">L8/50</f>
        <v>0.688</v>
      </c>
      <c r="N8" s="9" t="n">
        <f aca="false">4*PI()^2/M8^2</f>
        <v>83.4032281054739</v>
      </c>
    </row>
    <row r="9" customFormat="false" ht="13.8" hidden="false" customHeight="false" outlineLevel="0" collapsed="false">
      <c r="A9" s="0"/>
      <c r="E9" s="9" t="n">
        <v>0.0003483</v>
      </c>
      <c r="F9" s="9" t="n">
        <v>0.12</v>
      </c>
      <c r="G9" s="9" t="n">
        <v>0.00011418</v>
      </c>
      <c r="H9" s="9" t="n">
        <f aca="false">1/((($B$2+$B$3)/2)^2+F9^2)^(3/2)</f>
        <v>556.844877161326</v>
      </c>
      <c r="J9" s="9" t="n">
        <v>0.3</v>
      </c>
      <c r="K9" s="9" t="n">
        <v>-0.0004644889151</v>
      </c>
      <c r="L9" s="9" t="n">
        <v>31.51</v>
      </c>
      <c r="M9" s="9" t="n">
        <f aca="false">L9/50</f>
        <v>0.6302</v>
      </c>
      <c r="N9" s="9" t="n">
        <f aca="false">4*PI()^2/M9^2</f>
        <v>99.4037890485403</v>
      </c>
    </row>
    <row r="10" customFormat="false" ht="13.8" hidden="false" customHeight="false" outlineLevel="0" collapsed="false">
      <c r="A10" s="0"/>
      <c r="E10" s="9" t="n">
        <v>0.00034564</v>
      </c>
      <c r="F10" s="9" t="n">
        <v>0.13</v>
      </c>
      <c r="G10" s="9" t="n">
        <v>9.8214E-005</v>
      </c>
      <c r="H10" s="9" t="n">
        <f aca="false">1/((($B$2+$B$3)/2)^2+F10^2)^(3/2)</f>
        <v>440.448052331228</v>
      </c>
      <c r="J10" s="9" t="n">
        <v>0.35</v>
      </c>
      <c r="K10" s="9" t="n">
        <v>-0.0003700400151</v>
      </c>
      <c r="L10" s="9" t="n">
        <v>29.69</v>
      </c>
      <c r="M10" s="9" t="n">
        <f aca="false">L10/50</f>
        <v>0.5938</v>
      </c>
      <c r="N10" s="9" t="n">
        <f aca="false">4*PI()^2/M10^2</f>
        <v>111.964243529715</v>
      </c>
    </row>
    <row r="11" customFormat="false" ht="13.8" hidden="false" customHeight="false" outlineLevel="0" collapsed="false">
      <c r="A11" s="0"/>
      <c r="E11" s="9" t="n">
        <v>0.0003483</v>
      </c>
      <c r="F11" s="9" t="n">
        <v>0.14</v>
      </c>
      <c r="G11" s="9" t="n">
        <v>9.1562E-005</v>
      </c>
      <c r="H11" s="9" t="n">
        <f aca="false">1/((($B$2+$B$3)/2)^2+F11^2)^(3/2)</f>
        <v>354.232702309524</v>
      </c>
      <c r="J11" s="9" t="n">
        <v>0.4</v>
      </c>
      <c r="K11" s="9" t="n">
        <v>-0.0002742608489</v>
      </c>
      <c r="L11" s="9" t="n">
        <v>25.96</v>
      </c>
      <c r="M11" s="9" t="n">
        <f aca="false">L11/50</f>
        <v>0.5192</v>
      </c>
      <c r="N11" s="9" t="n">
        <f aca="false">4*PI()^2/M11^2</f>
        <v>146.450334891913</v>
      </c>
    </row>
    <row r="12" customFormat="false" ht="13.8" hidden="false" customHeight="false" outlineLevel="0" collapsed="false">
      <c r="A12" s="0"/>
      <c r="E12" s="9" t="n">
        <v>0.0003483</v>
      </c>
      <c r="F12" s="9" t="n">
        <v>0.15</v>
      </c>
      <c r="G12" s="9" t="n">
        <v>8.5576E-005</v>
      </c>
      <c r="H12" s="9" t="n">
        <f aca="false">1/((($B$2+$B$3)/2)^2+F12^2)^(3/2)</f>
        <v>289.051210408898</v>
      </c>
      <c r="J12" s="9" t="n">
        <v>0.45</v>
      </c>
      <c r="K12" s="9" t="n">
        <v>-0.0001811422151</v>
      </c>
      <c r="L12" s="9" t="n">
        <v>25.15</v>
      </c>
      <c r="M12" s="9" t="n">
        <f aca="false">L12/50</f>
        <v>0.503</v>
      </c>
      <c r="N12" s="9" t="n">
        <f aca="false">4*PI()^2/M12^2</f>
        <v>156.035625627379</v>
      </c>
    </row>
    <row r="13" customFormat="false" ht="13.8" hidden="false" customHeight="false" outlineLevel="0" collapsed="false">
      <c r="A13" s="0"/>
      <c r="E13" s="10"/>
      <c r="F13" s="9" t="n">
        <v>0.16</v>
      </c>
      <c r="G13" s="9" t="n">
        <v>7.826E-005</v>
      </c>
      <c r="H13" s="9" t="n">
        <f aca="false">1/((($B$2+$B$3)/2)^2+F13^2)^(3/2)</f>
        <v>238.880747444631</v>
      </c>
      <c r="J13" s="9" t="n">
        <v>0.5</v>
      </c>
      <c r="K13" s="9" t="n">
        <v>-8.802358125E-005</v>
      </c>
      <c r="L13" s="9" t="n">
        <v>24.9</v>
      </c>
      <c r="M13" s="9" t="n">
        <f aca="false">L13/50</f>
        <v>0.498</v>
      </c>
      <c r="N13" s="9" t="n">
        <f aca="false">4*PI()^2/M13^2</f>
        <v>159.184600265953</v>
      </c>
    </row>
    <row r="14" customFormat="false" ht="13.8" hidden="false" customHeight="false" outlineLevel="0" collapsed="false">
      <c r="A14" s="0"/>
      <c r="E14" s="0"/>
      <c r="F14" s="0"/>
      <c r="G14" s="0"/>
      <c r="J14" s="0"/>
      <c r="K14" s="0"/>
      <c r="M14" s="0"/>
      <c r="N14" s="0"/>
    </row>
    <row r="15" customFormat="false" ht="13.8" hidden="false" customHeight="false" outlineLevel="0" collapsed="false">
      <c r="A15" s="0"/>
      <c r="E15" s="9" t="s">
        <v>18</v>
      </c>
      <c r="F15" s="9" t="n">
        <f aca="false">STDEVA(E4:E14)</f>
        <v>1.32045446721952E-006</v>
      </c>
      <c r="G15" s="0"/>
      <c r="J15" s="9" t="s">
        <v>19</v>
      </c>
      <c r="K15" s="9" t="n">
        <v>0.1</v>
      </c>
      <c r="M15" s="0"/>
      <c r="N15" s="0"/>
    </row>
    <row r="16" customFormat="false" ht="13.8" hidden="false" customHeight="false" outlineLevel="0" collapsed="false">
      <c r="A16" s="0"/>
      <c r="E16" s="0"/>
      <c r="F16" s="0"/>
      <c r="G16" s="0"/>
      <c r="J16" s="9" t="s">
        <v>20</v>
      </c>
      <c r="K16" s="9" t="n">
        <f aca="false">K15/AVERAGE(M4:M13)*AVERAGE(N4:N13)</f>
        <v>12.4824580771745</v>
      </c>
      <c r="M16" s="0"/>
      <c r="N16" s="0"/>
    </row>
    <row r="17" customFormat="false" ht="13.8" hidden="false" customHeight="false" outlineLevel="0" collapsed="false">
      <c r="A17" s="0"/>
      <c r="E17" s="0"/>
      <c r="F17" s="4" t="s">
        <v>21</v>
      </c>
      <c r="G17" s="4" t="s">
        <v>22</v>
      </c>
      <c r="J17" s="9" t="s">
        <v>23</v>
      </c>
      <c r="K17" s="9" t="n">
        <f aca="false">$B$4/4*($B$2^2+$B$3^2)</f>
        <v>2.19963375E-006</v>
      </c>
      <c r="M17" s="0"/>
      <c r="N17" s="0"/>
    </row>
    <row r="18" customFormat="false" ht="13.8" hidden="false" customHeight="false" outlineLevel="0" collapsed="false">
      <c r="A18" s="4" t="s">
        <v>24</v>
      </c>
      <c r="E18" s="4" t="s">
        <v>25</v>
      </c>
      <c r="F18" s="4" t="n">
        <f aca="false">(($G$13+$F$15)-($G$4-$F$15))/($H$13-$H$4)</f>
        <v>8.18985735320791E-008</v>
      </c>
      <c r="G18" s="4" t="n">
        <f aca="false">F18*2*PI()/$B$5</f>
        <v>0.409492867660395</v>
      </c>
      <c r="J18" s="9" t="s">
        <v>26</v>
      </c>
      <c r="K18" s="9" t="n">
        <f aca="false">(($N$13-$K$16)-($N$4+$K$16))/($K$13-$K$4)</f>
        <v>135885.33947339</v>
      </c>
    </row>
    <row r="19" customFormat="false" ht="13.8" hidden="false" customHeight="false" outlineLevel="0" collapsed="false">
      <c r="A19" s="4" t="s">
        <v>27</v>
      </c>
      <c r="E19" s="4" t="s">
        <v>28</v>
      </c>
      <c r="F19" s="4" t="n">
        <f aca="false">(($G$13-$F$15)-($G$4+$F$15))/($H$13-$H$4)</f>
        <v>8.41255884277128E-008</v>
      </c>
      <c r="G19" s="4" t="n">
        <f aca="false">F19*2*PI()/$B$5</f>
        <v>0.420627942138563</v>
      </c>
      <c r="J19" s="9" t="s">
        <v>29</v>
      </c>
      <c r="K19" s="9" t="n">
        <f aca="false">(($N$13+$K$16)-($N$4+$K$16))/($K$13-$K$4)</f>
        <v>165768.8705138</v>
      </c>
    </row>
    <row r="20" customFormat="false" ht="15.65" hidden="false" customHeight="false" outlineLevel="0" collapsed="false">
      <c r="J20" s="11" t="s">
        <v>30</v>
      </c>
      <c r="K20" s="9" t="n">
        <f aca="false">K17*K18</f>
        <v>0.298897978835877</v>
      </c>
    </row>
    <row r="21" customFormat="false" ht="15.65" hidden="false" customHeight="false" outlineLevel="0" collapsed="false">
      <c r="J21" s="11" t="s">
        <v>31</v>
      </c>
      <c r="K21" s="9" t="n">
        <f aca="false">K17*K19</f>
        <v>0.364630802281535</v>
      </c>
    </row>
  </sheetData>
  <mergeCells count="6">
    <mergeCell ref="A1:B1"/>
    <mergeCell ref="E1:H1"/>
    <mergeCell ref="J1:N1"/>
    <mergeCell ref="F2:G2"/>
    <mergeCell ref="J2:L2"/>
    <mergeCell ref="M2:N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102040816326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102040816326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117</TotalTime>
  <Application>LibreOffice/5.0.4.2$Windows_x86 LibreOffice_project/2b9802c1994aa0b7dc6079e128979269cf95bc78</Application>
  <Company>Saint Louis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2016-09-28T20:41:11Z</dcterms:created>
  <dc:creator>colemanct</dc:creator>
  <dc:language>en-US</dc:language>
  <dcterms:modified xsi:type="dcterms:W3CDTF">2016-10-05T23:22:22Z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Saint Louis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