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cadiso365-my.sharepoint.com/personal/charlie_torres_arcadis_com/Documents/PB Queue PRO/"/>
    </mc:Choice>
  </mc:AlternateContent>
  <xr:revisionPtr revIDLastSave="389" documentId="8_{D7FCF3A0-36D3-4284-82BB-ABBAB14DC0BB}" xr6:coauthVersionLast="47" xr6:coauthVersionMax="47" xr10:uidLastSave="{9CD9E736-C73E-4EC7-9A53-C4A60376FB8B}"/>
  <bookViews>
    <workbookView xWindow="-120" yWindow="-16320" windowWidth="29040" windowHeight="15840" xr2:uid="{00000000-000D-0000-FFFF-FFFF00000000}"/>
  </bookViews>
  <sheets>
    <sheet name="Template" sheetId="6" r:id="rId1"/>
    <sheet name="Average" sheetId="9" r:id="rId2"/>
    <sheet name="Queue time" sheetId="4" r:id="rId3"/>
    <sheet name="Bag drop" sheetId="3" r:id="rId4"/>
    <sheet name="New Dashboard" sheetId="5" r:id="rId5"/>
    <sheet name="Sheet1" sheetId="10" r:id="rId6"/>
    <sheet name="Backend" sheetId="11" r:id="rId7"/>
    <sheet name="MQ Closure" sheetId="8" state="hidden" r:id="rId8"/>
    <sheet name="Queue datastructure _LS review" sheetId="1" state="hidden" r:id="rId9"/>
    <sheet name="Queue data" sheetId="2" state="hidden" r:id="rId10"/>
  </sheets>
  <externalReferences>
    <externalReference r:id="rId11"/>
  </externalReferences>
  <definedNames>
    <definedName name="_xlnm._FilterDatabase" localSheetId="7" hidden="1">'MQ Closure'!$A$1:$L$142</definedName>
    <definedName name="_xlnm._FilterDatabase" localSheetId="9" hidden="1">'Queue data'!$A$1:$O$1</definedName>
    <definedName name="_xlnm._FilterDatabase" localSheetId="8" hidden="1">'Queue datastructure _LS review'!$E$1:$AF$102</definedName>
    <definedName name="_xlnm._FilterDatabase" localSheetId="0" hidden="1">Template!$A$1:$AE$129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" i="6" l="1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H3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I2" i="6"/>
  <c r="AH2" i="6"/>
  <c r="C2" i="11" a="1"/>
  <c r="C2" i="11" s="1"/>
  <c r="G40" i="6" s="1"/>
  <c r="G2" i="11" a="1"/>
  <c r="G2" i="11" s="1"/>
  <c r="S3" i="6" s="1"/>
  <c r="G125" i="6" l="1"/>
  <c r="H125" i="6" s="1"/>
  <c r="G129" i="6"/>
  <c r="S129" i="6"/>
  <c r="T129" i="6" s="1"/>
  <c r="S125" i="6"/>
  <c r="S26" i="6"/>
  <c r="S18" i="6"/>
  <c r="S10" i="6"/>
  <c r="S109" i="6"/>
  <c r="S114" i="6"/>
  <c r="S90" i="6"/>
  <c r="S34" i="6"/>
  <c r="S121" i="6"/>
  <c r="S113" i="6"/>
  <c r="S105" i="6"/>
  <c r="S97" i="6"/>
  <c r="S89" i="6"/>
  <c r="S81" i="6"/>
  <c r="S73" i="6"/>
  <c r="S65" i="6"/>
  <c r="S57" i="6"/>
  <c r="S49" i="6"/>
  <c r="S41" i="6"/>
  <c r="S33" i="6"/>
  <c r="S25" i="6"/>
  <c r="S17" i="6"/>
  <c r="S9" i="6"/>
  <c r="S101" i="6"/>
  <c r="S122" i="6"/>
  <c r="S82" i="6"/>
  <c r="S42" i="6"/>
  <c r="S128" i="6"/>
  <c r="T128" i="6" s="1"/>
  <c r="S120" i="6"/>
  <c r="S112" i="6"/>
  <c r="S104" i="6"/>
  <c r="S96" i="6"/>
  <c r="S88" i="6"/>
  <c r="S80" i="6"/>
  <c r="S72" i="6"/>
  <c r="S64" i="6"/>
  <c r="S56" i="6"/>
  <c r="S48" i="6"/>
  <c r="S40" i="6"/>
  <c r="S32" i="6"/>
  <c r="S24" i="6"/>
  <c r="S16" i="6"/>
  <c r="S8" i="6"/>
  <c r="S85" i="6"/>
  <c r="S106" i="6"/>
  <c r="S74" i="6"/>
  <c r="S50" i="6"/>
  <c r="S127" i="6"/>
  <c r="T127" i="6" s="1"/>
  <c r="S119" i="6"/>
  <c r="S111" i="6"/>
  <c r="S103" i="6"/>
  <c r="S95" i="6"/>
  <c r="S87" i="6"/>
  <c r="S79" i="6"/>
  <c r="S71" i="6"/>
  <c r="S63" i="6"/>
  <c r="S55" i="6"/>
  <c r="S47" i="6"/>
  <c r="S39" i="6"/>
  <c r="S31" i="6"/>
  <c r="S23" i="6"/>
  <c r="S15" i="6"/>
  <c r="S7" i="6"/>
  <c r="S117" i="6"/>
  <c r="S2" i="6"/>
  <c r="S98" i="6"/>
  <c r="S66" i="6"/>
  <c r="S58" i="6"/>
  <c r="S126" i="6"/>
  <c r="T126" i="6" s="1"/>
  <c r="S118" i="6"/>
  <c r="S110" i="6"/>
  <c r="S102" i="6"/>
  <c r="S94" i="6"/>
  <c r="S86" i="6"/>
  <c r="S78" i="6"/>
  <c r="S70" i="6"/>
  <c r="S62" i="6"/>
  <c r="S54" i="6"/>
  <c r="S46" i="6"/>
  <c r="S38" i="6"/>
  <c r="S30" i="6"/>
  <c r="S22" i="6"/>
  <c r="S14" i="6"/>
  <c r="S6" i="6"/>
  <c r="S37" i="6"/>
  <c r="S29" i="6"/>
  <c r="S21" i="6"/>
  <c r="S13" i="6"/>
  <c r="S5" i="6"/>
  <c r="S124" i="6"/>
  <c r="S116" i="6"/>
  <c r="S108" i="6"/>
  <c r="S100" i="6"/>
  <c r="S92" i="6"/>
  <c r="S84" i="6"/>
  <c r="S76" i="6"/>
  <c r="S68" i="6"/>
  <c r="S60" i="6"/>
  <c r="S52" i="6"/>
  <c r="S44" i="6"/>
  <c r="S36" i="6"/>
  <c r="S28" i="6"/>
  <c r="S20" i="6"/>
  <c r="S12" i="6"/>
  <c r="S4" i="6"/>
  <c r="S93" i="6"/>
  <c r="S77" i="6"/>
  <c r="S69" i="6"/>
  <c r="S61" i="6"/>
  <c r="S53" i="6"/>
  <c r="S45" i="6"/>
  <c r="S123" i="6"/>
  <c r="S115" i="6"/>
  <c r="S107" i="6"/>
  <c r="S99" i="6"/>
  <c r="S91" i="6"/>
  <c r="S83" i="6"/>
  <c r="S75" i="6"/>
  <c r="S67" i="6"/>
  <c r="S59" i="6"/>
  <c r="S51" i="6"/>
  <c r="S43" i="6"/>
  <c r="S35" i="6"/>
  <c r="S27" i="6"/>
  <c r="S19" i="6"/>
  <c r="S11" i="6"/>
  <c r="I40" i="6"/>
  <c r="H40" i="6"/>
  <c r="G8" i="6"/>
  <c r="G121" i="6"/>
  <c r="G89" i="6"/>
  <c r="G54" i="6"/>
  <c r="G25" i="6"/>
  <c r="G120" i="6"/>
  <c r="G88" i="6"/>
  <c r="G53" i="6"/>
  <c r="G105" i="6"/>
  <c r="G96" i="6"/>
  <c r="G64" i="6"/>
  <c r="G113" i="6"/>
  <c r="G81" i="6"/>
  <c r="G41" i="6"/>
  <c r="G128" i="6"/>
  <c r="H128" i="6" s="1"/>
  <c r="G112" i="6"/>
  <c r="G80" i="6"/>
  <c r="G3" i="6"/>
  <c r="G11" i="6"/>
  <c r="G19" i="6"/>
  <c r="G27" i="6"/>
  <c r="G35" i="6"/>
  <c r="G43" i="6"/>
  <c r="G51" i="6"/>
  <c r="G59" i="6"/>
  <c r="G4" i="6"/>
  <c r="G12" i="6"/>
  <c r="G20" i="6"/>
  <c r="G28" i="6"/>
  <c r="G36" i="6"/>
  <c r="G44" i="6"/>
  <c r="G52" i="6"/>
  <c r="G60" i="6"/>
  <c r="G5" i="6"/>
  <c r="G13" i="6"/>
  <c r="G21" i="6"/>
  <c r="G29" i="6"/>
  <c r="G37" i="6"/>
  <c r="G7" i="6"/>
  <c r="G15" i="6"/>
  <c r="G23" i="6"/>
  <c r="G31" i="6"/>
  <c r="G39" i="6"/>
  <c r="G47" i="6"/>
  <c r="G55" i="6"/>
  <c r="G10" i="6"/>
  <c r="G26" i="6"/>
  <c r="G42" i="6"/>
  <c r="G56" i="6"/>
  <c r="G66" i="6"/>
  <c r="G74" i="6"/>
  <c r="G82" i="6"/>
  <c r="G90" i="6"/>
  <c r="G98" i="6"/>
  <c r="G106" i="6"/>
  <c r="G114" i="6"/>
  <c r="G122" i="6"/>
  <c r="I122" i="6" s="1"/>
  <c r="G2" i="6"/>
  <c r="G117" i="6"/>
  <c r="G6" i="6"/>
  <c r="G50" i="6"/>
  <c r="G79" i="6"/>
  <c r="G103" i="6"/>
  <c r="G127" i="6"/>
  <c r="H127" i="6" s="1"/>
  <c r="G14" i="6"/>
  <c r="G30" i="6"/>
  <c r="G45" i="6"/>
  <c r="G57" i="6"/>
  <c r="G67" i="6"/>
  <c r="G75" i="6"/>
  <c r="G83" i="6"/>
  <c r="G91" i="6"/>
  <c r="G99" i="6"/>
  <c r="G107" i="6"/>
  <c r="G115" i="6"/>
  <c r="G123" i="6"/>
  <c r="I123" i="6" s="1"/>
  <c r="G16" i="6"/>
  <c r="G32" i="6"/>
  <c r="G46" i="6"/>
  <c r="G58" i="6"/>
  <c r="G68" i="6"/>
  <c r="G76" i="6"/>
  <c r="G84" i="6"/>
  <c r="G92" i="6"/>
  <c r="G100" i="6"/>
  <c r="G108" i="6"/>
  <c r="G116" i="6"/>
  <c r="G124" i="6"/>
  <c r="I124" i="6" s="1"/>
  <c r="G17" i="6"/>
  <c r="G33" i="6"/>
  <c r="G48" i="6"/>
  <c r="G61" i="6"/>
  <c r="G69" i="6"/>
  <c r="G77" i="6"/>
  <c r="G85" i="6"/>
  <c r="G93" i="6"/>
  <c r="G101" i="6"/>
  <c r="G109" i="6"/>
  <c r="G22" i="6"/>
  <c r="G63" i="6"/>
  <c r="G87" i="6"/>
  <c r="G111" i="6"/>
  <c r="G18" i="6"/>
  <c r="G34" i="6"/>
  <c r="G49" i="6"/>
  <c r="G62" i="6"/>
  <c r="G70" i="6"/>
  <c r="G78" i="6"/>
  <c r="G86" i="6"/>
  <c r="G94" i="6"/>
  <c r="G102" i="6"/>
  <c r="G110" i="6"/>
  <c r="G118" i="6"/>
  <c r="G126" i="6"/>
  <c r="H126" i="6" s="1"/>
  <c r="G38" i="6"/>
  <c r="G71" i="6"/>
  <c r="G95" i="6"/>
  <c r="G119" i="6"/>
  <c r="G104" i="6"/>
  <c r="G72" i="6"/>
  <c r="G24" i="6"/>
  <c r="G73" i="6"/>
  <c r="I129" i="6"/>
  <c r="G97" i="6"/>
  <c r="G65" i="6"/>
  <c r="G9" i="6"/>
  <c r="U127" i="6" l="1"/>
  <c r="I127" i="6"/>
  <c r="H124" i="6"/>
  <c r="H122" i="6"/>
  <c r="U126" i="6"/>
  <c r="I125" i="6"/>
  <c r="U129" i="6"/>
  <c r="U128" i="6"/>
  <c r="I126" i="6"/>
  <c r="H77" i="6"/>
  <c r="I77" i="6"/>
  <c r="H98" i="6"/>
  <c r="I98" i="6"/>
  <c r="I112" i="6"/>
  <c r="H112" i="6"/>
  <c r="U113" i="6"/>
  <c r="T113" i="6"/>
  <c r="U10" i="6"/>
  <c r="T10" i="6"/>
  <c r="T5" i="6"/>
  <c r="U5" i="6"/>
  <c r="I63" i="6"/>
  <c r="H63" i="6"/>
  <c r="T24" i="6"/>
  <c r="U24" i="6"/>
  <c r="I47" i="6"/>
  <c r="H47" i="6"/>
  <c r="H84" i="6"/>
  <c r="I84" i="6"/>
  <c r="H117" i="6"/>
  <c r="I117" i="6"/>
  <c r="I13" i="6"/>
  <c r="H13" i="6"/>
  <c r="U41" i="6"/>
  <c r="T41" i="6"/>
  <c r="U18" i="6"/>
  <c r="T18" i="6"/>
  <c r="T62" i="6"/>
  <c r="U62" i="6"/>
  <c r="T111" i="6"/>
  <c r="U111" i="6"/>
  <c r="T45" i="6"/>
  <c r="U45" i="6"/>
  <c r="T108" i="6"/>
  <c r="U108" i="6"/>
  <c r="T44" i="6"/>
  <c r="U44" i="6"/>
  <c r="U107" i="6"/>
  <c r="T107" i="6"/>
  <c r="U43" i="6"/>
  <c r="T43" i="6"/>
  <c r="U25" i="6"/>
  <c r="T25" i="6"/>
  <c r="H108" i="6"/>
  <c r="I108" i="6"/>
  <c r="H36" i="6"/>
  <c r="I36" i="6"/>
  <c r="T72" i="6"/>
  <c r="U72" i="6"/>
  <c r="T110" i="6"/>
  <c r="U110" i="6"/>
  <c r="T69" i="6"/>
  <c r="U69" i="6"/>
  <c r="I71" i="6"/>
  <c r="H71" i="6"/>
  <c r="U9" i="6"/>
  <c r="T9" i="6"/>
  <c r="H92" i="6"/>
  <c r="I92" i="6"/>
  <c r="H6" i="6"/>
  <c r="I6" i="6"/>
  <c r="H20" i="6"/>
  <c r="I20" i="6"/>
  <c r="U73" i="6"/>
  <c r="T73" i="6"/>
  <c r="H115" i="6"/>
  <c r="I115" i="6"/>
  <c r="H74" i="6"/>
  <c r="I74" i="6"/>
  <c r="H12" i="6"/>
  <c r="I12" i="6"/>
  <c r="U121" i="6"/>
  <c r="T121" i="6"/>
  <c r="T22" i="6"/>
  <c r="U22" i="6"/>
  <c r="U64" i="6"/>
  <c r="T64" i="6"/>
  <c r="T47" i="6"/>
  <c r="U47" i="6"/>
  <c r="I9" i="6"/>
  <c r="H9" i="6"/>
  <c r="I24" i="6"/>
  <c r="H24" i="6"/>
  <c r="I49" i="6"/>
  <c r="H49" i="6"/>
  <c r="H76" i="6"/>
  <c r="I76" i="6"/>
  <c r="H30" i="6"/>
  <c r="I30" i="6"/>
  <c r="H66" i="6"/>
  <c r="I66" i="6"/>
  <c r="H3" i="6"/>
  <c r="I3" i="6"/>
  <c r="U35" i="6"/>
  <c r="T35" i="6"/>
  <c r="I95" i="6"/>
  <c r="H95" i="6"/>
  <c r="H75" i="6"/>
  <c r="I75" i="6"/>
  <c r="H10" i="6"/>
  <c r="I10" i="6"/>
  <c r="U89" i="6"/>
  <c r="T89" i="6"/>
  <c r="T38" i="6"/>
  <c r="U38" i="6"/>
  <c r="T68" i="6"/>
  <c r="U68" i="6"/>
  <c r="H69" i="6"/>
  <c r="I69" i="6"/>
  <c r="H38" i="6"/>
  <c r="I38" i="6"/>
  <c r="I61" i="6"/>
  <c r="H61" i="6"/>
  <c r="H82" i="6"/>
  <c r="I82" i="6"/>
  <c r="H19" i="6"/>
  <c r="I19" i="6"/>
  <c r="T88" i="6"/>
  <c r="U88" i="6"/>
  <c r="H62" i="6"/>
  <c r="I62" i="6"/>
  <c r="I48" i="6"/>
  <c r="H48" i="6"/>
  <c r="I45" i="6"/>
  <c r="H45" i="6"/>
  <c r="I39" i="6"/>
  <c r="H39" i="6"/>
  <c r="H11" i="6"/>
  <c r="I11" i="6"/>
  <c r="T56" i="6"/>
  <c r="U56" i="6"/>
  <c r="U65" i="6"/>
  <c r="T65" i="6"/>
  <c r="U90" i="6"/>
  <c r="T90" i="6"/>
  <c r="T109" i="6"/>
  <c r="U109" i="6"/>
  <c r="I128" i="6"/>
  <c r="H118" i="6"/>
  <c r="I118" i="6"/>
  <c r="H109" i="6"/>
  <c r="I109" i="6"/>
  <c r="I33" i="6"/>
  <c r="H33" i="6"/>
  <c r="H107" i="6"/>
  <c r="I107" i="6"/>
  <c r="H2" i="6"/>
  <c r="I2" i="6"/>
  <c r="I31" i="6"/>
  <c r="H31" i="6"/>
  <c r="H5" i="6"/>
  <c r="I5" i="6"/>
  <c r="H4" i="6"/>
  <c r="I4" i="6"/>
  <c r="U105" i="6"/>
  <c r="T105" i="6"/>
  <c r="T120" i="6"/>
  <c r="U120" i="6"/>
  <c r="H54" i="6"/>
  <c r="I54" i="6"/>
  <c r="T2" i="6"/>
  <c r="U2" i="6"/>
  <c r="T102" i="6"/>
  <c r="U102" i="6"/>
  <c r="U49" i="6"/>
  <c r="T49" i="6"/>
  <c r="U48" i="6"/>
  <c r="T48" i="6"/>
  <c r="T46" i="6"/>
  <c r="U46" i="6"/>
  <c r="U74" i="6"/>
  <c r="T74" i="6"/>
  <c r="T103" i="6"/>
  <c r="U103" i="6"/>
  <c r="T39" i="6"/>
  <c r="U39" i="6"/>
  <c r="T101" i="6"/>
  <c r="U101" i="6"/>
  <c r="T37" i="6"/>
  <c r="U37" i="6"/>
  <c r="T100" i="6"/>
  <c r="U100" i="6"/>
  <c r="T36" i="6"/>
  <c r="U36" i="6"/>
  <c r="U99" i="6"/>
  <c r="T99" i="6"/>
  <c r="H123" i="6"/>
  <c r="I65" i="6"/>
  <c r="H65" i="6"/>
  <c r="I72" i="6"/>
  <c r="H72" i="6"/>
  <c r="H110" i="6"/>
  <c r="I110" i="6"/>
  <c r="H34" i="6"/>
  <c r="I34" i="6"/>
  <c r="H101" i="6"/>
  <c r="I101" i="6"/>
  <c r="I17" i="6"/>
  <c r="H17" i="6"/>
  <c r="H68" i="6"/>
  <c r="I68" i="6"/>
  <c r="H99" i="6"/>
  <c r="I99" i="6"/>
  <c r="H14" i="6"/>
  <c r="I14" i="6"/>
  <c r="I56" i="6"/>
  <c r="H56" i="6"/>
  <c r="I23" i="6"/>
  <c r="H23" i="6"/>
  <c r="H60" i="6"/>
  <c r="I60" i="6"/>
  <c r="H59" i="6"/>
  <c r="I59" i="6"/>
  <c r="T40" i="6"/>
  <c r="U40" i="6"/>
  <c r="I41" i="6"/>
  <c r="H41" i="6"/>
  <c r="H53" i="6"/>
  <c r="I53" i="6"/>
  <c r="I89" i="6"/>
  <c r="H89" i="6"/>
  <c r="U114" i="6"/>
  <c r="T114" i="6"/>
  <c r="T54" i="6"/>
  <c r="U54" i="6"/>
  <c r="U33" i="6"/>
  <c r="T33" i="6"/>
  <c r="U32" i="6"/>
  <c r="T32" i="6"/>
  <c r="T30" i="6"/>
  <c r="U30" i="6"/>
  <c r="U58" i="6"/>
  <c r="T58" i="6"/>
  <c r="T95" i="6"/>
  <c r="U95" i="6"/>
  <c r="T31" i="6"/>
  <c r="U31" i="6"/>
  <c r="T93" i="6"/>
  <c r="U93" i="6"/>
  <c r="T29" i="6"/>
  <c r="U29" i="6"/>
  <c r="T92" i="6"/>
  <c r="U92" i="6"/>
  <c r="T28" i="6"/>
  <c r="U28" i="6"/>
  <c r="U91" i="6"/>
  <c r="T91" i="6"/>
  <c r="U27" i="6"/>
  <c r="T27" i="6"/>
  <c r="H129" i="6"/>
  <c r="I97" i="6"/>
  <c r="H97" i="6"/>
  <c r="I104" i="6"/>
  <c r="H104" i="6"/>
  <c r="H102" i="6"/>
  <c r="I102" i="6"/>
  <c r="H18" i="6"/>
  <c r="I18" i="6"/>
  <c r="H93" i="6"/>
  <c r="I93" i="6"/>
  <c r="H58" i="6"/>
  <c r="I58" i="6"/>
  <c r="H91" i="6"/>
  <c r="I91" i="6"/>
  <c r="H114" i="6"/>
  <c r="I114" i="6"/>
  <c r="H42" i="6"/>
  <c r="I42" i="6"/>
  <c r="I15" i="6"/>
  <c r="H15" i="6"/>
  <c r="H52" i="6"/>
  <c r="I52" i="6"/>
  <c r="H51" i="6"/>
  <c r="I51" i="6"/>
  <c r="T104" i="6"/>
  <c r="U104" i="6"/>
  <c r="I81" i="6"/>
  <c r="H81" i="6"/>
  <c r="I88" i="6"/>
  <c r="H88" i="6"/>
  <c r="I121" i="6"/>
  <c r="H121" i="6"/>
  <c r="U98" i="6"/>
  <c r="T98" i="6"/>
  <c r="T6" i="6"/>
  <c r="U6" i="6"/>
  <c r="U17" i="6"/>
  <c r="T17" i="6"/>
  <c r="U16" i="6"/>
  <c r="T16" i="6"/>
  <c r="T14" i="6"/>
  <c r="U14" i="6"/>
  <c r="U42" i="6"/>
  <c r="T42" i="6"/>
  <c r="T87" i="6"/>
  <c r="U87" i="6"/>
  <c r="T23" i="6"/>
  <c r="U23" i="6"/>
  <c r="T85" i="6"/>
  <c r="U85" i="6"/>
  <c r="T21" i="6"/>
  <c r="U21" i="6"/>
  <c r="T84" i="6"/>
  <c r="U84" i="6"/>
  <c r="T20" i="6"/>
  <c r="U20" i="6"/>
  <c r="U83" i="6"/>
  <c r="T83" i="6"/>
  <c r="U19" i="6"/>
  <c r="T19" i="6"/>
  <c r="H94" i="6"/>
  <c r="I94" i="6"/>
  <c r="I111" i="6"/>
  <c r="H111" i="6"/>
  <c r="H85" i="6"/>
  <c r="I85" i="6"/>
  <c r="H116" i="6"/>
  <c r="I116" i="6"/>
  <c r="H46" i="6"/>
  <c r="I46" i="6"/>
  <c r="H83" i="6"/>
  <c r="I83" i="6"/>
  <c r="H103" i="6"/>
  <c r="I103" i="6"/>
  <c r="H106" i="6"/>
  <c r="I106" i="6"/>
  <c r="H26" i="6"/>
  <c r="I26" i="6"/>
  <c r="I7" i="6"/>
  <c r="H7" i="6"/>
  <c r="H44" i="6"/>
  <c r="I44" i="6"/>
  <c r="H43" i="6"/>
  <c r="I43" i="6"/>
  <c r="I80" i="6"/>
  <c r="H80" i="6"/>
  <c r="I113" i="6"/>
  <c r="H113" i="6"/>
  <c r="I120" i="6"/>
  <c r="H120" i="6"/>
  <c r="I8" i="6"/>
  <c r="H8" i="6"/>
  <c r="U82" i="6"/>
  <c r="T82" i="6"/>
  <c r="T86" i="6"/>
  <c r="U86" i="6"/>
  <c r="U26" i="6"/>
  <c r="T26" i="6"/>
  <c r="T79" i="6"/>
  <c r="U79" i="6"/>
  <c r="T15" i="6"/>
  <c r="U15" i="6"/>
  <c r="T77" i="6"/>
  <c r="U77" i="6"/>
  <c r="T13" i="6"/>
  <c r="U13" i="6"/>
  <c r="T76" i="6"/>
  <c r="U76" i="6"/>
  <c r="T12" i="6"/>
  <c r="U12" i="6"/>
  <c r="U75" i="6"/>
  <c r="T75" i="6"/>
  <c r="U11" i="6"/>
  <c r="T11" i="6"/>
  <c r="U67" i="6"/>
  <c r="T67" i="6"/>
  <c r="U3" i="6"/>
  <c r="T3" i="6"/>
  <c r="H86" i="6"/>
  <c r="I86" i="6"/>
  <c r="I32" i="6"/>
  <c r="H32" i="6"/>
  <c r="H37" i="6"/>
  <c r="I37" i="6"/>
  <c r="I64" i="6"/>
  <c r="H64" i="6"/>
  <c r="U112" i="6"/>
  <c r="T112" i="6"/>
  <c r="T7" i="6"/>
  <c r="U7" i="6"/>
  <c r="I73" i="6"/>
  <c r="H73" i="6"/>
  <c r="H100" i="6"/>
  <c r="I100" i="6"/>
  <c r="I16" i="6"/>
  <c r="H16" i="6"/>
  <c r="H67" i="6"/>
  <c r="I67" i="6"/>
  <c r="H50" i="6"/>
  <c r="I50" i="6"/>
  <c r="H90" i="6"/>
  <c r="I90" i="6"/>
  <c r="I55" i="6"/>
  <c r="H55" i="6"/>
  <c r="I29" i="6"/>
  <c r="H29" i="6"/>
  <c r="H28" i="6"/>
  <c r="I28" i="6"/>
  <c r="H27" i="6"/>
  <c r="I27" i="6"/>
  <c r="T8" i="6"/>
  <c r="U8" i="6"/>
  <c r="I96" i="6"/>
  <c r="H96" i="6"/>
  <c r="I25" i="6"/>
  <c r="H25" i="6"/>
  <c r="T118" i="6"/>
  <c r="U118" i="6"/>
  <c r="U50" i="6"/>
  <c r="T50" i="6"/>
  <c r="U97" i="6"/>
  <c r="T97" i="6"/>
  <c r="U96" i="6"/>
  <c r="T96" i="6"/>
  <c r="T94" i="6"/>
  <c r="U94" i="6"/>
  <c r="U122" i="6"/>
  <c r="T122" i="6"/>
  <c r="T63" i="6"/>
  <c r="U63" i="6"/>
  <c r="T125" i="6"/>
  <c r="U125" i="6"/>
  <c r="T61" i="6"/>
  <c r="U61" i="6"/>
  <c r="T124" i="6"/>
  <c r="U124" i="6"/>
  <c r="T60" i="6"/>
  <c r="U60" i="6"/>
  <c r="U123" i="6"/>
  <c r="T123" i="6"/>
  <c r="U59" i="6"/>
  <c r="T59" i="6"/>
  <c r="H119" i="6"/>
  <c r="I119" i="6"/>
  <c r="H87" i="6"/>
  <c r="I87" i="6"/>
  <c r="I79" i="6"/>
  <c r="H79" i="6"/>
  <c r="H35" i="6"/>
  <c r="I35" i="6"/>
  <c r="U66" i="6"/>
  <c r="T66" i="6"/>
  <c r="T71" i="6"/>
  <c r="U71" i="6"/>
  <c r="T4" i="6"/>
  <c r="U4" i="6"/>
  <c r="H78" i="6"/>
  <c r="I78" i="6"/>
  <c r="H70" i="6"/>
  <c r="I70" i="6"/>
  <c r="H22" i="6"/>
  <c r="I22" i="6"/>
  <c r="I57" i="6"/>
  <c r="H57" i="6"/>
  <c r="H21" i="6"/>
  <c r="I21" i="6"/>
  <c r="I105" i="6"/>
  <c r="H105" i="6"/>
  <c r="U57" i="6"/>
  <c r="T57" i="6"/>
  <c r="T70" i="6"/>
  <c r="U70" i="6"/>
  <c r="U34" i="6"/>
  <c r="T34" i="6"/>
  <c r="U81" i="6"/>
  <c r="T81" i="6"/>
  <c r="U80" i="6"/>
  <c r="T80" i="6"/>
  <c r="T78" i="6"/>
  <c r="U78" i="6"/>
  <c r="U106" i="6"/>
  <c r="T106" i="6"/>
  <c r="T119" i="6"/>
  <c r="U119" i="6"/>
  <c r="T55" i="6"/>
  <c r="U55" i="6"/>
  <c r="T117" i="6"/>
  <c r="U117" i="6"/>
  <c r="T53" i="6"/>
  <c r="U53" i="6"/>
  <c r="T116" i="6"/>
  <c r="U116" i="6"/>
  <c r="T52" i="6"/>
  <c r="U52" i="6"/>
  <c r="U115" i="6"/>
  <c r="T115" i="6"/>
  <c r="U51" i="6"/>
  <c r="T51" i="6"/>
  <c r="E52" i="9"/>
  <c r="C52" i="9"/>
  <c r="B52" i="9"/>
  <c r="O52" i="9"/>
  <c r="N52" i="9"/>
  <c r="M52" i="9"/>
  <c r="L52" i="9"/>
  <c r="K52" i="9"/>
  <c r="J52" i="9"/>
  <c r="I52" i="9"/>
  <c r="Q52" i="9" s="1"/>
  <c r="H52" i="9"/>
  <c r="G52" i="9"/>
  <c r="G51" i="9"/>
  <c r="H51" i="9"/>
  <c r="I51" i="9"/>
  <c r="J51" i="9"/>
  <c r="K51" i="9"/>
  <c r="L51" i="9"/>
  <c r="M51" i="9"/>
  <c r="N51" i="9"/>
  <c r="Q51" i="9" s="1"/>
  <c r="O51" i="9"/>
  <c r="E44" i="9"/>
  <c r="E43" i="9" s="1"/>
  <c r="E42" i="9" s="1"/>
  <c r="E41" i="9" s="1"/>
  <c r="E40" i="9" s="1"/>
  <c r="E39" i="9" s="1"/>
  <c r="E38" i="9" s="1"/>
  <c r="E37" i="9" s="1"/>
  <c r="E36" i="9" s="1"/>
  <c r="E35" i="9" s="1"/>
  <c r="E34" i="9" s="1"/>
  <c r="E33" i="9" s="1"/>
  <c r="E32" i="9" s="1"/>
  <c r="E31" i="9" s="1"/>
  <c r="E30" i="9" s="1"/>
  <c r="E29" i="9" s="1"/>
  <c r="E28" i="9" s="1"/>
  <c r="E27" i="9" s="1"/>
  <c r="E26" i="9" s="1"/>
  <c r="E25" i="9" s="1"/>
  <c r="E24" i="9" s="1"/>
  <c r="E23" i="9" s="1"/>
  <c r="E22" i="9" s="1"/>
  <c r="E21" i="9" s="1"/>
  <c r="E20" i="9" s="1"/>
  <c r="E19" i="9" s="1"/>
  <c r="E18" i="9" s="1"/>
  <c r="E17" i="9" s="1"/>
  <c r="E16" i="9" s="1"/>
  <c r="E15" i="9" s="1"/>
  <c r="E14" i="9" s="1"/>
  <c r="E13" i="9" s="1"/>
  <c r="E12" i="9" s="1"/>
  <c r="E11" i="9" s="1"/>
  <c r="E10" i="9" s="1"/>
  <c r="E9" i="9" s="1"/>
  <c r="E8" i="9" s="1"/>
  <c r="E7" i="9" s="1"/>
  <c r="E6" i="9" s="1"/>
  <c r="E5" i="9" s="1"/>
  <c r="E4" i="9" s="1"/>
  <c r="E3" i="9" s="1"/>
  <c r="B3" i="9" s="1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0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44" i="9"/>
  <c r="E45" i="9"/>
  <c r="C51" i="9"/>
  <c r="C50" i="9"/>
  <c r="C49" i="9"/>
  <c r="C48" i="9"/>
  <c r="C47" i="9"/>
  <c r="C46" i="9"/>
  <c r="O4" i="9"/>
  <c r="N4" i="9"/>
  <c r="M4" i="9"/>
  <c r="L4" i="9"/>
  <c r="K4" i="9"/>
  <c r="J4" i="9"/>
  <c r="I4" i="9"/>
  <c r="H4" i="9"/>
  <c r="G4" i="9"/>
  <c r="O3" i="9"/>
  <c r="N3" i="9"/>
  <c r="M3" i="9"/>
  <c r="L3" i="9"/>
  <c r="K3" i="9"/>
  <c r="J3" i="9"/>
  <c r="I3" i="9"/>
  <c r="H3" i="9"/>
  <c r="G3" i="9"/>
  <c r="O14" i="9"/>
  <c r="N14" i="9"/>
  <c r="M14" i="9"/>
  <c r="L14" i="9"/>
  <c r="K14" i="9"/>
  <c r="J14" i="9"/>
  <c r="I14" i="9"/>
  <c r="H14" i="9"/>
  <c r="G14" i="9"/>
  <c r="O13" i="9"/>
  <c r="N13" i="9"/>
  <c r="M13" i="9"/>
  <c r="L13" i="9"/>
  <c r="K13" i="9"/>
  <c r="J13" i="9"/>
  <c r="I13" i="9"/>
  <c r="H13" i="9"/>
  <c r="G13" i="9"/>
  <c r="O12" i="9"/>
  <c r="N12" i="9"/>
  <c r="M12" i="9"/>
  <c r="L12" i="9"/>
  <c r="K12" i="9"/>
  <c r="J12" i="9"/>
  <c r="I12" i="9"/>
  <c r="H12" i="9"/>
  <c r="G12" i="9"/>
  <c r="O11" i="9"/>
  <c r="N11" i="9"/>
  <c r="M11" i="9"/>
  <c r="L11" i="9"/>
  <c r="K11" i="9"/>
  <c r="J11" i="9"/>
  <c r="I11" i="9"/>
  <c r="H11" i="9"/>
  <c r="G11" i="9"/>
  <c r="O10" i="9"/>
  <c r="N10" i="9"/>
  <c r="M10" i="9"/>
  <c r="L10" i="9"/>
  <c r="K10" i="9"/>
  <c r="J10" i="9"/>
  <c r="I10" i="9"/>
  <c r="H10" i="9"/>
  <c r="G10" i="9"/>
  <c r="O9" i="9"/>
  <c r="N9" i="9"/>
  <c r="M9" i="9"/>
  <c r="L9" i="9"/>
  <c r="K9" i="9"/>
  <c r="J9" i="9"/>
  <c r="I9" i="9"/>
  <c r="H9" i="9"/>
  <c r="G9" i="9"/>
  <c r="O8" i="9"/>
  <c r="N8" i="9"/>
  <c r="M8" i="9"/>
  <c r="L8" i="9"/>
  <c r="K8" i="9"/>
  <c r="J8" i="9"/>
  <c r="I8" i="9"/>
  <c r="H8" i="9"/>
  <c r="G8" i="9"/>
  <c r="O7" i="9"/>
  <c r="N7" i="9"/>
  <c r="M7" i="9"/>
  <c r="L7" i="9"/>
  <c r="K7" i="9"/>
  <c r="J7" i="9"/>
  <c r="I7" i="9"/>
  <c r="H7" i="9"/>
  <c r="G7" i="9"/>
  <c r="O6" i="9"/>
  <c r="N6" i="9"/>
  <c r="M6" i="9"/>
  <c r="L6" i="9"/>
  <c r="K6" i="9"/>
  <c r="J6" i="9"/>
  <c r="I6" i="9"/>
  <c r="H6" i="9"/>
  <c r="G6" i="9"/>
  <c r="O5" i="9"/>
  <c r="N5" i="9"/>
  <c r="M5" i="9"/>
  <c r="L5" i="9"/>
  <c r="K5" i="9"/>
  <c r="J5" i="9"/>
  <c r="I5" i="9"/>
  <c r="H5" i="9"/>
  <c r="G5" i="9"/>
  <c r="O27" i="9"/>
  <c r="N27" i="9"/>
  <c r="M27" i="9"/>
  <c r="L27" i="9"/>
  <c r="K27" i="9"/>
  <c r="J27" i="9"/>
  <c r="I27" i="9"/>
  <c r="H27" i="9"/>
  <c r="G27" i="9"/>
  <c r="O26" i="9"/>
  <c r="N26" i="9"/>
  <c r="M26" i="9"/>
  <c r="L26" i="9"/>
  <c r="K26" i="9"/>
  <c r="J26" i="9"/>
  <c r="I26" i="9"/>
  <c r="H26" i="9"/>
  <c r="G26" i="9"/>
  <c r="O25" i="9"/>
  <c r="N25" i="9"/>
  <c r="M25" i="9"/>
  <c r="L25" i="9"/>
  <c r="K25" i="9"/>
  <c r="J25" i="9"/>
  <c r="I25" i="9"/>
  <c r="H25" i="9"/>
  <c r="G25" i="9"/>
  <c r="O24" i="9"/>
  <c r="N24" i="9"/>
  <c r="M24" i="9"/>
  <c r="L24" i="9"/>
  <c r="K24" i="9"/>
  <c r="J24" i="9"/>
  <c r="I24" i="9"/>
  <c r="H24" i="9"/>
  <c r="G24" i="9"/>
  <c r="O23" i="9"/>
  <c r="N23" i="9"/>
  <c r="M23" i="9"/>
  <c r="L23" i="9"/>
  <c r="K23" i="9"/>
  <c r="J23" i="9"/>
  <c r="I23" i="9"/>
  <c r="H23" i="9"/>
  <c r="G23" i="9"/>
  <c r="O22" i="9"/>
  <c r="N22" i="9"/>
  <c r="M22" i="9"/>
  <c r="L22" i="9"/>
  <c r="K22" i="9"/>
  <c r="J22" i="9"/>
  <c r="I22" i="9"/>
  <c r="H22" i="9"/>
  <c r="G22" i="9"/>
  <c r="O21" i="9"/>
  <c r="N21" i="9"/>
  <c r="M21" i="9"/>
  <c r="L21" i="9"/>
  <c r="K21" i="9"/>
  <c r="J21" i="9"/>
  <c r="I21" i="9"/>
  <c r="H21" i="9"/>
  <c r="G21" i="9"/>
  <c r="O20" i="9"/>
  <c r="N20" i="9"/>
  <c r="M20" i="9"/>
  <c r="L20" i="9"/>
  <c r="K20" i="9"/>
  <c r="J20" i="9"/>
  <c r="I20" i="9"/>
  <c r="H20" i="9"/>
  <c r="G20" i="9"/>
  <c r="O19" i="9"/>
  <c r="N19" i="9"/>
  <c r="M19" i="9"/>
  <c r="L19" i="9"/>
  <c r="K19" i="9"/>
  <c r="J19" i="9"/>
  <c r="I19" i="9"/>
  <c r="H19" i="9"/>
  <c r="G19" i="9"/>
  <c r="O18" i="9"/>
  <c r="N18" i="9"/>
  <c r="M18" i="9"/>
  <c r="L18" i="9"/>
  <c r="K18" i="9"/>
  <c r="J18" i="9"/>
  <c r="I18" i="9"/>
  <c r="H18" i="9"/>
  <c r="G18" i="9"/>
  <c r="O17" i="9"/>
  <c r="N17" i="9"/>
  <c r="M17" i="9"/>
  <c r="L17" i="9"/>
  <c r="K17" i="9"/>
  <c r="J17" i="9"/>
  <c r="I17" i="9"/>
  <c r="H17" i="9"/>
  <c r="G17" i="9"/>
  <c r="O16" i="9"/>
  <c r="N16" i="9"/>
  <c r="M16" i="9"/>
  <c r="L16" i="9"/>
  <c r="K16" i="9"/>
  <c r="J16" i="9"/>
  <c r="I16" i="9"/>
  <c r="H16" i="9"/>
  <c r="G16" i="9"/>
  <c r="O15" i="9"/>
  <c r="N15" i="9"/>
  <c r="M15" i="9"/>
  <c r="L15" i="9"/>
  <c r="K15" i="9"/>
  <c r="J15" i="9"/>
  <c r="I15" i="9"/>
  <c r="H15" i="9"/>
  <c r="G15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G29" i="9"/>
  <c r="H28" i="9"/>
  <c r="O50" i="9"/>
  <c r="N50" i="9"/>
  <c r="M50" i="9"/>
  <c r="L50" i="9"/>
  <c r="K50" i="9"/>
  <c r="J50" i="9"/>
  <c r="I50" i="9"/>
  <c r="G50" i="9"/>
  <c r="O49" i="9"/>
  <c r="N49" i="9"/>
  <c r="M49" i="9"/>
  <c r="L49" i="9"/>
  <c r="K49" i="9"/>
  <c r="J49" i="9"/>
  <c r="I49" i="9"/>
  <c r="G49" i="9"/>
  <c r="O48" i="9"/>
  <c r="N48" i="9"/>
  <c r="M48" i="9"/>
  <c r="L48" i="9"/>
  <c r="K48" i="9"/>
  <c r="J48" i="9"/>
  <c r="I48" i="9"/>
  <c r="G48" i="9"/>
  <c r="O47" i="9"/>
  <c r="N47" i="9"/>
  <c r="M47" i="9"/>
  <c r="L47" i="9"/>
  <c r="K47" i="9"/>
  <c r="J47" i="9"/>
  <c r="I47" i="9"/>
  <c r="G47" i="9"/>
  <c r="O46" i="9"/>
  <c r="N46" i="9"/>
  <c r="M46" i="9"/>
  <c r="L46" i="9"/>
  <c r="K46" i="9"/>
  <c r="J46" i="9"/>
  <c r="I46" i="9"/>
  <c r="G46" i="9"/>
  <c r="O45" i="9"/>
  <c r="N45" i="9"/>
  <c r="M45" i="9"/>
  <c r="L45" i="9"/>
  <c r="K45" i="9"/>
  <c r="J45" i="9"/>
  <c r="I45" i="9"/>
  <c r="G45" i="9"/>
  <c r="O44" i="9"/>
  <c r="N44" i="9"/>
  <c r="M44" i="9"/>
  <c r="L44" i="9"/>
  <c r="K44" i="9"/>
  <c r="J44" i="9"/>
  <c r="I44" i="9"/>
  <c r="G44" i="9"/>
  <c r="O43" i="9"/>
  <c r="N43" i="9"/>
  <c r="M43" i="9"/>
  <c r="L43" i="9"/>
  <c r="K43" i="9"/>
  <c r="J43" i="9"/>
  <c r="I43" i="9"/>
  <c r="G43" i="9"/>
  <c r="O42" i="9"/>
  <c r="N42" i="9"/>
  <c r="M42" i="9"/>
  <c r="L42" i="9"/>
  <c r="K42" i="9"/>
  <c r="J42" i="9"/>
  <c r="I42" i="9"/>
  <c r="G42" i="9"/>
  <c r="O41" i="9"/>
  <c r="N41" i="9"/>
  <c r="M41" i="9"/>
  <c r="L41" i="9"/>
  <c r="K41" i="9"/>
  <c r="J41" i="9"/>
  <c r="I41" i="9"/>
  <c r="G41" i="9"/>
  <c r="O40" i="9"/>
  <c r="N40" i="9"/>
  <c r="M40" i="9"/>
  <c r="L40" i="9"/>
  <c r="K40" i="9"/>
  <c r="J40" i="9"/>
  <c r="I40" i="9"/>
  <c r="G40" i="9"/>
  <c r="O39" i="9"/>
  <c r="N39" i="9"/>
  <c r="M39" i="9"/>
  <c r="L39" i="9"/>
  <c r="K39" i="9"/>
  <c r="J39" i="9"/>
  <c r="I39" i="9"/>
  <c r="G39" i="9"/>
  <c r="O38" i="9"/>
  <c r="N38" i="9"/>
  <c r="M38" i="9"/>
  <c r="L38" i="9"/>
  <c r="K38" i="9"/>
  <c r="J38" i="9"/>
  <c r="I38" i="9"/>
  <c r="G38" i="9"/>
  <c r="O37" i="9"/>
  <c r="N37" i="9"/>
  <c r="M37" i="9"/>
  <c r="L37" i="9"/>
  <c r="K37" i="9"/>
  <c r="J37" i="9"/>
  <c r="I37" i="9"/>
  <c r="G37" i="9"/>
  <c r="O36" i="9"/>
  <c r="N36" i="9"/>
  <c r="M36" i="9"/>
  <c r="L36" i="9"/>
  <c r="K36" i="9"/>
  <c r="J36" i="9"/>
  <c r="I36" i="9"/>
  <c r="G36" i="9"/>
  <c r="O35" i="9"/>
  <c r="N35" i="9"/>
  <c r="M35" i="9"/>
  <c r="L35" i="9"/>
  <c r="K35" i="9"/>
  <c r="J35" i="9"/>
  <c r="I35" i="9"/>
  <c r="G35" i="9"/>
  <c r="O34" i="9"/>
  <c r="N34" i="9"/>
  <c r="M34" i="9"/>
  <c r="L34" i="9"/>
  <c r="K34" i="9"/>
  <c r="J34" i="9"/>
  <c r="I34" i="9"/>
  <c r="G34" i="9"/>
  <c r="O33" i="9"/>
  <c r="N33" i="9"/>
  <c r="M33" i="9"/>
  <c r="L33" i="9"/>
  <c r="K33" i="9"/>
  <c r="J33" i="9"/>
  <c r="I33" i="9"/>
  <c r="G33" i="9"/>
  <c r="O32" i="9"/>
  <c r="N32" i="9"/>
  <c r="M32" i="9"/>
  <c r="L32" i="9"/>
  <c r="K32" i="9"/>
  <c r="J32" i="9"/>
  <c r="I32" i="9"/>
  <c r="G32" i="9"/>
  <c r="O31" i="9"/>
  <c r="N31" i="9"/>
  <c r="M31" i="9"/>
  <c r="L31" i="9"/>
  <c r="K31" i="9"/>
  <c r="J31" i="9"/>
  <c r="I31" i="9"/>
  <c r="G31" i="9"/>
  <c r="O30" i="9"/>
  <c r="N30" i="9"/>
  <c r="M30" i="9"/>
  <c r="L30" i="9"/>
  <c r="K30" i="9"/>
  <c r="J30" i="9"/>
  <c r="I30" i="9"/>
  <c r="G30" i="9"/>
  <c r="O29" i="9"/>
  <c r="N29" i="9"/>
  <c r="M29" i="9"/>
  <c r="L29" i="9"/>
  <c r="K29" i="9"/>
  <c r="J29" i="9"/>
  <c r="I29" i="9"/>
  <c r="O28" i="9"/>
  <c r="N28" i="9"/>
  <c r="M28" i="9"/>
  <c r="L28" i="9"/>
  <c r="K28" i="9"/>
  <c r="J28" i="9"/>
  <c r="I28" i="9"/>
  <c r="G28" i="9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B2" i="6"/>
  <c r="E3" i="6"/>
  <c r="E4" i="6" s="1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AL128" i="6"/>
  <c r="AL127" i="6" s="1"/>
  <c r="AM128" i="6"/>
  <c r="AM127" i="6" s="1"/>
  <c r="AN128" i="6"/>
  <c r="AN127" i="6" s="1"/>
  <c r="AO128" i="6"/>
  <c r="AO127" i="6" s="1"/>
  <c r="AE38" i="6"/>
  <c r="AE37" i="6"/>
  <c r="AE36" i="6"/>
  <c r="AE35" i="6"/>
  <c r="AE34" i="6"/>
  <c r="AE33" i="6"/>
  <c r="AE32" i="6"/>
  <c r="AE31" i="6"/>
  <c r="AE30" i="6"/>
  <c r="AE29" i="6"/>
  <c r="AE28" i="6"/>
  <c r="AE27" i="6"/>
  <c r="AE26" i="6"/>
  <c r="AE25" i="6"/>
  <c r="AE24" i="6"/>
  <c r="AE23" i="6"/>
  <c r="AE22" i="6"/>
  <c r="AE21" i="6"/>
  <c r="AE20" i="6"/>
  <c r="AE19" i="6"/>
  <c r="AE18" i="6"/>
  <c r="AE17" i="6"/>
  <c r="AE16" i="6"/>
  <c r="AE15" i="6"/>
  <c r="AE14" i="6"/>
  <c r="AE13" i="6"/>
  <c r="AE12" i="6"/>
  <c r="AE11" i="6"/>
  <c r="AE10" i="6"/>
  <c r="AE9" i="6"/>
  <c r="AE8" i="6"/>
  <c r="AE7" i="6"/>
  <c r="AE6" i="6"/>
  <c r="AE5" i="6"/>
  <c r="AE4" i="6"/>
  <c r="AE3" i="6"/>
  <c r="AE2" i="6"/>
  <c r="AD46" i="6"/>
  <c r="AE46" i="6" s="1"/>
  <c r="AD69" i="6"/>
  <c r="AE69" i="6" s="1"/>
  <c r="AD80" i="6"/>
  <c r="AE80" i="6" s="1"/>
  <c r="AD81" i="6"/>
  <c r="AE81" i="6" s="1"/>
  <c r="AD84" i="6"/>
  <c r="AE84" i="6" s="1"/>
  <c r="AD126" i="6"/>
  <c r="AE126" i="6" s="1"/>
  <c r="AD127" i="6"/>
  <c r="AE127" i="6" s="1"/>
  <c r="AD128" i="6"/>
  <c r="AE128" i="6" s="1"/>
  <c r="Q26" i="6"/>
  <c r="AA26" i="6" s="1"/>
  <c r="O69" i="6"/>
  <c r="O47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30" i="6"/>
  <c r="O29" i="6"/>
  <c r="O28" i="6"/>
  <c r="O27" i="6"/>
  <c r="P27" i="6" s="1"/>
  <c r="Q27" i="6" s="1"/>
  <c r="B4" i="9" l="1"/>
  <c r="Q4" i="9"/>
  <c r="Q6" i="9"/>
  <c r="Q13" i="9"/>
  <c r="Q3" i="9"/>
  <c r="Q10" i="9"/>
  <c r="Q18" i="9"/>
  <c r="Q26" i="9"/>
  <c r="Q5" i="9"/>
  <c r="Q7" i="9"/>
  <c r="Q8" i="9"/>
  <c r="Q9" i="9"/>
  <c r="Q11" i="9"/>
  <c r="Q12" i="9"/>
  <c r="Q14" i="9"/>
  <c r="Q27" i="9"/>
  <c r="Q17" i="9"/>
  <c r="Q25" i="9"/>
  <c r="Q29" i="9"/>
  <c r="Q37" i="9"/>
  <c r="Q45" i="9"/>
  <c r="Q15" i="9"/>
  <c r="Q16" i="9"/>
  <c r="Q19" i="9"/>
  <c r="Q20" i="9"/>
  <c r="Q21" i="9"/>
  <c r="Q22" i="9"/>
  <c r="Q23" i="9"/>
  <c r="Q24" i="9"/>
  <c r="Q28" i="9"/>
  <c r="Q30" i="9"/>
  <c r="Q43" i="9"/>
  <c r="Q47" i="9"/>
  <c r="Q48" i="9"/>
  <c r="Q49" i="9"/>
  <c r="Q50" i="9"/>
  <c r="Q46" i="9"/>
  <c r="Q31" i="9"/>
  <c r="Q32" i="9"/>
  <c r="Q33" i="9"/>
  <c r="Q34" i="9"/>
  <c r="Q36" i="9"/>
  <c r="Q38" i="9"/>
  <c r="Q35" i="9"/>
  <c r="Q39" i="9"/>
  <c r="Q40" i="9"/>
  <c r="Q41" i="9"/>
  <c r="Q42" i="9"/>
  <c r="Q44" i="9"/>
  <c r="B12" i="6"/>
  <c r="B8" i="6"/>
  <c r="B4" i="6"/>
  <c r="B26" i="6"/>
  <c r="B18" i="6"/>
  <c r="B10" i="6"/>
  <c r="B25" i="6"/>
  <c r="B17" i="6"/>
  <c r="B9" i="6"/>
  <c r="B32" i="6"/>
  <c r="B24" i="6"/>
  <c r="B16" i="6"/>
  <c r="B31" i="6"/>
  <c r="B23" i="6"/>
  <c r="B15" i="6"/>
  <c r="B7" i="6"/>
  <c r="B30" i="6"/>
  <c r="B22" i="6"/>
  <c r="B14" i="6"/>
  <c r="B6" i="6"/>
  <c r="B29" i="6"/>
  <c r="B21" i="6"/>
  <c r="B13" i="6"/>
  <c r="B5" i="6"/>
  <c r="B28" i="6"/>
  <c r="B20" i="6"/>
  <c r="B27" i="6"/>
  <c r="B19" i="6"/>
  <c r="B11" i="6"/>
  <c r="B3" i="6"/>
  <c r="P28" i="6"/>
  <c r="B5" i="9" l="1"/>
  <c r="P29" i="6"/>
  <c r="Q28" i="6"/>
  <c r="B6" i="9" l="1"/>
  <c r="P30" i="6"/>
  <c r="Q29" i="6"/>
  <c r="B7" i="9" l="1"/>
  <c r="Q30" i="6"/>
  <c r="P31" i="6"/>
  <c r="B8" i="9" l="1"/>
  <c r="P32" i="6"/>
  <c r="Q31" i="6"/>
  <c r="B9" i="9" l="1"/>
  <c r="Q32" i="6"/>
  <c r="B10" i="9" l="1"/>
  <c r="B11" i="9" l="1"/>
  <c r="B12" i="9" l="1"/>
  <c r="B13" i="9" l="1"/>
  <c r="B14" i="9" l="1"/>
  <c r="B15" i="9" l="1"/>
  <c r="B16" i="9" l="1"/>
  <c r="B17" i="9" l="1"/>
  <c r="B18" i="9" l="1"/>
  <c r="B19" i="9" l="1"/>
  <c r="B20" i="9" l="1"/>
  <c r="B21" i="9" l="1"/>
  <c r="B22" i="9" l="1"/>
  <c r="B23" i="9" l="1"/>
  <c r="B24" i="9" l="1"/>
  <c r="B25" i="9" l="1"/>
  <c r="B26" i="9" l="1"/>
  <c r="B27" i="9" l="1"/>
  <c r="B28" i="9" l="1"/>
  <c r="B29" i="9" l="1"/>
  <c r="B30" i="9" l="1"/>
  <c r="B31" i="9" l="1"/>
  <c r="B32" i="9" l="1"/>
  <c r="B33" i="9" l="1"/>
  <c r="B34" i="9" l="1"/>
  <c r="B35" i="9" l="1"/>
  <c r="B36" i="9" l="1"/>
  <c r="B37" i="9" l="1"/>
  <c r="B38" i="9" l="1"/>
  <c r="B39" i="9" l="1"/>
  <c r="B40" i="9" l="1"/>
  <c r="B41" i="9" l="1"/>
  <c r="B42" i="9" l="1"/>
  <c r="B43" i="9" l="1"/>
  <c r="B44" i="9" l="1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21" i="6"/>
  <c r="M122" i="6"/>
  <c r="M123" i="6"/>
  <c r="M124" i="6"/>
  <c r="M125" i="6"/>
  <c r="M126" i="6"/>
  <c r="M127" i="6"/>
  <c r="M128" i="6"/>
  <c r="M129" i="6"/>
  <c r="M27" i="6"/>
  <c r="L119" i="6"/>
  <c r="M119" i="6" s="1"/>
  <c r="AA32" i="6"/>
  <c r="AA31" i="6"/>
  <c r="AA30" i="6"/>
  <c r="AA29" i="6"/>
  <c r="AA28" i="6"/>
  <c r="AA27" i="6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4" i="1"/>
  <c r="Q4" i="1" s="1"/>
  <c r="L107" i="2"/>
  <c r="M107" i="2" s="1"/>
  <c r="N107" i="2" s="1"/>
  <c r="E107" i="2"/>
  <c r="L106" i="2"/>
  <c r="M106" i="2" s="1"/>
  <c r="N106" i="2" s="1"/>
  <c r="E106" i="2"/>
  <c r="L105" i="2"/>
  <c r="M105" i="2" s="1"/>
  <c r="N105" i="2" s="1"/>
  <c r="E105" i="2"/>
  <c r="N104" i="2"/>
  <c r="E104" i="2"/>
  <c r="N103" i="2"/>
  <c r="E103" i="2"/>
  <c r="N102" i="2"/>
  <c r="E102" i="2"/>
  <c r="E101" i="2"/>
  <c r="H101" i="2" s="1"/>
  <c r="L101" i="2" s="1"/>
  <c r="M101" i="2" s="1"/>
  <c r="N101" i="2" s="1"/>
  <c r="H100" i="2"/>
  <c r="L100" i="2" s="1"/>
  <c r="M100" i="2" s="1"/>
  <c r="N100" i="2" s="1"/>
  <c r="E100" i="2"/>
  <c r="E99" i="2"/>
  <c r="H99" i="2" s="1"/>
  <c r="L99" i="2" s="1"/>
  <c r="M99" i="2" s="1"/>
  <c r="N99" i="2" s="1"/>
  <c r="H98" i="2"/>
  <c r="L98" i="2" s="1"/>
  <c r="M98" i="2" s="1"/>
  <c r="N98" i="2" s="1"/>
  <c r="E98" i="2"/>
  <c r="E97" i="2"/>
  <c r="H97" i="2" s="1"/>
  <c r="L97" i="2" s="1"/>
  <c r="M97" i="2" s="1"/>
  <c r="N97" i="2" s="1"/>
  <c r="E96" i="2"/>
  <c r="H96" i="2" s="1"/>
  <c r="L96" i="2" s="1"/>
  <c r="M96" i="2" s="1"/>
  <c r="N96" i="2" s="1"/>
  <c r="E95" i="2"/>
  <c r="H95" i="2" s="1"/>
  <c r="L95" i="2" s="1"/>
  <c r="M95" i="2" s="1"/>
  <c r="N95" i="2" s="1"/>
  <c r="D95" i="2"/>
  <c r="E94" i="2"/>
  <c r="H94" i="2" s="1"/>
  <c r="L94" i="2" s="1"/>
  <c r="M94" i="2" s="1"/>
  <c r="N94" i="2" s="1"/>
  <c r="E93" i="2"/>
  <c r="H93" i="2" s="1"/>
  <c r="L93" i="2" s="1"/>
  <c r="M93" i="2" s="1"/>
  <c r="N93" i="2" s="1"/>
  <c r="E92" i="2"/>
  <c r="H92" i="2" s="1"/>
  <c r="L92" i="2" s="1"/>
  <c r="M92" i="2" s="1"/>
  <c r="N92" i="2" s="1"/>
  <c r="E91" i="2"/>
  <c r="H91" i="2" s="1"/>
  <c r="L91" i="2" s="1"/>
  <c r="M91" i="2" s="1"/>
  <c r="N91" i="2" s="1"/>
  <c r="E90" i="2"/>
  <c r="H90" i="2" s="1"/>
  <c r="L90" i="2" s="1"/>
  <c r="M90" i="2" s="1"/>
  <c r="N90" i="2" s="1"/>
  <c r="E89" i="2"/>
  <c r="H89" i="2" s="1"/>
  <c r="L89" i="2" s="1"/>
  <c r="M89" i="2" s="1"/>
  <c r="N89" i="2" s="1"/>
  <c r="H88" i="2"/>
  <c r="L88" i="2" s="1"/>
  <c r="M88" i="2" s="1"/>
  <c r="N88" i="2" s="1"/>
  <c r="E88" i="2"/>
  <c r="H87" i="2"/>
  <c r="L87" i="2" s="1"/>
  <c r="M87" i="2" s="1"/>
  <c r="N87" i="2" s="1"/>
  <c r="E87" i="2"/>
  <c r="H86" i="2"/>
  <c r="L86" i="2" s="1"/>
  <c r="M86" i="2" s="1"/>
  <c r="N86" i="2" s="1"/>
  <c r="E86" i="2"/>
  <c r="M85" i="2"/>
  <c r="N85" i="2" s="1"/>
  <c r="L85" i="2"/>
  <c r="H85" i="2"/>
  <c r="E85" i="2"/>
  <c r="H84" i="2"/>
  <c r="L84" i="2" s="1"/>
  <c r="M84" i="2" s="1"/>
  <c r="N84" i="2" s="1"/>
  <c r="E84" i="2"/>
  <c r="H83" i="2"/>
  <c r="L83" i="2" s="1"/>
  <c r="M83" i="2" s="1"/>
  <c r="N83" i="2" s="1"/>
  <c r="E83" i="2"/>
  <c r="L82" i="2"/>
  <c r="M82" i="2" s="1"/>
  <c r="N82" i="2" s="1"/>
  <c r="H82" i="2"/>
  <c r="E82" i="2"/>
  <c r="H81" i="2"/>
  <c r="L81" i="2" s="1"/>
  <c r="M81" i="2" s="1"/>
  <c r="N81" i="2" s="1"/>
  <c r="E81" i="2"/>
  <c r="H80" i="2"/>
  <c r="L80" i="2" s="1"/>
  <c r="M80" i="2" s="1"/>
  <c r="N80" i="2" s="1"/>
  <c r="E80" i="2"/>
  <c r="H79" i="2"/>
  <c r="L79" i="2" s="1"/>
  <c r="M79" i="2" s="1"/>
  <c r="N79" i="2" s="1"/>
  <c r="E79" i="2"/>
  <c r="H78" i="2"/>
  <c r="L78" i="2" s="1"/>
  <c r="M78" i="2" s="1"/>
  <c r="N78" i="2" s="1"/>
  <c r="E78" i="2"/>
  <c r="H77" i="2"/>
  <c r="L77" i="2" s="1"/>
  <c r="M77" i="2" s="1"/>
  <c r="N77" i="2" s="1"/>
  <c r="E77" i="2"/>
  <c r="H76" i="2"/>
  <c r="L76" i="2" s="1"/>
  <c r="M76" i="2" s="1"/>
  <c r="N76" i="2" s="1"/>
  <c r="E76" i="2"/>
  <c r="H75" i="2"/>
  <c r="L75" i="2" s="1"/>
  <c r="M75" i="2" s="1"/>
  <c r="N75" i="2" s="1"/>
  <c r="E75" i="2"/>
  <c r="E74" i="2"/>
  <c r="H74" i="2" s="1"/>
  <c r="L74" i="2" s="1"/>
  <c r="M74" i="2" s="1"/>
  <c r="N74" i="2" s="1"/>
  <c r="E73" i="2"/>
  <c r="H73" i="2" s="1"/>
  <c r="L73" i="2" s="1"/>
  <c r="M73" i="2" s="1"/>
  <c r="N73" i="2" s="1"/>
  <c r="E72" i="2"/>
  <c r="H72" i="2" s="1"/>
  <c r="L72" i="2" s="1"/>
  <c r="M72" i="2" s="1"/>
  <c r="N72" i="2" s="1"/>
  <c r="H71" i="2"/>
  <c r="L71" i="2" s="1"/>
  <c r="M71" i="2" s="1"/>
  <c r="N71" i="2" s="1"/>
  <c r="E71" i="2"/>
  <c r="E70" i="2"/>
  <c r="H70" i="2" s="1"/>
  <c r="L70" i="2" s="1"/>
  <c r="M70" i="2" s="1"/>
  <c r="N70" i="2" s="1"/>
  <c r="E69" i="2"/>
  <c r="H69" i="2" s="1"/>
  <c r="L69" i="2" s="1"/>
  <c r="M69" i="2" s="1"/>
  <c r="N69" i="2" s="1"/>
  <c r="E68" i="2"/>
  <c r="H68" i="2" s="1"/>
  <c r="L68" i="2" s="1"/>
  <c r="M68" i="2" s="1"/>
  <c r="N68" i="2" s="1"/>
  <c r="E67" i="2"/>
  <c r="H67" i="2" s="1"/>
  <c r="L67" i="2" s="1"/>
  <c r="M67" i="2" s="1"/>
  <c r="N67" i="2" s="1"/>
  <c r="E66" i="2"/>
  <c r="H66" i="2" s="1"/>
  <c r="L66" i="2" s="1"/>
  <c r="M66" i="2" s="1"/>
  <c r="N66" i="2" s="1"/>
  <c r="H65" i="2"/>
  <c r="L65" i="2" s="1"/>
  <c r="M65" i="2" s="1"/>
  <c r="N65" i="2" s="1"/>
  <c r="E65" i="2"/>
  <c r="E64" i="2"/>
  <c r="H64" i="2" s="1"/>
  <c r="L64" i="2" s="1"/>
  <c r="M64" i="2" s="1"/>
  <c r="N64" i="2" s="1"/>
  <c r="E63" i="2"/>
  <c r="H63" i="2" s="1"/>
  <c r="L63" i="2" s="1"/>
  <c r="M63" i="2" s="1"/>
  <c r="N63" i="2" s="1"/>
  <c r="E62" i="2"/>
  <c r="H62" i="2" s="1"/>
  <c r="L62" i="2" s="1"/>
  <c r="M62" i="2" s="1"/>
  <c r="N62" i="2" s="1"/>
  <c r="E61" i="2"/>
  <c r="H61" i="2" s="1"/>
  <c r="L61" i="2" s="1"/>
  <c r="M61" i="2" s="1"/>
  <c r="N61" i="2" s="1"/>
  <c r="M60" i="2"/>
  <c r="H59" i="2"/>
  <c r="L59" i="2" s="1"/>
  <c r="M59" i="2" s="1"/>
  <c r="N59" i="2" s="1"/>
  <c r="H58" i="2"/>
  <c r="L58" i="2" s="1"/>
  <c r="M58" i="2" s="1"/>
  <c r="N58" i="2" s="1"/>
  <c r="M57" i="2"/>
  <c r="M56" i="2"/>
  <c r="H55" i="2"/>
  <c r="L55" i="2" s="1"/>
  <c r="M55" i="2" s="1"/>
  <c r="N55" i="2" s="1"/>
  <c r="H54" i="2"/>
  <c r="L54" i="2" s="1"/>
  <c r="M54" i="2" s="1"/>
  <c r="N54" i="2" s="1"/>
  <c r="H53" i="2"/>
  <c r="L53" i="2" s="1"/>
  <c r="M53" i="2" s="1"/>
  <c r="N53" i="2" s="1"/>
  <c r="H52" i="2"/>
  <c r="L52" i="2" s="1"/>
  <c r="M52" i="2" s="1"/>
  <c r="N52" i="2" s="1"/>
  <c r="H51" i="2"/>
  <c r="L51" i="2" s="1"/>
  <c r="M51" i="2" s="1"/>
  <c r="N51" i="2" s="1"/>
  <c r="H50" i="2"/>
  <c r="L50" i="2" s="1"/>
  <c r="M50" i="2" s="1"/>
  <c r="N50" i="2" s="1"/>
  <c r="H49" i="2"/>
  <c r="L49" i="2" s="1"/>
  <c r="M49" i="2" s="1"/>
  <c r="N49" i="2" s="1"/>
  <c r="H48" i="2"/>
  <c r="L48" i="2" s="1"/>
  <c r="M48" i="2" s="1"/>
  <c r="N48" i="2" s="1"/>
  <c r="H47" i="2"/>
  <c r="L47" i="2" s="1"/>
  <c r="M47" i="2" s="1"/>
  <c r="N47" i="2" s="1"/>
  <c r="H46" i="2"/>
  <c r="L46" i="2" s="1"/>
  <c r="M46" i="2" s="1"/>
  <c r="N46" i="2" s="1"/>
  <c r="H44" i="2"/>
  <c r="L44" i="2" s="1"/>
  <c r="M44" i="2" s="1"/>
  <c r="N44" i="2" s="1"/>
  <c r="H43" i="2"/>
  <c r="L43" i="2" s="1"/>
  <c r="M43" i="2" s="1"/>
  <c r="N43" i="2" s="1"/>
  <c r="H42" i="2"/>
  <c r="L42" i="2" s="1"/>
  <c r="M42" i="2" s="1"/>
  <c r="N42" i="2" s="1"/>
  <c r="H41" i="2"/>
  <c r="L41" i="2" s="1"/>
  <c r="M41" i="2" s="1"/>
  <c r="N41" i="2" s="1"/>
  <c r="H40" i="2"/>
  <c r="L40" i="2" s="1"/>
  <c r="M40" i="2" s="1"/>
  <c r="N40" i="2" s="1"/>
  <c r="H39" i="2"/>
  <c r="L39" i="2" s="1"/>
  <c r="M39" i="2" s="1"/>
  <c r="N39" i="2" s="1"/>
  <c r="H38" i="2"/>
  <c r="L38" i="2" s="1"/>
  <c r="M38" i="2" s="1"/>
  <c r="N38" i="2" s="1"/>
  <c r="H37" i="2"/>
  <c r="L37" i="2" s="1"/>
  <c r="M37" i="2" s="1"/>
  <c r="N37" i="2" s="1"/>
  <c r="H36" i="2"/>
  <c r="L36" i="2" s="1"/>
  <c r="M36" i="2" s="1"/>
  <c r="N36" i="2" s="1"/>
  <c r="H35" i="2"/>
  <c r="L35" i="2" s="1"/>
  <c r="M35" i="2" s="1"/>
  <c r="N35" i="2" s="1"/>
  <c r="H34" i="2"/>
  <c r="L34" i="2" s="1"/>
  <c r="M34" i="2" s="1"/>
  <c r="N34" i="2" s="1"/>
  <c r="H33" i="2"/>
  <c r="L33" i="2" s="1"/>
  <c r="M33" i="2" s="1"/>
  <c r="N33" i="2" s="1"/>
  <c r="H32" i="2"/>
  <c r="L32" i="2" s="1"/>
  <c r="M32" i="2" s="1"/>
  <c r="N32" i="2" s="1"/>
  <c r="H31" i="2"/>
  <c r="L31" i="2" s="1"/>
  <c r="M31" i="2" s="1"/>
  <c r="N31" i="2" s="1"/>
  <c r="H30" i="2"/>
  <c r="L30" i="2" s="1"/>
  <c r="M30" i="2" s="1"/>
  <c r="N30" i="2" s="1"/>
  <c r="H29" i="2"/>
  <c r="L29" i="2" s="1"/>
  <c r="M29" i="2" s="1"/>
  <c r="N29" i="2" s="1"/>
  <c r="H28" i="2"/>
  <c r="L28" i="2" s="1"/>
  <c r="M28" i="2" s="1"/>
  <c r="N28" i="2" s="1"/>
  <c r="H27" i="2"/>
  <c r="L27" i="2" s="1"/>
  <c r="M27" i="2" s="1"/>
  <c r="N27" i="2" s="1"/>
  <c r="H26" i="2"/>
  <c r="L26" i="2" s="1"/>
  <c r="M26" i="2" s="1"/>
  <c r="N26" i="2" s="1"/>
  <c r="H25" i="2"/>
  <c r="L25" i="2" s="1"/>
  <c r="M25" i="2" s="1"/>
  <c r="N25" i="2" s="1"/>
  <c r="H24" i="2"/>
  <c r="L24" i="2" s="1"/>
  <c r="M24" i="2" s="1"/>
  <c r="N24" i="2" s="1"/>
  <c r="H23" i="2"/>
  <c r="L23" i="2" s="1"/>
  <c r="M23" i="2" s="1"/>
  <c r="N23" i="2" s="1"/>
  <c r="H21" i="2"/>
  <c r="L21" i="2" s="1"/>
  <c r="M21" i="2" s="1"/>
  <c r="N21" i="2" s="1"/>
  <c r="H20" i="2"/>
  <c r="L20" i="2" s="1"/>
  <c r="M20" i="2" s="1"/>
  <c r="N20" i="2" s="1"/>
  <c r="H19" i="2"/>
  <c r="L19" i="2" s="1"/>
  <c r="M19" i="2" s="1"/>
  <c r="N19" i="2" s="1"/>
  <c r="H18" i="2"/>
  <c r="L18" i="2" s="1"/>
  <c r="M18" i="2" s="1"/>
  <c r="N18" i="2" s="1"/>
  <c r="H17" i="2"/>
  <c r="L17" i="2" s="1"/>
  <c r="M17" i="2" s="1"/>
  <c r="N17" i="2" s="1"/>
  <c r="H16" i="2"/>
  <c r="L16" i="2" s="1"/>
  <c r="M16" i="2" s="1"/>
  <c r="N16" i="2" s="1"/>
  <c r="H15" i="2"/>
  <c r="L15" i="2" s="1"/>
  <c r="M15" i="2" s="1"/>
  <c r="N15" i="2" s="1"/>
  <c r="H14" i="2"/>
  <c r="L14" i="2" s="1"/>
  <c r="H13" i="2"/>
  <c r="L13" i="2" s="1"/>
  <c r="H12" i="2"/>
  <c r="L12" i="2" s="1"/>
  <c r="H11" i="2"/>
  <c r="L11" i="2" s="1"/>
  <c r="H10" i="2"/>
  <c r="L10" i="2" s="1"/>
  <c r="H9" i="2"/>
  <c r="L9" i="2" s="1"/>
  <c r="H8" i="2"/>
  <c r="L8" i="2" s="1"/>
  <c r="H7" i="2"/>
  <c r="L7" i="2" s="1"/>
  <c r="H6" i="2"/>
  <c r="L6" i="2" s="1"/>
  <c r="H5" i="2"/>
  <c r="L5" i="2" s="1"/>
  <c r="H4" i="2"/>
  <c r="L4" i="2" s="1"/>
  <c r="H3" i="2"/>
  <c r="L3" i="2" s="1"/>
  <c r="H2" i="2"/>
  <c r="L2" i="2" s="1"/>
  <c r="E46" i="9" l="1"/>
  <c r="B45" i="9"/>
  <c r="M120" i="6"/>
  <c r="Q5" i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8" i="1" s="1"/>
  <c r="Q49" i="1" s="1"/>
  <c r="Q50" i="1" s="1"/>
  <c r="Q51" i="1" s="1"/>
  <c r="Q52" i="1" s="1"/>
  <c r="Q53" i="1" s="1"/>
  <c r="Q54" i="1" s="1"/>
  <c r="Q55" i="1" s="1"/>
  <c r="Q56" i="1" s="1"/>
  <c r="Q60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E47" i="9" l="1"/>
  <c r="B46" i="9"/>
  <c r="E48" i="9" l="1"/>
  <c r="B47" i="9"/>
  <c r="B48" i="9" l="1"/>
  <c r="E49" i="9"/>
  <c r="E50" i="9" l="1"/>
  <c r="E51" i="9" s="1"/>
  <c r="B49" i="9"/>
  <c r="B50" i="9" l="1"/>
  <c r="B51" i="9" l="1"/>
  <c r="P33" i="6" l="1"/>
  <c r="P34" i="6" s="1"/>
  <c r="E33" i="6"/>
  <c r="E34" i="6" s="1"/>
  <c r="B33" i="6"/>
  <c r="E35" i="6" l="1"/>
  <c r="B34" i="6"/>
  <c r="P35" i="6"/>
  <c r="Q34" i="6"/>
  <c r="AA34" i="6" s="1"/>
  <c r="Q33" i="6"/>
  <c r="AA33" i="6" s="1"/>
  <c r="Q35" i="6" l="1"/>
  <c r="AA35" i="6" s="1"/>
  <c r="P36" i="6"/>
  <c r="E36" i="6"/>
  <c r="B35" i="6"/>
  <c r="E37" i="6" l="1"/>
  <c r="B36" i="6"/>
  <c r="P37" i="6"/>
  <c r="Q36" i="6"/>
  <c r="AA36" i="6" s="1"/>
  <c r="Q37" i="6" l="1"/>
  <c r="AA37" i="6" s="1"/>
  <c r="P38" i="6"/>
  <c r="B37" i="6"/>
  <c r="E38" i="6"/>
  <c r="E39" i="6" l="1"/>
  <c r="B38" i="6"/>
  <c r="P39" i="6"/>
  <c r="Q38" i="6"/>
  <c r="AA38" i="6" s="1"/>
  <c r="P40" i="6" l="1"/>
  <c r="Q39" i="6"/>
  <c r="AA39" i="6" s="1"/>
  <c r="AD39" i="6" s="1"/>
  <c r="AE39" i="6" s="1"/>
  <c r="E40" i="6"/>
  <c r="B39" i="6"/>
  <c r="E41" i="6" l="1"/>
  <c r="B40" i="6"/>
  <c r="P41" i="6"/>
  <c r="Q40" i="6"/>
  <c r="AA40" i="6" s="1"/>
  <c r="AD40" i="6" s="1"/>
  <c r="AE40" i="6" s="1"/>
  <c r="P42" i="6" l="1"/>
  <c r="Q41" i="6"/>
  <c r="AA41" i="6" s="1"/>
  <c r="AD41" i="6" s="1"/>
  <c r="AE41" i="6" s="1"/>
  <c r="E42" i="6"/>
  <c r="B41" i="6"/>
  <c r="E43" i="6" l="1"/>
  <c r="B42" i="6"/>
  <c r="P43" i="6"/>
  <c r="Q42" i="6"/>
  <c r="AA42" i="6" s="1"/>
  <c r="AD42" i="6" s="1"/>
  <c r="AE42" i="6" s="1"/>
  <c r="P44" i="6" l="1"/>
  <c r="Q43" i="6"/>
  <c r="AA43" i="6" s="1"/>
  <c r="AD43" i="6" s="1"/>
  <c r="AE43" i="6" s="1"/>
  <c r="E44" i="6"/>
  <c r="B43" i="6"/>
  <c r="E45" i="6" l="1"/>
  <c r="B44" i="6"/>
  <c r="P45" i="6"/>
  <c r="Q44" i="6"/>
  <c r="AA44" i="6" s="1"/>
  <c r="AD44" i="6" s="1"/>
  <c r="AE44" i="6" s="1"/>
  <c r="P46" i="6" l="1"/>
  <c r="Q45" i="6"/>
  <c r="AA45" i="6" s="1"/>
  <c r="AD45" i="6" s="1"/>
  <c r="AE45" i="6" s="1"/>
  <c r="E46" i="6"/>
  <c r="B45" i="6"/>
  <c r="E47" i="6" l="1"/>
  <c r="B46" i="6"/>
  <c r="P47" i="6"/>
  <c r="Q46" i="6"/>
  <c r="P48" i="6" l="1"/>
  <c r="Q47" i="6"/>
  <c r="AA47" i="6" s="1"/>
  <c r="AD47" i="6" s="1"/>
  <c r="AE47" i="6" s="1"/>
  <c r="E48" i="6"/>
  <c r="B47" i="6"/>
  <c r="E49" i="6" l="1"/>
  <c r="B48" i="6"/>
  <c r="P49" i="6"/>
  <c r="Q48" i="6"/>
  <c r="AA48" i="6" s="1"/>
  <c r="AD48" i="6" s="1"/>
  <c r="AE48" i="6" s="1"/>
  <c r="P50" i="6" l="1"/>
  <c r="Q49" i="6"/>
  <c r="AA49" i="6" s="1"/>
  <c r="AD49" i="6" s="1"/>
  <c r="AE49" i="6" s="1"/>
  <c r="E50" i="6"/>
  <c r="B49" i="6"/>
  <c r="E51" i="6" l="1"/>
  <c r="B50" i="6"/>
  <c r="P51" i="6"/>
  <c r="Q50" i="6"/>
  <c r="AA50" i="6" s="1"/>
  <c r="AD50" i="6" s="1"/>
  <c r="AE50" i="6" s="1"/>
  <c r="P52" i="6" l="1"/>
  <c r="Q51" i="6"/>
  <c r="AA51" i="6" s="1"/>
  <c r="AD51" i="6" s="1"/>
  <c r="AE51" i="6" s="1"/>
  <c r="E52" i="6"/>
  <c r="B51" i="6"/>
  <c r="E53" i="6" l="1"/>
  <c r="B52" i="6"/>
  <c r="P53" i="6"/>
  <c r="Q52" i="6"/>
  <c r="AA52" i="6" s="1"/>
  <c r="AD52" i="6" s="1"/>
  <c r="AE52" i="6" s="1"/>
  <c r="P54" i="6" l="1"/>
  <c r="Q53" i="6"/>
  <c r="AA53" i="6" s="1"/>
  <c r="AD53" i="6" s="1"/>
  <c r="AE53" i="6" s="1"/>
  <c r="E54" i="6"/>
  <c r="B53" i="6"/>
  <c r="E55" i="6" l="1"/>
  <c r="B54" i="6"/>
  <c r="P55" i="6"/>
  <c r="Q54" i="6"/>
  <c r="AA54" i="6" s="1"/>
  <c r="AD54" i="6" s="1"/>
  <c r="AE54" i="6" s="1"/>
  <c r="P56" i="6" l="1"/>
  <c r="Q55" i="6"/>
  <c r="AA55" i="6" s="1"/>
  <c r="AD55" i="6" s="1"/>
  <c r="AE55" i="6" s="1"/>
  <c r="E56" i="6"/>
  <c r="B55" i="6"/>
  <c r="E57" i="6" l="1"/>
  <c r="B56" i="6"/>
  <c r="P57" i="6"/>
  <c r="Q56" i="6"/>
  <c r="AA56" i="6" s="1"/>
  <c r="AD56" i="6" s="1"/>
  <c r="AE56" i="6" s="1"/>
  <c r="P58" i="6" l="1"/>
  <c r="Q57" i="6"/>
  <c r="AA57" i="6" s="1"/>
  <c r="AD57" i="6" s="1"/>
  <c r="AE57" i="6" s="1"/>
  <c r="E58" i="6"/>
  <c r="B57" i="6"/>
  <c r="E59" i="6" l="1"/>
  <c r="B58" i="6"/>
  <c r="P59" i="6"/>
  <c r="Q58" i="6"/>
  <c r="AA58" i="6" s="1"/>
  <c r="AD58" i="6" s="1"/>
  <c r="AE58" i="6" s="1"/>
  <c r="P60" i="6" l="1"/>
  <c r="Q59" i="6"/>
  <c r="AA59" i="6" s="1"/>
  <c r="AD59" i="6" s="1"/>
  <c r="AE59" i="6" s="1"/>
  <c r="E60" i="6"/>
  <c r="B59" i="6"/>
  <c r="E61" i="6" l="1"/>
  <c r="B60" i="6"/>
  <c r="P61" i="6"/>
  <c r="Q60" i="6"/>
  <c r="AA60" i="6" s="1"/>
  <c r="AD60" i="6" s="1"/>
  <c r="AE60" i="6" s="1"/>
  <c r="P62" i="6" l="1"/>
  <c r="Q61" i="6"/>
  <c r="AA61" i="6" s="1"/>
  <c r="AD61" i="6" s="1"/>
  <c r="AE61" i="6" s="1"/>
  <c r="E62" i="6"/>
  <c r="B61" i="6"/>
  <c r="E63" i="6" l="1"/>
  <c r="B62" i="6"/>
  <c r="P63" i="6"/>
  <c r="Q62" i="6"/>
  <c r="AA62" i="6" s="1"/>
  <c r="AD62" i="6" s="1"/>
  <c r="AE62" i="6" s="1"/>
  <c r="P64" i="6" l="1"/>
  <c r="Q63" i="6"/>
  <c r="AA63" i="6" s="1"/>
  <c r="AD63" i="6" s="1"/>
  <c r="AE63" i="6" s="1"/>
  <c r="E64" i="6"/>
  <c r="B63" i="6"/>
  <c r="E65" i="6" l="1"/>
  <c r="B64" i="6"/>
  <c r="P65" i="6"/>
  <c r="Q64" i="6"/>
  <c r="AA64" i="6" s="1"/>
  <c r="AD64" i="6" s="1"/>
  <c r="AE64" i="6" s="1"/>
  <c r="P66" i="6" l="1"/>
  <c r="Q65" i="6"/>
  <c r="AA65" i="6" s="1"/>
  <c r="AD65" i="6" s="1"/>
  <c r="AE65" i="6" s="1"/>
  <c r="E66" i="6"/>
  <c r="B65" i="6"/>
  <c r="E67" i="6" l="1"/>
  <c r="B66" i="6"/>
  <c r="P67" i="6"/>
  <c r="Q66" i="6"/>
  <c r="AA66" i="6" s="1"/>
  <c r="AD66" i="6" s="1"/>
  <c r="AE66" i="6" s="1"/>
  <c r="P68" i="6" l="1"/>
  <c r="Q67" i="6"/>
  <c r="AA67" i="6" s="1"/>
  <c r="AD67" i="6" s="1"/>
  <c r="AE67" i="6" s="1"/>
  <c r="E68" i="6"/>
  <c r="B67" i="6"/>
  <c r="E69" i="6" l="1"/>
  <c r="B68" i="6"/>
  <c r="P69" i="6"/>
  <c r="Q68" i="6"/>
  <c r="AA68" i="6" s="1"/>
  <c r="AD68" i="6" s="1"/>
  <c r="AE68" i="6" s="1"/>
  <c r="P70" i="6" l="1"/>
  <c r="Q69" i="6"/>
  <c r="E70" i="6"/>
  <c r="B69" i="6"/>
  <c r="E71" i="6" l="1"/>
  <c r="B70" i="6"/>
  <c r="P71" i="6"/>
  <c r="Q70" i="6"/>
  <c r="AA70" i="6" s="1"/>
  <c r="AD70" i="6" s="1"/>
  <c r="AE70" i="6" s="1"/>
  <c r="P72" i="6" l="1"/>
  <c r="Q71" i="6"/>
  <c r="AA71" i="6" s="1"/>
  <c r="AD71" i="6" s="1"/>
  <c r="AE71" i="6" s="1"/>
  <c r="E72" i="6"/>
  <c r="B71" i="6"/>
  <c r="E73" i="6" l="1"/>
  <c r="B72" i="6"/>
  <c r="P73" i="6"/>
  <c r="Q72" i="6"/>
  <c r="AA72" i="6" s="1"/>
  <c r="AD72" i="6" s="1"/>
  <c r="AE72" i="6" s="1"/>
  <c r="P74" i="6" l="1"/>
  <c r="Q73" i="6"/>
  <c r="AA73" i="6" s="1"/>
  <c r="AD73" i="6" s="1"/>
  <c r="AE73" i="6" s="1"/>
  <c r="E74" i="6"/>
  <c r="B73" i="6"/>
  <c r="E75" i="6" l="1"/>
  <c r="B74" i="6"/>
  <c r="P75" i="6"/>
  <c r="Q74" i="6"/>
  <c r="AA74" i="6" s="1"/>
  <c r="AD74" i="6" s="1"/>
  <c r="AE74" i="6" s="1"/>
  <c r="P76" i="6" l="1"/>
  <c r="Q75" i="6"/>
  <c r="AA75" i="6" s="1"/>
  <c r="AD75" i="6" s="1"/>
  <c r="AE75" i="6" s="1"/>
  <c r="E76" i="6"/>
  <c r="B75" i="6"/>
  <c r="E77" i="6" l="1"/>
  <c r="B76" i="6"/>
  <c r="P77" i="6"/>
  <c r="Q76" i="6"/>
  <c r="AA76" i="6" s="1"/>
  <c r="AD76" i="6" s="1"/>
  <c r="AE76" i="6" s="1"/>
  <c r="P78" i="6" l="1"/>
  <c r="Q77" i="6"/>
  <c r="AA77" i="6" s="1"/>
  <c r="AD77" i="6" s="1"/>
  <c r="AE77" i="6" s="1"/>
  <c r="E78" i="6"/>
  <c r="B77" i="6"/>
  <c r="E79" i="6" l="1"/>
  <c r="B78" i="6"/>
  <c r="P79" i="6"/>
  <c r="Q78" i="6"/>
  <c r="AA78" i="6" s="1"/>
  <c r="AD78" i="6" s="1"/>
  <c r="AE78" i="6" s="1"/>
  <c r="P80" i="6" l="1"/>
  <c r="Q79" i="6"/>
  <c r="AA79" i="6" s="1"/>
  <c r="AD79" i="6" s="1"/>
  <c r="AE79" i="6" s="1"/>
  <c r="E80" i="6"/>
  <c r="B79" i="6"/>
  <c r="E81" i="6" l="1"/>
  <c r="B80" i="6"/>
  <c r="P81" i="6"/>
  <c r="Q80" i="6"/>
  <c r="P82" i="6" l="1"/>
  <c r="Q81" i="6"/>
  <c r="E82" i="6"/>
  <c r="B81" i="6"/>
  <c r="E83" i="6" l="1"/>
  <c r="B82" i="6"/>
  <c r="P83" i="6"/>
  <c r="Q82" i="6"/>
  <c r="AA82" i="6" s="1"/>
  <c r="AD82" i="6" s="1"/>
  <c r="AE82" i="6" s="1"/>
  <c r="P84" i="6" l="1"/>
  <c r="Q83" i="6"/>
  <c r="AA83" i="6" s="1"/>
  <c r="AD83" i="6" s="1"/>
  <c r="AE83" i="6" s="1"/>
  <c r="E84" i="6"/>
  <c r="B83" i="6"/>
  <c r="E85" i="6" l="1"/>
  <c r="B84" i="6"/>
  <c r="P85" i="6"/>
  <c r="Q84" i="6"/>
  <c r="P86" i="6" l="1"/>
  <c r="Q85" i="6"/>
  <c r="AA85" i="6" s="1"/>
  <c r="AD85" i="6" s="1"/>
  <c r="AE85" i="6" s="1"/>
  <c r="E86" i="6"/>
  <c r="B85" i="6"/>
  <c r="E87" i="6" l="1"/>
  <c r="B86" i="6"/>
  <c r="P87" i="6"/>
  <c r="Q86" i="6"/>
  <c r="AA86" i="6" s="1"/>
  <c r="AD86" i="6" s="1"/>
  <c r="AE86" i="6" s="1"/>
  <c r="P88" i="6" l="1"/>
  <c r="Q87" i="6"/>
  <c r="AA87" i="6" s="1"/>
  <c r="AD87" i="6" s="1"/>
  <c r="AE87" i="6" s="1"/>
  <c r="E88" i="6"/>
  <c r="B87" i="6"/>
  <c r="E89" i="6" l="1"/>
  <c r="B88" i="6"/>
  <c r="P89" i="6"/>
  <c r="Q88" i="6"/>
  <c r="AA88" i="6" s="1"/>
  <c r="AD88" i="6" s="1"/>
  <c r="AE88" i="6" s="1"/>
  <c r="P90" i="6" l="1"/>
  <c r="Q89" i="6"/>
  <c r="AA89" i="6" s="1"/>
  <c r="AD89" i="6" s="1"/>
  <c r="AE89" i="6" s="1"/>
  <c r="E90" i="6"/>
  <c r="B89" i="6"/>
  <c r="E91" i="6" l="1"/>
  <c r="B90" i="6"/>
  <c r="P91" i="6"/>
  <c r="Q90" i="6"/>
  <c r="AA90" i="6" s="1"/>
  <c r="AD90" i="6" s="1"/>
  <c r="AE90" i="6" s="1"/>
  <c r="P92" i="6" l="1"/>
  <c r="Q91" i="6"/>
  <c r="AA91" i="6" s="1"/>
  <c r="AD91" i="6" s="1"/>
  <c r="AE91" i="6" s="1"/>
  <c r="E92" i="6"/>
  <c r="B91" i="6"/>
  <c r="E93" i="6" l="1"/>
  <c r="B92" i="6"/>
  <c r="P93" i="6"/>
  <c r="Q92" i="6"/>
  <c r="AA92" i="6" s="1"/>
  <c r="AD92" i="6" s="1"/>
  <c r="AE92" i="6" s="1"/>
  <c r="P94" i="6" l="1"/>
  <c r="Q93" i="6"/>
  <c r="AA93" i="6" s="1"/>
  <c r="AD93" i="6" s="1"/>
  <c r="AE93" i="6" s="1"/>
  <c r="E94" i="6"/>
  <c r="B93" i="6"/>
  <c r="E95" i="6" l="1"/>
  <c r="B94" i="6"/>
  <c r="P95" i="6"/>
  <c r="Q94" i="6"/>
  <c r="AA94" i="6" s="1"/>
  <c r="AD94" i="6" s="1"/>
  <c r="AE94" i="6" s="1"/>
  <c r="P96" i="6" l="1"/>
  <c r="Q95" i="6"/>
  <c r="AA95" i="6" s="1"/>
  <c r="AD95" i="6" s="1"/>
  <c r="AE95" i="6" s="1"/>
  <c r="E96" i="6"/>
  <c r="B95" i="6"/>
  <c r="E97" i="6" l="1"/>
  <c r="B96" i="6"/>
  <c r="P97" i="6"/>
  <c r="Q96" i="6"/>
  <c r="AA96" i="6" s="1"/>
  <c r="AD96" i="6" s="1"/>
  <c r="AE96" i="6" s="1"/>
  <c r="P98" i="6" l="1"/>
  <c r="Q97" i="6"/>
  <c r="AA97" i="6" s="1"/>
  <c r="AD97" i="6" s="1"/>
  <c r="AE97" i="6" s="1"/>
  <c r="E98" i="6"/>
  <c r="B97" i="6"/>
  <c r="E99" i="6" l="1"/>
  <c r="B98" i="6"/>
  <c r="P99" i="6"/>
  <c r="Q98" i="6"/>
  <c r="AA98" i="6" s="1"/>
  <c r="AD98" i="6" s="1"/>
  <c r="AE98" i="6" s="1"/>
  <c r="P100" i="6" l="1"/>
  <c r="Q99" i="6"/>
  <c r="AA99" i="6" s="1"/>
  <c r="AD99" i="6" s="1"/>
  <c r="AE99" i="6" s="1"/>
  <c r="E100" i="6"/>
  <c r="B99" i="6"/>
  <c r="E101" i="6" l="1"/>
  <c r="B100" i="6"/>
  <c r="P101" i="6"/>
  <c r="Q100" i="6"/>
  <c r="AA100" i="6" s="1"/>
  <c r="AD100" i="6" s="1"/>
  <c r="AE100" i="6" s="1"/>
  <c r="P102" i="6" l="1"/>
  <c r="Q101" i="6"/>
  <c r="AA101" i="6" s="1"/>
  <c r="AD101" i="6" s="1"/>
  <c r="AE101" i="6" s="1"/>
  <c r="E102" i="6"/>
  <c r="B101" i="6"/>
  <c r="E103" i="6" l="1"/>
  <c r="B102" i="6"/>
  <c r="P103" i="6"/>
  <c r="Q102" i="6"/>
  <c r="AA102" i="6" s="1"/>
  <c r="AD102" i="6" s="1"/>
  <c r="AE102" i="6" s="1"/>
  <c r="P104" i="6" l="1"/>
  <c r="Q103" i="6"/>
  <c r="AA103" i="6" s="1"/>
  <c r="AD103" i="6" s="1"/>
  <c r="AE103" i="6" s="1"/>
  <c r="E104" i="6"/>
  <c r="B103" i="6"/>
  <c r="E105" i="6" l="1"/>
  <c r="B104" i="6"/>
  <c r="P105" i="6"/>
  <c r="Q104" i="6"/>
  <c r="AA104" i="6" s="1"/>
  <c r="AD104" i="6" s="1"/>
  <c r="AE104" i="6" s="1"/>
  <c r="P106" i="6" l="1"/>
  <c r="Q105" i="6"/>
  <c r="AA105" i="6" s="1"/>
  <c r="AD105" i="6" s="1"/>
  <c r="AE105" i="6" s="1"/>
  <c r="E106" i="6"/>
  <c r="B105" i="6"/>
  <c r="E107" i="6" l="1"/>
  <c r="B106" i="6"/>
  <c r="P107" i="6"/>
  <c r="Q106" i="6"/>
  <c r="AA106" i="6" s="1"/>
  <c r="AD106" i="6" s="1"/>
  <c r="AE106" i="6" s="1"/>
  <c r="P108" i="6" l="1"/>
  <c r="Q107" i="6"/>
  <c r="AA107" i="6" s="1"/>
  <c r="AD107" i="6" s="1"/>
  <c r="AE107" i="6" s="1"/>
  <c r="E108" i="6"/>
  <c r="B107" i="6"/>
  <c r="E109" i="6" l="1"/>
  <c r="B108" i="6"/>
  <c r="P109" i="6"/>
  <c r="Q108" i="6"/>
  <c r="AA108" i="6" s="1"/>
  <c r="AD108" i="6" s="1"/>
  <c r="AE108" i="6" s="1"/>
  <c r="P110" i="6" l="1"/>
  <c r="Q109" i="6"/>
  <c r="AA109" i="6" s="1"/>
  <c r="AD109" i="6" s="1"/>
  <c r="AE109" i="6" s="1"/>
  <c r="E110" i="6"/>
  <c r="B109" i="6"/>
  <c r="E111" i="6" l="1"/>
  <c r="B110" i="6"/>
  <c r="P111" i="6"/>
  <c r="Q110" i="6"/>
  <c r="AA110" i="6" s="1"/>
  <c r="AD110" i="6" s="1"/>
  <c r="AE110" i="6" s="1"/>
  <c r="P112" i="6" l="1"/>
  <c r="Q111" i="6"/>
  <c r="AA111" i="6" s="1"/>
  <c r="AD111" i="6" s="1"/>
  <c r="AE111" i="6" s="1"/>
  <c r="E112" i="6"/>
  <c r="B111" i="6"/>
  <c r="E113" i="6" l="1"/>
  <c r="B112" i="6"/>
  <c r="P113" i="6"/>
  <c r="Q112" i="6"/>
  <c r="AA112" i="6" s="1"/>
  <c r="AD112" i="6" s="1"/>
  <c r="AE112" i="6" s="1"/>
  <c r="P114" i="6" l="1"/>
  <c r="Q113" i="6"/>
  <c r="AA113" i="6" s="1"/>
  <c r="AD113" i="6" s="1"/>
  <c r="AE113" i="6" s="1"/>
  <c r="E114" i="6"/>
  <c r="B113" i="6"/>
  <c r="E115" i="6" l="1"/>
  <c r="B114" i="6"/>
  <c r="P115" i="6"/>
  <c r="Q114" i="6"/>
  <c r="AA114" i="6" s="1"/>
  <c r="AD114" i="6" s="1"/>
  <c r="AE114" i="6" s="1"/>
  <c r="P116" i="6" l="1"/>
  <c r="Q115" i="6"/>
  <c r="AA115" i="6" s="1"/>
  <c r="AD115" i="6" s="1"/>
  <c r="AE115" i="6" s="1"/>
  <c r="E116" i="6"/>
  <c r="B115" i="6"/>
  <c r="E117" i="6" l="1"/>
  <c r="B116" i="6"/>
  <c r="P117" i="6"/>
  <c r="Q116" i="6"/>
  <c r="AA116" i="6" s="1"/>
  <c r="AD116" i="6" s="1"/>
  <c r="AE116" i="6" s="1"/>
  <c r="P118" i="6" l="1"/>
  <c r="Q117" i="6"/>
  <c r="AA117" i="6" s="1"/>
  <c r="AD117" i="6" s="1"/>
  <c r="AE117" i="6" s="1"/>
  <c r="E118" i="6"/>
  <c r="B117" i="6"/>
  <c r="E119" i="6" l="1"/>
  <c r="B118" i="6"/>
  <c r="P119" i="6"/>
  <c r="Q118" i="6"/>
  <c r="AA118" i="6" s="1"/>
  <c r="AD118" i="6" s="1"/>
  <c r="AE118" i="6" s="1"/>
  <c r="P120" i="6" l="1"/>
  <c r="Q119" i="6"/>
  <c r="AA119" i="6" s="1"/>
  <c r="AD119" i="6" s="1"/>
  <c r="AE119" i="6" s="1"/>
  <c r="E120" i="6"/>
  <c r="B119" i="6"/>
  <c r="E121" i="6" l="1"/>
  <c r="B120" i="6"/>
  <c r="P121" i="6"/>
  <c r="Q120" i="6"/>
  <c r="AA120" i="6" s="1"/>
  <c r="AD120" i="6" s="1"/>
  <c r="AE120" i="6" s="1"/>
  <c r="P122" i="6" l="1"/>
  <c r="Q121" i="6"/>
  <c r="AA121" i="6" s="1"/>
  <c r="AD121" i="6" s="1"/>
  <c r="AE121" i="6" s="1"/>
  <c r="E122" i="6"/>
  <c r="B121" i="6"/>
  <c r="E123" i="6" l="1"/>
  <c r="B122" i="6"/>
  <c r="P123" i="6"/>
  <c r="Q122" i="6"/>
  <c r="AA122" i="6" s="1"/>
  <c r="AD122" i="6" s="1"/>
  <c r="AE122" i="6" s="1"/>
  <c r="P124" i="6" l="1"/>
  <c r="Q123" i="6"/>
  <c r="AA123" i="6" s="1"/>
  <c r="AD123" i="6" s="1"/>
  <c r="AE123" i="6" s="1"/>
  <c r="E124" i="6"/>
  <c r="B123" i="6"/>
  <c r="E125" i="6" l="1"/>
  <c r="B124" i="6"/>
  <c r="P125" i="6"/>
  <c r="Q124" i="6"/>
  <c r="AA124" i="6" s="1"/>
  <c r="AD124" i="6" s="1"/>
  <c r="AE124" i="6" s="1"/>
  <c r="P126" i="6" l="1"/>
  <c r="Q125" i="6"/>
  <c r="AA125" i="6" s="1"/>
  <c r="AD125" i="6" s="1"/>
  <c r="AE125" i="6" s="1"/>
  <c r="E126" i="6"/>
  <c r="B125" i="6"/>
  <c r="E127" i="6" l="1"/>
  <c r="B126" i="6"/>
  <c r="P127" i="6"/>
  <c r="Q126" i="6"/>
  <c r="P128" i="6" l="1"/>
  <c r="Q127" i="6"/>
  <c r="E128" i="6"/>
  <c r="B127" i="6"/>
  <c r="B128" i="6" l="1"/>
  <c r="E129" i="6"/>
  <c r="B129" i="6" s="1"/>
  <c r="Q128" i="6"/>
  <c r="P129" i="6"/>
  <c r="Q129" i="6" s="1"/>
  <c r="AA129" i="6" s="1"/>
  <c r="AD129" i="6" s="1"/>
  <c r="AE129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tc={22329FCE-B638-4C68-B245-0DE0E3EDFDF4}</author>
    <author>tc={253C3E13-6A97-4753-9FE7-51632CD4C81D}</author>
    <author>tc={20051A2B-7C56-4CB4-A61E-8FF5C12FF07B}</author>
    <author>tc={6D3FC13E-8B85-429B-BCA1-F509D875BBA2}</author>
    <author>tc={ED5A434D-4C5D-4E0C-B2B9-6A51E50CAD07}</author>
    <author>tc={7DF71B8D-DCD2-4D6A-B6DA-5411901FA75A}</author>
  </authors>
  <commentList>
    <comment ref="G1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to be captured from google</t>
      </text>
    </comment>
    <comment ref="H1" authorId="1" shapeId="0" xr:uid="{00000000-0006-0000-00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Charlie - please can you insert a formula that can split the text in column G by a comma</t>
      </text>
    </comment>
    <comment ref="I1" authorId="2" shapeId="0" xr:uid="{00000000-0006-0000-00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Charlie - please can you insert a formula that can split the text in column G by a comma</t>
      </text>
    </comment>
    <comment ref="S1" authorId="3" shapeId="0" xr:uid="{00000000-0006-0000-0000-00000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to be captured from google</t>
      </text>
    </comment>
    <comment ref="T1" authorId="4" shapeId="0" xr:uid="{00000000-0006-0000-0000-00000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Charlie - please can you insert a formula that can split the text in column G by a comma</t>
      </text>
    </comment>
    <comment ref="U1" authorId="5" shapeId="0" xr:uid="{00000000-0006-0000-0000-000006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Charlie - please can you insert a formula that can split the text in column G by a comma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<sst xmlns="http://schemas.openxmlformats.org/spreadsheetml/2006/main" count="1820" uniqueCount="279">
  <si>
    <t>Timestamp</t>
  </si>
  <si>
    <t>Wrsitband Team Location</t>
  </si>
  <si>
    <t>Longitude</t>
  </si>
  <si>
    <t>Latitude</t>
  </si>
  <si>
    <t>End of Queue Location</t>
  </si>
  <si>
    <t>Latest Band No. Exited</t>
  </si>
  <si>
    <t>Total In Queue with Wrist-bands</t>
  </si>
  <si>
    <t>Estimate of Queue without Wrist-bands</t>
  </si>
  <si>
    <t>Estimated Total Queue</t>
  </si>
  <si>
    <t xml:space="preserve"> HIDDEN COLUMN Estimated Total Queue UNFORMATTED Time based on PoW Flow rate </t>
  </si>
  <si>
    <t>Estimated Total Queue Time based on assumed flow rate</t>
  </si>
  <si>
    <t>PoW Flow rate</t>
  </si>
  <si>
    <t>Part of template</t>
  </si>
  <si>
    <t>Nice to have - to create graphic</t>
  </si>
  <si>
    <t>Formula used to calculate</t>
  </si>
  <si>
    <t>Must have - but not avaliable</t>
  </si>
  <si>
    <t>Start-Point</t>
  </si>
  <si>
    <t>Start Longitude</t>
  </si>
  <si>
    <t>Start Latitude</t>
  </si>
  <si>
    <t>Ending-Point</t>
  </si>
  <si>
    <t>End Longitude</t>
  </si>
  <si>
    <t>End Latitude</t>
  </si>
  <si>
    <t>Latest Band No. Issued</t>
  </si>
  <si>
    <t xml:space="preserve"> HIDDEN COLUMN Estimated Total Queue UNFORMATTED Time based on 2,200/hr flow </t>
  </si>
  <si>
    <t>Assumed Flow rate</t>
  </si>
  <si>
    <t>Wrist-banding at Jubilee Gardens (London Eye)</t>
  </si>
  <si>
    <t xml:space="preserve">Southwark Bridge </t>
  </si>
  <si>
    <t>North of Jubilee Gardens (gradually moving on route)</t>
  </si>
  <si>
    <t>East of London Bridge</t>
  </si>
  <si>
    <t>Just West of London Bridge</t>
  </si>
  <si>
    <t>Highlited columns to include in the data</t>
  </si>
  <si>
    <t>Festival Hall</t>
  </si>
  <si>
    <t>West of Southwark Bridge</t>
  </si>
  <si>
    <t>Timestamp: Timestamp format date&amp;Time</t>
  </si>
  <si>
    <t>Waterloo Bridge</t>
  </si>
  <si>
    <t>Just East of Blackfrairs Bridge</t>
  </si>
  <si>
    <t>Start Latitude: Wristband Distribution point Latitude</t>
  </si>
  <si>
    <t>North of Jubilee Gardens</t>
  </si>
  <si>
    <t>Start Longitude: Wristband Distribution point Longitude</t>
  </si>
  <si>
    <t>West of Blackfriars</t>
  </si>
  <si>
    <t>End Latitude: Wristband exit point Latitude</t>
  </si>
  <si>
    <t>Canon Street Bridge</t>
  </si>
  <si>
    <t>End Longitude: Wristband exit point Longitude</t>
  </si>
  <si>
    <t>Minerva House</t>
  </si>
  <si>
    <t>We would need a full list of Latitude and Longitude points connecting the entire queue.</t>
  </si>
  <si>
    <t>Jubilee Gardens</t>
  </si>
  <si>
    <t>St Olave Steps, London Bridge</t>
  </si>
  <si>
    <t xml:space="preserve">We will add a column where tis info is </t>
  </si>
  <si>
    <t>South Bank</t>
  </si>
  <si>
    <t>Tower Bridge</t>
  </si>
  <si>
    <t>Blackfriars Bridge</t>
  </si>
  <si>
    <t>Pottersfield Park</t>
  </si>
  <si>
    <t>Shad Thames (beyond Tower Bridge)</t>
  </si>
  <si>
    <t>Near Pottersfield Park</t>
  </si>
  <si>
    <t>Junction of Bermondsey Wall &amp; George Rd</t>
  </si>
  <si>
    <t>Bermondsey at junction with Cathay St</t>
  </si>
  <si>
    <t>Mill Street</t>
  </si>
  <si>
    <t>Butler's Wharf</t>
  </si>
  <si>
    <t>Bermondsey Wall West</t>
  </si>
  <si>
    <t>Loftie Street</t>
  </si>
  <si>
    <t>Southwark Park</t>
  </si>
  <si>
    <t>Added for Consistency site</t>
  </si>
  <si>
    <t>Can't be null values</t>
  </si>
  <si>
    <t xml:space="preserve"> - </t>
  </si>
  <si>
    <t>-</t>
  </si>
  <si>
    <t>Pottersfield Park (Southwark side of Disney Queue)</t>
  </si>
  <si>
    <t>Pottersfield Park - Shad Thames</t>
  </si>
  <si>
    <t>Potterfield Park</t>
  </si>
  <si>
    <t>Shad Thames East of</t>
  </si>
  <si>
    <t>City Hall</t>
  </si>
  <si>
    <t>Old City Hall</t>
  </si>
  <si>
    <t>East of Providence Square</t>
  </si>
  <si>
    <t>Inside Southwark Park</t>
  </si>
  <si>
    <t>Cathay Street</t>
  </si>
  <si>
    <t>Shad Thames</t>
  </si>
  <si>
    <t xml:space="preserve"> -   </t>
  </si>
  <si>
    <t>Chambers Street</t>
  </si>
  <si>
    <t>Southwark Park (Zone 1)</t>
  </si>
  <si>
    <t>Southwark Park (Zone 2)</t>
  </si>
  <si>
    <t>Moving from Southwark to back of queue/Potters Field</t>
  </si>
  <si>
    <t xml:space="preserve">At Potters Field Park </t>
  </si>
  <si>
    <t>Beyond Potters Field</t>
  </si>
  <si>
    <t>At Potters Field Park - moving to end of queue</t>
  </si>
  <si>
    <t>near London Bridge</t>
  </si>
  <si>
    <t>Moving to end of queue</t>
  </si>
  <si>
    <t>Southwark Cathedral</t>
  </si>
  <si>
    <t>Hays Galleria</t>
  </si>
  <si>
    <t>Gabriel's Wharf</t>
  </si>
  <si>
    <t>West of Blackfriars Bridge</t>
  </si>
  <si>
    <t>Belvedere Road</t>
  </si>
  <si>
    <t>D</t>
  </si>
  <si>
    <t>Day</t>
  </si>
  <si>
    <t>Time</t>
  </si>
  <si>
    <t>Corrected Last Band No. issued</t>
  </si>
  <si>
    <t>Gate 5 prior to Westminster Hall</t>
  </si>
  <si>
    <t>Location of Wrist-banding operation</t>
  </si>
  <si>
    <t>End of Queue</t>
  </si>
  <si>
    <t>HIDDEN COLUMN Estimated Total Queue UNFORMATTED Time based on 2,200/hr flow</t>
  </si>
  <si>
    <t>Notes</t>
  </si>
  <si>
    <t>(+6)</t>
  </si>
  <si>
    <t>Thursday</t>
  </si>
  <si>
    <t>(+7)</t>
  </si>
  <si>
    <t>Friday</t>
  </si>
  <si>
    <t>0</t>
  </si>
  <si>
    <t>(+8)</t>
  </si>
  <si>
    <t>Saturday</t>
  </si>
  <si>
    <t>(+9)</t>
  </si>
  <si>
    <t>Sunday</t>
  </si>
  <si>
    <t>At Potters Field Park</t>
  </si>
  <si>
    <t>(+10)</t>
  </si>
  <si>
    <t>Monday</t>
  </si>
  <si>
    <t>N/A</t>
  </si>
  <si>
    <t>Must have - but avaliable - Wristband team</t>
  </si>
  <si>
    <t>Must have - but avaliable - Others</t>
  </si>
  <si>
    <t>Latest Band No. Exited from VTG Gate 5</t>
  </si>
  <si>
    <t>Must have - but avaliable - Stewards</t>
  </si>
  <si>
    <t>No of the last wristband issued</t>
  </si>
  <si>
    <t>OPF Flowrate (People that have gone through VTG Gate 5)</t>
  </si>
  <si>
    <t>Cumulative people that have gone through VTG Gate 5</t>
  </si>
  <si>
    <t>51.49343826885642, -0.05373547488241132</t>
  </si>
  <si>
    <t>Longtitde &amp; Latitude</t>
  </si>
  <si>
    <t>D+05</t>
  </si>
  <si>
    <t>Date</t>
  </si>
  <si>
    <t>Wednesday</t>
  </si>
  <si>
    <t>(D+5)</t>
  </si>
  <si>
    <t>(D+6)</t>
  </si>
  <si>
    <t>(D+7)</t>
  </si>
  <si>
    <t>(D+8)</t>
  </si>
  <si>
    <t>(D+9)</t>
  </si>
  <si>
    <t>(D+10)</t>
  </si>
  <si>
    <t>Wristband Issue Flow rate</t>
  </si>
  <si>
    <t>Latest Writstband No. Issued</t>
  </si>
  <si>
    <t>Location of Wristband Team</t>
  </si>
  <si>
    <t>No. of People that have gone through VTG Gate 5 in the hour</t>
  </si>
  <si>
    <t>Cumulative No. of people that have gone through VTG Gate 5</t>
  </si>
  <si>
    <t>Total In Queue with Wristbands</t>
  </si>
  <si>
    <t>Estimate of Queue without Wristbands</t>
  </si>
  <si>
    <t>Assumed Flowrate</t>
  </si>
  <si>
    <t>KEY</t>
  </si>
  <si>
    <t>Formula used to calculate cell value</t>
  </si>
  <si>
    <t>Data collected by Wristband team</t>
  </si>
  <si>
    <t>Data collected by Stewards - End of Queue</t>
  </si>
  <si>
    <t>Data collected by Stewards - VTG Gate 5</t>
  </si>
  <si>
    <t>Data collected by POW</t>
  </si>
  <si>
    <t>Assessed by Arcadis</t>
  </si>
  <si>
    <t>Location of End of Queue</t>
  </si>
  <si>
    <t>Data collected by Stewards Control</t>
  </si>
  <si>
    <t>Wristband issue commenced</t>
  </si>
  <si>
    <t>Queue moving over bridge/ VTG opened</t>
  </si>
  <si>
    <t>POW opened</t>
  </si>
  <si>
    <t>Flow rate</t>
  </si>
  <si>
    <t>Average</t>
  </si>
  <si>
    <t>Length of Queue</t>
  </si>
  <si>
    <t>Estimated Queue Time based (on "Assumed flowrate" - D/H/M format)</t>
  </si>
  <si>
    <t>Estimated Queue Time (based on "Assumed flowrate" - Decimal)</t>
  </si>
  <si>
    <t>Data to be inputted by Arcadis - Not currently part of scope</t>
  </si>
  <si>
    <t>Wristband Team - Nearest Landmark</t>
  </si>
  <si>
    <t>Wristband Team - What 3 words Location</t>
  </si>
  <si>
    <t>End of Queue - Nearest Landmark</t>
  </si>
  <si>
    <t>End of Queue - What 3 words Location</t>
  </si>
  <si>
    <t>Is Wristband operation at the end of the queue</t>
  </si>
  <si>
    <t>Yes</t>
  </si>
  <si>
    <t>No</t>
  </si>
  <si>
    <t>Hours Left Before LiS Closes</t>
  </si>
  <si>
    <t>Flowrate into PoW</t>
  </si>
  <si>
    <t>Queue LineString</t>
  </si>
  <si>
    <t>51.500981, -0.124277</t>
  </si>
  <si>
    <t>51.500954, -0.123247</t>
  </si>
  <si>
    <t>51.500818, -0.119962</t>
  </si>
  <si>
    <t>51.501246, -0.119854</t>
  </si>
  <si>
    <t>51.501593, -0.119811</t>
  </si>
  <si>
    <t>51.502121, -0.119704</t>
  </si>
  <si>
    <t>51.502461, -0.119608</t>
  </si>
  <si>
    <t>51.503127381207165, -0.11943330271935827</t>
  </si>
  <si>
    <t>51.503652, -0.119342</t>
  </si>
  <si>
    <t>51.503935, -0.119337</t>
  </si>
  <si>
    <t>51.504395, -0.119178</t>
  </si>
  <si>
    <t>51.504862, -0.118969</t>
  </si>
  <si>
    <t>51.505323, -0.118661</t>
  </si>
  <si>
    <t>51.505409, -0.118575</t>
  </si>
  <si>
    <t>51.505790, -0.118307</t>
  </si>
  <si>
    <t>51.506196, -0.117944</t>
  </si>
  <si>
    <t>51.506683, -0.117518</t>
  </si>
  <si>
    <t>51.507297, -0.116043</t>
  </si>
  <si>
    <t>51.507513, -0.115359</t>
  </si>
  <si>
    <t>51.507650, -0.114941</t>
  </si>
  <si>
    <t>51.507923, -0.113822</t>
  </si>
  <si>
    <t>51.508142, -0.112669</t>
  </si>
  <si>
    <t>51.508346, -0.111371</t>
  </si>
  <si>
    <t>51.508546, -0.109716</t>
  </si>
  <si>
    <t>51.508464, -0.108587</t>
  </si>
  <si>
    <t>51.508521, -0.107645</t>
  </si>
  <si>
    <t>51.508638, -0.107621</t>
  </si>
  <si>
    <t>51.508633, -0.105913</t>
  </si>
  <si>
    <t>51.508630, -0.105027</t>
  </si>
  <si>
    <t>51.508737, -0.103712</t>
  </si>
  <si>
    <t>51.508707, -0.102811</t>
  </si>
  <si>
    <t>51.508642, -0.100207</t>
  </si>
  <si>
    <t>51.508552, -0.098742</t>
  </si>
  <si>
    <t>51.508503, -0.097527</t>
  </si>
  <si>
    <t>51.508460, -0.096283</t>
  </si>
  <si>
    <t>51.508138, -0.094754</t>
  </si>
  <si>
    <t>51.507615, -0.093075</t>
  </si>
  <si>
    <t>51.507114, -0.092745</t>
  </si>
  <si>
    <t>51.507104, -0.092160</t>
  </si>
  <si>
    <t>51.507112, -0.091905</t>
  </si>
  <si>
    <t>51.506972, -0.091090</t>
  </si>
  <si>
    <t>51.506687, -0.090511</t>
  </si>
  <si>
    <t>51.506622, -0.090406</t>
  </si>
  <si>
    <t>51.506560, -0.089990</t>
  </si>
  <si>
    <t>51.506672580656996, -0.08960666659492593</t>
  </si>
  <si>
    <t>51.506487, -0.088578</t>
  </si>
  <si>
    <t>51.50680208057808, -0.08777848109507749</t>
  </si>
  <si>
    <t>51.506770, -0.087351</t>
  </si>
  <si>
    <t>51.506693, -0.086723</t>
  </si>
  <si>
    <t>51.506620, -0.085388</t>
  </si>
  <si>
    <t>51.506453, -0.084036</t>
  </si>
  <si>
    <t>51.506159, -0.082314</t>
  </si>
  <si>
    <t>51.505775, -0.080332</t>
  </si>
  <si>
    <t>51.505051, -0.078020</t>
  </si>
  <si>
    <t>51.504526, -0.076343</t>
  </si>
  <si>
    <t>51.504132, -0.074812</t>
  </si>
  <si>
    <t>51.503640, -0.073095</t>
  </si>
  <si>
    <t>51.502650, -0.071035</t>
  </si>
  <si>
    <t>51.502471, -0.070976</t>
  </si>
  <si>
    <t>51.502194, -0.071507</t>
  </si>
  <si>
    <t>51.501172, -0.073074</t>
  </si>
  <si>
    <t>51.50054562473335, -0.07380650576994446</t>
  </si>
  <si>
    <t>51.50043375507474, -0.07349536952021941</t>
  </si>
  <si>
    <t>51.500277, -0.072880</t>
  </si>
  <si>
    <t>51.50057484437827, -0.07225216563220203</t>
  </si>
  <si>
    <t>51.500784390405556, -0.07185117538306272</t>
  </si>
  <si>
    <t>51.50125523931715, -0.07131339247316452</t>
  </si>
  <si>
    <t>51.50198821784217, -0.07041217024329907</t>
  </si>
  <si>
    <t>51.501800, -0.069524</t>
  </si>
  <si>
    <t>51.50134702627251, -0.06865466707702812</t>
  </si>
  <si>
    <t>51.501023, -0.068708</t>
  </si>
  <si>
    <t>51.500056, -0.065562</t>
  </si>
  <si>
    <t>End Unique</t>
  </si>
  <si>
    <t>Start unique</t>
  </si>
  <si>
    <t>Location Wristband Longtitde &amp; Latitude</t>
  </si>
  <si>
    <t>LW Longitude</t>
  </si>
  <si>
    <t>LW Latitude</t>
  </si>
  <si>
    <t>LEQ Longtitde &amp; Latitude</t>
  </si>
  <si>
    <t>LEQ Longitude</t>
  </si>
  <si>
    <t>LEQ Latitude</t>
  </si>
  <si>
    <t>Linestring Longitude</t>
  </si>
  <si>
    <t>Linestring Latitude</t>
  </si>
  <si>
    <t>51.500056, -0.065563</t>
  </si>
  <si>
    <t>51.501023, -0.068709</t>
  </si>
  <si>
    <t>51.501023, -0.068710</t>
  </si>
  <si>
    <t>51.500056, -0.065564</t>
  </si>
  <si>
    <t>51.501023, -0.068711</t>
  </si>
  <si>
    <t>51.500056, -0.065565</t>
  </si>
  <si>
    <t>51.501023, -0.068712</t>
  </si>
  <si>
    <t>51.500056, -0.065566</t>
  </si>
  <si>
    <t>51.501023, -0.068713</t>
  </si>
  <si>
    <t>51.500056, -0.065567</t>
  </si>
  <si>
    <t>hurray.trace.gently</t>
  </si>
  <si>
    <t>Southwark Park Christchurch Gate</t>
  </si>
  <si>
    <t>Potters Field Park</t>
  </si>
  <si>
    <t>51.500729, -0.119951</t>
  </si>
  <si>
    <t>51.500770, -0.121851</t>
  </si>
  <si>
    <t>51.500860, -0.125937</t>
  </si>
  <si>
    <t>51.500643, -0.125992</t>
  </si>
  <si>
    <t>51.500327, -0.064070</t>
  </si>
  <si>
    <t>51.500738, -0.063627</t>
  </si>
  <si>
    <t>51.500763, -0.062235</t>
  </si>
  <si>
    <t>51.500692, -0.059920</t>
  </si>
  <si>
    <t>51.500841, -0.058214</t>
  </si>
  <si>
    <t>51.501975, -0.052466</t>
  </si>
  <si>
    <t>Queue Order</t>
  </si>
  <si>
    <t>Segment</t>
  </si>
  <si>
    <t>National Theatre</t>
  </si>
  <si>
    <t>unit.candy.tidy</t>
  </si>
  <si>
    <t>Rotherhithe</t>
  </si>
  <si>
    <t xml:space="preserve">Waterloo Bridge </t>
  </si>
  <si>
    <t>burns.action.noise</t>
  </si>
  <si>
    <t>Brunel Museum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</si>
</sst>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_-;\-* #,##0_-;_-* &quot;-&quot;??_-;_-@_-"/>
    <numFmt numFmtId="165" formatCode="h:mm:ss;@"/>
    <numFmt numFmtId="166" formatCode="h:mm;"/>
    <numFmt numFmtId="167" formatCode="_-* #,##0.0_-;\-* #,##0.0_-;_-* &quot;-&quot;??_-;_-@_-"/>
    <numFmt numFmtId="168" formatCode="dddd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trike/>
      <sz val="11"/>
      <name val="Calibri"/>
      <family val="2"/>
      <scheme val="minor"/>
    </font>
    <font>
      <sz val="7"/>
      <color rgb="FF111111"/>
      <name val="Courier New"/>
      <family val="3"/>
    </font>
    <font>
      <u/>
      <sz val="8"/>
      <name val="Arial"/>
      <family val="2"/>
    </font>
    <font>
      <b/>
      <sz val="7"/>
      <color rgb="FF202124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9">
    <xf numFmtId="0" fontId="0" fillId="0" borderId="0" xfId="0"/>
    <xf numFmtId="22" fontId="0" fillId="0" borderId="0" xfId="0" applyNumberFormat="1"/>
    <xf numFmtId="3" fontId="0" fillId="0" borderId="0" xfId="0" applyNumberFormat="1"/>
    <xf numFmtId="20" fontId="0" fillId="0" borderId="0" xfId="0" applyNumberFormat="1"/>
    <xf numFmtId="0" fontId="18" fillId="33" borderId="10" xfId="0" applyFont="1" applyFill="1" applyBorder="1" applyAlignment="1">
      <alignment vertical="top" wrapText="1"/>
    </xf>
    <xf numFmtId="0" fontId="18" fillId="34" borderId="10" xfId="0" applyFont="1" applyFill="1" applyBorder="1" applyAlignment="1">
      <alignment vertical="top" wrapText="1"/>
    </xf>
    <xf numFmtId="0" fontId="18" fillId="35" borderId="10" xfId="0" applyFont="1" applyFill="1" applyBorder="1" applyAlignment="1">
      <alignment vertical="top" wrapText="1"/>
    </xf>
    <xf numFmtId="0" fontId="19" fillId="0" borderId="0" xfId="0" applyFont="1" applyAlignment="1">
      <alignment vertical="top" wrapText="1"/>
    </xf>
    <xf numFmtId="0" fontId="20" fillId="0" borderId="10" xfId="0" quotePrefix="1" applyFont="1" applyBorder="1"/>
    <xf numFmtId="0" fontId="20" fillId="0" borderId="10" xfId="0" applyFont="1" applyBorder="1"/>
    <xf numFmtId="20" fontId="20" fillId="0" borderId="10" xfId="0" applyNumberFormat="1" applyFont="1" applyBorder="1"/>
    <xf numFmtId="164" fontId="20" fillId="0" borderId="10" xfId="1" applyNumberFormat="1" applyFont="1" applyBorder="1"/>
    <xf numFmtId="164" fontId="20" fillId="36" borderId="10" xfId="1" applyNumberFormat="1" applyFont="1" applyFill="1" applyBorder="1"/>
    <xf numFmtId="3" fontId="20" fillId="0" borderId="10" xfId="0" applyNumberFormat="1" applyFont="1" applyBorder="1"/>
    <xf numFmtId="164" fontId="20" fillId="0" borderId="10" xfId="0" applyNumberFormat="1" applyFont="1" applyBorder="1"/>
    <xf numFmtId="164" fontId="20" fillId="36" borderId="10" xfId="0" applyNumberFormat="1" applyFont="1" applyFill="1" applyBorder="1"/>
    <xf numFmtId="165" fontId="20" fillId="36" borderId="10" xfId="0" applyNumberFormat="1" applyFont="1" applyFill="1" applyBorder="1"/>
    <xf numFmtId="0" fontId="20" fillId="0" borderId="0" xfId="0" applyFont="1"/>
    <xf numFmtId="164" fontId="20" fillId="37" borderId="10" xfId="1" applyNumberFormat="1" applyFont="1" applyFill="1" applyBorder="1"/>
    <xf numFmtId="164" fontId="20" fillId="37" borderId="10" xfId="0" applyNumberFormat="1" applyFont="1" applyFill="1" applyBorder="1"/>
    <xf numFmtId="43" fontId="20" fillId="0" borderId="10" xfId="1" applyFont="1" applyBorder="1"/>
    <xf numFmtId="166" fontId="20" fillId="0" borderId="10" xfId="0" applyNumberFormat="1" applyFont="1" applyBorder="1"/>
    <xf numFmtId="164" fontId="20" fillId="0" borderId="10" xfId="1" applyNumberFormat="1" applyFont="1" applyBorder="1" applyAlignment="1">
      <alignment vertical="top"/>
    </xf>
    <xf numFmtId="0" fontId="20" fillId="0" borderId="10" xfId="1" applyNumberFormat="1" applyFont="1" applyBorder="1" applyAlignment="1">
      <alignment vertical="top"/>
    </xf>
    <xf numFmtId="164" fontId="20" fillId="0" borderId="0" xfId="0" applyNumberFormat="1" applyFont="1"/>
    <xf numFmtId="43" fontId="20" fillId="0" borderId="0" xfId="0" applyNumberFormat="1" applyFont="1"/>
    <xf numFmtId="167" fontId="20" fillId="0" borderId="10" xfId="1" applyNumberFormat="1" applyFont="1" applyBorder="1"/>
    <xf numFmtId="164" fontId="20" fillId="0" borderId="10" xfId="1" quotePrefix="1" applyNumberFormat="1" applyFont="1" applyBorder="1" applyAlignment="1">
      <alignment horizontal="right"/>
    </xf>
    <xf numFmtId="164" fontId="20" fillId="36" borderId="10" xfId="1" quotePrefix="1" applyNumberFormat="1" applyFont="1" applyFill="1" applyBorder="1" applyAlignment="1">
      <alignment horizontal="right"/>
    </xf>
    <xf numFmtId="164" fontId="20" fillId="0" borderId="10" xfId="1" applyNumberFormat="1" applyFont="1" applyBorder="1" applyAlignment="1">
      <alignment horizontal="right"/>
    </xf>
    <xf numFmtId="0" fontId="20" fillId="0" borderId="10" xfId="0" quotePrefix="1" applyFont="1" applyBorder="1" applyAlignment="1">
      <alignment horizontal="right"/>
    </xf>
    <xf numFmtId="167" fontId="20" fillId="0" borderId="10" xfId="1" quotePrefix="1" applyNumberFormat="1" applyFont="1" applyBorder="1" applyAlignment="1">
      <alignment horizontal="right"/>
    </xf>
    <xf numFmtId="166" fontId="20" fillId="0" borderId="10" xfId="0" quotePrefix="1" applyNumberFormat="1" applyFont="1" applyBorder="1" applyAlignment="1">
      <alignment horizontal="right"/>
    </xf>
    <xf numFmtId="0" fontId="20" fillId="0" borderId="11" xfId="0" quotePrefix="1" applyFont="1" applyBorder="1"/>
    <xf numFmtId="0" fontId="20" fillId="0" borderId="11" xfId="0" applyFont="1" applyBorder="1"/>
    <xf numFmtId="20" fontId="20" fillId="0" borderId="11" xfId="0" applyNumberFormat="1" applyFont="1" applyBorder="1"/>
    <xf numFmtId="164" fontId="20" fillId="0" borderId="11" xfId="1" applyNumberFormat="1" applyFont="1" applyBorder="1"/>
    <xf numFmtId="164" fontId="20" fillId="36" borderId="11" xfId="1" applyNumberFormat="1" applyFont="1" applyFill="1" applyBorder="1"/>
    <xf numFmtId="43" fontId="20" fillId="0" borderId="11" xfId="1" applyFont="1" applyBorder="1"/>
    <xf numFmtId="166" fontId="20" fillId="0" borderId="11" xfId="0" applyNumberFormat="1" applyFont="1" applyBorder="1"/>
    <xf numFmtId="0" fontId="20" fillId="0" borderId="12" xfId="0" applyFont="1" applyBorder="1"/>
    <xf numFmtId="0" fontId="20" fillId="0" borderId="13" xfId="0" applyFont="1" applyBorder="1"/>
    <xf numFmtId="20" fontId="20" fillId="0" borderId="12" xfId="0" applyNumberFormat="1" applyFont="1" applyBorder="1"/>
    <xf numFmtId="164" fontId="20" fillId="0" borderId="14" xfId="1" applyNumberFormat="1" applyFont="1" applyBorder="1"/>
    <xf numFmtId="164" fontId="20" fillId="36" borderId="14" xfId="1" applyNumberFormat="1" applyFont="1" applyFill="1" applyBorder="1"/>
    <xf numFmtId="0" fontId="20" fillId="0" borderId="14" xfId="0" applyFont="1" applyBorder="1"/>
    <xf numFmtId="43" fontId="20" fillId="0" borderId="14" xfId="1" applyFont="1" applyBorder="1"/>
    <xf numFmtId="166" fontId="20" fillId="0" borderId="15" xfId="0" applyNumberFormat="1" applyFont="1" applyBorder="1"/>
    <xf numFmtId="164" fontId="20" fillId="0" borderId="15" xfId="1" applyNumberFormat="1" applyFont="1" applyBorder="1" applyAlignment="1">
      <alignment vertical="top"/>
    </xf>
    <xf numFmtId="0" fontId="20" fillId="0" borderId="15" xfId="1" applyNumberFormat="1" applyFont="1" applyBorder="1" applyAlignment="1">
      <alignment vertical="top"/>
    </xf>
    <xf numFmtId="0" fontId="20" fillId="0" borderId="16" xfId="0" applyFont="1" applyBorder="1"/>
    <xf numFmtId="0" fontId="20" fillId="0" borderId="17" xfId="0" applyFont="1" applyBorder="1"/>
    <xf numFmtId="20" fontId="20" fillId="0" borderId="16" xfId="0" applyNumberFormat="1" applyFont="1" applyBorder="1"/>
    <xf numFmtId="0" fontId="20" fillId="0" borderId="18" xfId="1" applyNumberFormat="1" applyFont="1" applyBorder="1" applyAlignment="1">
      <alignment vertical="top"/>
    </xf>
    <xf numFmtId="164" fontId="20" fillId="38" borderId="10" xfId="1" applyNumberFormat="1" applyFont="1" applyFill="1" applyBorder="1"/>
    <xf numFmtId="0" fontId="20" fillId="38" borderId="10" xfId="0" applyFont="1" applyFill="1" applyBorder="1"/>
    <xf numFmtId="164" fontId="20" fillId="0" borderId="10" xfId="1" applyNumberFormat="1" applyFont="1" applyFill="1" applyBorder="1"/>
    <xf numFmtId="164" fontId="20" fillId="0" borderId="18" xfId="1" applyNumberFormat="1" applyFont="1" applyBorder="1" applyAlignment="1">
      <alignment vertical="top"/>
    </xf>
    <xf numFmtId="166" fontId="20" fillId="0" borderId="18" xfId="0" applyNumberFormat="1" applyFont="1" applyBorder="1"/>
    <xf numFmtId="164" fontId="20" fillId="0" borderId="10" xfId="1" quotePrefix="1" applyNumberFormat="1" applyFont="1" applyFill="1" applyBorder="1" applyAlignment="1">
      <alignment horizontal="right"/>
    </xf>
    <xf numFmtId="43" fontId="20" fillId="0" borderId="10" xfId="1" applyFont="1" applyBorder="1" applyAlignment="1">
      <alignment horizontal="right"/>
    </xf>
    <xf numFmtId="166" fontId="20" fillId="0" borderId="18" xfId="0" quotePrefix="1" applyNumberFormat="1" applyFont="1" applyBorder="1" applyAlignment="1">
      <alignment horizontal="right"/>
    </xf>
    <xf numFmtId="164" fontId="20" fillId="0" borderId="18" xfId="1" quotePrefix="1" applyNumberFormat="1" applyFont="1" applyBorder="1" applyAlignment="1">
      <alignment horizontal="right" vertical="top"/>
    </xf>
    <xf numFmtId="0" fontId="20" fillId="0" borderId="19" xfId="0" applyFont="1" applyBorder="1"/>
    <xf numFmtId="0" fontId="20" fillId="0" borderId="20" xfId="0" applyFont="1" applyBorder="1"/>
    <xf numFmtId="20" fontId="20" fillId="0" borderId="19" xfId="0" applyNumberFormat="1" applyFont="1" applyBorder="1"/>
    <xf numFmtId="164" fontId="20" fillId="0" borderId="21" xfId="1" applyNumberFormat="1" applyFont="1" applyBorder="1"/>
    <xf numFmtId="164" fontId="20" fillId="36" borderId="21" xfId="1" applyNumberFormat="1" applyFont="1" applyFill="1" applyBorder="1"/>
    <xf numFmtId="0" fontId="20" fillId="0" borderId="21" xfId="0" applyFont="1" applyBorder="1"/>
    <xf numFmtId="166" fontId="20" fillId="0" borderId="22" xfId="0" applyNumberFormat="1" applyFont="1" applyBorder="1"/>
    <xf numFmtId="164" fontId="20" fillId="0" borderId="22" xfId="1" applyNumberFormat="1" applyFont="1" applyBorder="1" applyAlignment="1">
      <alignment vertical="top"/>
    </xf>
    <xf numFmtId="0" fontId="20" fillId="0" borderId="22" xfId="1" applyNumberFormat="1" applyFont="1" applyBorder="1" applyAlignment="1">
      <alignment vertical="top"/>
    </xf>
    <xf numFmtId="43" fontId="20" fillId="0" borderId="10" xfId="1" applyFont="1" applyFill="1" applyBorder="1"/>
    <xf numFmtId="166" fontId="20" fillId="0" borderId="18" xfId="0" quotePrefix="1" applyNumberFormat="1" applyFont="1" applyBorder="1"/>
    <xf numFmtId="164" fontId="20" fillId="0" borderId="18" xfId="1" applyNumberFormat="1" applyFont="1" applyFill="1" applyBorder="1" applyAlignment="1">
      <alignment vertical="top"/>
    </xf>
    <xf numFmtId="164" fontId="20" fillId="0" borderId="10" xfId="1" applyNumberFormat="1" applyFont="1" applyFill="1" applyBorder="1" applyAlignment="1">
      <alignment horizontal="right"/>
    </xf>
    <xf numFmtId="164" fontId="20" fillId="0" borderId="10" xfId="1" quotePrefix="1" applyNumberFormat="1" applyFont="1" applyFill="1" applyBorder="1"/>
    <xf numFmtId="164" fontId="0" fillId="0" borderId="0" xfId="0" applyNumberFormat="1"/>
    <xf numFmtId="164" fontId="20" fillId="0" borderId="23" xfId="1" applyNumberFormat="1" applyFont="1" applyBorder="1"/>
    <xf numFmtId="0" fontId="20" fillId="0" borderId="23" xfId="0" applyFont="1" applyBorder="1"/>
    <xf numFmtId="164" fontId="21" fillId="0" borderId="10" xfId="1" applyNumberFormat="1" applyFont="1" applyBorder="1"/>
    <xf numFmtId="43" fontId="20" fillId="0" borderId="21" xfId="1" applyFont="1" applyBorder="1"/>
    <xf numFmtId="20" fontId="20" fillId="0" borderId="24" xfId="0" applyNumberFormat="1" applyFont="1" applyBorder="1"/>
    <xf numFmtId="164" fontId="20" fillId="0" borderId="25" xfId="1" applyNumberFormat="1" applyFont="1" applyBorder="1"/>
    <xf numFmtId="43" fontId="20" fillId="0" borderId="23" xfId="1" applyFont="1" applyBorder="1"/>
    <xf numFmtId="166" fontId="20" fillId="0" borderId="26" xfId="0" applyNumberFormat="1" applyFont="1" applyBorder="1"/>
    <xf numFmtId="164" fontId="20" fillId="0" borderId="26" xfId="1" applyNumberFormat="1" applyFont="1" applyBorder="1" applyAlignment="1">
      <alignment vertical="top"/>
    </xf>
    <xf numFmtId="0" fontId="0" fillId="0" borderId="0" xfId="0" applyAlignment="1">
      <alignment wrapText="1"/>
    </xf>
    <xf numFmtId="0" fontId="22" fillId="0" borderId="0" xfId="0" applyFont="1" applyAlignment="1">
      <alignment wrapText="1"/>
    </xf>
    <xf numFmtId="3" fontId="22" fillId="0" borderId="0" xfId="0" applyNumberFormat="1" applyFont="1"/>
    <xf numFmtId="0" fontId="22" fillId="0" borderId="0" xfId="0" applyFont="1"/>
    <xf numFmtId="0" fontId="0" fillId="0" borderId="0" xfId="0" applyAlignment="1">
      <alignment horizontal="center" vertical="top" wrapText="1"/>
    </xf>
    <xf numFmtId="0" fontId="0" fillId="43" borderId="0" xfId="0" applyFill="1" applyAlignment="1">
      <alignment horizontal="center" vertical="top" wrapText="1"/>
    </xf>
    <xf numFmtId="0" fontId="0" fillId="40" borderId="0" xfId="0" applyFill="1" applyAlignment="1">
      <alignment horizontal="center" vertical="top" wrapText="1"/>
    </xf>
    <xf numFmtId="0" fontId="0" fillId="37" borderId="0" xfId="0" applyFill="1" applyAlignment="1">
      <alignment horizontal="center" vertical="top" wrapText="1"/>
    </xf>
    <xf numFmtId="0" fontId="22" fillId="37" borderId="0" xfId="0" applyFont="1" applyFill="1" applyAlignment="1">
      <alignment horizontal="center" vertical="top" wrapText="1"/>
    </xf>
    <xf numFmtId="0" fontId="0" fillId="41" borderId="0" xfId="0" applyFill="1" applyAlignment="1">
      <alignment horizontal="center" vertical="top" wrapText="1"/>
    </xf>
    <xf numFmtId="0" fontId="0" fillId="39" borderId="0" xfId="0" applyFill="1" applyAlignment="1">
      <alignment horizontal="center" vertical="top" wrapText="1"/>
    </xf>
    <xf numFmtId="0" fontId="0" fillId="42" borderId="0" xfId="0" applyFill="1" applyAlignment="1">
      <alignment horizontal="center" vertical="top" wrapText="1"/>
    </xf>
    <xf numFmtId="0" fontId="0" fillId="44" borderId="0" xfId="0" applyFill="1"/>
    <xf numFmtId="0" fontId="18" fillId="33" borderId="0" xfId="0" applyFont="1" applyFill="1" applyAlignment="1">
      <alignment vertical="top" wrapText="1"/>
    </xf>
    <xf numFmtId="14" fontId="0" fillId="0" borderId="0" xfId="0" applyNumberFormat="1"/>
    <xf numFmtId="3" fontId="22" fillId="0" borderId="10" xfId="0" applyNumberFormat="1" applyFont="1" applyBorder="1"/>
    <xf numFmtId="3" fontId="0" fillId="0" borderId="10" xfId="0" applyNumberFormat="1" applyBorder="1"/>
    <xf numFmtId="164" fontId="20" fillId="45" borderId="10" xfId="1" applyNumberFormat="1" applyFont="1" applyFill="1" applyBorder="1"/>
    <xf numFmtId="3" fontId="0" fillId="45" borderId="10" xfId="0" applyNumberFormat="1" applyFill="1" applyBorder="1"/>
    <xf numFmtId="164" fontId="24" fillId="0" borderId="10" xfId="1" applyNumberFormat="1" applyFont="1" applyBorder="1"/>
    <xf numFmtId="164" fontId="24" fillId="0" borderId="10" xfId="1" applyNumberFormat="1" applyFont="1" applyBorder="1" applyAlignment="1">
      <alignment horizontal="right"/>
    </xf>
    <xf numFmtId="164" fontId="24" fillId="38" borderId="10" xfId="1" applyNumberFormat="1" applyFont="1" applyFill="1" applyBorder="1"/>
    <xf numFmtId="164" fontId="24" fillId="0" borderId="10" xfId="1" applyNumberFormat="1" applyFont="1" applyFill="1" applyBorder="1"/>
    <xf numFmtId="164" fontId="24" fillId="0" borderId="10" xfId="1" quotePrefix="1" applyNumberFormat="1" applyFont="1" applyFill="1" applyBorder="1" applyAlignment="1">
      <alignment horizontal="right"/>
    </xf>
    <xf numFmtId="164" fontId="24" fillId="0" borderId="10" xfId="1" quotePrefix="1" applyNumberFormat="1" applyFont="1" applyBorder="1" applyAlignment="1">
      <alignment horizontal="right"/>
    </xf>
    <xf numFmtId="164" fontId="25" fillId="0" borderId="10" xfId="1" applyNumberFormat="1" applyFont="1" applyBorder="1"/>
    <xf numFmtId="0" fontId="24" fillId="0" borderId="0" xfId="0" applyFont="1"/>
    <xf numFmtId="166" fontId="20" fillId="0" borderId="10" xfId="0" applyNumberFormat="1" applyFont="1" applyBorder="1" applyAlignment="1">
      <alignment horizontal="center"/>
    </xf>
    <xf numFmtId="164" fontId="20" fillId="0" borderId="10" xfId="1" quotePrefix="1" applyNumberFormat="1" applyFont="1" applyBorder="1" applyAlignment="1">
      <alignment horizontal="right" vertical="top"/>
    </xf>
    <xf numFmtId="0" fontId="0" fillId="0" borderId="10" xfId="0" applyBorder="1"/>
    <xf numFmtId="0" fontId="0" fillId="44" borderId="10" xfId="0" applyFill="1" applyBorder="1"/>
    <xf numFmtId="164" fontId="20" fillId="0" borderId="10" xfId="1" applyNumberFormat="1" applyFont="1" applyFill="1" applyBorder="1" applyAlignment="1">
      <alignment vertical="top"/>
    </xf>
    <xf numFmtId="164" fontId="0" fillId="0" borderId="10" xfId="0" applyNumberFormat="1" applyBorder="1"/>
    <xf numFmtId="165" fontId="20" fillId="0" borderId="10" xfId="0" applyNumberFormat="1" applyFont="1" applyBorder="1"/>
    <xf numFmtId="0" fontId="26" fillId="43" borderId="10" xfId="0" applyFont="1" applyFill="1" applyBorder="1" applyAlignment="1">
      <alignment horizontal="center" vertical="top" wrapText="1"/>
    </xf>
    <xf numFmtId="0" fontId="26" fillId="41" borderId="10" xfId="0" applyFont="1" applyFill="1" applyBorder="1" applyAlignment="1">
      <alignment horizontal="center" vertical="top" wrapText="1"/>
    </xf>
    <xf numFmtId="0" fontId="27" fillId="33" borderId="10" xfId="0" applyFont="1" applyFill="1" applyBorder="1" applyAlignment="1">
      <alignment vertical="top" wrapText="1"/>
    </xf>
    <xf numFmtId="0" fontId="26" fillId="37" borderId="10" xfId="0" applyFont="1" applyFill="1" applyBorder="1" applyAlignment="1">
      <alignment horizontal="center" vertical="top" wrapText="1"/>
    </xf>
    <xf numFmtId="0" fontId="26" fillId="0" borderId="0" xfId="0" applyFont="1" applyAlignment="1">
      <alignment vertical="top" wrapText="1"/>
    </xf>
    <xf numFmtId="0" fontId="26" fillId="0" borderId="10" xfId="0" applyFont="1" applyBorder="1" applyAlignment="1">
      <alignment vertical="top" wrapText="1"/>
    </xf>
    <xf numFmtId="0" fontId="26" fillId="42" borderId="10" xfId="0" applyFont="1" applyFill="1" applyBorder="1" applyAlignment="1">
      <alignment horizontal="center" vertical="top" wrapText="1"/>
    </xf>
    <xf numFmtId="0" fontId="26" fillId="46" borderId="10" xfId="0" applyFont="1" applyFill="1" applyBorder="1" applyAlignment="1">
      <alignment horizontal="center" vertical="top" wrapText="1"/>
    </xf>
    <xf numFmtId="0" fontId="26" fillId="39" borderId="10" xfId="0" applyFont="1" applyFill="1" applyBorder="1" applyAlignment="1">
      <alignment horizontal="center" vertical="top" wrapText="1"/>
    </xf>
    <xf numFmtId="0" fontId="20" fillId="47" borderId="0" xfId="0" applyFont="1" applyFill="1"/>
    <xf numFmtId="0" fontId="26" fillId="0" borderId="10" xfId="0" applyFont="1" applyBorder="1" applyAlignment="1">
      <alignment horizontal="center" vertical="top" wrapText="1"/>
    </xf>
    <xf numFmtId="22" fontId="20" fillId="0" borderId="10" xfId="0" applyNumberFormat="1" applyFont="1" applyBorder="1" applyAlignment="1">
      <alignment horizontal="center"/>
    </xf>
    <xf numFmtId="22" fontId="0" fillId="0" borderId="0" xfId="0" applyNumberFormat="1" applyAlignment="1">
      <alignment horizontal="center"/>
    </xf>
    <xf numFmtId="0" fontId="20" fillId="0" borderId="10" xfId="0" quotePrefix="1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14" fontId="20" fillId="0" borderId="10" xfId="0" applyNumberFormat="1" applyFont="1" applyBorder="1" applyAlignment="1">
      <alignment horizontal="center"/>
    </xf>
    <xf numFmtId="20" fontId="20" fillId="0" borderId="10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6" fillId="0" borderId="0" xfId="0" applyFont="1" applyAlignment="1">
      <alignment horizontal="left" vertical="top" wrapText="1"/>
    </xf>
    <xf numFmtId="0" fontId="20" fillId="0" borderId="0" xfId="0" applyFont="1" applyAlignment="1">
      <alignment horizontal="left"/>
    </xf>
    <xf numFmtId="164" fontId="20" fillId="0" borderId="0" xfId="0" applyNumberFormat="1" applyFont="1" applyAlignment="1">
      <alignment horizontal="left"/>
    </xf>
    <xf numFmtId="43" fontId="20" fillId="0" borderId="0" xfId="0" applyNumberFormat="1" applyFont="1" applyAlignment="1">
      <alignment horizontal="left"/>
    </xf>
    <xf numFmtId="164" fontId="20" fillId="47" borderId="0" xfId="0" applyNumberFormat="1" applyFont="1" applyFill="1" applyAlignment="1">
      <alignment horizontal="left"/>
    </xf>
    <xf numFmtId="0" fontId="20" fillId="47" borderId="0" xfId="0" applyFont="1" applyFill="1" applyAlignment="1">
      <alignment horizontal="left"/>
    </xf>
    <xf numFmtId="0" fontId="0" fillId="0" borderId="0" xfId="0" applyAlignment="1">
      <alignment horizontal="left"/>
    </xf>
    <xf numFmtId="22" fontId="8" fillId="4" borderId="10" xfId="9" applyNumberFormat="1" applyBorder="1" applyAlignment="1">
      <alignment horizontal="center"/>
    </xf>
    <xf numFmtId="0" fontId="8" fillId="4" borderId="10" xfId="9" applyBorder="1" applyAlignment="1">
      <alignment horizontal="center"/>
    </xf>
    <xf numFmtId="20" fontId="8" fillId="4" borderId="10" xfId="9" applyNumberFormat="1" applyBorder="1" applyAlignment="1">
      <alignment horizontal="center"/>
    </xf>
    <xf numFmtId="22" fontId="20" fillId="46" borderId="10" xfId="0" applyNumberFormat="1" applyFont="1" applyFill="1" applyBorder="1" applyAlignment="1">
      <alignment horizontal="center"/>
    </xf>
    <xf numFmtId="168" fontId="20" fillId="0" borderId="10" xfId="0" applyNumberFormat="1" applyFont="1" applyBorder="1" applyAlignment="1">
      <alignment horizontal="center"/>
    </xf>
    <xf numFmtId="0" fontId="26" fillId="44" borderId="10" xfId="0" applyFont="1" applyFill="1" applyBorder="1" applyAlignment="1">
      <alignment horizontal="center" vertical="top" wrapText="1"/>
    </xf>
    <xf numFmtId="164" fontId="0" fillId="0" borderId="0" xfId="1" applyNumberFormat="1" applyFont="1"/>
    <xf numFmtId="0" fontId="26" fillId="48" borderId="10" xfId="0" applyFont="1" applyFill="1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43" borderId="10" xfId="0" applyFill="1" applyBorder="1" applyAlignment="1">
      <alignment horizontal="center" vertical="top" wrapText="1"/>
    </xf>
    <xf numFmtId="0" fontId="0" fillId="39" borderId="10" xfId="0" applyFill="1" applyBorder="1" applyAlignment="1">
      <alignment horizontal="center" vertical="top" wrapText="1"/>
    </xf>
    <xf numFmtId="0" fontId="0" fillId="37" borderId="10" xfId="0" applyFill="1" applyBorder="1" applyAlignment="1">
      <alignment horizontal="center" vertical="top" wrapText="1"/>
    </xf>
    <xf numFmtId="0" fontId="0" fillId="41" borderId="10" xfId="0" applyFill="1" applyBorder="1" applyAlignment="1">
      <alignment horizontal="center" vertical="top" wrapText="1"/>
    </xf>
    <xf numFmtId="0" fontId="0" fillId="42" borderId="10" xfId="0" applyFill="1" applyBorder="1" applyAlignment="1">
      <alignment horizontal="center" vertical="top" wrapText="1"/>
    </xf>
    <xf numFmtId="0" fontId="0" fillId="46" borderId="10" xfId="0" applyFill="1" applyBorder="1" applyAlignment="1">
      <alignment horizontal="center"/>
    </xf>
    <xf numFmtId="0" fontId="0" fillId="48" borderId="10" xfId="0" applyFill="1" applyBorder="1"/>
    <xf numFmtId="0" fontId="16" fillId="0" borderId="10" xfId="0" applyFont="1" applyBorder="1" applyAlignment="1">
      <alignment horizontal="center"/>
    </xf>
    <xf numFmtId="164" fontId="0" fillId="0" borderId="10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20" fillId="44" borderId="10" xfId="0" applyNumberFormat="1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41" borderId="10" xfId="0" applyFont="1" applyFill="1" applyBorder="1" applyAlignment="1">
      <alignment horizontal="center" vertical="center"/>
    </xf>
    <xf numFmtId="0" fontId="26" fillId="49" borderId="10" xfId="0" applyFont="1" applyFill="1" applyBorder="1" applyAlignment="1">
      <alignment horizontal="center" vertical="center" wrapText="1"/>
    </xf>
    <xf numFmtId="0" fontId="16" fillId="49" borderId="10" xfId="0" applyFont="1" applyFill="1" applyBorder="1" applyAlignment="1">
      <alignment horizontal="center" vertical="center" wrapText="1"/>
    </xf>
    <xf numFmtId="0" fontId="16" fillId="0" borderId="10" xfId="0" applyFont="1" applyBorder="1" applyAlignment="1">
      <alignment vertical="center"/>
    </xf>
    <xf numFmtId="0" fontId="28" fillId="0" borderId="0" xfId="0" applyFont="1"/>
    <xf numFmtId="0" fontId="29" fillId="0" borderId="0" xfId="0" applyFont="1"/>
    <xf numFmtId="0" fontId="30" fillId="0" borderId="0" xfId="0" applyFont="1" applyAlignment="1">
      <alignment horizontal="left" vertical="center" wrapText="1"/>
    </xf>
    <xf numFmtId="0" fontId="16" fillId="41" borderId="17" xfId="0" applyFont="1" applyFill="1" applyBorder="1" applyAlignment="1">
      <alignment horizontal="center"/>
    </xf>
    <xf numFmtId="0" fontId="16" fillId="41" borderId="27" xfId="0" applyFont="1" applyFill="1" applyBorder="1" applyAlignment="1">
      <alignment horizontal="center"/>
    </xf>
    <xf numFmtId="0" fontId="16" fillId="41" borderId="28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24</xdr:row>
      <xdr:rowOff>11690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103B10-3758-8313-31AF-156FAD672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400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25</xdr:col>
      <xdr:colOff>457200</xdr:colOff>
      <xdr:row>23</xdr:row>
      <xdr:rowOff>170413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4A373B-ED83-2DCB-9DBD-02F9C8A1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0"/>
          <a:ext cx="7772400" cy="43766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24</xdr:row>
      <xdr:rowOff>158595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6AB68C-3CC4-2640-7D62-C1430B4EE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2880"/>
          <a:ext cx="7772400" cy="436483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27</xdr:col>
      <xdr:colOff>457200</xdr:colOff>
      <xdr:row>25</xdr:row>
      <xdr:rowOff>9979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9B12FC-A486-1E95-20DF-0060EAFF8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82880"/>
          <a:ext cx="7772400" cy="43990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23</xdr:row>
      <xdr:rowOff>160699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0B236D-C8DB-AF19-0827-8529D329F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3669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25</xdr:col>
      <xdr:colOff>457200</xdr:colOff>
      <xdr:row>23</xdr:row>
      <xdr:rowOff>138111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9D0D1E-C4D6-305A-7933-C64571D3C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0"/>
          <a:ext cx="7772400" cy="434435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rcadiso365-my.sharepoint.com/personal/charlie_torres_arcadis_com/Documents/PB%20Queue%20PRO/artificial%20data.xlsx" TargetMode="External"/><Relationship Id="rId1" Type="http://schemas.openxmlformats.org/officeDocument/2006/relationships/externalLinkPath" Target="artificia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set"/>
      <sheetName val="Backend"/>
    </sheetNames>
    <sheetDataSet>
      <sheetData sheetId="0">
        <row r="2">
          <cell r="B2" t="str">
            <v>Wrist-banding at Jubilee Gardens (London Eye)</v>
          </cell>
          <cell r="E2" t="str">
            <v xml:space="preserve">Southwark Bridge </v>
          </cell>
        </row>
        <row r="3">
          <cell r="B3" t="str">
            <v>North of Jubilee Gardens (gradually moving on route)</v>
          </cell>
          <cell r="E3" t="str">
            <v>East of London Bridge</v>
          </cell>
        </row>
        <row r="4">
          <cell r="B4" t="str">
            <v>North of Jubilee Gardens (gradually moving on route)</v>
          </cell>
          <cell r="E4" t="str">
            <v>Just West of London Bridge</v>
          </cell>
        </row>
        <row r="5">
          <cell r="B5" t="str">
            <v>Festival Hall</v>
          </cell>
          <cell r="E5" t="str">
            <v>West of Southwark Bridge</v>
          </cell>
        </row>
        <row r="6">
          <cell r="B6" t="str">
            <v>Waterloo Bridge</v>
          </cell>
          <cell r="E6" t="str">
            <v>Just East of Blackfrairs Bridge</v>
          </cell>
        </row>
        <row r="7">
          <cell r="B7" t="str">
            <v>North of Jubilee Gardens</v>
          </cell>
          <cell r="E7" t="str">
            <v>Just East of Blackfrairs Bridge</v>
          </cell>
        </row>
        <row r="8">
          <cell r="B8" t="str">
            <v>North of Jubilee Gardens</v>
          </cell>
          <cell r="E8" t="str">
            <v>West of Blackfriars</v>
          </cell>
        </row>
        <row r="9">
          <cell r="B9" t="str">
            <v>North of Jubilee Gardens</v>
          </cell>
          <cell r="E9" t="str">
            <v>Canon Street Bridge</v>
          </cell>
        </row>
        <row r="10">
          <cell r="B10" t="str">
            <v>North of Jubilee Gardens</v>
          </cell>
          <cell r="E10" t="str">
            <v>Minerva House</v>
          </cell>
        </row>
        <row r="11">
          <cell r="B11" t="str">
            <v>Jubilee Gardens</v>
          </cell>
          <cell r="E11" t="str">
            <v>St Olave Steps, London Bridge</v>
          </cell>
        </row>
        <row r="12">
          <cell r="B12" t="str">
            <v>South Bank</v>
          </cell>
          <cell r="E12" t="str">
            <v>Tower Bridge</v>
          </cell>
        </row>
        <row r="13">
          <cell r="B13" t="str">
            <v>Blackfriars Bridge</v>
          </cell>
          <cell r="E13" t="str">
            <v>Pottersfield Park</v>
          </cell>
        </row>
        <row r="14">
          <cell r="B14" t="str">
            <v>Tower Bridge</v>
          </cell>
          <cell r="E14" t="str">
            <v>Shad Thames (beyond Tower Bridge)</v>
          </cell>
        </row>
        <row r="15">
          <cell r="B15" t="str">
            <v>Near Pottersfield Park</v>
          </cell>
          <cell r="E15" t="str">
            <v>Junction of Bermondsey Wall &amp; George Rd</v>
          </cell>
        </row>
        <row r="16">
          <cell r="B16" t="str">
            <v>Near Pottersfield Park</v>
          </cell>
          <cell r="E16" t="str">
            <v>Bermondsey at junction with Cathay St</v>
          </cell>
        </row>
        <row r="17">
          <cell r="B17" t="str">
            <v>Near Pottersfield Park</v>
          </cell>
          <cell r="E17" t="str">
            <v>Mill Street</v>
          </cell>
        </row>
        <row r="18">
          <cell r="B18" t="str">
            <v>Near Pottersfield Park</v>
          </cell>
          <cell r="E18" t="str">
            <v>Mill Street</v>
          </cell>
        </row>
        <row r="19">
          <cell r="B19" t="str">
            <v>Butler's Wharf</v>
          </cell>
          <cell r="E19" t="str">
            <v>Mill Street</v>
          </cell>
        </row>
        <row r="20">
          <cell r="B20" t="str">
            <v>Bermondsey Wall West</v>
          </cell>
          <cell r="E20" t="str">
            <v>Loftie Street</v>
          </cell>
        </row>
        <row r="21">
          <cell r="B21" t="str">
            <v>Mill Street</v>
          </cell>
          <cell r="E21" t="str">
            <v>Southwark Park</v>
          </cell>
        </row>
        <row r="22">
          <cell r="B22" t="str">
            <v>Added for Consistency site</v>
          </cell>
          <cell r="E22" t="str">
            <v>Can't be null values</v>
          </cell>
        </row>
        <row r="23">
          <cell r="B23" t="str">
            <v>Pottersfield Park (Southwark side of Disney Queue)</v>
          </cell>
          <cell r="E23" t="str">
            <v>Southwark Park</v>
          </cell>
        </row>
        <row r="24">
          <cell r="B24" t="str">
            <v>Tower Bridge</v>
          </cell>
          <cell r="E24" t="str">
            <v>Southwark Park</v>
          </cell>
        </row>
        <row r="25">
          <cell r="B25" t="str">
            <v>Pottersfield Park (Southwark side of Disney Queue)</v>
          </cell>
          <cell r="E25" t="str">
            <v>Southwark Park</v>
          </cell>
        </row>
        <row r="26">
          <cell r="B26" t="str">
            <v>Pottersfield Park (Southwark side of Disney Queue)</v>
          </cell>
          <cell r="E26" t="str">
            <v>Southwark Park</v>
          </cell>
        </row>
        <row r="27">
          <cell r="B27" t="str">
            <v>Pottersfield Park - Shad Thames</v>
          </cell>
          <cell r="E27" t="str">
            <v>Southwark Park</v>
          </cell>
        </row>
        <row r="28">
          <cell r="B28" t="str">
            <v>Pottersfield Park - Shad Thames</v>
          </cell>
          <cell r="E28" t="str">
            <v>Southwark Park</v>
          </cell>
        </row>
        <row r="29">
          <cell r="B29" t="str">
            <v>Potterfield Park</v>
          </cell>
          <cell r="E29" t="str">
            <v>Southwark Park</v>
          </cell>
        </row>
        <row r="30">
          <cell r="B30" t="str">
            <v>Pottersfield Park (Southwark side of Disney Queue)</v>
          </cell>
          <cell r="E30" t="str">
            <v>Shad Thames East of</v>
          </cell>
        </row>
        <row r="31">
          <cell r="B31" t="str">
            <v>Tower Bridge</v>
          </cell>
          <cell r="E31" t="str">
            <v>Tower Bridge</v>
          </cell>
        </row>
        <row r="32">
          <cell r="B32" t="str">
            <v>City Hall</v>
          </cell>
          <cell r="E32" t="str">
            <v>Pottersfield Park</v>
          </cell>
        </row>
        <row r="33">
          <cell r="B33" t="str">
            <v>Old City Hall</v>
          </cell>
          <cell r="E33" t="str">
            <v>East of Providence Square</v>
          </cell>
        </row>
        <row r="34">
          <cell r="B34" t="str">
            <v>Pottersfield Park (Southwark side of Disney Queue)</v>
          </cell>
          <cell r="E34" t="str">
            <v>Southwark Park</v>
          </cell>
        </row>
        <row r="35">
          <cell r="B35" t="str">
            <v>Pottersfield Park (Southwark side of Disney Queue)</v>
          </cell>
          <cell r="E35" t="str">
            <v>Southwark Park</v>
          </cell>
        </row>
        <row r="36">
          <cell r="B36" t="str">
            <v>Pottersfield Park (Southwark side of Disney Queue)</v>
          </cell>
          <cell r="E36" t="str">
            <v>Southwark Park</v>
          </cell>
        </row>
        <row r="37">
          <cell r="B37" t="str">
            <v>Pottersfield Park (Southwark side of Disney Queue)</v>
          </cell>
          <cell r="E37" t="str">
            <v>Southwark Park</v>
          </cell>
        </row>
        <row r="38">
          <cell r="B38" t="str">
            <v>Pottersfield Park (Southwark side of Disney Queue)</v>
          </cell>
          <cell r="E38" t="str">
            <v>Southwark Park</v>
          </cell>
        </row>
        <row r="39">
          <cell r="B39" t="str">
            <v>Pottersfield Park (Southwark side of Disney Queue)</v>
          </cell>
          <cell r="E39" t="str">
            <v>Southwark Park</v>
          </cell>
        </row>
        <row r="40">
          <cell r="B40" t="str">
            <v>Pottersfield Park (Southwark side of Disney Queue)</v>
          </cell>
          <cell r="E40" t="str">
            <v>Southwark Park</v>
          </cell>
        </row>
        <row r="41">
          <cell r="B41" t="str">
            <v>Pottersfield Park (Southwark side of Disney Queue)</v>
          </cell>
          <cell r="E41" t="str">
            <v>Southwark Park</v>
          </cell>
        </row>
        <row r="42">
          <cell r="B42" t="str">
            <v>Pottersfield Park (Southwark side of Disney Queue)</v>
          </cell>
          <cell r="E42" t="str">
            <v>Southwark Park</v>
          </cell>
        </row>
        <row r="43">
          <cell r="B43" t="str">
            <v>Pottersfield Park (Southwark side of Disney Queue)</v>
          </cell>
          <cell r="E43" t="str">
            <v>Southwark Park</v>
          </cell>
        </row>
        <row r="44">
          <cell r="B44" t="str">
            <v>Pottersfield Park (Southwark side of Disney Queue)</v>
          </cell>
          <cell r="E44" t="str">
            <v>Southwark Park</v>
          </cell>
        </row>
        <row r="45">
          <cell r="B45" t="str">
            <v>Pottersfield Park (Southwark side of Disney Queue)</v>
          </cell>
          <cell r="E45" t="str">
            <v>Southwark Park</v>
          </cell>
        </row>
        <row r="46">
          <cell r="B46" t="str">
            <v>Pottersfield Park (Southwark side of Disney Queue)</v>
          </cell>
          <cell r="E46" t="str">
            <v>Southwark Park</v>
          </cell>
        </row>
        <row r="47">
          <cell r="B47" t="str">
            <v>Pottersfield Park (Southwark side of Disney Queue)</v>
          </cell>
          <cell r="E47" t="str">
            <v>Southwark Park</v>
          </cell>
        </row>
        <row r="48">
          <cell r="B48" t="str">
            <v>Pottersfield Park (Southwark side of Disney Queue)</v>
          </cell>
          <cell r="E48" t="str">
            <v>Southwark Park</v>
          </cell>
        </row>
        <row r="49">
          <cell r="B49" t="str">
            <v>Southwark Park</v>
          </cell>
          <cell r="E49" t="str">
            <v>Southwark Park</v>
          </cell>
        </row>
        <row r="50">
          <cell r="B50" t="str">
            <v>Southwark Park</v>
          </cell>
          <cell r="E50" t="str">
            <v>Southwark Park</v>
          </cell>
        </row>
        <row r="51">
          <cell r="B51" t="str">
            <v>Southwark Park</v>
          </cell>
          <cell r="E51" t="str">
            <v>Southwark Park</v>
          </cell>
        </row>
        <row r="52">
          <cell r="B52" t="str">
            <v>Southwark Park</v>
          </cell>
          <cell r="E52" t="str">
            <v>Southwark Park</v>
          </cell>
        </row>
        <row r="53">
          <cell r="B53" t="str">
            <v>Inside Southwark Park</v>
          </cell>
          <cell r="E53" t="str">
            <v>Southwark Park</v>
          </cell>
        </row>
        <row r="54">
          <cell r="B54" t="str">
            <v>Pottersfield Park (Southwark side of Disney Queue)</v>
          </cell>
          <cell r="E54" t="str">
            <v>Southwark Park</v>
          </cell>
        </row>
        <row r="55">
          <cell r="B55" t="str">
            <v>Cathay Street</v>
          </cell>
          <cell r="E55" t="str">
            <v>Shad Thames</v>
          </cell>
        </row>
        <row r="56">
          <cell r="B56" t="str">
            <v>Cathay Street</v>
          </cell>
          <cell r="E56" t="str">
            <v>Chambers Street</v>
          </cell>
        </row>
        <row r="57">
          <cell r="B57" t="str">
            <v>Southwark Park (Zone 1)</v>
          </cell>
          <cell r="E57" t="str">
            <v>Southwark Park</v>
          </cell>
        </row>
        <row r="58">
          <cell r="B58" t="str">
            <v>Southwark Park (Zone 1)</v>
          </cell>
          <cell r="E58" t="str">
            <v>Southwark Park</v>
          </cell>
        </row>
        <row r="59">
          <cell r="B59" t="str">
            <v>Southwark Park (Zone 1)</v>
          </cell>
          <cell r="E59" t="str">
            <v>Southwark Park</v>
          </cell>
        </row>
        <row r="60">
          <cell r="B60" t="str">
            <v>Southwark Park (Zone 1)</v>
          </cell>
          <cell r="E60" t="str">
            <v>Southwark Park</v>
          </cell>
        </row>
        <row r="61">
          <cell r="B61" t="str">
            <v>Southwark Park (Zone 1)</v>
          </cell>
          <cell r="E61" t="str">
            <v>Southwark Park</v>
          </cell>
        </row>
        <row r="62">
          <cell r="B62" t="str">
            <v>Southwark Park (Zone 1)</v>
          </cell>
          <cell r="E62" t="str">
            <v>Southwark Park</v>
          </cell>
        </row>
        <row r="63">
          <cell r="B63" t="str">
            <v>Southwark Park (Zone 1)</v>
          </cell>
          <cell r="E63" t="str">
            <v>Southwark Park</v>
          </cell>
        </row>
        <row r="64">
          <cell r="B64" t="str">
            <v>Southwark Park (Zone 1)</v>
          </cell>
          <cell r="E64" t="str">
            <v>Southwark Park</v>
          </cell>
        </row>
        <row r="65">
          <cell r="B65" t="str">
            <v>Southwark Park (Zone 1)</v>
          </cell>
          <cell r="E65" t="str">
            <v>Southwark Park</v>
          </cell>
        </row>
        <row r="66">
          <cell r="B66" t="str">
            <v>Southwark Park (Zone 1)</v>
          </cell>
          <cell r="E66" t="str">
            <v>Southwark Park</v>
          </cell>
        </row>
        <row r="67">
          <cell r="B67" t="str">
            <v>Southwark Park (Zone 1)</v>
          </cell>
          <cell r="E67" t="str">
            <v>Southwark Park</v>
          </cell>
        </row>
        <row r="68">
          <cell r="B68" t="str">
            <v>Southwark Park (Zone 1)</v>
          </cell>
          <cell r="E68" t="str">
            <v>Southwark Park</v>
          </cell>
        </row>
        <row r="69">
          <cell r="B69" t="str">
            <v>Southwark Park (Zone 1)</v>
          </cell>
          <cell r="E69" t="str">
            <v>Southwark Park</v>
          </cell>
        </row>
        <row r="70">
          <cell r="B70" t="str">
            <v>Southwark Park (Zone 2)</v>
          </cell>
          <cell r="E70" t="str">
            <v>Southwark Park</v>
          </cell>
        </row>
        <row r="71">
          <cell r="B71" t="str">
            <v>Southwark Park (Zone 1)</v>
          </cell>
          <cell r="E71" t="str">
            <v>Southwark Park</v>
          </cell>
        </row>
        <row r="72">
          <cell r="B72" t="str">
            <v>Southwark Park (Zone 2)</v>
          </cell>
          <cell r="E72" t="str">
            <v>Southwark Park</v>
          </cell>
        </row>
        <row r="73">
          <cell r="B73" t="str">
            <v>Southwark Park (Zone 1)</v>
          </cell>
          <cell r="E73" t="str">
            <v>Southwark Park</v>
          </cell>
        </row>
        <row r="74">
          <cell r="B74" t="str">
            <v>Southwark Park (Zone 1)</v>
          </cell>
          <cell r="E74" t="str">
            <v>Southwark Park</v>
          </cell>
        </row>
        <row r="75">
          <cell r="B75" t="str">
            <v>Southwark Park (Zone 1)</v>
          </cell>
          <cell r="E75" t="str">
            <v>Southwark Park</v>
          </cell>
        </row>
        <row r="76">
          <cell r="B76" t="str">
            <v>Southwark Park (Zone 1)</v>
          </cell>
          <cell r="E76" t="str">
            <v>Southwark Park</v>
          </cell>
        </row>
        <row r="77">
          <cell r="B77" t="str">
            <v>Southwark Park (Zone 1)</v>
          </cell>
          <cell r="E77" t="str">
            <v>Southwark Park</v>
          </cell>
        </row>
        <row r="78">
          <cell r="B78" t="str">
            <v>Southwark Park (Zone 1)</v>
          </cell>
          <cell r="E78" t="str">
            <v>Southwark Park</v>
          </cell>
        </row>
        <row r="79">
          <cell r="B79" t="str">
            <v>Southwark Park (Zone 1)</v>
          </cell>
          <cell r="E79" t="str">
            <v>Southwark Park</v>
          </cell>
        </row>
        <row r="80">
          <cell r="B80" t="str">
            <v>Southwark Park (Zone 1)</v>
          </cell>
          <cell r="E80" t="str">
            <v>Southwark Park</v>
          </cell>
        </row>
        <row r="81">
          <cell r="B81" t="str">
            <v>Southwark Park (Zone 1)</v>
          </cell>
          <cell r="E81" t="str">
            <v>Southwark Park</v>
          </cell>
        </row>
        <row r="82">
          <cell r="B82" t="str">
            <v>Southwark Park (Zone 1)</v>
          </cell>
          <cell r="E82" t="str">
            <v>Southwark Park</v>
          </cell>
        </row>
        <row r="83">
          <cell r="B83" t="str">
            <v>Southwark Park (Zone 1)</v>
          </cell>
          <cell r="E83" t="str">
            <v>Southwark Park</v>
          </cell>
        </row>
        <row r="84">
          <cell r="B84" t="str">
            <v>Southwark Park (Zone 1)</v>
          </cell>
          <cell r="E84" t="str">
            <v>Southwark Park</v>
          </cell>
        </row>
        <row r="85">
          <cell r="B85" t="str">
            <v>Southwark Park (Zone 1)</v>
          </cell>
          <cell r="E85" t="str">
            <v>Southwark Park</v>
          </cell>
        </row>
        <row r="86">
          <cell r="B86" t="str">
            <v>Southwark Park (Zone 1)</v>
          </cell>
          <cell r="E86" t="str">
            <v>Southwark Park</v>
          </cell>
        </row>
        <row r="87">
          <cell r="B87" t="str">
            <v>Southwark Park (Zone 1)</v>
          </cell>
          <cell r="E87" t="str">
            <v>Southwark Park</v>
          </cell>
        </row>
        <row r="88">
          <cell r="B88" t="str">
            <v>Southwark Park (Zone 1)</v>
          </cell>
          <cell r="E88" t="str">
            <v>Southwark Park</v>
          </cell>
        </row>
        <row r="89">
          <cell r="B89" t="str">
            <v>Southwark Park (Zone 1)</v>
          </cell>
          <cell r="E89" t="str">
            <v>Southwark Park</v>
          </cell>
        </row>
        <row r="90">
          <cell r="B90" t="str">
            <v>Southwark Park (Zone 1)</v>
          </cell>
          <cell r="E90" t="str">
            <v>Southwark Park</v>
          </cell>
        </row>
        <row r="91">
          <cell r="B91" t="str">
            <v>Moving from Southwark to back of queue/Potters Field</v>
          </cell>
          <cell r="E91" t="str">
            <v>Southwark Park</v>
          </cell>
        </row>
        <row r="92">
          <cell r="B92" t="str">
            <v xml:space="preserve">At Potters Field Park </v>
          </cell>
          <cell r="E92" t="str">
            <v>Beyond Potters Field</v>
          </cell>
        </row>
        <row r="93">
          <cell r="B93" t="str">
            <v>At Potters Field Park - moving to end of queue</v>
          </cell>
          <cell r="E93" t="str">
            <v>near London Bridge</v>
          </cell>
        </row>
        <row r="94">
          <cell r="B94" t="str">
            <v>Moving to end of queue</v>
          </cell>
          <cell r="E94" t="str">
            <v>St Olave Steps, London Bridge</v>
          </cell>
        </row>
        <row r="95">
          <cell r="B95" t="str">
            <v>Southwark Cathedral</v>
          </cell>
          <cell r="E95" t="str">
            <v>Hays Galleria</v>
          </cell>
        </row>
        <row r="96">
          <cell r="B96" t="str">
            <v>Southwark Cathedral</v>
          </cell>
          <cell r="E96" t="str">
            <v>Hays Galleria</v>
          </cell>
        </row>
        <row r="97">
          <cell r="B97" t="str">
            <v>Southwark Cathedral</v>
          </cell>
          <cell r="E97" t="str">
            <v>Shad Thames</v>
          </cell>
        </row>
        <row r="98">
          <cell r="E98" t="str">
            <v>Gabriel's Wharf</v>
          </cell>
        </row>
        <row r="99">
          <cell r="E99" t="str">
            <v>West of Blackfriars Bridge</v>
          </cell>
        </row>
        <row r="100">
          <cell r="E100" t="str">
            <v>Jubilee Gardens</v>
          </cell>
        </row>
        <row r="101">
          <cell r="E101" t="str">
            <v>Belvedere Road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ha, Lipika" id="{8981A718-850A-4D96-84A3-7388AE2F95B3}" userId="S::Lipika.Saha@arcadis.com::9fab0180-4ec4-42c7-b9ae-f0943ae35c9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23-05-25T22:47:49.50" personId="{8981A718-850A-4D96-84A3-7388AE2F95B3}" id="{22329FCE-B638-4C68-B245-0DE0E3EDFDF4}">
    <text>Data to be captured from google</text>
  </threadedComment>
  <threadedComment ref="H1" dT="2023-05-25T22:47:24.13" personId="{8981A718-850A-4D96-84A3-7388AE2F95B3}" id="{253C3E13-6A97-4753-9FE7-51632CD4C81D}">
    <text>Charlie - please can you insert a formula that can split the text in column G by a comma</text>
  </threadedComment>
  <threadedComment ref="I1" dT="2023-05-25T22:47:24.13" personId="{8981A718-850A-4D96-84A3-7388AE2F95B3}" id="{20051A2B-7C56-4CB4-A61E-8FF5C12FF07B}">
    <text>Charlie - please can you insert a formula that can split the text in column G by a comma</text>
  </threadedComment>
  <threadedComment ref="S1" dT="2023-05-25T22:47:49.50" personId="{8981A718-850A-4D96-84A3-7388AE2F95B3}" id="{6D3FC13E-8B85-429B-BCA1-F509D875BBA2}">
    <text>Data to be captured from google</text>
  </threadedComment>
  <threadedComment ref="T1" dT="2023-05-25T22:47:24.13" personId="{8981A718-850A-4D96-84A3-7388AE2F95B3}" id="{ED5A434D-4C5D-4E0C-B2B9-6A51E50CAD07}">
    <text>Charlie - please can you insert a formula that can split the text in column G by a comma</text>
  </threadedComment>
  <threadedComment ref="U1" dT="2023-05-25T22:47:24.13" personId="{8981A718-850A-4D96-84A3-7388AE2F95B3}" id="{7DF71B8D-DCD2-4D6A-B6DA-5411901FA75A}">
    <text>Charlie - please can you insert a formula that can split the text in column G by a comma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40"/>
  <sheetViews>
    <sheetView tabSelected="1" zoomScale="90" zoomScaleNormal="90" workbookViewId="0">
      <pane xSplit="5" ySplit="1" topLeftCell="M115" activePane="bottomRight" state="frozen"/>
      <selection pane="topRight" activeCell="F1" sqref="F1"/>
      <selection pane="bottomLeft" activeCell="A2" sqref="A2"/>
      <selection pane="bottomRight" activeCell="X133" sqref="X133"/>
    </sheetView>
  </sheetViews>
  <sheetFormatPr defaultColWidth="8.6328125" defaultRowHeight="14.5" outlineLevelCol="1" x14ac:dyDescent="0.35"/>
  <cols>
    <col min="1" max="1" width="8.6328125" style="138" customWidth="1"/>
    <col min="2" max="4" width="10.54296875" style="138" customWidth="1"/>
    <col min="5" max="5" width="17.453125" style="133" bestFit="1" customWidth="1"/>
    <col min="6" max="6" width="46.90625" style="17" customWidth="1" outlineLevel="1"/>
    <col min="7" max="7" width="35.36328125" style="17" customWidth="1" outlineLevel="1"/>
    <col min="8" max="8" width="19.1796875" style="17" customWidth="1" outlineLevel="1"/>
    <col min="9" max="12" width="10.54296875" style="17" customWidth="1" outlineLevel="1"/>
    <col min="13" max="13" width="19.6328125" style="17" customWidth="1" outlineLevel="1"/>
    <col min="14" max="14" width="10.54296875" style="113" hidden="1" customWidth="1" outlineLevel="1"/>
    <col min="15" max="16" width="19.6328125" style="17" customWidth="1" outlineLevel="1"/>
    <col min="17" max="17" width="12" style="17" customWidth="1" outlineLevel="1"/>
    <col min="18" max="19" width="30.453125" style="17" customWidth="1" outlineLevel="1"/>
    <col min="20" max="25" width="12.81640625" style="17" customWidth="1" outlineLevel="1"/>
    <col min="26" max="26" width="20.453125" style="17" customWidth="1" outlineLevel="1"/>
    <col min="27" max="28" width="17.453125" style="17" customWidth="1"/>
    <col min="29" max="29" width="10.90625" style="17" customWidth="1"/>
    <col min="30" max="31" width="18.1796875" style="17" customWidth="1"/>
    <col min="32" max="32" width="32.6328125" style="17" customWidth="1"/>
    <col min="33" max="33" width="29.54296875" style="17" customWidth="1"/>
    <col min="34" max="34" width="10.6328125" style="17" customWidth="1"/>
    <col min="35" max="35" width="12.81640625" style="17" customWidth="1"/>
    <col min="36" max="16384" width="8.6328125" style="17"/>
  </cols>
  <sheetData>
    <row r="1" spans="1:37" s="125" customFormat="1" ht="80.150000000000006" customHeight="1" x14ac:dyDescent="0.35">
      <c r="A1" s="131" t="s">
        <v>90</v>
      </c>
      <c r="B1" s="131" t="s">
        <v>91</v>
      </c>
      <c r="C1" s="131" t="s">
        <v>122</v>
      </c>
      <c r="D1" s="131" t="s">
        <v>92</v>
      </c>
      <c r="E1" s="131" t="s">
        <v>0</v>
      </c>
      <c r="F1" s="121" t="s">
        <v>132</v>
      </c>
      <c r="G1" s="121" t="s">
        <v>240</v>
      </c>
      <c r="H1" s="122" t="s">
        <v>242</v>
      </c>
      <c r="I1" s="122" t="s">
        <v>241</v>
      </c>
      <c r="J1" s="121" t="s">
        <v>156</v>
      </c>
      <c r="K1" s="121" t="s">
        <v>157</v>
      </c>
      <c r="L1" s="121" t="s">
        <v>131</v>
      </c>
      <c r="M1" s="122" t="s">
        <v>130</v>
      </c>
      <c r="N1" s="123" t="s">
        <v>5</v>
      </c>
      <c r="O1" s="124" t="s">
        <v>133</v>
      </c>
      <c r="P1" s="122" t="s">
        <v>134</v>
      </c>
      <c r="Q1" s="122" t="s">
        <v>135</v>
      </c>
      <c r="R1" s="129" t="s">
        <v>145</v>
      </c>
      <c r="S1" s="129" t="s">
        <v>243</v>
      </c>
      <c r="T1" s="122" t="s">
        <v>245</v>
      </c>
      <c r="U1" s="122" t="s">
        <v>244</v>
      </c>
      <c r="V1" s="153" t="s">
        <v>160</v>
      </c>
      <c r="W1" s="153" t="s">
        <v>152</v>
      </c>
      <c r="X1" s="129" t="s">
        <v>158</v>
      </c>
      <c r="Y1" s="129" t="s">
        <v>159</v>
      </c>
      <c r="Z1" s="151" t="s">
        <v>136</v>
      </c>
      <c r="AA1" s="122" t="s">
        <v>8</v>
      </c>
      <c r="AB1" s="127" t="s">
        <v>164</v>
      </c>
      <c r="AC1" s="128" t="s">
        <v>137</v>
      </c>
      <c r="AD1" s="122" t="s">
        <v>154</v>
      </c>
      <c r="AE1" s="122" t="s">
        <v>153</v>
      </c>
      <c r="AF1" s="126" t="s">
        <v>98</v>
      </c>
      <c r="AG1" s="125" t="s">
        <v>165</v>
      </c>
      <c r="AH1" s="125" t="s">
        <v>247</v>
      </c>
      <c r="AI1" s="125" t="s">
        <v>246</v>
      </c>
      <c r="AJ1" s="125" t="s">
        <v>271</v>
      </c>
      <c r="AK1" s="125" t="s">
        <v>272</v>
      </c>
    </row>
    <row r="2" spans="1:37" ht="13" customHeight="1" x14ac:dyDescent="0.3">
      <c r="A2" s="134" t="s">
        <v>124</v>
      </c>
      <c r="B2" s="150">
        <f t="shared" ref="B2:B33" si="0">E2</f>
        <v>44818</v>
      </c>
      <c r="C2" s="136">
        <v>44818</v>
      </c>
      <c r="D2" s="137">
        <v>0</v>
      </c>
      <c r="E2" s="149">
        <v>44818</v>
      </c>
      <c r="F2" s="9"/>
      <c r="G2" s="173" t="e">
        <f>_xlfn.CONCAT(INDEX(Backend!$E$1:$E$30,MATCH(F2,Backend!$C$2:$C$30,0)),",",INDEX(Backend!$D$1:$D$30,MATCH(F2,Backend!$C$2:$C$30,0)))</f>
        <v>#N/A</v>
      </c>
      <c r="H2" s="10" t="e">
        <f t="shared" ref="H2:H33" si="1">LEFT(G2,FIND(",",G2)-1)</f>
        <v>#N/A</v>
      </c>
      <c r="I2" s="10" t="e">
        <f t="shared" ref="I2:I33" si="2">RIGHT(G2,LEN(G2)-FIND(",",G2))</f>
        <v>#N/A</v>
      </c>
      <c r="J2" s="10"/>
      <c r="K2" s="10"/>
      <c r="L2" s="11">
        <v>141</v>
      </c>
      <c r="M2" s="11"/>
      <c r="N2" s="106"/>
      <c r="O2" s="11"/>
      <c r="P2" s="11"/>
      <c r="Q2" s="11"/>
      <c r="R2" s="9"/>
      <c r="S2" s="9" t="e">
        <f>_xlfn.CONCAT(INDEX(Backend!$I$2:$I$30,MATCH(R2,Backend!$G$2:$G$30,0)),",",INDEX(Backend!$H$2:$H$30,MATCH(R2,Backend!$G$2:$G$30,0)))</f>
        <v>#N/A</v>
      </c>
      <c r="T2" s="9" t="e">
        <f>LEFT(S3,FIND(",",S3)-1)</f>
        <v>#N/A</v>
      </c>
      <c r="U2" s="9" t="e">
        <f>RIGHT(S3,LEN(S3)-FIND(",",S3))</f>
        <v>#N/A</v>
      </c>
      <c r="V2" s="9" t="s">
        <v>162</v>
      </c>
      <c r="W2" s="9"/>
      <c r="X2" s="9"/>
      <c r="Y2" s="9"/>
      <c r="Z2" s="13"/>
      <c r="AA2" s="14"/>
      <c r="AB2" s="14"/>
      <c r="AC2" s="120"/>
      <c r="AD2" s="14"/>
      <c r="AE2" s="114" t="str">
        <f t="shared" ref="AE2:AE33" si="3">TEXT(AD2/24,"d\d h\h m\m")</f>
        <v>0d 0h 0m</v>
      </c>
      <c r="AF2" s="120"/>
      <c r="AH2" s="17" t="e">
        <f t="shared" ref="AH2:AH65" si="4">LEFT(AG2,FIND(",",AG2)-1)</f>
        <v>#VALUE!</v>
      </c>
      <c r="AI2" s="17" t="e">
        <f t="shared" ref="AI2:AI65" si="5">RIGHT(AG2,LEN(AG2)-FIND(",",AG2))</f>
        <v>#VALUE!</v>
      </c>
      <c r="AK2" s="17">
        <v>0</v>
      </c>
    </row>
    <row r="3" spans="1:37" ht="13" customHeight="1" x14ac:dyDescent="0.3">
      <c r="A3" s="134" t="s">
        <v>124</v>
      </c>
      <c r="B3" s="150">
        <f t="shared" si="0"/>
        <v>44818.041666666664</v>
      </c>
      <c r="C3" s="136">
        <v>44818</v>
      </c>
      <c r="D3" s="137">
        <v>4.1666666666666664E-2</v>
      </c>
      <c r="E3" s="132">
        <f t="shared" ref="E3:E34" si="6">E2+(1/24)</f>
        <v>44818.041666666664</v>
      </c>
      <c r="F3" s="9"/>
      <c r="G3" s="173" t="e">
        <f>_xlfn.CONCAT(INDEX(Backend!$E$1:$E$30,MATCH(F3,Backend!$C$2:$C$30,0)),",",INDEX(Backend!$D$1:$D$30,MATCH(F3,Backend!$C$2:$C$30,0)))</f>
        <v>#N/A</v>
      </c>
      <c r="H3" s="10" t="e">
        <f t="shared" si="1"/>
        <v>#N/A</v>
      </c>
      <c r="I3" s="10" t="e">
        <f t="shared" si="2"/>
        <v>#N/A</v>
      </c>
      <c r="J3" s="10"/>
      <c r="K3" s="10"/>
      <c r="L3" s="11">
        <v>166</v>
      </c>
      <c r="M3" s="11"/>
      <c r="N3" s="106"/>
      <c r="O3" s="11"/>
      <c r="P3" s="11"/>
      <c r="Q3" s="11"/>
      <c r="R3" s="9"/>
      <c r="S3" s="9" t="e">
        <f>_xlfn.CONCAT(INDEX(Backend!$I$2:$I$30,MATCH(R3,Backend!$G$2:$G$30,0)),",",INDEX(Backend!$H$2:$H$30,MATCH(R3,Backend!$G$2:$G$30,0)))</f>
        <v>#N/A</v>
      </c>
      <c r="T3" s="9" t="e">
        <f>LEFT(#REF!,FIND(",",#REF!)-1)</f>
        <v>#REF!</v>
      </c>
      <c r="U3" s="9" t="e">
        <f>RIGHT(#REF!,LEN(#REF!)-FIND(",",#REF!))</f>
        <v>#REF!</v>
      </c>
      <c r="V3" s="9" t="s">
        <v>162</v>
      </c>
      <c r="W3" s="9"/>
      <c r="X3" s="9"/>
      <c r="Y3" s="9"/>
      <c r="Z3" s="13"/>
      <c r="AA3" s="14"/>
      <c r="AB3" s="14"/>
      <c r="AC3" s="120"/>
      <c r="AD3" s="14"/>
      <c r="AE3" s="114" t="str">
        <f t="shared" si="3"/>
        <v>0d 0h 0m</v>
      </c>
      <c r="AF3" s="120"/>
      <c r="AH3" s="17" t="e">
        <f t="shared" si="4"/>
        <v>#VALUE!</v>
      </c>
      <c r="AI3" s="17" t="e">
        <f t="shared" si="5"/>
        <v>#VALUE!</v>
      </c>
      <c r="AK3" s="17">
        <v>0</v>
      </c>
    </row>
    <row r="4" spans="1:37" ht="13" customHeight="1" x14ac:dyDescent="0.3">
      <c r="A4" s="134" t="s">
        <v>124</v>
      </c>
      <c r="B4" s="150">
        <f t="shared" si="0"/>
        <v>44818.083333333328</v>
      </c>
      <c r="C4" s="136">
        <v>44818</v>
      </c>
      <c r="D4" s="137">
        <v>8.3333333333333329E-2</v>
      </c>
      <c r="E4" s="132">
        <f t="shared" si="6"/>
        <v>44818.083333333328</v>
      </c>
      <c r="F4" s="9"/>
      <c r="G4" s="173" t="e">
        <f>_xlfn.CONCAT(INDEX(Backend!$E$1:$E$30,MATCH(F4,Backend!$C$2:$C$30,0)),",",INDEX(Backend!$D$1:$D$30,MATCH(F4,Backend!$C$2:$C$30,0)))</f>
        <v>#N/A</v>
      </c>
      <c r="H4" s="10" t="e">
        <f t="shared" si="1"/>
        <v>#N/A</v>
      </c>
      <c r="I4" s="10" t="e">
        <f t="shared" si="2"/>
        <v>#N/A</v>
      </c>
      <c r="J4" s="10"/>
      <c r="K4" s="10"/>
      <c r="L4" s="11">
        <v>175</v>
      </c>
      <c r="M4" s="11"/>
      <c r="N4" s="106"/>
      <c r="O4" s="11"/>
      <c r="P4" s="11"/>
      <c r="Q4" s="11"/>
      <c r="R4" s="9"/>
      <c r="S4" s="9" t="e">
        <f>_xlfn.CONCAT(INDEX(Backend!$I$2:$I$30,MATCH(R4,Backend!$G$2:$G$30,0)),",",INDEX(Backend!$H$2:$H$30,MATCH(R4,Backend!$G$2:$G$30,0)))</f>
        <v>#N/A</v>
      </c>
      <c r="T4" s="9" t="e">
        <f t="shared" ref="T4:T33" si="7">LEFT(S4,FIND(",",S4)-1)</f>
        <v>#N/A</v>
      </c>
      <c r="U4" s="9" t="e">
        <f t="shared" ref="U4:U33" si="8">RIGHT(S4,LEN(S4)-FIND(",",S4))</f>
        <v>#N/A</v>
      </c>
      <c r="V4" s="9" t="s">
        <v>162</v>
      </c>
      <c r="W4" s="9"/>
      <c r="X4" s="9"/>
      <c r="Y4" s="9"/>
      <c r="Z4" s="13"/>
      <c r="AA4" s="14"/>
      <c r="AB4" s="14"/>
      <c r="AC4" s="120"/>
      <c r="AD4" s="14"/>
      <c r="AE4" s="114" t="str">
        <f t="shared" si="3"/>
        <v>0d 0h 0m</v>
      </c>
      <c r="AF4" s="120"/>
      <c r="AH4" s="17" t="e">
        <f t="shared" si="4"/>
        <v>#VALUE!</v>
      </c>
      <c r="AI4" s="17" t="e">
        <f t="shared" si="5"/>
        <v>#VALUE!</v>
      </c>
      <c r="AK4" s="17">
        <v>0</v>
      </c>
    </row>
    <row r="5" spans="1:37" ht="13" customHeight="1" x14ac:dyDescent="0.3">
      <c r="A5" s="134" t="s">
        <v>124</v>
      </c>
      <c r="B5" s="150">
        <f t="shared" si="0"/>
        <v>44818.124999999993</v>
      </c>
      <c r="C5" s="136">
        <v>44818</v>
      </c>
      <c r="D5" s="137">
        <v>0.125</v>
      </c>
      <c r="E5" s="132">
        <f t="shared" si="6"/>
        <v>44818.124999999993</v>
      </c>
      <c r="F5" s="9"/>
      <c r="G5" s="173" t="e">
        <f>_xlfn.CONCAT(INDEX(Backend!$E$1:$E$30,MATCH(F5,Backend!$C$2:$C$30,0)),",",INDEX(Backend!$D$1:$D$30,MATCH(F5,Backend!$C$2:$C$30,0)))</f>
        <v>#N/A</v>
      </c>
      <c r="H5" s="10" t="e">
        <f t="shared" si="1"/>
        <v>#N/A</v>
      </c>
      <c r="I5" s="10" t="e">
        <f t="shared" si="2"/>
        <v>#N/A</v>
      </c>
      <c r="J5" s="10"/>
      <c r="K5" s="10"/>
      <c r="L5" s="11">
        <v>176</v>
      </c>
      <c r="M5" s="11"/>
      <c r="N5" s="106"/>
      <c r="O5" s="11"/>
      <c r="P5" s="11"/>
      <c r="Q5" s="11"/>
      <c r="R5" s="9"/>
      <c r="S5" s="9" t="e">
        <f>_xlfn.CONCAT(INDEX(Backend!$I$2:$I$30,MATCH(R5,Backend!$G$2:$G$30,0)),",",INDEX(Backend!$H$2:$H$30,MATCH(R5,Backend!$G$2:$G$30,0)))</f>
        <v>#N/A</v>
      </c>
      <c r="T5" s="9" t="e">
        <f t="shared" si="7"/>
        <v>#N/A</v>
      </c>
      <c r="U5" s="9" t="e">
        <f t="shared" si="8"/>
        <v>#N/A</v>
      </c>
      <c r="V5" s="9" t="s">
        <v>162</v>
      </c>
      <c r="W5" s="9"/>
      <c r="X5" s="9"/>
      <c r="Y5" s="9"/>
      <c r="Z5" s="13"/>
      <c r="AA5" s="14"/>
      <c r="AB5" s="14"/>
      <c r="AC5" s="120"/>
      <c r="AD5" s="14"/>
      <c r="AE5" s="114" t="str">
        <f t="shared" si="3"/>
        <v>0d 0h 0m</v>
      </c>
      <c r="AF5" s="120"/>
      <c r="AH5" s="17" t="e">
        <f t="shared" si="4"/>
        <v>#VALUE!</v>
      </c>
      <c r="AI5" s="17" t="e">
        <f t="shared" si="5"/>
        <v>#VALUE!</v>
      </c>
      <c r="AK5" s="17">
        <v>0</v>
      </c>
    </row>
    <row r="6" spans="1:37" ht="13" customHeight="1" x14ac:dyDescent="0.3">
      <c r="A6" s="134" t="s">
        <v>124</v>
      </c>
      <c r="B6" s="150">
        <f t="shared" si="0"/>
        <v>44818.166666666657</v>
      </c>
      <c r="C6" s="136">
        <v>44818</v>
      </c>
      <c r="D6" s="137">
        <v>0.16666666666666699</v>
      </c>
      <c r="E6" s="132">
        <f t="shared" si="6"/>
        <v>44818.166666666657</v>
      </c>
      <c r="F6" s="9"/>
      <c r="G6" s="173" t="e">
        <f>_xlfn.CONCAT(INDEX(Backend!$E$1:$E$30,MATCH(F6,Backend!$C$2:$C$30,0)),",",INDEX(Backend!$D$1:$D$30,MATCH(F6,Backend!$C$2:$C$30,0)))</f>
        <v>#N/A</v>
      </c>
      <c r="H6" s="10" t="e">
        <f t="shared" si="1"/>
        <v>#N/A</v>
      </c>
      <c r="I6" s="10" t="e">
        <f t="shared" si="2"/>
        <v>#N/A</v>
      </c>
      <c r="J6" s="10"/>
      <c r="K6" s="10"/>
      <c r="L6" s="11">
        <v>217</v>
      </c>
      <c r="M6" s="11"/>
      <c r="N6" s="106"/>
      <c r="O6" s="11"/>
      <c r="P6" s="11"/>
      <c r="Q6" s="11"/>
      <c r="R6" s="9"/>
      <c r="S6" s="9" t="e">
        <f>_xlfn.CONCAT(INDEX(Backend!$I$2:$I$30,MATCH(R6,Backend!$G$2:$G$30,0)),",",INDEX(Backend!$H$2:$H$30,MATCH(R6,Backend!$G$2:$G$30,0)))</f>
        <v>#N/A</v>
      </c>
      <c r="T6" s="9" t="e">
        <f t="shared" si="7"/>
        <v>#N/A</v>
      </c>
      <c r="U6" s="9" t="e">
        <f t="shared" si="8"/>
        <v>#N/A</v>
      </c>
      <c r="V6" s="9" t="s">
        <v>162</v>
      </c>
      <c r="W6" s="9"/>
      <c r="X6" s="9"/>
      <c r="Y6" s="9"/>
      <c r="Z6" s="13"/>
      <c r="AA6" s="14"/>
      <c r="AB6" s="14"/>
      <c r="AC6" s="120"/>
      <c r="AD6" s="14"/>
      <c r="AE6" s="114" t="str">
        <f t="shared" si="3"/>
        <v>0d 0h 0m</v>
      </c>
      <c r="AF6" s="23"/>
      <c r="AH6" s="17" t="e">
        <f t="shared" si="4"/>
        <v>#VALUE!</v>
      </c>
      <c r="AI6" s="17" t="e">
        <f t="shared" si="5"/>
        <v>#VALUE!</v>
      </c>
      <c r="AK6" s="17">
        <v>0</v>
      </c>
    </row>
    <row r="7" spans="1:37" ht="13" customHeight="1" x14ac:dyDescent="0.3">
      <c r="A7" s="134" t="s">
        <v>124</v>
      </c>
      <c r="B7" s="150">
        <f t="shared" si="0"/>
        <v>44818.208333333321</v>
      </c>
      <c r="C7" s="136">
        <v>44818</v>
      </c>
      <c r="D7" s="137">
        <v>0.20833333333333301</v>
      </c>
      <c r="E7" s="132">
        <f t="shared" si="6"/>
        <v>44818.208333333321</v>
      </c>
      <c r="F7" s="9"/>
      <c r="G7" s="173" t="e">
        <f>_xlfn.CONCAT(INDEX(Backend!$E$1:$E$30,MATCH(F7,Backend!$C$2:$C$30,0)),",",INDEX(Backend!$D$1:$D$30,MATCH(F7,Backend!$C$2:$C$30,0)))</f>
        <v>#N/A</v>
      </c>
      <c r="H7" s="10" t="e">
        <f t="shared" si="1"/>
        <v>#N/A</v>
      </c>
      <c r="I7" s="10" t="e">
        <f t="shared" si="2"/>
        <v>#N/A</v>
      </c>
      <c r="J7" s="10"/>
      <c r="K7" s="10"/>
      <c r="L7" s="11">
        <v>264</v>
      </c>
      <c r="M7" s="11"/>
      <c r="N7" s="106"/>
      <c r="O7" s="11"/>
      <c r="P7" s="11"/>
      <c r="Q7" s="11"/>
      <c r="R7" s="9"/>
      <c r="S7" s="9" t="e">
        <f>_xlfn.CONCAT(INDEX(Backend!$I$2:$I$30,MATCH(R7,Backend!$G$2:$G$30,0)),",",INDEX(Backend!$H$2:$H$30,MATCH(R7,Backend!$G$2:$G$30,0)))</f>
        <v>#N/A</v>
      </c>
      <c r="T7" s="9" t="e">
        <f t="shared" si="7"/>
        <v>#N/A</v>
      </c>
      <c r="U7" s="9" t="e">
        <f t="shared" si="8"/>
        <v>#N/A</v>
      </c>
      <c r="V7" s="9" t="s">
        <v>162</v>
      </c>
      <c r="W7" s="9"/>
      <c r="X7" s="9"/>
      <c r="Y7" s="9"/>
      <c r="Z7" s="13"/>
      <c r="AA7" s="14"/>
      <c r="AB7" s="14"/>
      <c r="AC7" s="120"/>
      <c r="AD7" s="14"/>
      <c r="AE7" s="114" t="str">
        <f t="shared" si="3"/>
        <v>0d 0h 0m</v>
      </c>
      <c r="AF7" s="23"/>
      <c r="AH7" s="17" t="e">
        <f t="shared" si="4"/>
        <v>#VALUE!</v>
      </c>
      <c r="AI7" s="17" t="e">
        <f t="shared" si="5"/>
        <v>#VALUE!</v>
      </c>
      <c r="AK7" s="17">
        <v>0</v>
      </c>
    </row>
    <row r="8" spans="1:37" ht="13" customHeight="1" x14ac:dyDescent="0.3">
      <c r="A8" s="134" t="s">
        <v>124</v>
      </c>
      <c r="B8" s="150">
        <f t="shared" si="0"/>
        <v>44818.249999999985</v>
      </c>
      <c r="C8" s="136">
        <v>44818</v>
      </c>
      <c r="D8" s="137">
        <v>0.25</v>
      </c>
      <c r="E8" s="132">
        <f t="shared" si="6"/>
        <v>44818.249999999985</v>
      </c>
      <c r="F8" s="9"/>
      <c r="G8" s="173" t="e">
        <f>_xlfn.CONCAT(INDEX(Backend!$E$1:$E$30,MATCH(F8,Backend!$C$2:$C$30,0)),",",INDEX(Backend!$D$1:$D$30,MATCH(F8,Backend!$C$2:$C$30,0)))</f>
        <v>#N/A</v>
      </c>
      <c r="H8" s="10" t="e">
        <f t="shared" si="1"/>
        <v>#N/A</v>
      </c>
      <c r="I8" s="10" t="e">
        <f t="shared" si="2"/>
        <v>#N/A</v>
      </c>
      <c r="J8" s="10"/>
      <c r="K8" s="10"/>
      <c r="L8" s="11"/>
      <c r="M8" s="11"/>
      <c r="N8" s="106"/>
      <c r="O8" s="11"/>
      <c r="P8" s="11"/>
      <c r="Q8" s="11"/>
      <c r="R8" s="9"/>
      <c r="S8" s="9" t="e">
        <f>_xlfn.CONCAT(INDEX(Backend!$I$2:$I$30,MATCH(R8,Backend!$G$2:$G$30,0)),",",INDEX(Backend!$H$2:$H$30,MATCH(R8,Backend!$G$2:$G$30,0)))</f>
        <v>#N/A</v>
      </c>
      <c r="T8" s="9" t="e">
        <f t="shared" si="7"/>
        <v>#N/A</v>
      </c>
      <c r="U8" s="9" t="e">
        <f t="shared" si="8"/>
        <v>#N/A</v>
      </c>
      <c r="V8" s="9" t="s">
        <v>162</v>
      </c>
      <c r="W8" s="9"/>
      <c r="X8" s="9"/>
      <c r="Y8" s="9"/>
      <c r="Z8" s="13"/>
      <c r="AA8" s="14"/>
      <c r="AB8" s="14"/>
      <c r="AC8" s="120"/>
      <c r="AD8" s="14"/>
      <c r="AE8" s="114" t="str">
        <f t="shared" si="3"/>
        <v>0d 0h 0m</v>
      </c>
      <c r="AF8" s="23"/>
      <c r="AH8" s="17" t="e">
        <f t="shared" si="4"/>
        <v>#VALUE!</v>
      </c>
      <c r="AI8" s="17" t="e">
        <f t="shared" si="5"/>
        <v>#VALUE!</v>
      </c>
      <c r="AK8" s="17">
        <v>0</v>
      </c>
    </row>
    <row r="9" spans="1:37" ht="13" customHeight="1" x14ac:dyDescent="0.3">
      <c r="A9" s="134" t="s">
        <v>124</v>
      </c>
      <c r="B9" s="150">
        <f t="shared" si="0"/>
        <v>44818.29166666665</v>
      </c>
      <c r="C9" s="136">
        <v>44818</v>
      </c>
      <c r="D9" s="137">
        <v>0.29166666666666702</v>
      </c>
      <c r="E9" s="132">
        <f t="shared" si="6"/>
        <v>44818.29166666665</v>
      </c>
      <c r="F9" s="9"/>
      <c r="G9" s="173" t="e">
        <f>_xlfn.CONCAT(INDEX(Backend!$E$1:$E$30,MATCH(F9,Backend!$C$2:$C$30,0)),",",INDEX(Backend!$D$1:$D$30,MATCH(F9,Backend!$C$2:$C$30,0)))</f>
        <v>#N/A</v>
      </c>
      <c r="H9" s="10" t="e">
        <f t="shared" si="1"/>
        <v>#N/A</v>
      </c>
      <c r="I9" s="10" t="e">
        <f t="shared" si="2"/>
        <v>#N/A</v>
      </c>
      <c r="J9" s="10"/>
      <c r="K9" s="10"/>
      <c r="L9" s="11"/>
      <c r="M9" s="11"/>
      <c r="N9" s="106"/>
      <c r="O9" s="11"/>
      <c r="P9" s="11"/>
      <c r="Q9" s="11"/>
      <c r="R9" s="9"/>
      <c r="S9" s="9" t="e">
        <f>_xlfn.CONCAT(INDEX(Backend!$I$2:$I$30,MATCH(R9,Backend!$G$2:$G$30,0)),",",INDEX(Backend!$H$2:$H$30,MATCH(R9,Backend!$G$2:$G$30,0)))</f>
        <v>#N/A</v>
      </c>
      <c r="T9" s="9" t="e">
        <f t="shared" si="7"/>
        <v>#N/A</v>
      </c>
      <c r="U9" s="9" t="e">
        <f t="shared" si="8"/>
        <v>#N/A</v>
      </c>
      <c r="V9" s="9" t="s">
        <v>162</v>
      </c>
      <c r="W9" s="9"/>
      <c r="X9" s="9"/>
      <c r="Y9" s="9"/>
      <c r="Z9" s="13"/>
      <c r="AA9" s="14"/>
      <c r="AB9" s="14"/>
      <c r="AC9" s="120"/>
      <c r="AD9" s="14"/>
      <c r="AE9" s="114" t="str">
        <f t="shared" si="3"/>
        <v>0d 0h 0m</v>
      </c>
      <c r="AF9" s="23" t="s">
        <v>147</v>
      </c>
      <c r="AH9" s="17" t="e">
        <f t="shared" si="4"/>
        <v>#VALUE!</v>
      </c>
      <c r="AI9" s="17" t="e">
        <f t="shared" si="5"/>
        <v>#VALUE!</v>
      </c>
      <c r="AK9" s="17">
        <v>0</v>
      </c>
    </row>
    <row r="10" spans="1:37" ht="13" customHeight="1" x14ac:dyDescent="0.3">
      <c r="A10" s="134" t="s">
        <v>124</v>
      </c>
      <c r="B10" s="150">
        <f t="shared" si="0"/>
        <v>44818.333333333314</v>
      </c>
      <c r="C10" s="136">
        <v>44818</v>
      </c>
      <c r="D10" s="137">
        <v>0.33333333333333298</v>
      </c>
      <c r="E10" s="132">
        <f t="shared" si="6"/>
        <v>44818.333333333314</v>
      </c>
      <c r="F10" s="9"/>
      <c r="G10" s="173" t="e">
        <f>_xlfn.CONCAT(INDEX(Backend!$E$1:$E$30,MATCH(F10,Backend!$C$2:$C$30,0)),",",INDEX(Backend!$D$1:$D$30,MATCH(F10,Backend!$C$2:$C$30,0)))</f>
        <v>#N/A</v>
      </c>
      <c r="H10" s="10" t="e">
        <f t="shared" si="1"/>
        <v>#N/A</v>
      </c>
      <c r="I10" s="10" t="e">
        <f t="shared" si="2"/>
        <v>#N/A</v>
      </c>
      <c r="J10" s="10"/>
      <c r="K10" s="10"/>
      <c r="L10" s="104">
        <v>500</v>
      </c>
      <c r="M10" s="104">
        <f t="shared" ref="M10:M41" si="9">L10-L9</f>
        <v>500</v>
      </c>
      <c r="N10" s="106"/>
      <c r="O10" s="104"/>
      <c r="P10" s="104"/>
      <c r="Q10" s="11"/>
      <c r="R10" s="9"/>
      <c r="S10" s="9" t="e">
        <f>_xlfn.CONCAT(INDEX(Backend!$I$2:$I$30,MATCH(R10,Backend!$G$2:$G$30,0)),",",INDEX(Backend!$H$2:$H$30,MATCH(R10,Backend!$G$2:$G$30,0)))</f>
        <v>#N/A</v>
      </c>
      <c r="T10" s="9" t="e">
        <f t="shared" si="7"/>
        <v>#N/A</v>
      </c>
      <c r="U10" s="9" t="e">
        <f t="shared" si="8"/>
        <v>#N/A</v>
      </c>
      <c r="V10" s="9" t="s">
        <v>162</v>
      </c>
      <c r="W10" s="9"/>
      <c r="X10" s="9"/>
      <c r="Y10" s="9"/>
      <c r="Z10" s="13"/>
      <c r="AA10" s="14"/>
      <c r="AB10" s="14"/>
      <c r="AC10" s="120"/>
      <c r="AD10" s="14"/>
      <c r="AE10" s="114" t="str">
        <f t="shared" si="3"/>
        <v>0d 0h 0m</v>
      </c>
      <c r="AF10" s="23"/>
      <c r="AH10" s="17" t="e">
        <f t="shared" si="4"/>
        <v>#VALUE!</v>
      </c>
      <c r="AI10" s="17" t="e">
        <f t="shared" si="5"/>
        <v>#VALUE!</v>
      </c>
      <c r="AK10" s="17">
        <v>0</v>
      </c>
    </row>
    <row r="11" spans="1:37" ht="13" customHeight="1" x14ac:dyDescent="0.3">
      <c r="A11" s="134" t="s">
        <v>124</v>
      </c>
      <c r="B11" s="150">
        <f t="shared" si="0"/>
        <v>44818.374999999978</v>
      </c>
      <c r="C11" s="136">
        <v>44818</v>
      </c>
      <c r="D11" s="137">
        <v>0.375</v>
      </c>
      <c r="E11" s="132">
        <f t="shared" si="6"/>
        <v>44818.374999999978</v>
      </c>
      <c r="F11" s="9"/>
      <c r="G11" s="173" t="e">
        <f>_xlfn.CONCAT(INDEX(Backend!$E$1:$E$30,MATCH(F11,Backend!$C$2:$C$30,0)),",",INDEX(Backend!$D$1:$D$30,MATCH(F11,Backend!$C$2:$C$30,0)))</f>
        <v>#N/A</v>
      </c>
      <c r="H11" s="10" t="e">
        <f t="shared" si="1"/>
        <v>#N/A</v>
      </c>
      <c r="I11" s="10" t="e">
        <f t="shared" si="2"/>
        <v>#N/A</v>
      </c>
      <c r="J11" s="10"/>
      <c r="K11" s="10"/>
      <c r="L11" s="104">
        <v>1000</v>
      </c>
      <c r="M11" s="104">
        <f t="shared" si="9"/>
        <v>500</v>
      </c>
      <c r="N11" s="106"/>
      <c r="O11" s="104"/>
      <c r="P11" s="104"/>
      <c r="Q11" s="11"/>
      <c r="R11" s="9"/>
      <c r="S11" s="9" t="e">
        <f>_xlfn.CONCAT(INDEX(Backend!$I$2:$I$30,MATCH(R11,Backend!$G$2:$G$30,0)),",",INDEX(Backend!$H$2:$H$30,MATCH(R11,Backend!$G$2:$G$30,0)))</f>
        <v>#N/A</v>
      </c>
      <c r="T11" s="9" t="e">
        <f t="shared" si="7"/>
        <v>#N/A</v>
      </c>
      <c r="U11" s="9" t="e">
        <f t="shared" si="8"/>
        <v>#N/A</v>
      </c>
      <c r="V11" s="9" t="s">
        <v>162</v>
      </c>
      <c r="W11" s="9"/>
      <c r="X11" s="9"/>
      <c r="Y11" s="9"/>
      <c r="Z11" s="11"/>
      <c r="AA11" s="56"/>
      <c r="AB11" s="56"/>
      <c r="AC11" s="120"/>
      <c r="AD11" s="56"/>
      <c r="AE11" s="114" t="str">
        <f t="shared" si="3"/>
        <v>0d 0h 0m</v>
      </c>
      <c r="AF11" s="23"/>
      <c r="AH11" s="17" t="e">
        <f t="shared" si="4"/>
        <v>#VALUE!</v>
      </c>
      <c r="AI11" s="17" t="e">
        <f t="shared" si="5"/>
        <v>#VALUE!</v>
      </c>
      <c r="AK11" s="17">
        <v>0</v>
      </c>
    </row>
    <row r="12" spans="1:37" ht="13" customHeight="1" x14ac:dyDescent="0.3">
      <c r="A12" s="134" t="s">
        <v>124</v>
      </c>
      <c r="B12" s="150">
        <f t="shared" si="0"/>
        <v>44818.416666666642</v>
      </c>
      <c r="C12" s="136">
        <v>44818</v>
      </c>
      <c r="D12" s="137">
        <v>0.41666666666666702</v>
      </c>
      <c r="E12" s="132">
        <f t="shared" si="6"/>
        <v>44818.416666666642</v>
      </c>
      <c r="F12" s="9"/>
      <c r="G12" s="173" t="e">
        <f>_xlfn.CONCAT(INDEX(Backend!$E$1:$E$30,MATCH(F12,Backend!$C$2:$C$30,0)),",",INDEX(Backend!$D$1:$D$30,MATCH(F12,Backend!$C$2:$C$30,0)))</f>
        <v>#N/A</v>
      </c>
      <c r="H12" s="10" t="e">
        <f t="shared" si="1"/>
        <v>#N/A</v>
      </c>
      <c r="I12" s="10" t="e">
        <f t="shared" si="2"/>
        <v>#N/A</v>
      </c>
      <c r="J12" s="10"/>
      <c r="K12" s="10"/>
      <c r="L12" s="104">
        <v>1500</v>
      </c>
      <c r="M12" s="104">
        <f t="shared" si="9"/>
        <v>500</v>
      </c>
      <c r="N12" s="106"/>
      <c r="O12" s="104"/>
      <c r="P12" s="104"/>
      <c r="Q12" s="11"/>
      <c r="R12" s="9"/>
      <c r="S12" s="9" t="e">
        <f>_xlfn.CONCAT(INDEX(Backend!$I$2:$I$30,MATCH(R12,Backend!$G$2:$G$30,0)),",",INDEX(Backend!$H$2:$H$30,MATCH(R12,Backend!$G$2:$G$30,0)))</f>
        <v>#N/A</v>
      </c>
      <c r="T12" s="9" t="e">
        <f t="shared" si="7"/>
        <v>#N/A</v>
      </c>
      <c r="U12" s="9" t="e">
        <f t="shared" si="8"/>
        <v>#N/A</v>
      </c>
      <c r="V12" s="9" t="s">
        <v>162</v>
      </c>
      <c r="W12" s="9"/>
      <c r="X12" s="9"/>
      <c r="Y12" s="9"/>
      <c r="Z12" s="11"/>
      <c r="AA12" s="11"/>
      <c r="AB12" s="11"/>
      <c r="AC12" s="120"/>
      <c r="AD12" s="56"/>
      <c r="AE12" s="114" t="str">
        <f t="shared" si="3"/>
        <v>0d 0h 0m</v>
      </c>
      <c r="AF12" s="23"/>
      <c r="AH12" s="17" t="e">
        <f t="shared" si="4"/>
        <v>#VALUE!</v>
      </c>
      <c r="AI12" s="17" t="e">
        <f t="shared" si="5"/>
        <v>#VALUE!</v>
      </c>
      <c r="AK12" s="17">
        <v>0</v>
      </c>
    </row>
    <row r="13" spans="1:37" ht="13" customHeight="1" x14ac:dyDescent="0.3">
      <c r="A13" s="134" t="s">
        <v>124</v>
      </c>
      <c r="B13" s="150">
        <f t="shared" si="0"/>
        <v>44818.458333333307</v>
      </c>
      <c r="C13" s="136">
        <v>44818</v>
      </c>
      <c r="D13" s="137">
        <v>0.45833333333333298</v>
      </c>
      <c r="E13" s="132">
        <f t="shared" si="6"/>
        <v>44818.458333333307</v>
      </c>
      <c r="F13" s="9"/>
      <c r="G13" s="173" t="e">
        <f>_xlfn.CONCAT(INDEX(Backend!$E$1:$E$30,MATCH(F13,Backend!$C$2:$C$30,0)),",",INDEX(Backend!$D$1:$D$30,MATCH(F13,Backend!$C$2:$C$30,0)))</f>
        <v>#N/A</v>
      </c>
      <c r="H13" s="10" t="e">
        <f t="shared" si="1"/>
        <v>#N/A</v>
      </c>
      <c r="I13" s="10" t="e">
        <f t="shared" si="2"/>
        <v>#N/A</v>
      </c>
      <c r="J13" s="10"/>
      <c r="K13" s="10"/>
      <c r="L13" s="104">
        <v>2000</v>
      </c>
      <c r="M13" s="104">
        <f t="shared" si="9"/>
        <v>500</v>
      </c>
      <c r="N13" s="106"/>
      <c r="O13" s="104"/>
      <c r="P13" s="104"/>
      <c r="Q13" s="11"/>
      <c r="R13" s="9"/>
      <c r="S13" s="9" t="e">
        <f>_xlfn.CONCAT(INDEX(Backend!$I$2:$I$30,MATCH(R13,Backend!$G$2:$G$30,0)),",",INDEX(Backend!$H$2:$H$30,MATCH(R13,Backend!$G$2:$G$30,0)))</f>
        <v>#N/A</v>
      </c>
      <c r="T13" s="9" t="e">
        <f t="shared" si="7"/>
        <v>#N/A</v>
      </c>
      <c r="U13" s="9" t="e">
        <f t="shared" si="8"/>
        <v>#N/A</v>
      </c>
      <c r="V13" s="9" t="s">
        <v>162</v>
      </c>
      <c r="W13" s="9"/>
      <c r="X13" s="9"/>
      <c r="Y13" s="9"/>
      <c r="Z13" s="11"/>
      <c r="AA13" s="11"/>
      <c r="AB13" s="11"/>
      <c r="AC13" s="120"/>
      <c r="AD13" s="56"/>
      <c r="AE13" s="114" t="str">
        <f t="shared" si="3"/>
        <v>0d 0h 0m</v>
      </c>
      <c r="AF13" s="23"/>
      <c r="AH13" s="17" t="e">
        <f t="shared" si="4"/>
        <v>#VALUE!</v>
      </c>
      <c r="AI13" s="17" t="e">
        <f t="shared" si="5"/>
        <v>#VALUE!</v>
      </c>
      <c r="AK13" s="17">
        <v>0</v>
      </c>
    </row>
    <row r="14" spans="1:37" ht="13" customHeight="1" x14ac:dyDescent="0.3">
      <c r="A14" s="134" t="s">
        <v>124</v>
      </c>
      <c r="B14" s="150">
        <f t="shared" si="0"/>
        <v>44818.499999999971</v>
      </c>
      <c r="C14" s="136">
        <v>44818</v>
      </c>
      <c r="D14" s="137">
        <v>0.5</v>
      </c>
      <c r="E14" s="132">
        <f t="shared" si="6"/>
        <v>44818.499999999971</v>
      </c>
      <c r="F14" s="9"/>
      <c r="G14" s="173" t="e">
        <f>_xlfn.CONCAT(INDEX(Backend!$E$1:$E$30,MATCH(F14,Backend!$C$2:$C$30,0)),",",INDEX(Backend!$D$1:$D$30,MATCH(F14,Backend!$C$2:$C$30,0)))</f>
        <v>#N/A</v>
      </c>
      <c r="H14" s="10" t="e">
        <f t="shared" si="1"/>
        <v>#N/A</v>
      </c>
      <c r="I14" s="10" t="e">
        <f t="shared" si="2"/>
        <v>#N/A</v>
      </c>
      <c r="J14" s="10"/>
      <c r="K14" s="10"/>
      <c r="L14" s="104">
        <v>3000</v>
      </c>
      <c r="M14" s="104">
        <f t="shared" si="9"/>
        <v>1000</v>
      </c>
      <c r="N14" s="106"/>
      <c r="O14" s="104"/>
      <c r="P14" s="104"/>
      <c r="Q14" s="11"/>
      <c r="R14" s="9"/>
      <c r="S14" s="9" t="e">
        <f>_xlfn.CONCAT(INDEX(Backend!$I$2:$I$30,MATCH(R14,Backend!$G$2:$G$30,0)),",",INDEX(Backend!$H$2:$H$30,MATCH(R14,Backend!$G$2:$G$30,0)))</f>
        <v>#N/A</v>
      </c>
      <c r="T14" s="9" t="e">
        <f t="shared" si="7"/>
        <v>#N/A</v>
      </c>
      <c r="U14" s="9" t="e">
        <f t="shared" si="8"/>
        <v>#N/A</v>
      </c>
      <c r="V14" s="9" t="s">
        <v>162</v>
      </c>
      <c r="W14" s="9"/>
      <c r="X14" s="9"/>
      <c r="Y14" s="9"/>
      <c r="Z14" s="11"/>
      <c r="AA14" s="11"/>
      <c r="AB14" s="11"/>
      <c r="AC14" s="120"/>
      <c r="AD14" s="56"/>
      <c r="AE14" s="114" t="str">
        <f t="shared" si="3"/>
        <v>0d 0h 0m</v>
      </c>
      <c r="AF14" s="23"/>
      <c r="AH14" s="17" t="e">
        <f t="shared" si="4"/>
        <v>#VALUE!</v>
      </c>
      <c r="AI14" s="17" t="e">
        <f t="shared" si="5"/>
        <v>#VALUE!</v>
      </c>
      <c r="AK14" s="17">
        <v>0</v>
      </c>
    </row>
    <row r="15" spans="1:37" ht="13" customHeight="1" x14ac:dyDescent="0.3">
      <c r="A15" s="134" t="s">
        <v>124</v>
      </c>
      <c r="B15" s="150">
        <f t="shared" si="0"/>
        <v>44818.541666666635</v>
      </c>
      <c r="C15" s="136">
        <v>44818</v>
      </c>
      <c r="D15" s="137">
        <v>0.54166666666666696</v>
      </c>
      <c r="E15" s="132">
        <f t="shared" si="6"/>
        <v>44818.541666666635</v>
      </c>
      <c r="F15" s="9"/>
      <c r="G15" s="173" t="e">
        <f>_xlfn.CONCAT(INDEX(Backend!$E$1:$E$30,MATCH(F15,Backend!$C$2:$C$30,0)),",",INDEX(Backend!$D$1:$D$30,MATCH(F15,Backend!$C$2:$C$30,0)))</f>
        <v>#N/A</v>
      </c>
      <c r="H15" s="10" t="e">
        <f t="shared" si="1"/>
        <v>#N/A</v>
      </c>
      <c r="I15" s="10" t="e">
        <f t="shared" si="2"/>
        <v>#N/A</v>
      </c>
      <c r="J15" s="10"/>
      <c r="K15" s="10"/>
      <c r="L15" s="104">
        <v>4000</v>
      </c>
      <c r="M15" s="104">
        <f t="shared" si="9"/>
        <v>1000</v>
      </c>
      <c r="N15" s="106"/>
      <c r="O15" s="104"/>
      <c r="P15" s="104"/>
      <c r="Q15" s="11"/>
      <c r="R15" s="9"/>
      <c r="S15" s="9" t="e">
        <f>_xlfn.CONCAT(INDEX(Backend!$I$2:$I$30,MATCH(R15,Backend!$G$2:$G$30,0)),",",INDEX(Backend!$H$2:$H$30,MATCH(R15,Backend!$G$2:$G$30,0)))</f>
        <v>#N/A</v>
      </c>
      <c r="T15" s="9" t="e">
        <f t="shared" si="7"/>
        <v>#N/A</v>
      </c>
      <c r="U15" s="9" t="e">
        <f t="shared" si="8"/>
        <v>#N/A</v>
      </c>
      <c r="V15" s="9" t="s">
        <v>162</v>
      </c>
      <c r="W15" s="9"/>
      <c r="X15" s="9"/>
      <c r="Y15" s="9"/>
      <c r="Z15" s="11"/>
      <c r="AA15" s="11"/>
      <c r="AB15" s="11"/>
      <c r="AC15" s="22"/>
      <c r="AD15" s="20"/>
      <c r="AE15" s="114" t="str">
        <f t="shared" si="3"/>
        <v>0d 0h 0m</v>
      </c>
      <c r="AF15" s="23"/>
      <c r="AH15" s="17" t="e">
        <f t="shared" si="4"/>
        <v>#VALUE!</v>
      </c>
      <c r="AI15" s="17" t="e">
        <f t="shared" si="5"/>
        <v>#VALUE!</v>
      </c>
      <c r="AJ15" s="25"/>
      <c r="AK15" s="17">
        <v>0</v>
      </c>
    </row>
    <row r="16" spans="1:37" ht="13" customHeight="1" x14ac:dyDescent="0.3">
      <c r="A16" s="134" t="s">
        <v>124</v>
      </c>
      <c r="B16" s="150">
        <f t="shared" si="0"/>
        <v>44818.583333333299</v>
      </c>
      <c r="C16" s="136">
        <v>44818</v>
      </c>
      <c r="D16" s="137">
        <v>0.58333333333333304</v>
      </c>
      <c r="E16" s="132">
        <f t="shared" si="6"/>
        <v>44818.583333333299</v>
      </c>
      <c r="F16" s="9"/>
      <c r="G16" s="173" t="e">
        <f>_xlfn.CONCAT(INDEX(Backend!$E$1:$E$30,MATCH(F16,Backend!$C$2:$C$30,0)),",",INDEX(Backend!$D$1:$D$30,MATCH(F16,Backend!$C$2:$C$30,0)))</f>
        <v>#N/A</v>
      </c>
      <c r="H16" s="10" t="e">
        <f t="shared" si="1"/>
        <v>#N/A</v>
      </c>
      <c r="I16" s="10" t="e">
        <f t="shared" si="2"/>
        <v>#N/A</v>
      </c>
      <c r="J16" s="10"/>
      <c r="K16" s="10"/>
      <c r="L16" s="104">
        <v>5000</v>
      </c>
      <c r="M16" s="104">
        <f t="shared" si="9"/>
        <v>1000</v>
      </c>
      <c r="N16" s="106"/>
      <c r="O16" s="104"/>
      <c r="P16" s="104"/>
      <c r="Q16" s="11"/>
      <c r="R16" s="9"/>
      <c r="S16" s="9" t="e">
        <f>_xlfn.CONCAT(INDEX(Backend!$I$2:$I$30,MATCH(R16,Backend!$G$2:$G$30,0)),",",INDEX(Backend!$H$2:$H$30,MATCH(R16,Backend!$G$2:$G$30,0)))</f>
        <v>#N/A</v>
      </c>
      <c r="T16" s="9" t="e">
        <f t="shared" si="7"/>
        <v>#N/A</v>
      </c>
      <c r="U16" s="9" t="e">
        <f t="shared" si="8"/>
        <v>#N/A</v>
      </c>
      <c r="V16" s="9" t="s">
        <v>162</v>
      </c>
      <c r="W16" s="9"/>
      <c r="X16" s="9"/>
      <c r="Y16" s="9"/>
      <c r="Z16" s="11"/>
      <c r="AA16" s="11"/>
      <c r="AB16" s="11"/>
      <c r="AC16" s="22"/>
      <c r="AD16" s="26"/>
      <c r="AE16" s="114" t="str">
        <f t="shared" si="3"/>
        <v>0d 0h 0m</v>
      </c>
      <c r="AF16" s="23"/>
      <c r="AH16" s="17" t="e">
        <f t="shared" si="4"/>
        <v>#VALUE!</v>
      </c>
      <c r="AI16" s="17" t="e">
        <f t="shared" si="5"/>
        <v>#VALUE!</v>
      </c>
      <c r="AK16" s="17">
        <v>0</v>
      </c>
    </row>
    <row r="17" spans="1:37" ht="13" customHeight="1" x14ac:dyDescent="0.3">
      <c r="A17" s="134" t="s">
        <v>124</v>
      </c>
      <c r="B17" s="150">
        <f t="shared" si="0"/>
        <v>44818.624999999964</v>
      </c>
      <c r="C17" s="136">
        <v>44818</v>
      </c>
      <c r="D17" s="137">
        <v>0.625</v>
      </c>
      <c r="E17" s="132">
        <f t="shared" si="6"/>
        <v>44818.624999999964</v>
      </c>
      <c r="F17" s="9"/>
      <c r="G17" s="173" t="e">
        <f>_xlfn.CONCAT(INDEX(Backend!$E$1:$E$30,MATCH(F17,Backend!$C$2:$C$30,0)),",",INDEX(Backend!$D$1:$D$30,MATCH(F17,Backend!$C$2:$C$30,0)))</f>
        <v>#N/A</v>
      </c>
      <c r="H17" s="10" t="e">
        <f t="shared" si="1"/>
        <v>#N/A</v>
      </c>
      <c r="I17" s="10" t="e">
        <f t="shared" si="2"/>
        <v>#N/A</v>
      </c>
      <c r="J17" s="10"/>
      <c r="K17" s="10"/>
      <c r="L17" s="104">
        <v>6000</v>
      </c>
      <c r="M17" s="104">
        <f t="shared" si="9"/>
        <v>1000</v>
      </c>
      <c r="N17" s="106"/>
      <c r="O17" s="104"/>
      <c r="P17" s="104"/>
      <c r="Q17" s="11"/>
      <c r="R17" s="9"/>
      <c r="S17" s="9" t="e">
        <f>_xlfn.CONCAT(INDEX(Backend!$I$2:$I$30,MATCH(R17,Backend!$G$2:$G$30,0)),",",INDEX(Backend!$H$2:$H$30,MATCH(R17,Backend!$G$2:$G$30,0)))</f>
        <v>#N/A</v>
      </c>
      <c r="T17" s="9" t="e">
        <f t="shared" si="7"/>
        <v>#N/A</v>
      </c>
      <c r="U17" s="9" t="e">
        <f t="shared" si="8"/>
        <v>#N/A</v>
      </c>
      <c r="V17" s="9" t="s">
        <v>162</v>
      </c>
      <c r="W17" s="9"/>
      <c r="X17" s="9"/>
      <c r="Y17" s="9"/>
      <c r="Z17" s="11"/>
      <c r="AA17" s="11"/>
      <c r="AB17" s="11"/>
      <c r="AC17" s="22"/>
      <c r="AD17" s="20"/>
      <c r="AE17" s="114" t="str">
        <f t="shared" si="3"/>
        <v>0d 0h 0m</v>
      </c>
      <c r="AF17" s="23" t="s">
        <v>148</v>
      </c>
      <c r="AH17" s="17" t="e">
        <f t="shared" si="4"/>
        <v>#VALUE!</v>
      </c>
      <c r="AI17" s="17" t="e">
        <f t="shared" si="5"/>
        <v>#VALUE!</v>
      </c>
      <c r="AK17" s="17">
        <v>0</v>
      </c>
    </row>
    <row r="18" spans="1:37" ht="13" customHeight="1" x14ac:dyDescent="0.3">
      <c r="A18" s="134" t="s">
        <v>124</v>
      </c>
      <c r="B18" s="150">
        <f t="shared" si="0"/>
        <v>44818.666666666628</v>
      </c>
      <c r="C18" s="136">
        <v>44818</v>
      </c>
      <c r="D18" s="137">
        <v>0.66666666666666696</v>
      </c>
      <c r="E18" s="132">
        <f t="shared" si="6"/>
        <v>44818.666666666628</v>
      </c>
      <c r="F18" s="9"/>
      <c r="G18" s="173" t="e">
        <f>_xlfn.CONCAT(INDEX(Backend!$E$1:$E$30,MATCH(F18,Backend!$C$2:$C$30,0)),",",INDEX(Backend!$D$1:$D$30,MATCH(F18,Backend!$C$2:$C$30,0)))</f>
        <v>#N/A</v>
      </c>
      <c r="H18" s="10" t="e">
        <f t="shared" si="1"/>
        <v>#N/A</v>
      </c>
      <c r="I18" s="10" t="e">
        <f t="shared" si="2"/>
        <v>#N/A</v>
      </c>
      <c r="J18" s="10"/>
      <c r="K18" s="10"/>
      <c r="L18" s="104">
        <v>7000</v>
      </c>
      <c r="M18" s="104">
        <f t="shared" si="9"/>
        <v>1000</v>
      </c>
      <c r="N18" s="106"/>
      <c r="O18" s="104"/>
      <c r="P18" s="104"/>
      <c r="Q18" s="11"/>
      <c r="R18" s="9"/>
      <c r="S18" s="9" t="e">
        <f>_xlfn.CONCAT(INDEX(Backend!$I$2:$I$30,MATCH(R18,Backend!$G$2:$G$30,0)),",",INDEX(Backend!$H$2:$H$30,MATCH(R18,Backend!$G$2:$G$30,0)))</f>
        <v>#N/A</v>
      </c>
      <c r="T18" s="9" t="e">
        <f t="shared" si="7"/>
        <v>#N/A</v>
      </c>
      <c r="U18" s="9" t="e">
        <f t="shared" si="8"/>
        <v>#N/A</v>
      </c>
      <c r="V18" s="9" t="s">
        <v>162</v>
      </c>
      <c r="W18" s="9"/>
      <c r="X18" s="9"/>
      <c r="Y18" s="9"/>
      <c r="Z18" s="11"/>
      <c r="AA18" s="11"/>
      <c r="AB18" s="11"/>
      <c r="AC18" s="22"/>
      <c r="AD18" s="26"/>
      <c r="AE18" s="114" t="str">
        <f t="shared" si="3"/>
        <v>0d 0h 0m</v>
      </c>
      <c r="AF18" s="23"/>
      <c r="AH18" s="17" t="e">
        <f t="shared" si="4"/>
        <v>#VALUE!</v>
      </c>
      <c r="AI18" s="17" t="e">
        <f t="shared" si="5"/>
        <v>#VALUE!</v>
      </c>
      <c r="AK18" s="17">
        <v>0</v>
      </c>
    </row>
    <row r="19" spans="1:37" ht="13" customHeight="1" x14ac:dyDescent="0.3">
      <c r="A19" s="134" t="s">
        <v>124</v>
      </c>
      <c r="B19" s="150">
        <f t="shared" si="0"/>
        <v>44818.708333333292</v>
      </c>
      <c r="C19" s="136">
        <v>44818</v>
      </c>
      <c r="D19" s="137">
        <v>0.70833333333333304</v>
      </c>
      <c r="E19" s="132">
        <f t="shared" si="6"/>
        <v>44818.708333333292</v>
      </c>
      <c r="F19" s="9"/>
      <c r="G19" s="173" t="e">
        <f>_xlfn.CONCAT(INDEX(Backend!$E$1:$E$30,MATCH(F19,Backend!$C$2:$C$30,0)),",",INDEX(Backend!$D$1:$D$30,MATCH(F19,Backend!$C$2:$C$30,0)))</f>
        <v>#N/A</v>
      </c>
      <c r="H19" s="10" t="e">
        <f t="shared" si="1"/>
        <v>#N/A</v>
      </c>
      <c r="I19" s="10" t="e">
        <f t="shared" si="2"/>
        <v>#N/A</v>
      </c>
      <c r="J19" s="10"/>
      <c r="K19" s="10"/>
      <c r="L19" s="104">
        <v>8000</v>
      </c>
      <c r="M19" s="104">
        <f t="shared" si="9"/>
        <v>1000</v>
      </c>
      <c r="N19" s="106"/>
      <c r="O19" s="104"/>
      <c r="P19" s="104"/>
      <c r="Q19" s="11"/>
      <c r="R19" s="9"/>
      <c r="S19" s="9" t="e">
        <f>_xlfn.CONCAT(INDEX(Backend!$I$2:$I$30,MATCH(R19,Backend!$G$2:$G$30,0)),",",INDEX(Backend!$H$2:$H$30,MATCH(R19,Backend!$G$2:$G$30,0)))</f>
        <v>#N/A</v>
      </c>
      <c r="T19" s="9" t="e">
        <f t="shared" si="7"/>
        <v>#N/A</v>
      </c>
      <c r="U19" s="9" t="e">
        <f t="shared" si="8"/>
        <v>#N/A</v>
      </c>
      <c r="V19" s="9" t="s">
        <v>162</v>
      </c>
      <c r="W19" s="9"/>
      <c r="X19" s="9"/>
      <c r="Y19" s="9"/>
      <c r="Z19" s="11"/>
      <c r="AA19" s="11"/>
      <c r="AB19" s="11"/>
      <c r="AC19" s="22"/>
      <c r="AD19" s="20"/>
      <c r="AE19" s="114" t="str">
        <f t="shared" si="3"/>
        <v>0d 0h 0m</v>
      </c>
      <c r="AF19" s="23" t="s">
        <v>149</v>
      </c>
      <c r="AH19" s="17" t="e">
        <f t="shared" si="4"/>
        <v>#VALUE!</v>
      </c>
      <c r="AI19" s="17" t="e">
        <f t="shared" si="5"/>
        <v>#VALUE!</v>
      </c>
      <c r="AK19" s="17">
        <v>0</v>
      </c>
    </row>
    <row r="20" spans="1:37" ht="13" customHeight="1" x14ac:dyDescent="0.3">
      <c r="A20" s="134" t="s">
        <v>124</v>
      </c>
      <c r="B20" s="150">
        <f t="shared" si="0"/>
        <v>44818.749999999956</v>
      </c>
      <c r="C20" s="136">
        <v>44818</v>
      </c>
      <c r="D20" s="137">
        <v>0.75</v>
      </c>
      <c r="E20" s="132">
        <f t="shared" si="6"/>
        <v>44818.749999999956</v>
      </c>
      <c r="F20" s="9"/>
      <c r="G20" s="173" t="e">
        <f>_xlfn.CONCAT(INDEX(Backend!$E$1:$E$30,MATCH(F20,Backend!$C$2:$C$30,0)),",",INDEX(Backend!$D$1:$D$30,MATCH(F20,Backend!$C$2:$C$30,0)))</f>
        <v>#N/A</v>
      </c>
      <c r="H20" s="10" t="e">
        <f t="shared" si="1"/>
        <v>#N/A</v>
      </c>
      <c r="I20" s="10" t="e">
        <f t="shared" si="2"/>
        <v>#N/A</v>
      </c>
      <c r="J20" s="10"/>
      <c r="K20" s="10"/>
      <c r="L20" s="104">
        <v>9000</v>
      </c>
      <c r="M20" s="104">
        <f t="shared" si="9"/>
        <v>1000</v>
      </c>
      <c r="N20" s="106"/>
      <c r="O20" s="104"/>
      <c r="P20" s="104"/>
      <c r="Q20" s="11"/>
      <c r="R20" s="9"/>
      <c r="S20" s="9" t="e">
        <f>_xlfn.CONCAT(INDEX(Backend!$I$2:$I$30,MATCH(R20,Backend!$G$2:$G$30,0)),",",INDEX(Backend!$H$2:$H$30,MATCH(R20,Backend!$G$2:$G$30,0)))</f>
        <v>#N/A</v>
      </c>
      <c r="T20" s="9" t="e">
        <f t="shared" si="7"/>
        <v>#N/A</v>
      </c>
      <c r="U20" s="9" t="e">
        <f t="shared" si="8"/>
        <v>#N/A</v>
      </c>
      <c r="V20" s="9" t="s">
        <v>162</v>
      </c>
      <c r="W20" s="9"/>
      <c r="X20" s="9"/>
      <c r="Y20" s="9"/>
      <c r="Z20" s="11"/>
      <c r="AA20" s="11"/>
      <c r="AB20" s="11"/>
      <c r="AC20" s="22"/>
      <c r="AD20" s="26"/>
      <c r="AE20" s="114" t="str">
        <f t="shared" si="3"/>
        <v>0d 0h 0m</v>
      </c>
      <c r="AF20" s="23"/>
      <c r="AH20" s="17" t="e">
        <f t="shared" si="4"/>
        <v>#VALUE!</v>
      </c>
      <c r="AI20" s="17" t="e">
        <f t="shared" si="5"/>
        <v>#VALUE!</v>
      </c>
      <c r="AK20" s="17">
        <v>0</v>
      </c>
    </row>
    <row r="21" spans="1:37" ht="13" customHeight="1" x14ac:dyDescent="0.3">
      <c r="A21" s="134" t="s">
        <v>124</v>
      </c>
      <c r="B21" s="150">
        <f t="shared" si="0"/>
        <v>44818.791666666621</v>
      </c>
      <c r="C21" s="136">
        <v>44818</v>
      </c>
      <c r="D21" s="137">
        <v>0.79166666666666696</v>
      </c>
      <c r="E21" s="132">
        <f t="shared" si="6"/>
        <v>44818.791666666621</v>
      </c>
      <c r="F21" s="9"/>
      <c r="G21" s="173" t="e">
        <f>_xlfn.CONCAT(INDEX(Backend!$E$1:$E$30,MATCH(F21,Backend!$C$2:$C$30,0)),",",INDEX(Backend!$D$1:$D$30,MATCH(F21,Backend!$C$2:$C$30,0)))</f>
        <v>#N/A</v>
      </c>
      <c r="H21" s="10" t="e">
        <f t="shared" si="1"/>
        <v>#N/A</v>
      </c>
      <c r="I21" s="10" t="e">
        <f t="shared" si="2"/>
        <v>#N/A</v>
      </c>
      <c r="J21" s="10"/>
      <c r="K21" s="10"/>
      <c r="L21" s="104">
        <v>10000</v>
      </c>
      <c r="M21" s="104">
        <f t="shared" si="9"/>
        <v>1000</v>
      </c>
      <c r="N21" s="106"/>
      <c r="O21" s="104"/>
      <c r="P21" s="104"/>
      <c r="Q21" s="11"/>
      <c r="R21" s="9"/>
      <c r="S21" s="9" t="e">
        <f>_xlfn.CONCAT(INDEX(Backend!$I$2:$I$30,MATCH(R21,Backend!$G$2:$G$30,0)),",",INDEX(Backend!$H$2:$H$30,MATCH(R21,Backend!$G$2:$G$30,0)))</f>
        <v>#N/A</v>
      </c>
      <c r="T21" s="9" t="e">
        <f t="shared" si="7"/>
        <v>#N/A</v>
      </c>
      <c r="U21" s="9" t="e">
        <f t="shared" si="8"/>
        <v>#N/A</v>
      </c>
      <c r="V21" s="9" t="s">
        <v>162</v>
      </c>
      <c r="W21" s="9"/>
      <c r="X21" s="9"/>
      <c r="Y21" s="9"/>
      <c r="Z21" s="11"/>
      <c r="AA21" s="11"/>
      <c r="AB21" s="11"/>
      <c r="AC21" s="22"/>
      <c r="AD21" s="20"/>
      <c r="AE21" s="114" t="str">
        <f t="shared" si="3"/>
        <v>0d 0h 0m</v>
      </c>
      <c r="AF21" s="23"/>
      <c r="AH21" s="17" t="e">
        <f t="shared" si="4"/>
        <v>#VALUE!</v>
      </c>
      <c r="AI21" s="17" t="e">
        <f t="shared" si="5"/>
        <v>#VALUE!</v>
      </c>
      <c r="AK21" s="17">
        <v>0</v>
      </c>
    </row>
    <row r="22" spans="1:37" ht="13" customHeight="1" x14ac:dyDescent="0.3">
      <c r="A22" s="134" t="s">
        <v>124</v>
      </c>
      <c r="B22" s="150">
        <f t="shared" si="0"/>
        <v>44818.833333333285</v>
      </c>
      <c r="C22" s="136">
        <v>44818</v>
      </c>
      <c r="D22" s="137">
        <v>0.83333333333333304</v>
      </c>
      <c r="E22" s="132">
        <f t="shared" si="6"/>
        <v>44818.833333333285</v>
      </c>
      <c r="F22" s="30"/>
      <c r="G22" s="173" t="e">
        <f>_xlfn.CONCAT(INDEX(Backend!$E$1:$E$30,MATCH(F22,Backend!$C$2:$C$30,0)),",",INDEX(Backend!$D$1:$D$30,MATCH(F22,Backend!$C$2:$C$30,0)))</f>
        <v>#N/A</v>
      </c>
      <c r="H22" s="10" t="e">
        <f t="shared" si="1"/>
        <v>#N/A</v>
      </c>
      <c r="I22" s="10" t="e">
        <f t="shared" si="2"/>
        <v>#N/A</v>
      </c>
      <c r="J22" s="10"/>
      <c r="K22" s="10"/>
      <c r="L22" s="104">
        <v>11000</v>
      </c>
      <c r="M22" s="104">
        <f t="shared" si="9"/>
        <v>1000</v>
      </c>
      <c r="N22" s="107"/>
      <c r="O22" s="104"/>
      <c r="P22" s="104"/>
      <c r="Q22" s="27"/>
      <c r="R22" s="30"/>
      <c r="S22" s="9" t="e">
        <f>_xlfn.CONCAT(INDEX(Backend!$I$2:$I$30,MATCH(R22,Backend!$G$2:$G$30,0)),",",INDEX(Backend!$H$2:$H$30,MATCH(R22,Backend!$G$2:$G$30,0)))</f>
        <v>#N/A</v>
      </c>
      <c r="T22" s="9" t="e">
        <f t="shared" si="7"/>
        <v>#N/A</v>
      </c>
      <c r="U22" s="9" t="e">
        <f t="shared" si="8"/>
        <v>#N/A</v>
      </c>
      <c r="V22" s="9" t="s">
        <v>162</v>
      </c>
      <c r="W22" s="30"/>
      <c r="X22" s="30"/>
      <c r="Y22" s="30"/>
      <c r="Z22" s="27"/>
      <c r="AA22" s="27"/>
      <c r="AB22" s="27"/>
      <c r="AC22" s="22"/>
      <c r="AD22" s="31"/>
      <c r="AE22" s="114" t="str">
        <f t="shared" si="3"/>
        <v>0d 0h 0m</v>
      </c>
      <c r="AF22" s="23"/>
      <c r="AH22" s="17" t="e">
        <f t="shared" si="4"/>
        <v>#VALUE!</v>
      </c>
      <c r="AI22" s="17" t="e">
        <f t="shared" si="5"/>
        <v>#VALUE!</v>
      </c>
      <c r="AK22" s="17">
        <v>0</v>
      </c>
    </row>
    <row r="23" spans="1:37" ht="13" customHeight="1" x14ac:dyDescent="0.3">
      <c r="A23" s="134" t="s">
        <v>124</v>
      </c>
      <c r="B23" s="150">
        <f t="shared" si="0"/>
        <v>44818.874999999949</v>
      </c>
      <c r="C23" s="136">
        <v>44818</v>
      </c>
      <c r="D23" s="137">
        <v>0.875</v>
      </c>
      <c r="E23" s="132">
        <f t="shared" si="6"/>
        <v>44818.874999999949</v>
      </c>
      <c r="F23" s="9"/>
      <c r="G23" s="173" t="e">
        <f>_xlfn.CONCAT(INDEX(Backend!$E$1:$E$30,MATCH(F23,Backend!$C$2:$C$30,0)),",",INDEX(Backend!$D$1:$D$30,MATCH(F23,Backend!$C$2:$C$30,0)))</f>
        <v>#N/A</v>
      </c>
      <c r="H23" s="10" t="e">
        <f t="shared" si="1"/>
        <v>#N/A</v>
      </c>
      <c r="I23" s="10" t="e">
        <f t="shared" si="2"/>
        <v>#N/A</v>
      </c>
      <c r="J23" s="10"/>
      <c r="K23" s="10"/>
      <c r="L23" s="104">
        <v>12000</v>
      </c>
      <c r="M23" s="104">
        <f t="shared" si="9"/>
        <v>1000</v>
      </c>
      <c r="N23" s="106"/>
      <c r="O23" s="104"/>
      <c r="P23" s="104"/>
      <c r="Q23" s="11"/>
      <c r="R23" s="9"/>
      <c r="S23" s="9" t="e">
        <f>_xlfn.CONCAT(INDEX(Backend!$I$2:$I$30,MATCH(R23,Backend!$G$2:$G$30,0)),",",INDEX(Backend!$H$2:$H$30,MATCH(R23,Backend!$G$2:$G$30,0)))</f>
        <v>#N/A</v>
      </c>
      <c r="T23" s="9" t="e">
        <f t="shared" si="7"/>
        <v>#N/A</v>
      </c>
      <c r="U23" s="9" t="e">
        <f t="shared" si="8"/>
        <v>#N/A</v>
      </c>
      <c r="V23" s="9" t="s">
        <v>162</v>
      </c>
      <c r="W23" s="9"/>
      <c r="X23" s="9"/>
      <c r="Y23" s="9"/>
      <c r="Z23" s="11"/>
      <c r="AA23" s="11"/>
      <c r="AB23" s="11"/>
      <c r="AC23" s="22"/>
      <c r="AD23" s="20"/>
      <c r="AE23" s="114" t="str">
        <f t="shared" si="3"/>
        <v>0d 0h 0m</v>
      </c>
      <c r="AF23" s="23"/>
      <c r="AH23" s="17" t="e">
        <f t="shared" si="4"/>
        <v>#VALUE!</v>
      </c>
      <c r="AI23" s="17" t="e">
        <f t="shared" si="5"/>
        <v>#VALUE!</v>
      </c>
      <c r="AK23" s="17">
        <v>0</v>
      </c>
    </row>
    <row r="24" spans="1:37" ht="13" customHeight="1" x14ac:dyDescent="0.3">
      <c r="A24" s="134" t="s">
        <v>124</v>
      </c>
      <c r="B24" s="150">
        <f t="shared" si="0"/>
        <v>44818.916666666613</v>
      </c>
      <c r="C24" s="136">
        <v>44818</v>
      </c>
      <c r="D24" s="137">
        <v>0.91666666666666696</v>
      </c>
      <c r="E24" s="132">
        <f t="shared" si="6"/>
        <v>44818.916666666613</v>
      </c>
      <c r="F24" s="9"/>
      <c r="G24" s="173" t="e">
        <f>_xlfn.CONCAT(INDEX(Backend!$E$1:$E$30,MATCH(F24,Backend!$C$2:$C$30,0)),",",INDEX(Backend!$D$1:$D$30,MATCH(F24,Backend!$C$2:$C$30,0)))</f>
        <v>#N/A</v>
      </c>
      <c r="H24" s="10" t="e">
        <f t="shared" si="1"/>
        <v>#N/A</v>
      </c>
      <c r="I24" s="10" t="e">
        <f t="shared" si="2"/>
        <v>#N/A</v>
      </c>
      <c r="J24" s="10"/>
      <c r="K24" s="10"/>
      <c r="L24" s="104">
        <v>13000</v>
      </c>
      <c r="M24" s="104">
        <f t="shared" si="9"/>
        <v>1000</v>
      </c>
      <c r="N24" s="106"/>
      <c r="O24" s="104"/>
      <c r="P24" s="104"/>
      <c r="Q24" s="11"/>
      <c r="R24" s="9"/>
      <c r="S24" s="9" t="e">
        <f>_xlfn.CONCAT(INDEX(Backend!$I$2:$I$30,MATCH(R24,Backend!$G$2:$G$30,0)),",",INDEX(Backend!$H$2:$H$30,MATCH(R24,Backend!$G$2:$G$30,0)))</f>
        <v>#N/A</v>
      </c>
      <c r="T24" s="9" t="e">
        <f t="shared" si="7"/>
        <v>#N/A</v>
      </c>
      <c r="U24" s="9" t="e">
        <f t="shared" si="8"/>
        <v>#N/A</v>
      </c>
      <c r="V24" s="9" t="s">
        <v>162</v>
      </c>
      <c r="W24" s="9"/>
      <c r="X24" s="9"/>
      <c r="Y24" s="9"/>
      <c r="Z24" s="11"/>
      <c r="AA24" s="11"/>
      <c r="AB24" s="11"/>
      <c r="AC24" s="22"/>
      <c r="AD24" s="26"/>
      <c r="AE24" s="114" t="str">
        <f t="shared" si="3"/>
        <v>0d 0h 0m</v>
      </c>
      <c r="AF24" s="23"/>
      <c r="AH24" s="17" t="e">
        <f t="shared" si="4"/>
        <v>#VALUE!</v>
      </c>
      <c r="AI24" s="17" t="e">
        <f t="shared" si="5"/>
        <v>#VALUE!</v>
      </c>
      <c r="AK24" s="17">
        <v>0</v>
      </c>
    </row>
    <row r="25" spans="1:37" ht="13" customHeight="1" x14ac:dyDescent="0.3">
      <c r="A25" s="134" t="s">
        <v>124</v>
      </c>
      <c r="B25" s="150">
        <f t="shared" si="0"/>
        <v>44818.958333333278</v>
      </c>
      <c r="C25" s="136">
        <v>44818</v>
      </c>
      <c r="D25" s="137">
        <v>0.95833333333333304</v>
      </c>
      <c r="E25" s="132">
        <f t="shared" si="6"/>
        <v>44818.958333333278</v>
      </c>
      <c r="F25" s="9"/>
      <c r="G25" s="173" t="e">
        <f>_xlfn.CONCAT(INDEX(Backend!$E$1:$E$30,MATCH(F25,Backend!$C$2:$C$30,0)),",",INDEX(Backend!$D$1:$D$30,MATCH(F25,Backend!$C$2:$C$30,0)))</f>
        <v>#N/A</v>
      </c>
      <c r="H25" s="10" t="e">
        <f t="shared" si="1"/>
        <v>#N/A</v>
      </c>
      <c r="I25" s="10" t="e">
        <f t="shared" si="2"/>
        <v>#N/A</v>
      </c>
      <c r="J25" s="10"/>
      <c r="K25" s="10"/>
      <c r="L25" s="104">
        <v>14000</v>
      </c>
      <c r="M25" s="104">
        <f t="shared" si="9"/>
        <v>1000</v>
      </c>
      <c r="N25" s="106"/>
      <c r="O25" s="104"/>
      <c r="P25" s="104"/>
      <c r="Q25" s="11"/>
      <c r="R25" s="9"/>
      <c r="S25" s="9" t="e">
        <f>_xlfn.CONCAT(INDEX(Backend!$I$2:$I$30,MATCH(R25,Backend!$G$2:$G$30,0)),",",INDEX(Backend!$H$2:$H$30,MATCH(R25,Backend!$G$2:$G$30,0)))</f>
        <v>#N/A</v>
      </c>
      <c r="T25" s="9" t="e">
        <f t="shared" si="7"/>
        <v>#N/A</v>
      </c>
      <c r="U25" s="9" t="e">
        <f t="shared" si="8"/>
        <v>#N/A</v>
      </c>
      <c r="V25" s="9" t="s">
        <v>162</v>
      </c>
      <c r="W25" s="9"/>
      <c r="X25" s="9"/>
      <c r="Y25" s="9"/>
      <c r="Z25" s="11"/>
      <c r="AA25" s="11"/>
      <c r="AB25" s="11"/>
      <c r="AC25" s="22"/>
      <c r="AD25" s="20"/>
      <c r="AE25" s="114" t="str">
        <f t="shared" si="3"/>
        <v>0d 0h 0m</v>
      </c>
      <c r="AF25" s="23"/>
      <c r="AH25" s="17" t="e">
        <f t="shared" si="4"/>
        <v>#VALUE!</v>
      </c>
      <c r="AI25" s="17" t="e">
        <f t="shared" si="5"/>
        <v>#VALUE!</v>
      </c>
      <c r="AK25" s="17">
        <v>0</v>
      </c>
    </row>
    <row r="26" spans="1:37" x14ac:dyDescent="0.35">
      <c r="A26" s="134" t="s">
        <v>125</v>
      </c>
      <c r="B26" s="150">
        <f t="shared" si="0"/>
        <v>44818.999999999942</v>
      </c>
      <c r="C26" s="136">
        <v>44819</v>
      </c>
      <c r="D26" s="137">
        <v>0</v>
      </c>
      <c r="E26" s="132">
        <f t="shared" si="6"/>
        <v>44818.999999999942</v>
      </c>
      <c r="F26" s="9" t="s">
        <v>25</v>
      </c>
      <c r="G26" s="173" t="str">
        <f>_xlfn.CONCAT(INDEX(Backend!$E$1:$E$30,MATCH(F26,Backend!$C$2:$C$30,0)),",",INDEX(Backend!$D$1:$D$30,MATCH(F26,Backend!$C$2:$C$30,0)))</f>
        <v>Longitude,Latitude</v>
      </c>
      <c r="H26" s="10" t="str">
        <f t="shared" si="1"/>
        <v>Longitude</v>
      </c>
      <c r="I26" s="10" t="str">
        <f t="shared" si="2"/>
        <v>Latitude</v>
      </c>
      <c r="J26" s="10"/>
      <c r="K26" s="10"/>
      <c r="L26" s="11">
        <v>14456</v>
      </c>
      <c r="M26" s="104">
        <f t="shared" si="9"/>
        <v>456</v>
      </c>
      <c r="N26" s="102">
        <v>6104</v>
      </c>
      <c r="O26" s="103"/>
      <c r="P26" s="105">
        <v>6104</v>
      </c>
      <c r="Q26" s="11">
        <f t="shared" ref="Q26:Q57" si="10">L26-P26</f>
        <v>8352</v>
      </c>
      <c r="R26" s="9" t="s">
        <v>26</v>
      </c>
      <c r="S26" s="9" t="str">
        <f>_xlfn.CONCAT(INDEX(Backend!$I$2:$I$30,MATCH(R26,Backend!$G$2:$G$30,0)),",",INDEX(Backend!$H$2:$H$30,MATCH(R26,Backend!$G$2:$G$30,0)))</f>
        <v>51.508064,-0.094541</v>
      </c>
      <c r="T26" s="9" t="str">
        <f t="shared" si="7"/>
        <v>51.508064</v>
      </c>
      <c r="U26" s="9" t="str">
        <f t="shared" si="8"/>
        <v>-0.094541</v>
      </c>
      <c r="V26" s="9" t="s">
        <v>162</v>
      </c>
      <c r="W26" s="9"/>
      <c r="X26" s="9"/>
      <c r="Y26" s="9"/>
      <c r="Z26" s="13">
        <v>3000</v>
      </c>
      <c r="AA26" s="14">
        <f t="shared" ref="AA26:AA45" si="11">SUM(Q26+Z26)</f>
        <v>11352</v>
      </c>
      <c r="AB26" s="14"/>
      <c r="AC26" s="16"/>
      <c r="AD26" s="15"/>
      <c r="AE26" s="114" t="str">
        <f t="shared" si="3"/>
        <v>0d 0h 0m</v>
      </c>
      <c r="AF26" s="16"/>
      <c r="AH26" s="17" t="e">
        <f t="shared" si="4"/>
        <v>#VALUE!</v>
      </c>
      <c r="AI26" s="17" t="e">
        <f t="shared" si="5"/>
        <v>#VALUE!</v>
      </c>
      <c r="AK26" s="17">
        <v>0</v>
      </c>
    </row>
    <row r="27" spans="1:37" x14ac:dyDescent="0.35">
      <c r="A27" s="134" t="s">
        <v>125</v>
      </c>
      <c r="B27" s="150">
        <f t="shared" si="0"/>
        <v>44819.041666666606</v>
      </c>
      <c r="C27" s="136">
        <v>44819</v>
      </c>
      <c r="D27" s="137">
        <v>4.1666666666666664E-2</v>
      </c>
      <c r="E27" s="132">
        <f t="shared" si="6"/>
        <v>44819.041666666606</v>
      </c>
      <c r="F27" s="9" t="s">
        <v>27</v>
      </c>
      <c r="G27" s="173" t="str">
        <f>_xlfn.CONCAT(INDEX(Backend!$E$1:$E$30,MATCH(F27,Backend!$C$2:$C$30,0)),",",INDEX(Backend!$D$1:$D$30,MATCH(F27,Backend!$C$2:$C$30,0)))</f>
        <v>51.503222,-0.119346</v>
      </c>
      <c r="H27" s="10" t="str">
        <f t="shared" si="1"/>
        <v>51.503222</v>
      </c>
      <c r="I27" s="10" t="str">
        <f t="shared" si="2"/>
        <v>-0.119346</v>
      </c>
      <c r="J27" s="10"/>
      <c r="K27" s="10"/>
      <c r="L27" s="11">
        <v>15295</v>
      </c>
      <c r="M27" s="11">
        <f t="shared" si="9"/>
        <v>839</v>
      </c>
      <c r="N27" s="102">
        <v>7704</v>
      </c>
      <c r="O27" s="103">
        <f t="shared" ref="O27:O58" si="12">N27-N26</f>
        <v>1600</v>
      </c>
      <c r="P27" s="103">
        <f t="shared" ref="P27:P58" si="13">P26+O27</f>
        <v>7704</v>
      </c>
      <c r="Q27" s="11">
        <f t="shared" si="10"/>
        <v>7591</v>
      </c>
      <c r="R27" s="9" t="s">
        <v>28</v>
      </c>
      <c r="S27" s="9" t="str">
        <f>_xlfn.CONCAT(INDEX(Backend!$I$2:$I$30,MATCH(R27,Backend!$G$2:$G$30,0)),",",INDEX(Backend!$H$2:$H$30,MATCH(R27,Backend!$G$2:$G$30,0)))</f>
        <v>51.506782,-0.087395</v>
      </c>
      <c r="T27" s="9" t="str">
        <f t="shared" si="7"/>
        <v>51.506782</v>
      </c>
      <c r="U27" s="9" t="str">
        <f t="shared" si="8"/>
        <v>-0.087395</v>
      </c>
      <c r="V27" s="9" t="s">
        <v>162</v>
      </c>
      <c r="W27" s="9"/>
      <c r="X27" s="9"/>
      <c r="Y27" s="9"/>
      <c r="Z27" s="13">
        <v>3000</v>
      </c>
      <c r="AA27" s="14">
        <f t="shared" si="11"/>
        <v>10591</v>
      </c>
      <c r="AB27" s="14"/>
      <c r="AC27" s="16"/>
      <c r="AD27" s="15"/>
      <c r="AE27" s="114" t="str">
        <f t="shared" si="3"/>
        <v>0d 0h 0m</v>
      </c>
      <c r="AF27" s="16"/>
      <c r="AH27" s="17" t="e">
        <f t="shared" si="4"/>
        <v>#VALUE!</v>
      </c>
      <c r="AI27" s="17" t="e">
        <f t="shared" si="5"/>
        <v>#VALUE!</v>
      </c>
      <c r="AK27" s="17">
        <v>0</v>
      </c>
    </row>
    <row r="28" spans="1:37" x14ac:dyDescent="0.35">
      <c r="A28" s="134" t="s">
        <v>125</v>
      </c>
      <c r="B28" s="150">
        <f t="shared" si="0"/>
        <v>44819.08333333327</v>
      </c>
      <c r="C28" s="136">
        <v>44819</v>
      </c>
      <c r="D28" s="137">
        <v>8.3333333333333329E-2</v>
      </c>
      <c r="E28" s="132">
        <f t="shared" si="6"/>
        <v>44819.08333333327</v>
      </c>
      <c r="F28" s="9" t="s">
        <v>27</v>
      </c>
      <c r="G28" s="173" t="str">
        <f>_xlfn.CONCAT(INDEX(Backend!$E$1:$E$30,MATCH(F28,Backend!$C$2:$C$30,0)),",",INDEX(Backend!$D$1:$D$30,MATCH(F28,Backend!$C$2:$C$30,0)))</f>
        <v>51.503222,-0.119346</v>
      </c>
      <c r="H28" s="10" t="str">
        <f t="shared" si="1"/>
        <v>51.503222</v>
      </c>
      <c r="I28" s="10" t="str">
        <f t="shared" si="2"/>
        <v>-0.119346</v>
      </c>
      <c r="J28" s="10"/>
      <c r="K28" s="10"/>
      <c r="L28" s="11">
        <v>16620</v>
      </c>
      <c r="M28" s="11">
        <f t="shared" si="9"/>
        <v>1325</v>
      </c>
      <c r="N28" s="102">
        <v>7737</v>
      </c>
      <c r="O28" s="103">
        <f t="shared" si="12"/>
        <v>33</v>
      </c>
      <c r="P28" s="103">
        <f t="shared" si="13"/>
        <v>7737</v>
      </c>
      <c r="Q28" s="11">
        <f t="shared" si="10"/>
        <v>8883</v>
      </c>
      <c r="R28" s="9" t="s">
        <v>29</v>
      </c>
      <c r="S28" s="9" t="str">
        <f>_xlfn.CONCAT(INDEX(Backend!$I$2:$I$30,MATCH(R28,Backend!$G$2:$G$30,0)),",",INDEX(Backend!$H$2:$H$30,MATCH(R28,Backend!$G$2:$G$30,0)))</f>
        <v>51.506942,-0.088683</v>
      </c>
      <c r="T28" s="9" t="str">
        <f t="shared" si="7"/>
        <v>51.506942</v>
      </c>
      <c r="U28" s="9" t="str">
        <f t="shared" si="8"/>
        <v>-0.088683</v>
      </c>
      <c r="V28" s="9" t="s">
        <v>162</v>
      </c>
      <c r="W28" s="9"/>
      <c r="X28" s="9"/>
      <c r="Y28" s="9"/>
      <c r="Z28" s="13">
        <v>3000</v>
      </c>
      <c r="AA28" s="14">
        <f t="shared" si="11"/>
        <v>11883</v>
      </c>
      <c r="AB28" s="14"/>
      <c r="AC28" s="16"/>
      <c r="AD28" s="15"/>
      <c r="AE28" s="114" t="str">
        <f t="shared" si="3"/>
        <v>0d 0h 0m</v>
      </c>
      <c r="AF28" s="16"/>
      <c r="AH28" s="17" t="e">
        <f t="shared" si="4"/>
        <v>#VALUE!</v>
      </c>
      <c r="AI28" s="17" t="e">
        <f t="shared" si="5"/>
        <v>#VALUE!</v>
      </c>
      <c r="AK28" s="17">
        <v>0</v>
      </c>
    </row>
    <row r="29" spans="1:37" x14ac:dyDescent="0.35">
      <c r="A29" s="134" t="s">
        <v>125</v>
      </c>
      <c r="B29" s="150">
        <f t="shared" si="0"/>
        <v>44819.124999999935</v>
      </c>
      <c r="C29" s="136">
        <v>44819</v>
      </c>
      <c r="D29" s="137">
        <v>0.125</v>
      </c>
      <c r="E29" s="132">
        <f t="shared" si="6"/>
        <v>44819.124999999935</v>
      </c>
      <c r="F29" s="9" t="s">
        <v>31</v>
      </c>
      <c r="G29" s="173" t="str">
        <f>_xlfn.CONCAT(INDEX(Backend!$E$1:$E$30,MATCH(F29,Backend!$C$2:$C$30,0)),",",INDEX(Backend!$D$1:$D$30,MATCH(F29,Backend!$C$2:$C$30,0)))</f>
        <v>51.5045725,-0.1179283</v>
      </c>
      <c r="H29" s="10" t="str">
        <f t="shared" si="1"/>
        <v>51.5045725</v>
      </c>
      <c r="I29" s="10" t="str">
        <f t="shared" si="2"/>
        <v>-0.1179283</v>
      </c>
      <c r="J29" s="10"/>
      <c r="K29" s="10"/>
      <c r="L29" s="11">
        <v>18555</v>
      </c>
      <c r="M29" s="11">
        <f t="shared" si="9"/>
        <v>1935</v>
      </c>
      <c r="N29" s="102">
        <v>9150</v>
      </c>
      <c r="O29" s="103">
        <f t="shared" si="12"/>
        <v>1413</v>
      </c>
      <c r="P29" s="103">
        <f t="shared" si="13"/>
        <v>9150</v>
      </c>
      <c r="Q29" s="11">
        <f t="shared" si="10"/>
        <v>9405</v>
      </c>
      <c r="R29" s="9" t="s">
        <v>32</v>
      </c>
      <c r="S29" s="9" t="str">
        <f>_xlfn.CONCAT(INDEX(Backend!$I$2:$I$30,MATCH(R29,Backend!$G$2:$G$30,0)),",",INDEX(Backend!$H$2:$H$30,MATCH(R29,Backend!$G$2:$G$30,0)))</f>
        <v>51.508171,-0.094927</v>
      </c>
      <c r="T29" s="9" t="str">
        <f t="shared" si="7"/>
        <v>51.508171</v>
      </c>
      <c r="U29" s="9" t="str">
        <f t="shared" si="8"/>
        <v>-0.094927</v>
      </c>
      <c r="V29" s="9" t="s">
        <v>162</v>
      </c>
      <c r="W29" s="9"/>
      <c r="X29" s="9"/>
      <c r="Y29" s="9"/>
      <c r="Z29" s="13">
        <v>2500</v>
      </c>
      <c r="AA29" s="14">
        <f t="shared" si="11"/>
        <v>11905</v>
      </c>
      <c r="AB29" s="14"/>
      <c r="AC29" s="16"/>
      <c r="AD29" s="15"/>
      <c r="AE29" s="114" t="str">
        <f t="shared" si="3"/>
        <v>0d 0h 0m</v>
      </c>
      <c r="AF29" s="16"/>
      <c r="AH29" s="17" t="e">
        <f t="shared" si="4"/>
        <v>#VALUE!</v>
      </c>
      <c r="AI29" s="17" t="e">
        <f t="shared" si="5"/>
        <v>#VALUE!</v>
      </c>
      <c r="AK29" s="17">
        <v>0</v>
      </c>
    </row>
    <row r="30" spans="1:37" x14ac:dyDescent="0.35">
      <c r="A30" s="134" t="s">
        <v>125</v>
      </c>
      <c r="B30" s="150">
        <f t="shared" si="0"/>
        <v>44819.166666666599</v>
      </c>
      <c r="C30" s="136">
        <v>44819</v>
      </c>
      <c r="D30" s="137">
        <v>0.16666666666666699</v>
      </c>
      <c r="E30" s="132">
        <f t="shared" si="6"/>
        <v>44819.166666666599</v>
      </c>
      <c r="F30" s="9" t="s">
        <v>34</v>
      </c>
      <c r="G30" s="173" t="str">
        <f>_xlfn.CONCAT(INDEX(Backend!$E$1:$E$30,MATCH(F30,Backend!$C$2:$C$30,0)),",",INDEX(Backend!$D$1:$D$30,MATCH(F30,Backend!$C$2:$C$30,0)))</f>
        <v>51.5061673,-0.1175347</v>
      </c>
      <c r="H30" s="10" t="str">
        <f t="shared" si="1"/>
        <v>51.5061673</v>
      </c>
      <c r="I30" s="10" t="str">
        <f t="shared" si="2"/>
        <v>-0.1175347</v>
      </c>
      <c r="J30" s="10"/>
      <c r="K30" s="10"/>
      <c r="L30" s="11">
        <v>18867</v>
      </c>
      <c r="M30" s="11">
        <f t="shared" si="9"/>
        <v>312</v>
      </c>
      <c r="N30" s="102">
        <v>9055</v>
      </c>
      <c r="O30" s="103">
        <f t="shared" si="12"/>
        <v>-95</v>
      </c>
      <c r="P30" s="103">
        <f t="shared" si="13"/>
        <v>9055</v>
      </c>
      <c r="Q30" s="11">
        <f t="shared" si="10"/>
        <v>9812</v>
      </c>
      <c r="R30" s="9" t="s">
        <v>35</v>
      </c>
      <c r="S30" s="9" t="str">
        <f>_xlfn.CONCAT(INDEX(Backend!$I$2:$I$30,MATCH(R30,Backend!$G$2:$G$30,0)),",",INDEX(Backend!$H$2:$H$30,MATCH(R30,Backend!$G$2:$G$30,0)))</f>
        <v>51.508759,-0.104025</v>
      </c>
      <c r="T30" s="9" t="str">
        <f t="shared" si="7"/>
        <v>51.508759</v>
      </c>
      <c r="U30" s="9" t="str">
        <f t="shared" si="8"/>
        <v>-0.104025</v>
      </c>
      <c r="V30" s="9" t="s">
        <v>162</v>
      </c>
      <c r="W30" s="9"/>
      <c r="X30" s="9"/>
      <c r="Y30" s="9"/>
      <c r="Z30" s="13">
        <v>1000</v>
      </c>
      <c r="AA30" s="14">
        <f t="shared" si="11"/>
        <v>10812</v>
      </c>
      <c r="AB30" s="14"/>
      <c r="AC30" s="16"/>
      <c r="AD30" s="15"/>
      <c r="AE30" s="114" t="str">
        <f t="shared" si="3"/>
        <v>0d 0h 0m</v>
      </c>
      <c r="AF30" s="16"/>
      <c r="AH30" s="17" t="e">
        <f t="shared" si="4"/>
        <v>#VALUE!</v>
      </c>
      <c r="AI30" s="17" t="e">
        <f t="shared" si="5"/>
        <v>#VALUE!</v>
      </c>
      <c r="AK30" s="17">
        <v>0</v>
      </c>
    </row>
    <row r="31" spans="1:37" x14ac:dyDescent="0.35">
      <c r="A31" s="134" t="s">
        <v>125</v>
      </c>
      <c r="B31" s="150">
        <f t="shared" si="0"/>
        <v>44819.208333333263</v>
      </c>
      <c r="C31" s="136">
        <v>44819</v>
      </c>
      <c r="D31" s="137">
        <v>0.20833333333333301</v>
      </c>
      <c r="E31" s="132">
        <f t="shared" si="6"/>
        <v>44819.208333333263</v>
      </c>
      <c r="F31" s="9" t="s">
        <v>37</v>
      </c>
      <c r="G31" s="173" t="str">
        <f>_xlfn.CONCAT(INDEX(Backend!$E$1:$E$30,MATCH(F31,Backend!$C$2:$C$30,0)),",",INDEX(Backend!$D$1:$D$30,MATCH(F31,Backend!$C$2:$C$30,0)))</f>
        <v>51.507447,-0.115803</v>
      </c>
      <c r="H31" s="10" t="str">
        <f t="shared" si="1"/>
        <v>51.507447</v>
      </c>
      <c r="I31" s="10" t="str">
        <f t="shared" si="2"/>
        <v>-0.115803</v>
      </c>
      <c r="J31" s="10"/>
      <c r="K31" s="10"/>
      <c r="L31" s="11">
        <v>20286</v>
      </c>
      <c r="M31" s="11">
        <f t="shared" si="9"/>
        <v>1419</v>
      </c>
      <c r="N31" s="106">
        <v>12811</v>
      </c>
      <c r="O31" s="103">
        <f t="shared" si="12"/>
        <v>3756</v>
      </c>
      <c r="P31" s="103">
        <f t="shared" si="13"/>
        <v>12811</v>
      </c>
      <c r="Q31" s="11">
        <f t="shared" si="10"/>
        <v>7475</v>
      </c>
      <c r="R31" s="9" t="s">
        <v>35</v>
      </c>
      <c r="S31" s="9" t="str">
        <f>_xlfn.CONCAT(INDEX(Backend!$I$2:$I$30,MATCH(R31,Backend!$G$2:$G$30,0)),",",INDEX(Backend!$H$2:$H$30,MATCH(R31,Backend!$G$2:$G$30,0)))</f>
        <v>51.508759,-0.104025</v>
      </c>
      <c r="T31" s="9" t="str">
        <f t="shared" si="7"/>
        <v>51.508759</v>
      </c>
      <c r="U31" s="9" t="str">
        <f t="shared" si="8"/>
        <v>-0.104025</v>
      </c>
      <c r="V31" s="9" t="s">
        <v>162</v>
      </c>
      <c r="W31" s="9"/>
      <c r="X31" s="9"/>
      <c r="Y31" s="9"/>
      <c r="Z31" s="13">
        <v>2000</v>
      </c>
      <c r="AA31" s="14">
        <f t="shared" si="11"/>
        <v>9475</v>
      </c>
      <c r="AB31" s="14"/>
      <c r="AC31" s="16"/>
      <c r="AD31" s="15"/>
      <c r="AE31" s="114" t="str">
        <f t="shared" si="3"/>
        <v>0d 0h 0m</v>
      </c>
      <c r="AF31" s="16"/>
      <c r="AH31" s="17" t="e">
        <f t="shared" si="4"/>
        <v>#VALUE!</v>
      </c>
      <c r="AI31" s="17" t="e">
        <f t="shared" si="5"/>
        <v>#VALUE!</v>
      </c>
      <c r="AK31" s="17">
        <v>0</v>
      </c>
    </row>
    <row r="32" spans="1:37" x14ac:dyDescent="0.35">
      <c r="A32" s="134" t="s">
        <v>125</v>
      </c>
      <c r="B32" s="150">
        <f t="shared" si="0"/>
        <v>44819.249999999927</v>
      </c>
      <c r="C32" s="136">
        <v>44819</v>
      </c>
      <c r="D32" s="137">
        <v>0.25</v>
      </c>
      <c r="E32" s="132">
        <f t="shared" si="6"/>
        <v>44819.249999999927</v>
      </c>
      <c r="F32" s="9" t="s">
        <v>37</v>
      </c>
      <c r="G32" s="173" t="str">
        <f>_xlfn.CONCAT(INDEX(Backend!$E$1:$E$30,MATCH(F32,Backend!$C$2:$C$30,0)),",",INDEX(Backend!$D$1:$D$30,MATCH(F32,Backend!$C$2:$C$30,0)))</f>
        <v>51.507447,-0.115803</v>
      </c>
      <c r="H32" s="10" t="str">
        <f t="shared" si="1"/>
        <v>51.507447</v>
      </c>
      <c r="I32" s="10" t="str">
        <f t="shared" si="2"/>
        <v>-0.115803</v>
      </c>
      <c r="J32" s="10"/>
      <c r="K32" s="10"/>
      <c r="L32" s="11">
        <v>21928</v>
      </c>
      <c r="M32" s="11">
        <f t="shared" si="9"/>
        <v>1642</v>
      </c>
      <c r="N32" s="106">
        <v>14835</v>
      </c>
      <c r="O32" s="103">
        <f t="shared" si="12"/>
        <v>2024</v>
      </c>
      <c r="P32" s="103">
        <f t="shared" si="13"/>
        <v>14835</v>
      </c>
      <c r="Q32" s="11">
        <f t="shared" si="10"/>
        <v>7093</v>
      </c>
      <c r="R32" s="9" t="s">
        <v>39</v>
      </c>
      <c r="S32" s="9" t="str">
        <f>_xlfn.CONCAT(INDEX(Backend!$I$2:$I$30,MATCH(R32,Backend!$G$2:$G$30,0)),",",INDEX(Backend!$H$2:$H$30,MATCH(R32,Backend!$G$2:$G$30,0)))</f>
        <v>51.508772,-0.104754</v>
      </c>
      <c r="T32" s="9" t="str">
        <f t="shared" si="7"/>
        <v>51.508772</v>
      </c>
      <c r="U32" s="9" t="str">
        <f t="shared" si="8"/>
        <v>-0.104754</v>
      </c>
      <c r="V32" s="9" t="s">
        <v>162</v>
      </c>
      <c r="W32" s="9"/>
      <c r="X32" s="9"/>
      <c r="Y32" s="9"/>
      <c r="Z32" s="13">
        <v>1500</v>
      </c>
      <c r="AA32" s="14">
        <f t="shared" si="11"/>
        <v>8593</v>
      </c>
      <c r="AB32" s="14"/>
      <c r="AC32" s="16"/>
      <c r="AD32" s="15"/>
      <c r="AE32" s="114" t="str">
        <f t="shared" si="3"/>
        <v>0d 0h 0m</v>
      </c>
      <c r="AF32" s="16"/>
      <c r="AH32" s="17" t="e">
        <f t="shared" si="4"/>
        <v>#VALUE!</v>
      </c>
      <c r="AI32" s="17" t="e">
        <f t="shared" si="5"/>
        <v>#VALUE!</v>
      </c>
      <c r="AK32" s="17">
        <v>0</v>
      </c>
    </row>
    <row r="33" spans="1:37" x14ac:dyDescent="0.35">
      <c r="A33" s="134" t="s">
        <v>125</v>
      </c>
      <c r="B33" s="150">
        <f t="shared" si="0"/>
        <v>44819.291666666591</v>
      </c>
      <c r="C33" s="136">
        <v>44819</v>
      </c>
      <c r="D33" s="137">
        <v>0.29166666666666702</v>
      </c>
      <c r="E33" s="132">
        <f t="shared" si="6"/>
        <v>44819.291666666591</v>
      </c>
      <c r="F33" s="9" t="s">
        <v>37</v>
      </c>
      <c r="G33" s="173" t="str">
        <f>_xlfn.CONCAT(INDEX(Backend!$E$1:$E$30,MATCH(F33,Backend!$C$2:$C$30,0)),",",INDEX(Backend!$D$1:$D$30,MATCH(F33,Backend!$C$2:$C$30,0)))</f>
        <v>51.507447,-0.115803</v>
      </c>
      <c r="H33" s="10" t="str">
        <f t="shared" si="1"/>
        <v>51.507447</v>
      </c>
      <c r="I33" s="10" t="str">
        <f t="shared" si="2"/>
        <v>-0.115803</v>
      </c>
      <c r="J33" s="10"/>
      <c r="K33" s="10"/>
      <c r="L33" s="11">
        <v>22951</v>
      </c>
      <c r="M33" s="11">
        <f t="shared" si="9"/>
        <v>1023</v>
      </c>
      <c r="N33" s="106">
        <v>18157</v>
      </c>
      <c r="O33" s="103">
        <f t="shared" si="12"/>
        <v>3322</v>
      </c>
      <c r="P33" s="103">
        <f t="shared" si="13"/>
        <v>18157</v>
      </c>
      <c r="Q33" s="11">
        <f t="shared" si="10"/>
        <v>4794</v>
      </c>
      <c r="R33" s="9" t="s">
        <v>41</v>
      </c>
      <c r="S33" s="9" t="str">
        <f>_xlfn.CONCAT(INDEX(Backend!$I$2:$I$30,MATCH(R33,Backend!$G$2:$G$30,0)),",",INDEX(Backend!$H$2:$H$30,MATCH(R33,Backend!$G$2:$G$30,0)))</f>
        <v>51.507536,-0.092247</v>
      </c>
      <c r="T33" s="9" t="str">
        <f t="shared" si="7"/>
        <v>51.507536</v>
      </c>
      <c r="U33" s="9" t="str">
        <f t="shared" si="8"/>
        <v>-0.092247</v>
      </c>
      <c r="V33" s="9" t="s">
        <v>162</v>
      </c>
      <c r="W33" s="9"/>
      <c r="X33" s="9"/>
      <c r="Y33" s="9"/>
      <c r="Z33" s="13">
        <v>3000</v>
      </c>
      <c r="AA33" s="14">
        <f t="shared" si="11"/>
        <v>7794</v>
      </c>
      <c r="AB33" s="14"/>
      <c r="AC33" s="16"/>
      <c r="AD33" s="15"/>
      <c r="AE33" s="114" t="str">
        <f t="shared" si="3"/>
        <v>0d 0h 0m</v>
      </c>
      <c r="AF33" s="16"/>
      <c r="AH33" s="17" t="e">
        <f t="shared" si="4"/>
        <v>#VALUE!</v>
      </c>
      <c r="AI33" s="17" t="e">
        <f t="shared" si="5"/>
        <v>#VALUE!</v>
      </c>
      <c r="AK33" s="17">
        <v>0</v>
      </c>
    </row>
    <row r="34" spans="1:37" x14ac:dyDescent="0.35">
      <c r="A34" s="134" t="s">
        <v>125</v>
      </c>
      <c r="B34" s="150">
        <f t="shared" ref="B34:B65" si="14">E34</f>
        <v>44819.333333333256</v>
      </c>
      <c r="C34" s="136">
        <v>44819</v>
      </c>
      <c r="D34" s="137">
        <v>0.33333333333333298</v>
      </c>
      <c r="E34" s="132">
        <f t="shared" si="6"/>
        <v>44819.333333333256</v>
      </c>
      <c r="F34" s="9" t="s">
        <v>37</v>
      </c>
      <c r="G34" s="173" t="str">
        <f>_xlfn.CONCAT(INDEX(Backend!$E$1:$E$30,MATCH(F34,Backend!$C$2:$C$30,0)),",",INDEX(Backend!$D$1:$D$30,MATCH(F34,Backend!$C$2:$C$30,0)))</f>
        <v>51.507447,-0.115803</v>
      </c>
      <c r="H34" s="10" t="str">
        <f t="shared" ref="H34:H65" si="15">LEFT(G34,FIND(",",G34)-1)</f>
        <v>51.507447</v>
      </c>
      <c r="I34" s="10" t="str">
        <f t="shared" ref="I34:I65" si="16">RIGHT(G34,LEN(G34)-FIND(",",G34))</f>
        <v>-0.115803</v>
      </c>
      <c r="J34" s="10"/>
      <c r="K34" s="10"/>
      <c r="L34" s="18">
        <v>36000</v>
      </c>
      <c r="M34" s="11">
        <f t="shared" si="9"/>
        <v>13049</v>
      </c>
      <c r="N34" s="106">
        <v>19540</v>
      </c>
      <c r="O34" s="103">
        <f t="shared" si="12"/>
        <v>1383</v>
      </c>
      <c r="P34" s="103">
        <f t="shared" si="13"/>
        <v>19540</v>
      </c>
      <c r="Q34" s="11">
        <f t="shared" si="10"/>
        <v>16460</v>
      </c>
      <c r="R34" s="9" t="s">
        <v>43</v>
      </c>
      <c r="S34" s="9" t="str">
        <f>_xlfn.CONCAT(INDEX(Backend!$I$2:$I$30,MATCH(R34,Backend!$G$2:$G$30,0)),",",INDEX(Backend!$H$2:$H$30,MATCH(R34,Backend!$G$2:$G$30,0)))</f>
        <v>51.5068263175349,-0.0901056313857933</v>
      </c>
      <c r="T34" s="9" t="str">
        <f t="shared" ref="T34:T65" si="17">LEFT(S34,FIND(",",S34)-1)</f>
        <v>51.5068263175349</v>
      </c>
      <c r="U34" s="9" t="str">
        <f t="shared" ref="U34:U65" si="18">RIGHT(S34,LEN(S34)-FIND(",",S34))</f>
        <v>-0.0901056313857933</v>
      </c>
      <c r="V34" s="9" t="s">
        <v>162</v>
      </c>
      <c r="W34" s="9"/>
      <c r="X34" s="9"/>
      <c r="Y34" s="9"/>
      <c r="Z34" s="13">
        <v>3000</v>
      </c>
      <c r="AA34" s="19">
        <f t="shared" si="11"/>
        <v>19460</v>
      </c>
      <c r="AB34" s="19"/>
      <c r="AC34" s="16"/>
      <c r="AD34" s="15"/>
      <c r="AE34" s="114" t="str">
        <f t="shared" ref="AE34:AE65" si="19">TEXT(AD34/24,"d\d h\h m\m")</f>
        <v>0d 0h 0m</v>
      </c>
      <c r="AF34" s="16"/>
      <c r="AH34" s="17" t="e">
        <f t="shared" si="4"/>
        <v>#VALUE!</v>
      </c>
      <c r="AI34" s="17" t="e">
        <f t="shared" si="5"/>
        <v>#VALUE!</v>
      </c>
      <c r="AK34" s="17">
        <v>0</v>
      </c>
    </row>
    <row r="35" spans="1:37" x14ac:dyDescent="0.35">
      <c r="A35" s="134" t="s">
        <v>125</v>
      </c>
      <c r="B35" s="150">
        <f t="shared" si="14"/>
        <v>44819.37499999992</v>
      </c>
      <c r="C35" s="136">
        <v>44819</v>
      </c>
      <c r="D35" s="137">
        <v>0.375</v>
      </c>
      <c r="E35" s="132">
        <f t="shared" ref="E35:E66" si="20">E34+(1/24)</f>
        <v>44819.37499999992</v>
      </c>
      <c r="F35" s="9" t="s">
        <v>45</v>
      </c>
      <c r="G35" s="173" t="str">
        <f>_xlfn.CONCAT(INDEX(Backend!$E$1:$E$30,MATCH(F35,Backend!$C$2:$C$30,0)),",",INDEX(Backend!$D$1:$D$30,MATCH(F35,Backend!$C$2:$C$30,0)))</f>
        <v>51.504373,-0.11891</v>
      </c>
      <c r="H35" s="10" t="str">
        <f t="shared" si="15"/>
        <v>51.504373</v>
      </c>
      <c r="I35" s="10" t="str">
        <f t="shared" si="16"/>
        <v>-0.11891</v>
      </c>
      <c r="J35" s="10"/>
      <c r="K35" s="10"/>
      <c r="L35" s="18">
        <v>26000</v>
      </c>
      <c r="M35" s="11">
        <f t="shared" si="9"/>
        <v>-10000</v>
      </c>
      <c r="N35" s="106">
        <v>20588</v>
      </c>
      <c r="O35" s="103">
        <f t="shared" si="12"/>
        <v>1048</v>
      </c>
      <c r="P35" s="103">
        <f t="shared" si="13"/>
        <v>20588</v>
      </c>
      <c r="Q35" s="11">
        <f t="shared" si="10"/>
        <v>5412</v>
      </c>
      <c r="R35" s="9" t="s">
        <v>46</v>
      </c>
      <c r="S35" s="9" t="str">
        <f>_xlfn.CONCAT(INDEX(Backend!$I$2:$I$30,MATCH(R35,Backend!$G$2:$G$30,0)),",",INDEX(Backend!$H$2:$H$30,MATCH(R35,Backend!$G$2:$G$30,0)))</f>
        <v>51.47832,-0.089674</v>
      </c>
      <c r="T35" s="9" t="str">
        <f t="shared" si="17"/>
        <v>51.47832</v>
      </c>
      <c r="U35" s="9" t="str">
        <f t="shared" si="18"/>
        <v>-0.089674</v>
      </c>
      <c r="V35" s="9" t="s">
        <v>162</v>
      </c>
      <c r="W35" s="9"/>
      <c r="X35" s="9"/>
      <c r="Y35" s="9"/>
      <c r="Z35" s="11">
        <v>5000</v>
      </c>
      <c r="AA35" s="18">
        <f t="shared" si="11"/>
        <v>10412</v>
      </c>
      <c r="AB35" s="18"/>
      <c r="AC35" s="16"/>
      <c r="AD35" s="12"/>
      <c r="AE35" s="114" t="str">
        <f t="shared" si="19"/>
        <v>0d 0h 0m</v>
      </c>
      <c r="AF35" s="16"/>
      <c r="AG35" s="17" t="s">
        <v>270</v>
      </c>
      <c r="AH35" s="17" t="str">
        <f t="shared" si="4"/>
        <v>51.501975</v>
      </c>
      <c r="AI35" s="17" t="str">
        <f t="shared" si="5"/>
        <v xml:space="preserve"> -0.052466</v>
      </c>
      <c r="AJ35" s="17">
        <v>1</v>
      </c>
      <c r="AK35" s="17">
        <v>1</v>
      </c>
    </row>
    <row r="36" spans="1:37" x14ac:dyDescent="0.35">
      <c r="A36" s="134" t="s">
        <v>125</v>
      </c>
      <c r="B36" s="150">
        <f t="shared" si="14"/>
        <v>44819.416666666584</v>
      </c>
      <c r="C36" s="136">
        <v>44819</v>
      </c>
      <c r="D36" s="137">
        <v>0.41666666666666702</v>
      </c>
      <c r="E36" s="132">
        <f t="shared" si="20"/>
        <v>44819.416666666584</v>
      </c>
      <c r="F36" s="9" t="s">
        <v>48</v>
      </c>
      <c r="G36" s="173" t="str">
        <f>_xlfn.CONCAT(INDEX(Backend!$E$1:$E$30,MATCH(F36,Backend!$C$2:$C$30,0)),",",INDEX(Backend!$D$1:$D$30,MATCH(F36,Backend!$C$2:$C$30,0)))</f>
        <v>51.504544,-0.117875</v>
      </c>
      <c r="H36" s="10" t="str">
        <f t="shared" si="15"/>
        <v>51.504544</v>
      </c>
      <c r="I36" s="10" t="str">
        <f t="shared" si="16"/>
        <v>-0.117875</v>
      </c>
      <c r="J36" s="10"/>
      <c r="K36" s="10"/>
      <c r="L36" s="11">
        <v>28210</v>
      </c>
      <c r="M36" s="11">
        <f t="shared" si="9"/>
        <v>2210</v>
      </c>
      <c r="N36" s="106">
        <v>22492</v>
      </c>
      <c r="O36" s="103">
        <f t="shared" si="12"/>
        <v>1904</v>
      </c>
      <c r="P36" s="103">
        <f t="shared" si="13"/>
        <v>22492</v>
      </c>
      <c r="Q36" s="11">
        <f t="shared" si="10"/>
        <v>5718</v>
      </c>
      <c r="R36" s="9" t="s">
        <v>49</v>
      </c>
      <c r="S36" s="9" t="str">
        <f>_xlfn.CONCAT(INDEX(Backend!$I$2:$I$30,MATCH(R36,Backend!$G$2:$G$30,0)),",",INDEX(Backend!$H$2:$H$30,MATCH(R36,Backend!$G$2:$G$30,0)))</f>
        <v>51.5045656618074,-0.0761231142389255</v>
      </c>
      <c r="T36" s="9" t="str">
        <f t="shared" si="17"/>
        <v>51.5045656618074</v>
      </c>
      <c r="U36" s="9" t="str">
        <f t="shared" si="18"/>
        <v>-0.0761231142389255</v>
      </c>
      <c r="V36" s="9" t="s">
        <v>162</v>
      </c>
      <c r="W36" s="9"/>
      <c r="X36" s="9"/>
      <c r="Y36" s="9"/>
      <c r="Z36" s="11">
        <v>6500</v>
      </c>
      <c r="AA36" s="11">
        <f t="shared" si="11"/>
        <v>12218</v>
      </c>
      <c r="AB36" s="11"/>
      <c r="AC36" s="16"/>
      <c r="AD36" s="12"/>
      <c r="AE36" s="114" t="str">
        <f t="shared" si="19"/>
        <v>0d 0h 0m</v>
      </c>
      <c r="AF36" s="16"/>
      <c r="AG36" s="174" t="s">
        <v>270</v>
      </c>
      <c r="AH36" s="17" t="str">
        <f t="shared" si="4"/>
        <v>51.501975</v>
      </c>
      <c r="AI36" s="17" t="str">
        <f t="shared" si="5"/>
        <v xml:space="preserve"> -0.052466</v>
      </c>
      <c r="AJ36" s="17">
        <v>2</v>
      </c>
      <c r="AK36" s="17">
        <v>1</v>
      </c>
    </row>
    <row r="37" spans="1:37" x14ac:dyDescent="0.35">
      <c r="A37" s="134" t="s">
        <v>125</v>
      </c>
      <c r="B37" s="150">
        <f t="shared" si="14"/>
        <v>44819.458333333248</v>
      </c>
      <c r="C37" s="136">
        <v>44819</v>
      </c>
      <c r="D37" s="137">
        <v>0.45833333333333298</v>
      </c>
      <c r="E37" s="132">
        <f t="shared" si="20"/>
        <v>44819.458333333248</v>
      </c>
      <c r="F37" s="9" t="s">
        <v>50</v>
      </c>
      <c r="G37" s="173" t="str">
        <f>_xlfn.CONCAT(INDEX(Backend!$E$1:$E$30,MATCH(F37,Backend!$C$2:$C$30,0)),",",INDEX(Backend!$D$1:$D$30,MATCH(F37,Backend!$C$2:$C$30,0)))</f>
        <v>51.507979,-0.113734</v>
      </c>
      <c r="H37" s="10" t="str">
        <f t="shared" si="15"/>
        <v>51.507979</v>
      </c>
      <c r="I37" s="10" t="str">
        <f t="shared" si="16"/>
        <v>-0.113734</v>
      </c>
      <c r="J37" s="10"/>
      <c r="K37" s="10"/>
      <c r="L37" s="11">
        <v>31001</v>
      </c>
      <c r="M37" s="11">
        <f t="shared" si="9"/>
        <v>2791</v>
      </c>
      <c r="N37" s="106">
        <v>25655</v>
      </c>
      <c r="O37" s="103">
        <f t="shared" si="12"/>
        <v>3163</v>
      </c>
      <c r="P37" s="103">
        <f t="shared" si="13"/>
        <v>25655</v>
      </c>
      <c r="Q37" s="11">
        <f t="shared" si="10"/>
        <v>5346</v>
      </c>
      <c r="R37" s="9" t="s">
        <v>51</v>
      </c>
      <c r="S37" s="9" t="str">
        <f>_xlfn.CONCAT(INDEX(Backend!$I$2:$I$30,MATCH(R37,Backend!$G$2:$G$30,0)),",",INDEX(Backend!$H$2:$H$30,MATCH(R37,Backend!$G$2:$G$30,0)))</f>
        <v>51.503388,-0.079505</v>
      </c>
      <c r="T37" s="9" t="str">
        <f t="shared" si="17"/>
        <v>51.503388</v>
      </c>
      <c r="U37" s="9" t="str">
        <f t="shared" si="18"/>
        <v>-0.079505</v>
      </c>
      <c r="V37" s="9" t="s">
        <v>162</v>
      </c>
      <c r="W37" s="9"/>
      <c r="X37" s="9"/>
      <c r="Y37" s="9"/>
      <c r="Z37" s="11">
        <v>7000</v>
      </c>
      <c r="AA37" s="11">
        <f t="shared" si="11"/>
        <v>12346</v>
      </c>
      <c r="AB37" s="11"/>
      <c r="AC37" s="16"/>
      <c r="AD37" s="12"/>
      <c r="AE37" s="114" t="str">
        <f t="shared" si="19"/>
        <v>0d 0h 0m</v>
      </c>
      <c r="AF37" s="16"/>
      <c r="AG37" s="174" t="s">
        <v>270</v>
      </c>
      <c r="AH37" s="17" t="str">
        <f t="shared" si="4"/>
        <v>51.501975</v>
      </c>
      <c r="AI37" s="17" t="str">
        <f t="shared" si="5"/>
        <v xml:space="preserve"> -0.052466</v>
      </c>
      <c r="AJ37" s="17">
        <v>3</v>
      </c>
      <c r="AK37" s="17">
        <v>1</v>
      </c>
    </row>
    <row r="38" spans="1:37" x14ac:dyDescent="0.35">
      <c r="A38" s="134" t="s">
        <v>125</v>
      </c>
      <c r="B38" s="150">
        <f t="shared" si="14"/>
        <v>44819.499999999913</v>
      </c>
      <c r="C38" s="136">
        <v>44819</v>
      </c>
      <c r="D38" s="137">
        <v>0.5</v>
      </c>
      <c r="E38" s="132">
        <f t="shared" si="20"/>
        <v>44819.499999999913</v>
      </c>
      <c r="F38" s="9" t="s">
        <v>49</v>
      </c>
      <c r="G38" s="173" t="str">
        <f>_xlfn.CONCAT(INDEX(Backend!$E$1:$E$30,MATCH(F38,Backend!$C$2:$C$30,0)),",",INDEX(Backend!$D$1:$D$30,MATCH(F38,Backend!$C$2:$C$30,0)))</f>
        <v>51.508732,-0.104362</v>
      </c>
      <c r="H38" s="10" t="str">
        <f t="shared" si="15"/>
        <v>51.508732</v>
      </c>
      <c r="I38" s="10" t="str">
        <f t="shared" si="16"/>
        <v>-0.104362</v>
      </c>
      <c r="J38" s="10"/>
      <c r="K38" s="10"/>
      <c r="L38" s="11">
        <v>33001</v>
      </c>
      <c r="M38" s="11">
        <f t="shared" si="9"/>
        <v>2000</v>
      </c>
      <c r="N38" s="106">
        <v>26003</v>
      </c>
      <c r="O38" s="103">
        <f t="shared" si="12"/>
        <v>348</v>
      </c>
      <c r="P38" s="103">
        <f t="shared" si="13"/>
        <v>26003</v>
      </c>
      <c r="Q38" s="11">
        <f t="shared" si="10"/>
        <v>6998</v>
      </c>
      <c r="R38" s="9" t="s">
        <v>52</v>
      </c>
      <c r="S38" s="9" t="str">
        <f>_xlfn.CONCAT(INDEX(Backend!$I$2:$I$30,MATCH(R38,Backend!$G$2:$G$30,0)),",",INDEX(Backend!$H$2:$H$30,MATCH(R38,Backend!$G$2:$G$30,0)))</f>
        <v>51.5020920500813,-0.0724772467279741</v>
      </c>
      <c r="T38" s="9" t="str">
        <f t="shared" si="17"/>
        <v>51.5020920500813</v>
      </c>
      <c r="U38" s="9" t="str">
        <f t="shared" si="18"/>
        <v>-0.0724772467279741</v>
      </c>
      <c r="V38" s="9" t="s">
        <v>162</v>
      </c>
      <c r="W38" s="9"/>
      <c r="X38" s="9"/>
      <c r="Y38" s="9"/>
      <c r="Z38" s="11">
        <v>5000</v>
      </c>
      <c r="AA38" s="11">
        <f t="shared" si="11"/>
        <v>11998</v>
      </c>
      <c r="AB38" s="11"/>
      <c r="AC38" s="16"/>
      <c r="AD38" s="12"/>
      <c r="AE38" s="114" t="str">
        <f t="shared" si="19"/>
        <v>0d 0h 0m</v>
      </c>
      <c r="AF38" s="16"/>
      <c r="AG38" s="174" t="s">
        <v>269</v>
      </c>
      <c r="AH38" s="17" t="str">
        <f t="shared" si="4"/>
        <v>51.500841</v>
      </c>
      <c r="AI38" s="17" t="str">
        <f t="shared" si="5"/>
        <v xml:space="preserve"> -0.058214</v>
      </c>
      <c r="AJ38" s="17">
        <v>4</v>
      </c>
      <c r="AK38" s="17">
        <v>1</v>
      </c>
    </row>
    <row r="39" spans="1:37" x14ac:dyDescent="0.35">
      <c r="A39" s="134" t="s">
        <v>125</v>
      </c>
      <c r="B39" s="150">
        <f t="shared" si="14"/>
        <v>44819.541666666577</v>
      </c>
      <c r="C39" s="136">
        <v>44819</v>
      </c>
      <c r="D39" s="137">
        <v>0.54166666666666696</v>
      </c>
      <c r="E39" s="132">
        <f t="shared" si="20"/>
        <v>44819.541666666577</v>
      </c>
      <c r="F39" s="9" t="s">
        <v>53</v>
      </c>
      <c r="G39" s="173" t="str">
        <f>_xlfn.CONCAT(INDEX(Backend!$E$1:$E$30,MATCH(F39,Backend!$C$2:$C$30,0)),",",INDEX(Backend!$D$1:$D$30,MATCH(F39,Backend!$C$2:$C$30,0)))</f>
        <v>51.504484,-0.076058</v>
      </c>
      <c r="H39" s="10" t="str">
        <f t="shared" si="15"/>
        <v>51.504484</v>
      </c>
      <c r="I39" s="10" t="str">
        <f t="shared" si="16"/>
        <v>-0.076058</v>
      </c>
      <c r="J39" s="10"/>
      <c r="K39" s="10"/>
      <c r="L39" s="11">
        <v>37001</v>
      </c>
      <c r="M39" s="11">
        <f t="shared" si="9"/>
        <v>4000</v>
      </c>
      <c r="N39" s="106">
        <v>26989</v>
      </c>
      <c r="O39" s="103">
        <f t="shared" si="12"/>
        <v>986</v>
      </c>
      <c r="P39" s="103">
        <f t="shared" si="13"/>
        <v>26989</v>
      </c>
      <c r="Q39" s="11">
        <f t="shared" si="10"/>
        <v>10012</v>
      </c>
      <c r="R39" s="9" t="s">
        <v>54</v>
      </c>
      <c r="S39" s="9" t="str">
        <f>_xlfn.CONCAT(INDEX(Backend!$I$2:$I$30,MATCH(R39,Backend!$G$2:$G$30,0)),",",INDEX(Backend!$H$2:$H$30,MATCH(R39,Backend!$G$2:$G$30,0)))</f>
        <v>51.5006173815017,-0.0620449018881096</v>
      </c>
      <c r="T39" s="9" t="str">
        <f t="shared" si="17"/>
        <v>51.5006173815017</v>
      </c>
      <c r="U39" s="9" t="str">
        <f t="shared" si="18"/>
        <v>-0.0620449018881096</v>
      </c>
      <c r="V39" s="9" t="s">
        <v>162</v>
      </c>
      <c r="W39" s="9"/>
      <c r="X39" s="9"/>
      <c r="Y39" s="9"/>
      <c r="Z39" s="11">
        <v>4500</v>
      </c>
      <c r="AA39" s="11">
        <f t="shared" si="11"/>
        <v>14512</v>
      </c>
      <c r="AB39" s="11"/>
      <c r="AC39" s="22">
        <v>2000</v>
      </c>
      <c r="AD39" s="20">
        <f t="shared" ref="AD39:AD70" si="21">SUM(AA39/AC39)</f>
        <v>7.2560000000000002</v>
      </c>
      <c r="AE39" s="114" t="str">
        <f t="shared" si="19"/>
        <v>0d 7h 15m</v>
      </c>
      <c r="AF39" s="23"/>
      <c r="AG39" s="174" t="s">
        <v>268</v>
      </c>
      <c r="AH39" s="17" t="str">
        <f t="shared" si="4"/>
        <v>51.500692</v>
      </c>
      <c r="AI39" s="17" t="str">
        <f t="shared" si="5"/>
        <v xml:space="preserve"> -0.059920</v>
      </c>
      <c r="AJ39" s="17">
        <v>5</v>
      </c>
      <c r="AK39" s="17">
        <v>1</v>
      </c>
    </row>
    <row r="40" spans="1:37" x14ac:dyDescent="0.35">
      <c r="A40" s="134" t="s">
        <v>125</v>
      </c>
      <c r="B40" s="150">
        <f t="shared" si="14"/>
        <v>44819.583333333241</v>
      </c>
      <c r="C40" s="136">
        <v>44819</v>
      </c>
      <c r="D40" s="137">
        <v>0.58333333333333304</v>
      </c>
      <c r="E40" s="132">
        <f t="shared" si="20"/>
        <v>44819.583333333241</v>
      </c>
      <c r="F40" s="9" t="s">
        <v>53</v>
      </c>
      <c r="G40" s="173" t="str">
        <f>_xlfn.CONCAT(INDEX(Backend!$E$1:$E$30,MATCH(F40,Backend!$C$2:$C$30,0)),",",INDEX(Backend!$D$1:$D$30,MATCH(F40,Backend!$C$2:$C$30,0)))</f>
        <v>51.504484,-0.076058</v>
      </c>
      <c r="H40" s="10" t="str">
        <f t="shared" si="15"/>
        <v>51.504484</v>
      </c>
      <c r="I40" s="10" t="str">
        <f t="shared" si="16"/>
        <v>-0.076058</v>
      </c>
      <c r="J40" s="10"/>
      <c r="K40" s="10"/>
      <c r="L40" s="11">
        <v>39501</v>
      </c>
      <c r="M40" s="11">
        <f t="shared" si="9"/>
        <v>2500</v>
      </c>
      <c r="N40" s="106">
        <v>27258</v>
      </c>
      <c r="O40" s="103">
        <f t="shared" si="12"/>
        <v>269</v>
      </c>
      <c r="P40" s="103">
        <f t="shared" si="13"/>
        <v>27258</v>
      </c>
      <c r="Q40" s="11">
        <f t="shared" si="10"/>
        <v>12243</v>
      </c>
      <c r="R40" s="9" t="s">
        <v>55</v>
      </c>
      <c r="S40" s="9" t="str">
        <f>_xlfn.CONCAT(INDEX(Backend!$I$2:$I$30,MATCH(R40,Backend!$G$2:$G$30,0)),",",INDEX(Backend!$H$2:$H$30,MATCH(R40,Backend!$G$2:$G$30,0)))</f>
        <v>51.500511,-0.059099</v>
      </c>
      <c r="T40" s="9" t="str">
        <f t="shared" si="17"/>
        <v>51.500511</v>
      </c>
      <c r="U40" s="9" t="str">
        <f t="shared" si="18"/>
        <v>-0.059099</v>
      </c>
      <c r="V40" s="9" t="s">
        <v>162</v>
      </c>
      <c r="W40" s="9"/>
      <c r="X40" s="9"/>
      <c r="Y40" s="9"/>
      <c r="Z40" s="11">
        <v>5000</v>
      </c>
      <c r="AA40" s="11">
        <f t="shared" si="11"/>
        <v>17243</v>
      </c>
      <c r="AB40" s="11"/>
      <c r="AC40" s="22">
        <v>2000</v>
      </c>
      <c r="AD40" s="20">
        <f t="shared" si="21"/>
        <v>8.6214999999999993</v>
      </c>
      <c r="AE40" s="114" t="str">
        <f t="shared" si="19"/>
        <v>0d 8h 37m</v>
      </c>
      <c r="AF40" s="23"/>
      <c r="AG40" s="17" t="s">
        <v>267</v>
      </c>
      <c r="AH40" s="17" t="str">
        <f t="shared" si="4"/>
        <v>51.500763</v>
      </c>
      <c r="AI40" s="17" t="str">
        <f t="shared" si="5"/>
        <v xml:space="preserve"> -0.062235</v>
      </c>
      <c r="AJ40" s="17">
        <v>6</v>
      </c>
      <c r="AK40" s="17">
        <v>1</v>
      </c>
    </row>
    <row r="41" spans="1:37" x14ac:dyDescent="0.35">
      <c r="A41" s="134" t="s">
        <v>125</v>
      </c>
      <c r="B41" s="150">
        <f t="shared" si="14"/>
        <v>44819.624999999905</v>
      </c>
      <c r="C41" s="136">
        <v>44819</v>
      </c>
      <c r="D41" s="137">
        <v>0.625</v>
      </c>
      <c r="E41" s="132">
        <f t="shared" si="20"/>
        <v>44819.624999999905</v>
      </c>
      <c r="F41" s="9" t="s">
        <v>53</v>
      </c>
      <c r="G41" s="173" t="str">
        <f>_xlfn.CONCAT(INDEX(Backend!$E$1:$E$30,MATCH(F41,Backend!$C$2:$C$30,0)),",",INDEX(Backend!$D$1:$D$30,MATCH(F41,Backend!$C$2:$C$30,0)))</f>
        <v>51.504484,-0.076058</v>
      </c>
      <c r="H41" s="10" t="str">
        <f t="shared" si="15"/>
        <v>51.504484</v>
      </c>
      <c r="I41" s="10" t="str">
        <f t="shared" si="16"/>
        <v>-0.076058</v>
      </c>
      <c r="J41" s="10"/>
      <c r="K41" s="10"/>
      <c r="L41" s="11">
        <v>42001</v>
      </c>
      <c r="M41" s="11">
        <f t="shared" si="9"/>
        <v>2500</v>
      </c>
      <c r="N41" s="106">
        <v>28555</v>
      </c>
      <c r="O41" s="103">
        <f t="shared" si="12"/>
        <v>1297</v>
      </c>
      <c r="P41" s="103">
        <f t="shared" si="13"/>
        <v>28555</v>
      </c>
      <c r="Q41" s="11">
        <f t="shared" si="10"/>
        <v>13446</v>
      </c>
      <c r="R41" s="9" t="s">
        <v>56</v>
      </c>
      <c r="S41" s="9" t="str">
        <f>_xlfn.CONCAT(INDEX(Backend!$I$2:$I$30,MATCH(R41,Backend!$G$2:$G$30,0)),",",INDEX(Backend!$H$2:$H$30,MATCH(R41,Backend!$G$2:$G$30,0)))</f>
        <v>51.501663,-0.070836</v>
      </c>
      <c r="T41" s="9" t="str">
        <f t="shared" si="17"/>
        <v>51.501663</v>
      </c>
      <c r="U41" s="9" t="str">
        <f t="shared" si="18"/>
        <v>-0.070836</v>
      </c>
      <c r="V41" s="9" t="s">
        <v>162</v>
      </c>
      <c r="W41" s="9"/>
      <c r="X41" s="9"/>
      <c r="Y41" s="9"/>
      <c r="Z41" s="11">
        <v>4250</v>
      </c>
      <c r="AA41" s="11">
        <f t="shared" si="11"/>
        <v>17696</v>
      </c>
      <c r="AB41" s="11"/>
      <c r="AC41" s="22">
        <v>2000</v>
      </c>
      <c r="AD41" s="20">
        <f t="shared" si="21"/>
        <v>8.8480000000000008</v>
      </c>
      <c r="AE41" s="114" t="str">
        <f t="shared" si="19"/>
        <v>0d 8h 50m</v>
      </c>
      <c r="AF41" s="23"/>
      <c r="AG41" s="17" t="s">
        <v>266</v>
      </c>
      <c r="AH41" s="17" t="str">
        <f t="shared" si="4"/>
        <v>51.500738</v>
      </c>
      <c r="AI41" s="17" t="str">
        <f t="shared" si="5"/>
        <v xml:space="preserve"> -0.063627</v>
      </c>
      <c r="AJ41" s="17">
        <v>7</v>
      </c>
      <c r="AK41" s="17">
        <v>1</v>
      </c>
    </row>
    <row r="42" spans="1:37" x14ac:dyDescent="0.35">
      <c r="A42" s="134" t="s">
        <v>125</v>
      </c>
      <c r="B42" s="150">
        <f t="shared" si="14"/>
        <v>44819.66666666657</v>
      </c>
      <c r="C42" s="136">
        <v>44819</v>
      </c>
      <c r="D42" s="137">
        <v>0.66666666666666696</v>
      </c>
      <c r="E42" s="132">
        <f t="shared" si="20"/>
        <v>44819.66666666657</v>
      </c>
      <c r="F42" s="9" t="s">
        <v>53</v>
      </c>
      <c r="G42" s="173" t="str">
        <f>_xlfn.CONCAT(INDEX(Backend!$E$1:$E$30,MATCH(F42,Backend!$C$2:$C$30,0)),",",INDEX(Backend!$D$1:$D$30,MATCH(F42,Backend!$C$2:$C$30,0)))</f>
        <v>51.504484,-0.076058</v>
      </c>
      <c r="H42" s="10" t="str">
        <f t="shared" si="15"/>
        <v>51.504484</v>
      </c>
      <c r="I42" s="10" t="str">
        <f t="shared" si="16"/>
        <v>-0.076058</v>
      </c>
      <c r="J42" s="10"/>
      <c r="K42" s="10"/>
      <c r="L42" s="11">
        <v>44001</v>
      </c>
      <c r="M42" s="11">
        <f t="shared" ref="M42:M73" si="22">L42-L41</f>
        <v>2000</v>
      </c>
      <c r="N42" s="106">
        <v>30515</v>
      </c>
      <c r="O42" s="103">
        <f t="shared" si="12"/>
        <v>1960</v>
      </c>
      <c r="P42" s="103">
        <f t="shared" si="13"/>
        <v>30515</v>
      </c>
      <c r="Q42" s="11">
        <f t="shared" si="10"/>
        <v>13486</v>
      </c>
      <c r="R42" s="9" t="s">
        <v>56</v>
      </c>
      <c r="S42" s="9" t="str">
        <f>_xlfn.CONCAT(INDEX(Backend!$I$2:$I$30,MATCH(R42,Backend!$G$2:$G$30,0)),",",INDEX(Backend!$H$2:$H$30,MATCH(R42,Backend!$G$2:$G$30,0)))</f>
        <v>51.501663,-0.070836</v>
      </c>
      <c r="T42" s="9" t="str">
        <f t="shared" si="17"/>
        <v>51.501663</v>
      </c>
      <c r="U42" s="9" t="str">
        <f t="shared" si="18"/>
        <v>-0.070836</v>
      </c>
      <c r="V42" s="9" t="s">
        <v>162</v>
      </c>
      <c r="W42" s="9"/>
      <c r="X42" s="9"/>
      <c r="Y42" s="9"/>
      <c r="Z42" s="11">
        <v>4250</v>
      </c>
      <c r="AA42" s="11">
        <f t="shared" si="11"/>
        <v>17736</v>
      </c>
      <c r="AB42" s="11"/>
      <c r="AC42" s="22">
        <v>2000</v>
      </c>
      <c r="AD42" s="20">
        <f t="shared" si="21"/>
        <v>8.8680000000000003</v>
      </c>
      <c r="AE42" s="114" t="str">
        <f t="shared" si="19"/>
        <v>0d 8h 52m</v>
      </c>
      <c r="AF42" s="23"/>
      <c r="AG42" s="17" t="s">
        <v>265</v>
      </c>
      <c r="AH42" s="17" t="str">
        <f t="shared" si="4"/>
        <v>51.500327</v>
      </c>
      <c r="AI42" s="17" t="str">
        <f t="shared" si="5"/>
        <v xml:space="preserve"> -0.064070</v>
      </c>
      <c r="AJ42" s="17">
        <v>8</v>
      </c>
      <c r="AK42" s="17">
        <v>1</v>
      </c>
    </row>
    <row r="43" spans="1:37" x14ac:dyDescent="0.35">
      <c r="A43" s="134" t="s">
        <v>125</v>
      </c>
      <c r="B43" s="150">
        <f t="shared" si="14"/>
        <v>44819.708333333234</v>
      </c>
      <c r="C43" s="136">
        <v>44819</v>
      </c>
      <c r="D43" s="137">
        <v>0.70833333333333304</v>
      </c>
      <c r="E43" s="132">
        <f t="shared" si="20"/>
        <v>44819.708333333234</v>
      </c>
      <c r="F43" s="9" t="s">
        <v>57</v>
      </c>
      <c r="G43" s="173" t="str">
        <f>_xlfn.CONCAT(INDEX(Backend!$E$1:$E$30,MATCH(F43,Backend!$C$2:$C$30,0)),",",INDEX(Backend!$D$1:$D$30,MATCH(F43,Backend!$C$2:$C$30,0)))</f>
        <v>51.504837,-0.077512</v>
      </c>
      <c r="H43" s="10" t="str">
        <f t="shared" si="15"/>
        <v>51.504837</v>
      </c>
      <c r="I43" s="10" t="str">
        <f t="shared" si="16"/>
        <v>-0.077512</v>
      </c>
      <c r="J43" s="10"/>
      <c r="K43" s="10"/>
      <c r="L43" s="11">
        <v>45001</v>
      </c>
      <c r="M43" s="11">
        <f t="shared" si="22"/>
        <v>1000</v>
      </c>
      <c r="N43" s="106">
        <v>31605</v>
      </c>
      <c r="O43" s="103">
        <f t="shared" si="12"/>
        <v>1090</v>
      </c>
      <c r="P43" s="103">
        <f t="shared" si="13"/>
        <v>31605</v>
      </c>
      <c r="Q43" s="11">
        <f t="shared" si="10"/>
        <v>13396</v>
      </c>
      <c r="R43" s="9" t="s">
        <v>56</v>
      </c>
      <c r="S43" s="9" t="str">
        <f>_xlfn.CONCAT(INDEX(Backend!$I$2:$I$30,MATCH(R43,Backend!$G$2:$G$30,0)),",",INDEX(Backend!$H$2:$H$30,MATCH(R43,Backend!$G$2:$G$30,0)))</f>
        <v>51.501663,-0.070836</v>
      </c>
      <c r="T43" s="9" t="str">
        <f t="shared" si="17"/>
        <v>51.501663</v>
      </c>
      <c r="U43" s="9" t="str">
        <f t="shared" si="18"/>
        <v>-0.070836</v>
      </c>
      <c r="V43" s="9" t="s">
        <v>162</v>
      </c>
      <c r="W43" s="9"/>
      <c r="X43" s="9"/>
      <c r="Y43" s="9"/>
      <c r="Z43" s="11">
        <v>1500</v>
      </c>
      <c r="AA43" s="11">
        <f t="shared" si="11"/>
        <v>14896</v>
      </c>
      <c r="AB43" s="11"/>
      <c r="AC43" s="22">
        <v>2000</v>
      </c>
      <c r="AD43" s="20">
        <f t="shared" si="21"/>
        <v>7.4480000000000004</v>
      </c>
      <c r="AE43" s="114" t="str">
        <f t="shared" si="19"/>
        <v>0d 7h 26m</v>
      </c>
      <c r="AF43" s="23"/>
      <c r="AG43" s="17" t="s">
        <v>257</v>
      </c>
      <c r="AH43" s="17" t="str">
        <f t="shared" si="4"/>
        <v>51.500056</v>
      </c>
      <c r="AI43" s="17" t="str">
        <f t="shared" si="5"/>
        <v xml:space="preserve"> -0.065567</v>
      </c>
      <c r="AJ43" s="17">
        <v>9</v>
      </c>
      <c r="AK43" s="17">
        <v>1</v>
      </c>
    </row>
    <row r="44" spans="1:37" x14ac:dyDescent="0.35">
      <c r="A44" s="134" t="s">
        <v>125</v>
      </c>
      <c r="B44" s="150">
        <f t="shared" si="14"/>
        <v>44819.749999999898</v>
      </c>
      <c r="C44" s="136">
        <v>44819</v>
      </c>
      <c r="D44" s="137">
        <v>0.75</v>
      </c>
      <c r="E44" s="132">
        <f t="shared" si="20"/>
        <v>44819.749999999898</v>
      </c>
      <c r="F44" s="9" t="s">
        <v>58</v>
      </c>
      <c r="G44" s="173" t="str">
        <f>_xlfn.CONCAT(INDEX(Backend!$E$1:$E$30,MATCH(F44,Backend!$C$2:$C$30,0)),",",INDEX(Backend!$D$1:$D$30,MATCH(F44,Backend!$C$2:$C$30,0)))</f>
        <v>51.5038719916391,-0.0738059220112102</v>
      </c>
      <c r="H44" s="10" t="str">
        <f t="shared" si="15"/>
        <v>51.5038719916391</v>
      </c>
      <c r="I44" s="10" t="str">
        <f t="shared" si="16"/>
        <v>-0.0738059220112102</v>
      </c>
      <c r="J44" s="10"/>
      <c r="K44" s="10"/>
      <c r="L44" s="11">
        <v>49001</v>
      </c>
      <c r="M44" s="11">
        <f t="shared" si="22"/>
        <v>4000</v>
      </c>
      <c r="N44" s="106">
        <v>33609</v>
      </c>
      <c r="O44" s="103">
        <f t="shared" si="12"/>
        <v>2004</v>
      </c>
      <c r="P44" s="103">
        <f t="shared" si="13"/>
        <v>33609</v>
      </c>
      <c r="Q44" s="11">
        <f t="shared" si="10"/>
        <v>15392</v>
      </c>
      <c r="R44" s="9" t="s">
        <v>59</v>
      </c>
      <c r="S44" s="9" t="str">
        <f>_xlfn.CONCAT(INDEX(Backend!$I$2:$I$30,MATCH(R44,Backend!$G$2:$G$30,0)),",",INDEX(Backend!$H$2:$H$30,MATCH(R44,Backend!$G$2:$G$30,0)))</f>
        <v>51.500035,-0.065512</v>
      </c>
      <c r="T44" s="9" t="str">
        <f t="shared" si="17"/>
        <v>51.500035</v>
      </c>
      <c r="U44" s="9" t="str">
        <f t="shared" si="18"/>
        <v>-0.065512</v>
      </c>
      <c r="V44" s="9" t="s">
        <v>162</v>
      </c>
      <c r="W44" s="9"/>
      <c r="X44" s="9"/>
      <c r="Y44" s="9"/>
      <c r="Z44" s="11">
        <v>500</v>
      </c>
      <c r="AA44" s="11">
        <f t="shared" si="11"/>
        <v>15892</v>
      </c>
      <c r="AB44" s="11"/>
      <c r="AC44" s="22">
        <v>2000</v>
      </c>
      <c r="AD44" s="20">
        <f t="shared" si="21"/>
        <v>7.9459999999999997</v>
      </c>
      <c r="AE44" s="114" t="str">
        <f t="shared" si="19"/>
        <v>0d 7h 56m</v>
      </c>
      <c r="AF44" s="23"/>
      <c r="AG44" s="17" t="s">
        <v>256</v>
      </c>
      <c r="AH44" s="17" t="str">
        <f t="shared" si="4"/>
        <v>51.501023</v>
      </c>
      <c r="AI44" s="17" t="str">
        <f t="shared" si="5"/>
        <v xml:space="preserve"> -0.068713</v>
      </c>
      <c r="AJ44" s="17">
        <v>10</v>
      </c>
      <c r="AK44" s="17">
        <v>1</v>
      </c>
    </row>
    <row r="45" spans="1:37" x14ac:dyDescent="0.35">
      <c r="A45" s="134" t="s">
        <v>125</v>
      </c>
      <c r="B45" s="150">
        <f t="shared" si="14"/>
        <v>44819.791666666562</v>
      </c>
      <c r="C45" s="136">
        <v>44819</v>
      </c>
      <c r="D45" s="137">
        <v>0.79166666666666696</v>
      </c>
      <c r="E45" s="132">
        <f t="shared" si="20"/>
        <v>44819.791666666562</v>
      </c>
      <c r="F45" s="9" t="s">
        <v>56</v>
      </c>
      <c r="G45" s="173" t="str">
        <f>_xlfn.CONCAT(INDEX(Backend!$E$1:$E$30,MATCH(F45,Backend!$C$2:$C$30,0)),",",INDEX(Backend!$D$1:$D$30,MATCH(F45,Backend!$C$2:$C$30,0)))</f>
        <v>51.501553825463,-0.0686812894239649</v>
      </c>
      <c r="H45" s="10" t="str">
        <f t="shared" si="15"/>
        <v>51.501553825463</v>
      </c>
      <c r="I45" s="10" t="str">
        <f t="shared" si="16"/>
        <v>-0.0686812894239649</v>
      </c>
      <c r="J45" s="10"/>
      <c r="K45" s="10"/>
      <c r="L45" s="11">
        <v>51001</v>
      </c>
      <c r="M45" s="11">
        <f t="shared" si="22"/>
        <v>2000</v>
      </c>
      <c r="N45" s="106">
        <v>34975</v>
      </c>
      <c r="O45" s="103">
        <f t="shared" si="12"/>
        <v>1366</v>
      </c>
      <c r="P45" s="103">
        <f t="shared" si="13"/>
        <v>34975</v>
      </c>
      <c r="Q45" s="11">
        <f t="shared" si="10"/>
        <v>16026</v>
      </c>
      <c r="R45" s="9" t="s">
        <v>60</v>
      </c>
      <c r="S45" s="9" t="str">
        <f>_xlfn.CONCAT(INDEX(Backend!$I$2:$I$30,MATCH(R45,Backend!$G$2:$G$30,0)),",",INDEX(Backend!$H$2:$H$30,MATCH(R45,Backend!$G$2:$G$30,0)))</f>
        <v>51.500732,-0.059162</v>
      </c>
      <c r="T45" s="9" t="str">
        <f t="shared" si="17"/>
        <v>51.500732</v>
      </c>
      <c r="U45" s="9" t="str">
        <f t="shared" si="18"/>
        <v>-0.059162</v>
      </c>
      <c r="V45" s="9" t="s">
        <v>162</v>
      </c>
      <c r="W45" s="9"/>
      <c r="X45" s="9"/>
      <c r="Y45" s="9"/>
      <c r="Z45" s="11">
        <v>500</v>
      </c>
      <c r="AA45" s="11">
        <f t="shared" si="11"/>
        <v>16526</v>
      </c>
      <c r="AB45" s="11"/>
      <c r="AC45" s="22">
        <v>2000</v>
      </c>
      <c r="AD45" s="20">
        <f t="shared" si="21"/>
        <v>8.2629999999999999</v>
      </c>
      <c r="AE45" s="114" t="str">
        <f t="shared" si="19"/>
        <v>0d 8h 15m</v>
      </c>
      <c r="AF45" s="23"/>
      <c r="AG45" s="17" t="s">
        <v>255</v>
      </c>
      <c r="AH45" s="17" t="str">
        <f t="shared" si="4"/>
        <v>51.500056</v>
      </c>
      <c r="AI45" s="17" t="str">
        <f t="shared" si="5"/>
        <v xml:space="preserve"> -0.065566</v>
      </c>
      <c r="AJ45" s="17">
        <v>11</v>
      </c>
      <c r="AK45" s="17">
        <v>1</v>
      </c>
    </row>
    <row r="46" spans="1:37" x14ac:dyDescent="0.35">
      <c r="A46" s="134" t="s">
        <v>125</v>
      </c>
      <c r="B46" s="150">
        <f t="shared" si="14"/>
        <v>44819.833333333227</v>
      </c>
      <c r="C46" s="136">
        <v>44819</v>
      </c>
      <c r="D46" s="137">
        <v>0.83333333333333304</v>
      </c>
      <c r="E46" s="132">
        <f t="shared" si="20"/>
        <v>44819.833333333227</v>
      </c>
      <c r="F46" s="30" t="s">
        <v>64</v>
      </c>
      <c r="G46" s="173" t="e">
        <f>_xlfn.CONCAT(INDEX(Backend!$E$1:$E$30,MATCH(F46,Backend!$C$2:$C$30,0)),",",INDEX(Backend!$D$1:$D$30,MATCH(F46,Backend!$C$2:$C$30,0)))</f>
        <v>#N/A</v>
      </c>
      <c r="H46" s="10" t="e">
        <f t="shared" si="15"/>
        <v>#N/A</v>
      </c>
      <c r="I46" s="10" t="e">
        <f t="shared" si="16"/>
        <v>#N/A</v>
      </c>
      <c r="J46" s="10"/>
      <c r="K46" s="10"/>
      <c r="L46" s="27">
        <v>0</v>
      </c>
      <c r="M46" s="11">
        <f t="shared" si="22"/>
        <v>-51001</v>
      </c>
      <c r="N46" s="107">
        <v>0</v>
      </c>
      <c r="O46" s="103">
        <f t="shared" si="12"/>
        <v>-34975</v>
      </c>
      <c r="P46" s="103">
        <f t="shared" si="13"/>
        <v>0</v>
      </c>
      <c r="Q46" s="11">
        <f t="shared" si="10"/>
        <v>0</v>
      </c>
      <c r="R46" s="30" t="s">
        <v>64</v>
      </c>
      <c r="S46" s="9" t="e">
        <f>_xlfn.CONCAT(INDEX(Backend!$I$2:$I$30,MATCH(R46,Backend!$G$2:$G$30,0)),",",INDEX(Backend!$H$2:$H$30,MATCH(R46,Backend!$G$2:$G$30,0)))</f>
        <v>#N/A</v>
      </c>
      <c r="T46" s="9" t="e">
        <f t="shared" si="17"/>
        <v>#N/A</v>
      </c>
      <c r="U46" s="9" t="e">
        <f t="shared" si="18"/>
        <v>#N/A</v>
      </c>
      <c r="V46" s="9" t="s">
        <v>162</v>
      </c>
      <c r="W46" s="30"/>
      <c r="X46" s="30"/>
      <c r="Y46" s="30"/>
      <c r="Z46" s="27" t="s">
        <v>64</v>
      </c>
      <c r="AA46" s="27" t="s">
        <v>64</v>
      </c>
      <c r="AB46" s="27"/>
      <c r="AC46" s="22">
        <v>2000</v>
      </c>
      <c r="AD46" s="20" t="e">
        <f t="shared" si="21"/>
        <v>#VALUE!</v>
      </c>
      <c r="AE46" s="114" t="e">
        <f t="shared" si="19"/>
        <v>#VALUE!</v>
      </c>
      <c r="AF46" s="23"/>
      <c r="AG46" s="17" t="s">
        <v>254</v>
      </c>
      <c r="AH46" s="17" t="str">
        <f t="shared" si="4"/>
        <v>51.501023</v>
      </c>
      <c r="AI46" s="17" t="str">
        <f t="shared" si="5"/>
        <v xml:space="preserve"> -0.068712</v>
      </c>
      <c r="AJ46" s="17">
        <v>12</v>
      </c>
      <c r="AK46" s="17">
        <v>1</v>
      </c>
    </row>
    <row r="47" spans="1:37" x14ac:dyDescent="0.35">
      <c r="A47" s="134" t="s">
        <v>125</v>
      </c>
      <c r="B47" s="150">
        <f t="shared" si="14"/>
        <v>44819.874999999891</v>
      </c>
      <c r="C47" s="136">
        <v>44819</v>
      </c>
      <c r="D47" s="137">
        <v>0.875</v>
      </c>
      <c r="E47" s="132">
        <f t="shared" si="20"/>
        <v>44819.874999999891</v>
      </c>
      <c r="F47" s="9" t="s">
        <v>65</v>
      </c>
      <c r="G47" s="173" t="str">
        <f>_xlfn.CONCAT(INDEX(Backend!$E$1:$E$30,MATCH(F47,Backend!$C$2:$C$30,0)),",",INDEX(Backend!$D$1:$D$30,MATCH(F47,Backend!$C$2:$C$30,0)))</f>
        <v>51.504338,-0.06873</v>
      </c>
      <c r="H47" s="10" t="str">
        <f t="shared" si="15"/>
        <v>51.504338</v>
      </c>
      <c r="I47" s="10" t="str">
        <f t="shared" si="16"/>
        <v>-0.06873</v>
      </c>
      <c r="J47" s="10"/>
      <c r="K47" s="10"/>
      <c r="L47" s="11">
        <v>54404</v>
      </c>
      <c r="M47" s="11">
        <f t="shared" si="22"/>
        <v>54404</v>
      </c>
      <c r="N47" s="106">
        <v>40545</v>
      </c>
      <c r="O47" s="103">
        <f t="shared" si="12"/>
        <v>40545</v>
      </c>
      <c r="P47" s="103">
        <f t="shared" si="13"/>
        <v>40545</v>
      </c>
      <c r="Q47" s="11">
        <f t="shared" si="10"/>
        <v>13859</v>
      </c>
      <c r="R47" s="9" t="s">
        <v>60</v>
      </c>
      <c r="S47" s="9" t="str">
        <f>_xlfn.CONCAT(INDEX(Backend!$I$2:$I$30,MATCH(R47,Backend!$G$2:$G$30,0)),",",INDEX(Backend!$H$2:$H$30,MATCH(R47,Backend!$G$2:$G$30,0)))</f>
        <v>51.500732,-0.059162</v>
      </c>
      <c r="T47" s="9" t="str">
        <f t="shared" si="17"/>
        <v>51.500732</v>
      </c>
      <c r="U47" s="9" t="str">
        <f t="shared" si="18"/>
        <v>-0.059162</v>
      </c>
      <c r="V47" s="9" t="s">
        <v>162</v>
      </c>
      <c r="W47" s="9"/>
      <c r="X47" s="9"/>
      <c r="Y47" s="9"/>
      <c r="Z47" s="11">
        <v>2500</v>
      </c>
      <c r="AA47" s="11">
        <f t="shared" ref="AA47:AA68" si="23">SUM(Q47+Z47)</f>
        <v>16359</v>
      </c>
      <c r="AB47" s="11"/>
      <c r="AC47" s="22">
        <v>2000</v>
      </c>
      <c r="AD47" s="20">
        <f t="shared" si="21"/>
        <v>8.1795000000000009</v>
      </c>
      <c r="AE47" s="114" t="str">
        <f t="shared" si="19"/>
        <v>0d 8h 10m</v>
      </c>
      <c r="AF47" s="23"/>
      <c r="AG47" s="17" t="s">
        <v>253</v>
      </c>
      <c r="AH47" s="17" t="str">
        <f t="shared" si="4"/>
        <v>51.500056</v>
      </c>
      <c r="AI47" s="17" t="str">
        <f t="shared" si="5"/>
        <v xml:space="preserve"> -0.065565</v>
      </c>
      <c r="AJ47" s="17">
        <v>13</v>
      </c>
      <c r="AK47" s="17">
        <v>1</v>
      </c>
    </row>
    <row r="48" spans="1:37" x14ac:dyDescent="0.35">
      <c r="A48" s="134" t="s">
        <v>125</v>
      </c>
      <c r="B48" s="150">
        <f t="shared" si="14"/>
        <v>44819.916666666555</v>
      </c>
      <c r="C48" s="136">
        <v>44819</v>
      </c>
      <c r="D48" s="137">
        <v>0.91666666666666696</v>
      </c>
      <c r="E48" s="132">
        <f t="shared" si="20"/>
        <v>44819.916666666555</v>
      </c>
      <c r="F48" s="9" t="s">
        <v>49</v>
      </c>
      <c r="G48" s="173" t="str">
        <f>_xlfn.CONCAT(INDEX(Backend!$E$1:$E$30,MATCH(F48,Backend!$C$2:$C$30,0)),",",INDEX(Backend!$D$1:$D$30,MATCH(F48,Backend!$C$2:$C$30,0)))</f>
        <v>51.508732,-0.104362</v>
      </c>
      <c r="H48" s="10" t="str">
        <f t="shared" si="15"/>
        <v>51.508732</v>
      </c>
      <c r="I48" s="10" t="str">
        <f t="shared" si="16"/>
        <v>-0.104362</v>
      </c>
      <c r="J48" s="10"/>
      <c r="K48" s="10"/>
      <c r="L48" s="11">
        <v>56727</v>
      </c>
      <c r="M48" s="11">
        <f t="shared" si="22"/>
        <v>2323</v>
      </c>
      <c r="N48" s="106">
        <v>42398</v>
      </c>
      <c r="O48" s="103">
        <f t="shared" si="12"/>
        <v>1853</v>
      </c>
      <c r="P48" s="103">
        <f t="shared" si="13"/>
        <v>42398</v>
      </c>
      <c r="Q48" s="11">
        <f t="shared" si="10"/>
        <v>14329</v>
      </c>
      <c r="R48" s="9" t="s">
        <v>60</v>
      </c>
      <c r="S48" s="9" t="str">
        <f>_xlfn.CONCAT(INDEX(Backend!$I$2:$I$30,MATCH(R48,Backend!$G$2:$G$30,0)),",",INDEX(Backend!$H$2:$H$30,MATCH(R48,Backend!$G$2:$G$30,0)))</f>
        <v>51.500732,-0.059162</v>
      </c>
      <c r="T48" s="9" t="str">
        <f t="shared" si="17"/>
        <v>51.500732</v>
      </c>
      <c r="U48" s="9" t="str">
        <f t="shared" si="18"/>
        <v>-0.059162</v>
      </c>
      <c r="V48" s="9" t="s">
        <v>162</v>
      </c>
      <c r="W48" s="9"/>
      <c r="X48" s="9"/>
      <c r="Y48" s="9"/>
      <c r="Z48" s="11">
        <v>2000</v>
      </c>
      <c r="AA48" s="11">
        <f t="shared" si="23"/>
        <v>16329</v>
      </c>
      <c r="AB48" s="11"/>
      <c r="AC48" s="22">
        <v>2000</v>
      </c>
      <c r="AD48" s="20">
        <f t="shared" si="21"/>
        <v>8.1645000000000003</v>
      </c>
      <c r="AE48" s="114" t="str">
        <f t="shared" si="19"/>
        <v>0d 8h 9m</v>
      </c>
      <c r="AF48" s="23"/>
      <c r="AG48" s="17" t="s">
        <v>252</v>
      </c>
      <c r="AH48" s="17" t="str">
        <f t="shared" si="4"/>
        <v>51.501023</v>
      </c>
      <c r="AI48" s="17" t="str">
        <f t="shared" si="5"/>
        <v xml:space="preserve"> -0.068711</v>
      </c>
      <c r="AJ48" s="17">
        <v>14</v>
      </c>
      <c r="AK48" s="17">
        <v>1</v>
      </c>
    </row>
    <row r="49" spans="1:37" x14ac:dyDescent="0.35">
      <c r="A49" s="134" t="s">
        <v>125</v>
      </c>
      <c r="B49" s="150">
        <f t="shared" si="14"/>
        <v>44819.958333333219</v>
      </c>
      <c r="C49" s="136">
        <v>44819</v>
      </c>
      <c r="D49" s="137">
        <v>0.95833333333333304</v>
      </c>
      <c r="E49" s="132">
        <f t="shared" si="20"/>
        <v>44819.958333333219</v>
      </c>
      <c r="F49" s="9" t="s">
        <v>65</v>
      </c>
      <c r="G49" s="173" t="str">
        <f>_xlfn.CONCAT(INDEX(Backend!$E$1:$E$30,MATCH(F49,Backend!$C$2:$C$30,0)),",",INDEX(Backend!$D$1:$D$30,MATCH(F49,Backend!$C$2:$C$30,0)))</f>
        <v>51.504338,-0.06873</v>
      </c>
      <c r="H49" s="10" t="str">
        <f t="shared" si="15"/>
        <v>51.504338</v>
      </c>
      <c r="I49" s="10" t="str">
        <f t="shared" si="16"/>
        <v>-0.06873</v>
      </c>
      <c r="J49" s="10"/>
      <c r="K49" s="10"/>
      <c r="L49" s="11">
        <v>57367</v>
      </c>
      <c r="M49" s="11">
        <f t="shared" si="22"/>
        <v>640</v>
      </c>
      <c r="N49" s="106">
        <v>43660</v>
      </c>
      <c r="O49" s="103">
        <f t="shared" si="12"/>
        <v>1262</v>
      </c>
      <c r="P49" s="103">
        <f t="shared" si="13"/>
        <v>43660</v>
      </c>
      <c r="Q49" s="11">
        <f t="shared" si="10"/>
        <v>13707</v>
      </c>
      <c r="R49" s="9" t="s">
        <v>60</v>
      </c>
      <c r="S49" s="9" t="str">
        <f>_xlfn.CONCAT(INDEX(Backend!$I$2:$I$30,MATCH(R49,Backend!$G$2:$G$30,0)),",",INDEX(Backend!$H$2:$H$30,MATCH(R49,Backend!$G$2:$G$30,0)))</f>
        <v>51.500732,-0.059162</v>
      </c>
      <c r="T49" s="9" t="str">
        <f t="shared" si="17"/>
        <v>51.500732</v>
      </c>
      <c r="U49" s="9" t="str">
        <f t="shared" si="18"/>
        <v>-0.059162</v>
      </c>
      <c r="V49" s="9" t="s">
        <v>162</v>
      </c>
      <c r="W49" s="9"/>
      <c r="X49" s="9"/>
      <c r="Y49" s="9"/>
      <c r="Z49" s="11">
        <v>2500</v>
      </c>
      <c r="AA49" s="11">
        <f t="shared" si="23"/>
        <v>16207</v>
      </c>
      <c r="AB49" s="11"/>
      <c r="AC49" s="22">
        <v>2000</v>
      </c>
      <c r="AD49" s="20">
        <f t="shared" si="21"/>
        <v>8.1035000000000004</v>
      </c>
      <c r="AE49" s="114" t="str">
        <f t="shared" si="19"/>
        <v>0d 8h 6m</v>
      </c>
      <c r="AF49" s="23"/>
      <c r="AG49" s="17" t="s">
        <v>251</v>
      </c>
      <c r="AH49" s="17" t="str">
        <f t="shared" si="4"/>
        <v>51.500056</v>
      </c>
      <c r="AI49" s="17" t="str">
        <f t="shared" si="5"/>
        <v xml:space="preserve"> -0.065564</v>
      </c>
      <c r="AJ49" s="17">
        <v>15</v>
      </c>
      <c r="AK49" s="17">
        <v>1</v>
      </c>
    </row>
    <row r="50" spans="1:37" x14ac:dyDescent="0.35">
      <c r="A50" s="135" t="s">
        <v>126</v>
      </c>
      <c r="B50" s="150">
        <f t="shared" si="14"/>
        <v>44819.999999999884</v>
      </c>
      <c r="C50" s="136">
        <v>44820</v>
      </c>
      <c r="D50" s="137">
        <v>0</v>
      </c>
      <c r="E50" s="132">
        <f t="shared" si="20"/>
        <v>44819.999999999884</v>
      </c>
      <c r="F50" s="9" t="s">
        <v>65</v>
      </c>
      <c r="G50" s="173" t="str">
        <f>_xlfn.CONCAT(INDEX(Backend!$E$1:$E$30,MATCH(F50,Backend!$C$2:$C$30,0)),",",INDEX(Backend!$D$1:$D$30,MATCH(F50,Backend!$C$2:$C$30,0)))</f>
        <v>51.504338,-0.06873</v>
      </c>
      <c r="H50" s="10" t="str">
        <f t="shared" si="15"/>
        <v>51.504338</v>
      </c>
      <c r="I50" s="10" t="str">
        <f t="shared" si="16"/>
        <v>-0.06873</v>
      </c>
      <c r="J50" s="10"/>
      <c r="K50" s="10"/>
      <c r="L50" s="11">
        <v>59355</v>
      </c>
      <c r="M50" s="11">
        <f t="shared" si="22"/>
        <v>1988</v>
      </c>
      <c r="N50" s="106">
        <v>45781</v>
      </c>
      <c r="O50" s="103">
        <f t="shared" si="12"/>
        <v>2121</v>
      </c>
      <c r="P50" s="103">
        <f t="shared" si="13"/>
        <v>45781</v>
      </c>
      <c r="Q50" s="11">
        <f t="shared" si="10"/>
        <v>13574</v>
      </c>
      <c r="R50" s="9" t="s">
        <v>60</v>
      </c>
      <c r="S50" s="9" t="str">
        <f>_xlfn.CONCAT(INDEX(Backend!$I$2:$I$30,MATCH(R50,Backend!$G$2:$G$30,0)),",",INDEX(Backend!$H$2:$H$30,MATCH(R50,Backend!$G$2:$G$30,0)))</f>
        <v>51.500732,-0.059162</v>
      </c>
      <c r="T50" s="9" t="str">
        <f t="shared" si="17"/>
        <v>51.500732</v>
      </c>
      <c r="U50" s="9" t="str">
        <f t="shared" si="18"/>
        <v>-0.059162</v>
      </c>
      <c r="V50" s="9" t="s">
        <v>162</v>
      </c>
      <c r="W50" s="9"/>
      <c r="X50" s="9"/>
      <c r="Y50" s="9"/>
      <c r="Z50" s="11">
        <v>2500</v>
      </c>
      <c r="AA50" s="11">
        <f t="shared" si="23"/>
        <v>16074</v>
      </c>
      <c r="AB50" s="11"/>
      <c r="AC50" s="22">
        <v>2000</v>
      </c>
      <c r="AD50" s="20">
        <f t="shared" si="21"/>
        <v>8.0370000000000008</v>
      </c>
      <c r="AE50" s="114" t="str">
        <f t="shared" si="19"/>
        <v>0d 8h 2m</v>
      </c>
      <c r="AF50" s="23"/>
      <c r="AG50" s="17" t="s">
        <v>250</v>
      </c>
      <c r="AH50" s="17" t="str">
        <f t="shared" si="4"/>
        <v>51.501023</v>
      </c>
      <c r="AI50" s="17" t="str">
        <f t="shared" si="5"/>
        <v xml:space="preserve"> -0.068710</v>
      </c>
      <c r="AJ50" s="17">
        <v>16</v>
      </c>
      <c r="AK50" s="17">
        <v>1</v>
      </c>
    </row>
    <row r="51" spans="1:37" x14ac:dyDescent="0.35">
      <c r="A51" s="135" t="s">
        <v>126</v>
      </c>
      <c r="B51" s="150">
        <f t="shared" si="14"/>
        <v>44820.041666666548</v>
      </c>
      <c r="C51" s="136">
        <v>44820</v>
      </c>
      <c r="D51" s="137">
        <v>4.1666666666666664E-2</v>
      </c>
      <c r="E51" s="132">
        <f t="shared" si="20"/>
        <v>44820.041666666548</v>
      </c>
      <c r="F51" s="9" t="s">
        <v>66</v>
      </c>
      <c r="G51" s="173" t="str">
        <f>_xlfn.CONCAT(INDEX(Backend!$E$1:$E$30,MATCH(F51,Backend!$C$2:$C$30,0)),",",INDEX(Backend!$D$1:$D$30,MATCH(F51,Backend!$C$2:$C$30,0)))</f>
        <v>51.505085,-0.078218</v>
      </c>
      <c r="H51" s="10" t="str">
        <f t="shared" si="15"/>
        <v>51.505085</v>
      </c>
      <c r="I51" s="10" t="str">
        <f t="shared" si="16"/>
        <v>-0.078218</v>
      </c>
      <c r="J51" s="10"/>
      <c r="K51" s="10"/>
      <c r="L51" s="11">
        <v>62346</v>
      </c>
      <c r="M51" s="11">
        <f t="shared" si="22"/>
        <v>2991</v>
      </c>
      <c r="N51" s="106">
        <v>47440</v>
      </c>
      <c r="O51" s="103">
        <f t="shared" si="12"/>
        <v>1659</v>
      </c>
      <c r="P51" s="103">
        <f t="shared" si="13"/>
        <v>47440</v>
      </c>
      <c r="Q51" s="11">
        <f t="shared" si="10"/>
        <v>14906</v>
      </c>
      <c r="R51" s="9" t="s">
        <v>60</v>
      </c>
      <c r="S51" s="9" t="str">
        <f>_xlfn.CONCAT(INDEX(Backend!$I$2:$I$30,MATCH(R51,Backend!$G$2:$G$30,0)),",",INDEX(Backend!$H$2:$H$30,MATCH(R51,Backend!$G$2:$G$30,0)))</f>
        <v>51.500732,-0.059162</v>
      </c>
      <c r="T51" s="9" t="str">
        <f t="shared" si="17"/>
        <v>51.500732</v>
      </c>
      <c r="U51" s="9" t="str">
        <f t="shared" si="18"/>
        <v>-0.059162</v>
      </c>
      <c r="V51" s="9" t="s">
        <v>162</v>
      </c>
      <c r="W51" s="9"/>
      <c r="X51" s="9"/>
      <c r="Y51" s="9"/>
      <c r="Z51" s="11">
        <v>7000</v>
      </c>
      <c r="AA51" s="11">
        <f t="shared" si="23"/>
        <v>21906</v>
      </c>
      <c r="AB51" s="11"/>
      <c r="AC51" s="22">
        <v>2000</v>
      </c>
      <c r="AD51" s="20">
        <f t="shared" si="21"/>
        <v>10.952999999999999</v>
      </c>
      <c r="AE51" s="114" t="str">
        <f t="shared" si="19"/>
        <v>0d 10h 57m</v>
      </c>
      <c r="AF51" s="23"/>
      <c r="AG51" s="17" t="s">
        <v>248</v>
      </c>
      <c r="AH51" s="17" t="str">
        <f t="shared" si="4"/>
        <v>51.500056</v>
      </c>
      <c r="AI51" s="17" t="str">
        <f t="shared" si="5"/>
        <v xml:space="preserve"> -0.065563</v>
      </c>
      <c r="AJ51" s="17">
        <v>17</v>
      </c>
      <c r="AK51" s="17">
        <v>1</v>
      </c>
    </row>
    <row r="52" spans="1:37" x14ac:dyDescent="0.35">
      <c r="A52" s="135" t="s">
        <v>126</v>
      </c>
      <c r="B52" s="150">
        <f t="shared" si="14"/>
        <v>44820.083333333212</v>
      </c>
      <c r="C52" s="136">
        <v>44820</v>
      </c>
      <c r="D52" s="137">
        <v>8.3333333333333329E-2</v>
      </c>
      <c r="E52" s="132">
        <f t="shared" si="20"/>
        <v>44820.083333333212</v>
      </c>
      <c r="F52" s="9" t="s">
        <v>66</v>
      </c>
      <c r="G52" s="173" t="str">
        <f>_xlfn.CONCAT(INDEX(Backend!$E$1:$E$30,MATCH(F52,Backend!$C$2:$C$30,0)),",",INDEX(Backend!$D$1:$D$30,MATCH(F52,Backend!$C$2:$C$30,0)))</f>
        <v>51.505085,-0.078218</v>
      </c>
      <c r="H52" s="10" t="str">
        <f t="shared" si="15"/>
        <v>51.505085</v>
      </c>
      <c r="I52" s="10" t="str">
        <f t="shared" si="16"/>
        <v>-0.078218</v>
      </c>
      <c r="J52" s="10"/>
      <c r="K52" s="10"/>
      <c r="L52" s="11">
        <v>69996</v>
      </c>
      <c r="M52" s="11">
        <f t="shared" si="22"/>
        <v>7650</v>
      </c>
      <c r="N52" s="106">
        <v>48959</v>
      </c>
      <c r="O52" s="103">
        <f t="shared" si="12"/>
        <v>1519</v>
      </c>
      <c r="P52" s="103">
        <f t="shared" si="13"/>
        <v>48959</v>
      </c>
      <c r="Q52" s="11">
        <f t="shared" si="10"/>
        <v>21037</v>
      </c>
      <c r="R52" s="9" t="s">
        <v>60</v>
      </c>
      <c r="S52" s="9" t="str">
        <f>_xlfn.CONCAT(INDEX(Backend!$I$2:$I$30,MATCH(R52,Backend!$G$2:$G$30,0)),",",INDEX(Backend!$H$2:$H$30,MATCH(R52,Backend!$G$2:$G$30,0)))</f>
        <v>51.500732,-0.059162</v>
      </c>
      <c r="T52" s="9" t="str">
        <f t="shared" si="17"/>
        <v>51.500732</v>
      </c>
      <c r="U52" s="9" t="str">
        <f t="shared" si="18"/>
        <v>-0.059162</v>
      </c>
      <c r="V52" s="9" t="s">
        <v>162</v>
      </c>
      <c r="W52" s="9"/>
      <c r="X52" s="9"/>
      <c r="Y52" s="9"/>
      <c r="Z52" s="11">
        <v>7000</v>
      </c>
      <c r="AA52" s="11">
        <f t="shared" si="23"/>
        <v>28037</v>
      </c>
      <c r="AB52" s="11"/>
      <c r="AC52" s="22">
        <v>2000</v>
      </c>
      <c r="AD52" s="20">
        <f t="shared" si="21"/>
        <v>14.0185</v>
      </c>
      <c r="AE52" s="114" t="str">
        <f t="shared" si="19"/>
        <v>0d 14h 1m</v>
      </c>
      <c r="AF52" s="23"/>
      <c r="AG52" s="17" t="s">
        <v>249</v>
      </c>
      <c r="AH52" s="17" t="str">
        <f t="shared" si="4"/>
        <v>51.501023</v>
      </c>
      <c r="AI52" s="17" t="str">
        <f t="shared" si="5"/>
        <v xml:space="preserve"> -0.068709</v>
      </c>
      <c r="AJ52" s="17">
        <v>18</v>
      </c>
      <c r="AK52" s="17">
        <v>1</v>
      </c>
    </row>
    <row r="53" spans="1:37" x14ac:dyDescent="0.35">
      <c r="A53" s="135" t="s">
        <v>126</v>
      </c>
      <c r="B53" s="150">
        <f t="shared" si="14"/>
        <v>44820.124999999876</v>
      </c>
      <c r="C53" s="136">
        <v>44820</v>
      </c>
      <c r="D53" s="137">
        <v>0.125</v>
      </c>
      <c r="E53" s="132">
        <f t="shared" si="20"/>
        <v>44820.124999999876</v>
      </c>
      <c r="F53" s="9" t="s">
        <v>67</v>
      </c>
      <c r="G53" s="173" t="str">
        <f>_xlfn.CONCAT(INDEX(Backend!$E$1:$E$30,MATCH(F53,Backend!$C$2:$C$30,0)),",",INDEX(Backend!$D$1:$D$30,MATCH(F53,Backend!$C$2:$C$30,0)))</f>
        <v>51.504111,-0.078245</v>
      </c>
      <c r="H53" s="10" t="str">
        <f t="shared" si="15"/>
        <v>51.504111</v>
      </c>
      <c r="I53" s="10" t="str">
        <f t="shared" si="16"/>
        <v>-0.078245</v>
      </c>
      <c r="J53" s="10"/>
      <c r="K53" s="10"/>
      <c r="L53" s="11">
        <v>69687</v>
      </c>
      <c r="M53" s="11">
        <f t="shared" si="22"/>
        <v>-309</v>
      </c>
      <c r="N53" s="106">
        <v>50059</v>
      </c>
      <c r="O53" s="103">
        <f t="shared" si="12"/>
        <v>1100</v>
      </c>
      <c r="P53" s="103">
        <f t="shared" si="13"/>
        <v>50059</v>
      </c>
      <c r="Q53" s="11">
        <f t="shared" si="10"/>
        <v>19628</v>
      </c>
      <c r="R53" s="9" t="s">
        <v>60</v>
      </c>
      <c r="S53" s="9" t="str">
        <f>_xlfn.CONCAT(INDEX(Backend!$I$2:$I$30,MATCH(R53,Backend!$G$2:$G$30,0)),",",INDEX(Backend!$H$2:$H$30,MATCH(R53,Backend!$G$2:$G$30,0)))</f>
        <v>51.500732,-0.059162</v>
      </c>
      <c r="T53" s="9" t="str">
        <f t="shared" si="17"/>
        <v>51.500732</v>
      </c>
      <c r="U53" s="9" t="str">
        <f t="shared" si="18"/>
        <v>-0.059162</v>
      </c>
      <c r="V53" s="9" t="s">
        <v>162</v>
      </c>
      <c r="W53" s="9"/>
      <c r="X53" s="9"/>
      <c r="Y53" s="9"/>
      <c r="Z53" s="11">
        <v>2000</v>
      </c>
      <c r="AA53" s="11">
        <f t="shared" si="23"/>
        <v>21628</v>
      </c>
      <c r="AB53" s="11"/>
      <c r="AC53" s="22">
        <v>2000</v>
      </c>
      <c r="AD53" s="20">
        <f t="shared" si="21"/>
        <v>10.814</v>
      </c>
      <c r="AE53" s="114" t="str">
        <f t="shared" si="19"/>
        <v>0d 10h 48m</v>
      </c>
      <c r="AF53" s="23"/>
      <c r="AG53" s="17" t="s">
        <v>237</v>
      </c>
      <c r="AH53" s="17" t="str">
        <f t="shared" si="4"/>
        <v>51.500056</v>
      </c>
      <c r="AI53" s="17" t="str">
        <f t="shared" si="5"/>
        <v xml:space="preserve"> -0.065562</v>
      </c>
      <c r="AJ53" s="17">
        <v>19</v>
      </c>
      <c r="AK53" s="17">
        <v>1</v>
      </c>
    </row>
    <row r="54" spans="1:37" x14ac:dyDescent="0.35">
      <c r="A54" s="135" t="s">
        <v>126</v>
      </c>
      <c r="B54" s="150">
        <f t="shared" si="14"/>
        <v>44820.166666666541</v>
      </c>
      <c r="C54" s="136">
        <v>44820</v>
      </c>
      <c r="D54" s="137">
        <v>0.16666666666666699</v>
      </c>
      <c r="E54" s="132">
        <f t="shared" si="20"/>
        <v>44820.166666666541</v>
      </c>
      <c r="F54" s="9" t="s">
        <v>65</v>
      </c>
      <c r="G54" s="173" t="str">
        <f>_xlfn.CONCAT(INDEX(Backend!$E$1:$E$30,MATCH(F54,Backend!$C$2:$C$30,0)),",",INDEX(Backend!$D$1:$D$30,MATCH(F54,Backend!$C$2:$C$30,0)))</f>
        <v>51.504338,-0.06873</v>
      </c>
      <c r="H54" s="10" t="str">
        <f t="shared" si="15"/>
        <v>51.504338</v>
      </c>
      <c r="I54" s="10" t="str">
        <f t="shared" si="16"/>
        <v>-0.06873</v>
      </c>
      <c r="J54" s="10"/>
      <c r="K54" s="10"/>
      <c r="L54" s="18">
        <v>72362</v>
      </c>
      <c r="M54" s="11">
        <f t="shared" si="22"/>
        <v>2675</v>
      </c>
      <c r="N54" s="106">
        <v>51963</v>
      </c>
      <c r="O54" s="103">
        <f t="shared" si="12"/>
        <v>1904</v>
      </c>
      <c r="P54" s="103">
        <f t="shared" si="13"/>
        <v>51963</v>
      </c>
      <c r="Q54" s="11">
        <f t="shared" si="10"/>
        <v>20399</v>
      </c>
      <c r="R54" s="9" t="s">
        <v>68</v>
      </c>
      <c r="S54" s="9" t="str">
        <f>_xlfn.CONCAT(INDEX(Backend!$I$2:$I$30,MATCH(R54,Backend!$G$2:$G$30,0)),",",INDEX(Backend!$H$2:$H$30,MATCH(R54,Backend!$G$2:$G$30,0)))</f>
        <v>51.5019367197911,-0.0724341209942715</v>
      </c>
      <c r="T54" s="9" t="str">
        <f t="shared" si="17"/>
        <v>51.5019367197911</v>
      </c>
      <c r="U54" s="9" t="str">
        <f t="shared" si="18"/>
        <v>-0.0724341209942715</v>
      </c>
      <c r="V54" s="9" t="s">
        <v>162</v>
      </c>
      <c r="W54" s="9"/>
      <c r="X54" s="9"/>
      <c r="Y54" s="9"/>
      <c r="Z54" s="11">
        <v>1000</v>
      </c>
      <c r="AA54" s="11">
        <f t="shared" si="23"/>
        <v>21399</v>
      </c>
      <c r="AB54" s="11"/>
      <c r="AC54" s="22">
        <v>2000</v>
      </c>
      <c r="AD54" s="20">
        <f t="shared" si="21"/>
        <v>10.6995</v>
      </c>
      <c r="AE54" s="114" t="str">
        <f t="shared" si="19"/>
        <v>0d 10h 41m</v>
      </c>
      <c r="AF54" s="23"/>
      <c r="AG54" s="17" t="s">
        <v>236</v>
      </c>
      <c r="AH54" s="17" t="str">
        <f t="shared" si="4"/>
        <v>51.501023</v>
      </c>
      <c r="AI54" s="17" t="str">
        <f t="shared" si="5"/>
        <v xml:space="preserve"> -0.068708</v>
      </c>
      <c r="AJ54" s="17">
        <v>20</v>
      </c>
      <c r="AK54" s="17">
        <v>1</v>
      </c>
    </row>
    <row r="55" spans="1:37" x14ac:dyDescent="0.35">
      <c r="A55" s="135" t="s">
        <v>126</v>
      </c>
      <c r="B55" s="150">
        <f t="shared" si="14"/>
        <v>44820.208333333205</v>
      </c>
      <c r="C55" s="136">
        <v>44820</v>
      </c>
      <c r="D55" s="137">
        <v>0.20833333333333301</v>
      </c>
      <c r="E55" s="132">
        <f t="shared" si="20"/>
        <v>44820.208333333205</v>
      </c>
      <c r="F55" s="9" t="s">
        <v>49</v>
      </c>
      <c r="G55" s="173" t="str">
        <f>_xlfn.CONCAT(INDEX(Backend!$E$1:$E$30,MATCH(F55,Backend!$C$2:$C$30,0)),",",INDEX(Backend!$D$1:$D$30,MATCH(F55,Backend!$C$2:$C$30,0)))</f>
        <v>51.508732,-0.104362</v>
      </c>
      <c r="H55" s="10" t="str">
        <f t="shared" si="15"/>
        <v>51.508732</v>
      </c>
      <c r="I55" s="10" t="str">
        <f t="shared" si="16"/>
        <v>-0.104362</v>
      </c>
      <c r="J55" s="10"/>
      <c r="K55" s="10"/>
      <c r="L55" s="11">
        <v>71762</v>
      </c>
      <c r="M55" s="11">
        <f t="shared" si="22"/>
        <v>-600</v>
      </c>
      <c r="N55" s="106">
        <v>54680</v>
      </c>
      <c r="O55" s="103">
        <f t="shared" si="12"/>
        <v>2717</v>
      </c>
      <c r="P55" s="103">
        <f t="shared" si="13"/>
        <v>54680</v>
      </c>
      <c r="Q55" s="11">
        <f t="shared" si="10"/>
        <v>17082</v>
      </c>
      <c r="R55" s="9" t="s">
        <v>49</v>
      </c>
      <c r="S55" s="9" t="str">
        <f>_xlfn.CONCAT(INDEX(Backend!$I$2:$I$30,MATCH(R55,Backend!$G$2:$G$30,0)),",",INDEX(Backend!$H$2:$H$30,MATCH(R55,Backend!$G$2:$G$30,0)))</f>
        <v>51.5045656618074,-0.0761231142389255</v>
      </c>
      <c r="T55" s="9" t="str">
        <f t="shared" si="17"/>
        <v>51.5045656618074</v>
      </c>
      <c r="U55" s="9" t="str">
        <f t="shared" si="18"/>
        <v>-0.0761231142389255</v>
      </c>
      <c r="V55" s="9" t="s">
        <v>162</v>
      </c>
      <c r="W55" s="9"/>
      <c r="X55" s="9"/>
      <c r="Y55" s="9"/>
      <c r="Z55" s="27" t="s">
        <v>103</v>
      </c>
      <c r="AA55" s="11">
        <f t="shared" si="23"/>
        <v>17082</v>
      </c>
      <c r="AB55" s="11"/>
      <c r="AC55" s="22">
        <v>2000</v>
      </c>
      <c r="AD55" s="20">
        <f t="shared" si="21"/>
        <v>8.5410000000000004</v>
      </c>
      <c r="AE55" s="114" t="str">
        <f t="shared" si="19"/>
        <v>0d 8h 32m</v>
      </c>
      <c r="AF55" s="23"/>
      <c r="AG55" s="17" t="s">
        <v>236</v>
      </c>
      <c r="AH55" s="17" t="str">
        <f t="shared" si="4"/>
        <v>51.501023</v>
      </c>
      <c r="AI55" s="17" t="str">
        <f t="shared" si="5"/>
        <v xml:space="preserve"> -0.068708</v>
      </c>
      <c r="AJ55" s="17">
        <v>21</v>
      </c>
      <c r="AK55" s="17">
        <v>1</v>
      </c>
    </row>
    <row r="56" spans="1:37" x14ac:dyDescent="0.35">
      <c r="A56" s="135" t="s">
        <v>126</v>
      </c>
      <c r="B56" s="150">
        <f t="shared" si="14"/>
        <v>44820.249999999869</v>
      </c>
      <c r="C56" s="136">
        <v>44820</v>
      </c>
      <c r="D56" s="137">
        <v>0.25</v>
      </c>
      <c r="E56" s="132">
        <f t="shared" si="20"/>
        <v>44820.249999999869</v>
      </c>
      <c r="F56" s="9" t="s">
        <v>69</v>
      </c>
      <c r="G56" s="173" t="str">
        <f>_xlfn.CONCAT(INDEX(Backend!$E$1:$E$30,MATCH(F56,Backend!$C$2:$C$30,0)),",",INDEX(Backend!$D$1:$D$30,MATCH(F56,Backend!$C$2:$C$30,0)))</f>
        <v>51.503388,-0.079505</v>
      </c>
      <c r="H56" s="10" t="str">
        <f t="shared" si="15"/>
        <v>51.503388</v>
      </c>
      <c r="I56" s="10" t="str">
        <f t="shared" si="16"/>
        <v>-0.079505</v>
      </c>
      <c r="J56" s="10"/>
      <c r="K56" s="10"/>
      <c r="L56" s="11">
        <v>76112</v>
      </c>
      <c r="M56" s="11">
        <f t="shared" si="22"/>
        <v>4350</v>
      </c>
      <c r="N56" s="106">
        <v>53145</v>
      </c>
      <c r="O56" s="103">
        <f t="shared" si="12"/>
        <v>-1535</v>
      </c>
      <c r="P56" s="103">
        <f t="shared" si="13"/>
        <v>53145</v>
      </c>
      <c r="Q56" s="11">
        <f t="shared" si="10"/>
        <v>22967</v>
      </c>
      <c r="R56" s="9" t="s">
        <v>51</v>
      </c>
      <c r="S56" s="9" t="str">
        <f>_xlfn.CONCAT(INDEX(Backend!$I$2:$I$30,MATCH(R56,Backend!$G$2:$G$30,0)),",",INDEX(Backend!$H$2:$H$30,MATCH(R56,Backend!$G$2:$G$30,0)))</f>
        <v>51.503388,-0.079505</v>
      </c>
      <c r="T56" s="9" t="str">
        <f t="shared" si="17"/>
        <v>51.503388</v>
      </c>
      <c r="U56" s="9" t="str">
        <f t="shared" si="18"/>
        <v>-0.079505</v>
      </c>
      <c r="V56" s="9" t="s">
        <v>162</v>
      </c>
      <c r="W56" s="9"/>
      <c r="X56" s="9"/>
      <c r="Y56" s="9"/>
      <c r="Z56" s="27" t="s">
        <v>103</v>
      </c>
      <c r="AA56" s="11">
        <f t="shared" si="23"/>
        <v>22967</v>
      </c>
      <c r="AB56" s="11"/>
      <c r="AC56" s="22">
        <v>2000</v>
      </c>
      <c r="AD56" s="20">
        <f t="shared" si="21"/>
        <v>11.483499999999999</v>
      </c>
      <c r="AE56" s="114" t="str">
        <f t="shared" si="19"/>
        <v>0d 11h 29m</v>
      </c>
      <c r="AF56" s="23"/>
      <c r="AG56" s="17" t="s">
        <v>235</v>
      </c>
      <c r="AH56" s="17" t="str">
        <f t="shared" si="4"/>
        <v>51.50134702627251</v>
      </c>
      <c r="AI56" s="17" t="str">
        <f t="shared" si="5"/>
        <v xml:space="preserve"> -0.06865466707702812</v>
      </c>
      <c r="AJ56" s="17">
        <v>22</v>
      </c>
      <c r="AK56" s="17">
        <v>1</v>
      </c>
    </row>
    <row r="57" spans="1:37" x14ac:dyDescent="0.35">
      <c r="A57" s="135" t="s">
        <v>126</v>
      </c>
      <c r="B57" s="150">
        <f t="shared" si="14"/>
        <v>44820.291666666533</v>
      </c>
      <c r="C57" s="136">
        <v>44820</v>
      </c>
      <c r="D57" s="137">
        <v>0.29166666666666702</v>
      </c>
      <c r="E57" s="132">
        <f t="shared" si="20"/>
        <v>44820.291666666533</v>
      </c>
      <c r="F57" s="9" t="s">
        <v>70</v>
      </c>
      <c r="G57" s="173" t="str">
        <f>_xlfn.CONCAT(INDEX(Backend!$E$1:$E$30,MATCH(F57,Backend!$C$2:$C$30,0)),",",INDEX(Backend!$D$1:$D$30,MATCH(F57,Backend!$C$2:$C$30,0)))</f>
        <v>51.505081,-0.078454</v>
      </c>
      <c r="H57" s="10" t="str">
        <f t="shared" si="15"/>
        <v>51.505081</v>
      </c>
      <c r="I57" s="10" t="str">
        <f t="shared" si="16"/>
        <v>-0.078454</v>
      </c>
      <c r="J57" s="10"/>
      <c r="K57" s="10"/>
      <c r="L57" s="11">
        <v>77001</v>
      </c>
      <c r="M57" s="11">
        <f t="shared" si="22"/>
        <v>889</v>
      </c>
      <c r="N57" s="106">
        <v>56277</v>
      </c>
      <c r="O57" s="103">
        <f t="shared" si="12"/>
        <v>3132</v>
      </c>
      <c r="P57" s="103">
        <f t="shared" si="13"/>
        <v>56277</v>
      </c>
      <c r="Q57" s="11">
        <f t="shared" si="10"/>
        <v>20724</v>
      </c>
      <c r="R57" s="9" t="s">
        <v>71</v>
      </c>
      <c r="S57" s="9" t="str">
        <f>_xlfn.CONCAT(INDEX(Backend!$I$2:$I$30,MATCH(R57,Backend!$G$2:$G$30,0)),",",INDEX(Backend!$H$2:$H$30,MATCH(R57,Backend!$G$2:$G$30,0)))</f>
        <v>51.501601024116,-0.0705406469317882</v>
      </c>
      <c r="T57" s="9" t="str">
        <f t="shared" si="17"/>
        <v>51.501601024116</v>
      </c>
      <c r="U57" s="9" t="str">
        <f t="shared" si="18"/>
        <v>-0.0705406469317882</v>
      </c>
      <c r="V57" s="9" t="s">
        <v>162</v>
      </c>
      <c r="W57" s="9"/>
      <c r="X57" s="9"/>
      <c r="Y57" s="9"/>
      <c r="Z57" s="11">
        <v>2000</v>
      </c>
      <c r="AA57" s="11">
        <f t="shared" si="23"/>
        <v>22724</v>
      </c>
      <c r="AB57" s="11"/>
      <c r="AC57" s="22">
        <v>2000</v>
      </c>
      <c r="AD57" s="20">
        <f t="shared" si="21"/>
        <v>11.362</v>
      </c>
      <c r="AE57" s="114" t="str">
        <f t="shared" si="19"/>
        <v>0d 11h 21m</v>
      </c>
      <c r="AF57" s="23"/>
      <c r="AG57" s="17" t="s">
        <v>234</v>
      </c>
      <c r="AH57" s="17" t="str">
        <f t="shared" si="4"/>
        <v>51.501800</v>
      </c>
      <c r="AI57" s="17" t="str">
        <f t="shared" si="5"/>
        <v xml:space="preserve"> -0.069524</v>
      </c>
      <c r="AJ57" s="17">
        <v>23</v>
      </c>
      <c r="AK57" s="17">
        <v>1</v>
      </c>
    </row>
    <row r="58" spans="1:37" x14ac:dyDescent="0.35">
      <c r="A58" s="135" t="s">
        <v>126</v>
      </c>
      <c r="B58" s="150">
        <f t="shared" si="14"/>
        <v>44820.333333333198</v>
      </c>
      <c r="C58" s="136">
        <v>44820</v>
      </c>
      <c r="D58" s="137">
        <v>0.33333333333333298</v>
      </c>
      <c r="E58" s="132">
        <f t="shared" si="20"/>
        <v>44820.333333333198</v>
      </c>
      <c r="F58" s="9" t="s">
        <v>65</v>
      </c>
      <c r="G58" s="173" t="str">
        <f>_xlfn.CONCAT(INDEX(Backend!$E$1:$E$30,MATCH(F58,Backend!$C$2:$C$30,0)),",",INDEX(Backend!$D$1:$D$30,MATCH(F58,Backend!$C$2:$C$30,0)))</f>
        <v>51.504338,-0.06873</v>
      </c>
      <c r="H58" s="10" t="str">
        <f t="shared" si="15"/>
        <v>51.504338</v>
      </c>
      <c r="I58" s="10" t="str">
        <f t="shared" si="16"/>
        <v>-0.06873</v>
      </c>
      <c r="J58" s="10"/>
      <c r="K58" s="10"/>
      <c r="L58" s="11">
        <v>78001</v>
      </c>
      <c r="M58" s="11">
        <f t="shared" si="22"/>
        <v>1000</v>
      </c>
      <c r="N58" s="106">
        <v>58826</v>
      </c>
      <c r="O58" s="103">
        <f t="shared" si="12"/>
        <v>2549</v>
      </c>
      <c r="P58" s="103">
        <f t="shared" si="13"/>
        <v>58826</v>
      </c>
      <c r="Q58" s="11">
        <f t="shared" ref="Q58:Q89" si="24">L58-P58</f>
        <v>19175</v>
      </c>
      <c r="R58" s="9" t="s">
        <v>60</v>
      </c>
      <c r="S58" s="9" t="str">
        <f>_xlfn.CONCAT(INDEX(Backend!$I$2:$I$30,MATCH(R58,Backend!$G$2:$G$30,0)),",",INDEX(Backend!$H$2:$H$30,MATCH(R58,Backend!$G$2:$G$30,0)))</f>
        <v>51.500732,-0.059162</v>
      </c>
      <c r="T58" s="9" t="str">
        <f t="shared" si="17"/>
        <v>51.500732</v>
      </c>
      <c r="U58" s="9" t="str">
        <f t="shared" si="18"/>
        <v>-0.059162</v>
      </c>
      <c r="V58" s="9" t="s">
        <v>162</v>
      </c>
      <c r="W58" s="9"/>
      <c r="X58" s="9"/>
      <c r="Y58" s="9"/>
      <c r="Z58" s="11">
        <v>7500</v>
      </c>
      <c r="AA58" s="11">
        <f t="shared" si="23"/>
        <v>26675</v>
      </c>
      <c r="AB58" s="11"/>
      <c r="AC58" s="22">
        <v>2000</v>
      </c>
      <c r="AD58" s="20">
        <f t="shared" si="21"/>
        <v>13.3375</v>
      </c>
      <c r="AE58" s="114" t="str">
        <f t="shared" si="19"/>
        <v>0d 13h 20m</v>
      </c>
      <c r="AF58" s="23"/>
      <c r="AG58" s="17" t="s">
        <v>233</v>
      </c>
      <c r="AH58" s="17" t="str">
        <f t="shared" si="4"/>
        <v>51.50198821784217</v>
      </c>
      <c r="AI58" s="17" t="str">
        <f t="shared" si="5"/>
        <v xml:space="preserve"> -0.07041217024329907</v>
      </c>
      <c r="AJ58" s="17">
        <v>24</v>
      </c>
      <c r="AK58" s="17">
        <v>1</v>
      </c>
    </row>
    <row r="59" spans="1:37" x14ac:dyDescent="0.35">
      <c r="A59" s="135" t="s">
        <v>126</v>
      </c>
      <c r="B59" s="150">
        <f t="shared" si="14"/>
        <v>44820.374999999862</v>
      </c>
      <c r="C59" s="136">
        <v>44820</v>
      </c>
      <c r="D59" s="137">
        <v>0.375</v>
      </c>
      <c r="E59" s="132">
        <f t="shared" si="20"/>
        <v>44820.374999999862</v>
      </c>
      <c r="F59" s="9" t="s">
        <v>65</v>
      </c>
      <c r="G59" s="173" t="str">
        <f>_xlfn.CONCAT(INDEX(Backend!$E$1:$E$30,MATCH(F59,Backend!$C$2:$C$30,0)),",",INDEX(Backend!$D$1:$D$30,MATCH(F59,Backend!$C$2:$C$30,0)))</f>
        <v>51.504338,-0.06873</v>
      </c>
      <c r="H59" s="10" t="str">
        <f t="shared" si="15"/>
        <v>51.504338</v>
      </c>
      <c r="I59" s="10" t="str">
        <f t="shared" si="16"/>
        <v>-0.06873</v>
      </c>
      <c r="J59" s="10"/>
      <c r="K59" s="10"/>
      <c r="L59" s="11">
        <v>79001</v>
      </c>
      <c r="M59" s="11">
        <f t="shared" si="22"/>
        <v>1000</v>
      </c>
      <c r="N59" s="106">
        <v>60209</v>
      </c>
      <c r="O59" s="103">
        <f t="shared" ref="O59:O90" si="25">N59-N58</f>
        <v>1383</v>
      </c>
      <c r="P59" s="103">
        <f t="shared" ref="P59:P90" si="26">P58+O59</f>
        <v>60209</v>
      </c>
      <c r="Q59" s="11">
        <f t="shared" si="24"/>
        <v>18792</v>
      </c>
      <c r="R59" s="9" t="s">
        <v>60</v>
      </c>
      <c r="S59" s="9" t="str">
        <f>_xlfn.CONCAT(INDEX(Backend!$I$2:$I$30,MATCH(R59,Backend!$G$2:$G$30,0)),",",INDEX(Backend!$H$2:$H$30,MATCH(R59,Backend!$G$2:$G$30,0)))</f>
        <v>51.500732,-0.059162</v>
      </c>
      <c r="T59" s="9" t="str">
        <f t="shared" si="17"/>
        <v>51.500732</v>
      </c>
      <c r="U59" s="9" t="str">
        <f t="shared" si="18"/>
        <v>-0.059162</v>
      </c>
      <c r="V59" s="9" t="s">
        <v>162</v>
      </c>
      <c r="W59" s="9"/>
      <c r="X59" s="9"/>
      <c r="Y59" s="9"/>
      <c r="Z59" s="11">
        <v>20000</v>
      </c>
      <c r="AA59" s="11">
        <f t="shared" si="23"/>
        <v>38792</v>
      </c>
      <c r="AB59" s="11"/>
      <c r="AC59" s="22">
        <v>2000</v>
      </c>
      <c r="AD59" s="20">
        <f t="shared" si="21"/>
        <v>19.396000000000001</v>
      </c>
      <c r="AE59" s="114" t="str">
        <f t="shared" si="19"/>
        <v>0d 19h 23m</v>
      </c>
      <c r="AF59" s="23"/>
      <c r="AG59" s="17" t="s">
        <v>232</v>
      </c>
      <c r="AH59" s="17" t="str">
        <f t="shared" si="4"/>
        <v>51.50125523931715</v>
      </c>
      <c r="AI59" s="17" t="str">
        <f t="shared" si="5"/>
        <v xml:space="preserve"> -0.07131339247316452</v>
      </c>
      <c r="AJ59" s="17">
        <v>25</v>
      </c>
      <c r="AK59" s="17">
        <v>1</v>
      </c>
    </row>
    <row r="60" spans="1:37" x14ac:dyDescent="0.35">
      <c r="A60" s="135" t="s">
        <v>126</v>
      </c>
      <c r="B60" s="150">
        <f t="shared" si="14"/>
        <v>44820.416666666526</v>
      </c>
      <c r="C60" s="136">
        <v>44820</v>
      </c>
      <c r="D60" s="137">
        <v>0.41666666666666702</v>
      </c>
      <c r="E60" s="132">
        <f t="shared" si="20"/>
        <v>44820.416666666526</v>
      </c>
      <c r="F60" s="9" t="s">
        <v>65</v>
      </c>
      <c r="G60" s="173" t="str">
        <f>_xlfn.CONCAT(INDEX(Backend!$E$1:$E$30,MATCH(F60,Backend!$C$2:$C$30,0)),",",INDEX(Backend!$D$1:$D$30,MATCH(F60,Backend!$C$2:$C$30,0)))</f>
        <v>51.504338,-0.06873</v>
      </c>
      <c r="H60" s="10" t="str">
        <f t="shared" si="15"/>
        <v>51.504338</v>
      </c>
      <c r="I60" s="10" t="str">
        <f t="shared" si="16"/>
        <v>-0.06873</v>
      </c>
      <c r="J60" s="10"/>
      <c r="K60" s="10"/>
      <c r="L60" s="11">
        <v>80001</v>
      </c>
      <c r="M60" s="11">
        <f t="shared" si="22"/>
        <v>1000</v>
      </c>
      <c r="N60" s="106">
        <v>63094</v>
      </c>
      <c r="O60" s="103">
        <f t="shared" si="25"/>
        <v>2885</v>
      </c>
      <c r="P60" s="103">
        <f t="shared" si="26"/>
        <v>63094</v>
      </c>
      <c r="Q60" s="11">
        <f t="shared" si="24"/>
        <v>16907</v>
      </c>
      <c r="R60" s="9" t="s">
        <v>60</v>
      </c>
      <c r="S60" s="9" t="str">
        <f>_xlfn.CONCAT(INDEX(Backend!$I$2:$I$30,MATCH(R60,Backend!$G$2:$G$30,0)),",",INDEX(Backend!$H$2:$H$30,MATCH(R60,Backend!$G$2:$G$30,0)))</f>
        <v>51.500732,-0.059162</v>
      </c>
      <c r="T60" s="9" t="str">
        <f t="shared" si="17"/>
        <v>51.500732</v>
      </c>
      <c r="U60" s="9" t="str">
        <f t="shared" si="18"/>
        <v>-0.059162</v>
      </c>
      <c r="V60" s="9" t="s">
        <v>162</v>
      </c>
      <c r="W60" s="9"/>
      <c r="X60" s="9"/>
      <c r="Y60" s="9"/>
      <c r="Z60" s="11">
        <v>24000</v>
      </c>
      <c r="AA60" s="11">
        <f t="shared" si="23"/>
        <v>40907</v>
      </c>
      <c r="AB60" s="11"/>
      <c r="AC60" s="22">
        <v>2000</v>
      </c>
      <c r="AD60" s="20">
        <f t="shared" si="21"/>
        <v>20.453499999999998</v>
      </c>
      <c r="AE60" s="114" t="str">
        <f t="shared" si="19"/>
        <v>0d 20h 27m</v>
      </c>
      <c r="AF60" s="23"/>
      <c r="AG60" s="17" t="s">
        <v>231</v>
      </c>
      <c r="AH60" s="17" t="str">
        <f t="shared" si="4"/>
        <v>51.500784390405556</v>
      </c>
      <c r="AI60" s="17" t="str">
        <f t="shared" si="5"/>
        <v xml:space="preserve"> -0.07185117538306272</v>
      </c>
      <c r="AJ60" s="17">
        <v>26</v>
      </c>
      <c r="AK60" s="17">
        <v>1</v>
      </c>
    </row>
    <row r="61" spans="1:37" x14ac:dyDescent="0.35">
      <c r="A61" s="135" t="s">
        <v>126</v>
      </c>
      <c r="B61" s="150">
        <f t="shared" si="14"/>
        <v>44820.45833333319</v>
      </c>
      <c r="C61" s="136">
        <v>44820</v>
      </c>
      <c r="D61" s="137">
        <v>0.45833333333333298</v>
      </c>
      <c r="E61" s="132">
        <f t="shared" si="20"/>
        <v>44820.45833333319</v>
      </c>
      <c r="F61" s="9" t="s">
        <v>65</v>
      </c>
      <c r="G61" s="173" t="str">
        <f>_xlfn.CONCAT(INDEX(Backend!$E$1:$E$30,MATCH(F61,Backend!$C$2:$C$30,0)),",",INDEX(Backend!$D$1:$D$30,MATCH(F61,Backend!$C$2:$C$30,0)))</f>
        <v>51.504338,-0.06873</v>
      </c>
      <c r="H61" s="10" t="str">
        <f t="shared" si="15"/>
        <v>51.504338</v>
      </c>
      <c r="I61" s="10" t="str">
        <f t="shared" si="16"/>
        <v>-0.06873</v>
      </c>
      <c r="J61" s="10"/>
      <c r="K61" s="10"/>
      <c r="L61" s="54">
        <v>82001</v>
      </c>
      <c r="M61" s="11">
        <f t="shared" si="22"/>
        <v>2000</v>
      </c>
      <c r="N61" s="108">
        <v>65503</v>
      </c>
      <c r="O61" s="103">
        <f t="shared" si="25"/>
        <v>2409</v>
      </c>
      <c r="P61" s="103">
        <f t="shared" si="26"/>
        <v>65503</v>
      </c>
      <c r="Q61" s="11">
        <f t="shared" si="24"/>
        <v>16498</v>
      </c>
      <c r="R61" s="55" t="s">
        <v>60</v>
      </c>
      <c r="S61" s="9" t="str">
        <f>_xlfn.CONCAT(INDEX(Backend!$I$2:$I$30,MATCH(R61,Backend!$G$2:$G$30,0)),",",INDEX(Backend!$H$2:$H$30,MATCH(R61,Backend!$G$2:$G$30,0)))</f>
        <v>51.500732,-0.059162</v>
      </c>
      <c r="T61" s="9" t="str">
        <f t="shared" si="17"/>
        <v>51.500732</v>
      </c>
      <c r="U61" s="9" t="str">
        <f t="shared" si="18"/>
        <v>-0.059162</v>
      </c>
      <c r="V61" s="9" t="s">
        <v>162</v>
      </c>
      <c r="W61" s="55"/>
      <c r="X61" s="55"/>
      <c r="Y61" s="55"/>
      <c r="Z61" s="11">
        <v>25000</v>
      </c>
      <c r="AA61" s="11">
        <f t="shared" si="23"/>
        <v>41498</v>
      </c>
      <c r="AB61" s="11"/>
      <c r="AC61" s="22">
        <v>2000</v>
      </c>
      <c r="AD61" s="20">
        <f t="shared" si="21"/>
        <v>20.748999999999999</v>
      </c>
      <c r="AE61" s="114" t="str">
        <f t="shared" si="19"/>
        <v>0d 20h 44m</v>
      </c>
      <c r="AF61" s="23"/>
      <c r="AG61" s="17" t="s">
        <v>230</v>
      </c>
      <c r="AH61" s="17" t="str">
        <f t="shared" si="4"/>
        <v>51.50057484437827</v>
      </c>
      <c r="AI61" s="17" t="str">
        <f t="shared" si="5"/>
        <v xml:space="preserve"> -0.07225216563220203</v>
      </c>
      <c r="AJ61" s="17">
        <v>27</v>
      </c>
      <c r="AK61" s="17">
        <v>1</v>
      </c>
    </row>
    <row r="62" spans="1:37" x14ac:dyDescent="0.35">
      <c r="A62" s="135" t="s">
        <v>126</v>
      </c>
      <c r="B62" s="150">
        <f t="shared" si="14"/>
        <v>44820.499999999854</v>
      </c>
      <c r="C62" s="136">
        <v>44820</v>
      </c>
      <c r="D62" s="137">
        <v>0.5</v>
      </c>
      <c r="E62" s="132">
        <f t="shared" si="20"/>
        <v>44820.499999999854</v>
      </c>
      <c r="F62" s="9" t="s">
        <v>65</v>
      </c>
      <c r="G62" s="173" t="str">
        <f>_xlfn.CONCAT(INDEX(Backend!$E$1:$E$30,MATCH(F62,Backend!$C$2:$C$30,0)),",",INDEX(Backend!$D$1:$D$30,MATCH(F62,Backend!$C$2:$C$30,0)))</f>
        <v>51.504338,-0.06873</v>
      </c>
      <c r="H62" s="10" t="str">
        <f t="shared" si="15"/>
        <v>51.504338</v>
      </c>
      <c r="I62" s="10" t="str">
        <f t="shared" si="16"/>
        <v>-0.06873</v>
      </c>
      <c r="J62" s="10"/>
      <c r="K62" s="10"/>
      <c r="L62" s="54">
        <v>83001</v>
      </c>
      <c r="M62" s="11">
        <f t="shared" si="22"/>
        <v>1000</v>
      </c>
      <c r="N62" s="108">
        <v>66701</v>
      </c>
      <c r="O62" s="103">
        <f t="shared" si="25"/>
        <v>1198</v>
      </c>
      <c r="P62" s="103">
        <f t="shared" si="26"/>
        <v>66701</v>
      </c>
      <c r="Q62" s="11">
        <f t="shared" si="24"/>
        <v>16300</v>
      </c>
      <c r="R62" s="55" t="s">
        <v>60</v>
      </c>
      <c r="S62" s="9" t="str">
        <f>_xlfn.CONCAT(INDEX(Backend!$I$2:$I$30,MATCH(R62,Backend!$G$2:$G$30,0)),",",INDEX(Backend!$H$2:$H$30,MATCH(R62,Backend!$G$2:$G$30,0)))</f>
        <v>51.500732,-0.059162</v>
      </c>
      <c r="T62" s="9" t="str">
        <f t="shared" si="17"/>
        <v>51.500732</v>
      </c>
      <c r="U62" s="9" t="str">
        <f t="shared" si="18"/>
        <v>-0.059162</v>
      </c>
      <c r="V62" s="9" t="s">
        <v>162</v>
      </c>
      <c r="W62" s="55"/>
      <c r="X62" s="55"/>
      <c r="Y62" s="55"/>
      <c r="Z62" s="11">
        <v>23500</v>
      </c>
      <c r="AA62" s="11">
        <f t="shared" si="23"/>
        <v>39800</v>
      </c>
      <c r="AB62" s="11"/>
      <c r="AC62" s="22">
        <v>1700</v>
      </c>
      <c r="AD62" s="20">
        <f t="shared" si="21"/>
        <v>23.411764705882351</v>
      </c>
      <c r="AE62" s="114" t="str">
        <f t="shared" si="19"/>
        <v>0d 23h 24m</v>
      </c>
      <c r="AF62" s="23"/>
      <c r="AG62" s="17" t="s">
        <v>229</v>
      </c>
      <c r="AH62" s="17" t="str">
        <f t="shared" si="4"/>
        <v>51.500277</v>
      </c>
      <c r="AI62" s="17" t="str">
        <f t="shared" si="5"/>
        <v xml:space="preserve"> -0.072880</v>
      </c>
      <c r="AJ62" s="17">
        <v>28</v>
      </c>
      <c r="AK62" s="17">
        <v>1</v>
      </c>
    </row>
    <row r="63" spans="1:37" x14ac:dyDescent="0.35">
      <c r="A63" s="135" t="s">
        <v>126</v>
      </c>
      <c r="B63" s="150">
        <f t="shared" si="14"/>
        <v>44820.541666666519</v>
      </c>
      <c r="C63" s="136">
        <v>44820</v>
      </c>
      <c r="D63" s="137">
        <v>0.54166666666666696</v>
      </c>
      <c r="E63" s="132">
        <f t="shared" si="20"/>
        <v>44820.541666666519</v>
      </c>
      <c r="F63" s="9" t="s">
        <v>65</v>
      </c>
      <c r="G63" s="173" t="str">
        <f>_xlfn.CONCAT(INDEX(Backend!$E$1:$E$30,MATCH(F63,Backend!$C$2:$C$30,0)),",",INDEX(Backend!$D$1:$D$30,MATCH(F63,Backend!$C$2:$C$30,0)))</f>
        <v>51.504338,-0.06873</v>
      </c>
      <c r="H63" s="10" t="str">
        <f t="shared" si="15"/>
        <v>51.504338</v>
      </c>
      <c r="I63" s="10" t="str">
        <f t="shared" si="16"/>
        <v>-0.06873</v>
      </c>
      <c r="J63" s="10"/>
      <c r="K63" s="10"/>
      <c r="L63" s="56">
        <v>85001</v>
      </c>
      <c r="M63" s="11">
        <f t="shared" si="22"/>
        <v>2000</v>
      </c>
      <c r="N63" s="109">
        <v>68533</v>
      </c>
      <c r="O63" s="103">
        <f t="shared" si="25"/>
        <v>1832</v>
      </c>
      <c r="P63" s="103">
        <f t="shared" si="26"/>
        <v>68533</v>
      </c>
      <c r="Q63" s="11">
        <f t="shared" si="24"/>
        <v>16468</v>
      </c>
      <c r="R63" s="9" t="s">
        <v>60</v>
      </c>
      <c r="S63" s="9" t="str">
        <f>_xlfn.CONCAT(INDEX(Backend!$I$2:$I$30,MATCH(R63,Backend!$G$2:$G$30,0)),",",INDEX(Backend!$H$2:$H$30,MATCH(R63,Backend!$G$2:$G$30,0)))</f>
        <v>51.500732,-0.059162</v>
      </c>
      <c r="T63" s="9" t="str">
        <f t="shared" si="17"/>
        <v>51.500732</v>
      </c>
      <c r="U63" s="9" t="str">
        <f t="shared" si="18"/>
        <v>-0.059162</v>
      </c>
      <c r="V63" s="9" t="s">
        <v>162</v>
      </c>
      <c r="W63" s="9"/>
      <c r="X63" s="9"/>
      <c r="Y63" s="9"/>
      <c r="Z63" s="11">
        <v>21000</v>
      </c>
      <c r="AA63" s="11">
        <f t="shared" si="23"/>
        <v>37468</v>
      </c>
      <c r="AB63" s="11"/>
      <c r="AC63" s="22">
        <v>1700</v>
      </c>
      <c r="AD63" s="20">
        <f t="shared" si="21"/>
        <v>22.04</v>
      </c>
      <c r="AE63" s="114" t="str">
        <f t="shared" si="19"/>
        <v>0d 22h 2m</v>
      </c>
      <c r="AF63" s="23"/>
      <c r="AG63" s="17" t="s">
        <v>228</v>
      </c>
      <c r="AH63" s="17" t="str">
        <f t="shared" si="4"/>
        <v>51.50043375507474</v>
      </c>
      <c r="AI63" s="17" t="str">
        <f t="shared" si="5"/>
        <v xml:space="preserve"> -0.07349536952021941</v>
      </c>
      <c r="AJ63" s="17">
        <v>29</v>
      </c>
      <c r="AK63" s="17">
        <v>1</v>
      </c>
    </row>
    <row r="64" spans="1:37" x14ac:dyDescent="0.35">
      <c r="A64" s="135" t="s">
        <v>126</v>
      </c>
      <c r="B64" s="150">
        <f t="shared" si="14"/>
        <v>44820.583333333183</v>
      </c>
      <c r="C64" s="136">
        <v>44820</v>
      </c>
      <c r="D64" s="137">
        <v>0.58333333333333304</v>
      </c>
      <c r="E64" s="132">
        <f t="shared" si="20"/>
        <v>44820.583333333183</v>
      </c>
      <c r="F64" s="9" t="s">
        <v>65</v>
      </c>
      <c r="G64" s="173" t="str">
        <f>_xlfn.CONCAT(INDEX(Backend!$E$1:$E$30,MATCH(F64,Backend!$C$2:$C$30,0)),",",INDEX(Backend!$D$1:$D$30,MATCH(F64,Backend!$C$2:$C$30,0)))</f>
        <v>51.504338,-0.06873</v>
      </c>
      <c r="H64" s="10" t="str">
        <f t="shared" si="15"/>
        <v>51.504338</v>
      </c>
      <c r="I64" s="10" t="str">
        <f t="shared" si="16"/>
        <v>-0.06873</v>
      </c>
      <c r="J64" s="10"/>
      <c r="K64" s="10"/>
      <c r="L64" s="56">
        <v>86010</v>
      </c>
      <c r="M64" s="11">
        <f t="shared" si="22"/>
        <v>1009</v>
      </c>
      <c r="N64" s="109">
        <v>70176</v>
      </c>
      <c r="O64" s="103">
        <f t="shared" si="25"/>
        <v>1643</v>
      </c>
      <c r="P64" s="103">
        <f t="shared" si="26"/>
        <v>70176</v>
      </c>
      <c r="Q64" s="11">
        <f t="shared" si="24"/>
        <v>15834</v>
      </c>
      <c r="R64" s="9" t="s">
        <v>60</v>
      </c>
      <c r="S64" s="9" t="str">
        <f>_xlfn.CONCAT(INDEX(Backend!$I$2:$I$30,MATCH(R64,Backend!$G$2:$G$30,0)),",",INDEX(Backend!$H$2:$H$30,MATCH(R64,Backend!$G$2:$G$30,0)))</f>
        <v>51.500732,-0.059162</v>
      </c>
      <c r="T64" s="9" t="str">
        <f t="shared" si="17"/>
        <v>51.500732</v>
      </c>
      <c r="U64" s="9" t="str">
        <f t="shared" si="18"/>
        <v>-0.059162</v>
      </c>
      <c r="V64" s="9" t="s">
        <v>162</v>
      </c>
      <c r="W64" s="9"/>
      <c r="X64" s="9"/>
      <c r="Y64" s="9"/>
      <c r="Z64" s="11">
        <v>21000</v>
      </c>
      <c r="AA64" s="11">
        <f t="shared" si="23"/>
        <v>36834</v>
      </c>
      <c r="AB64" s="11"/>
      <c r="AC64" s="22">
        <v>1700</v>
      </c>
      <c r="AD64" s="20">
        <f t="shared" si="21"/>
        <v>21.667058823529413</v>
      </c>
      <c r="AE64" s="114" t="str">
        <f t="shared" si="19"/>
        <v>0d 21h 40m</v>
      </c>
      <c r="AF64" s="23"/>
      <c r="AG64" s="17" t="s">
        <v>227</v>
      </c>
      <c r="AH64" s="17" t="str">
        <f t="shared" si="4"/>
        <v>51.50054562473335</v>
      </c>
      <c r="AI64" s="17" t="str">
        <f t="shared" si="5"/>
        <v xml:space="preserve"> -0.07380650576994446</v>
      </c>
      <c r="AJ64" s="17">
        <v>30</v>
      </c>
      <c r="AK64" s="17">
        <v>1</v>
      </c>
    </row>
    <row r="65" spans="1:37" x14ac:dyDescent="0.35">
      <c r="A65" s="135" t="s">
        <v>126</v>
      </c>
      <c r="B65" s="150">
        <f t="shared" si="14"/>
        <v>44820.624999999847</v>
      </c>
      <c r="C65" s="136">
        <v>44820</v>
      </c>
      <c r="D65" s="137">
        <v>0.625</v>
      </c>
      <c r="E65" s="132">
        <f t="shared" si="20"/>
        <v>44820.624999999847</v>
      </c>
      <c r="F65" s="9" t="s">
        <v>65</v>
      </c>
      <c r="G65" s="173" t="str">
        <f>_xlfn.CONCAT(INDEX(Backend!$E$1:$E$30,MATCH(F65,Backend!$C$2:$C$30,0)),",",INDEX(Backend!$D$1:$D$30,MATCH(F65,Backend!$C$2:$C$30,0)))</f>
        <v>51.504338,-0.06873</v>
      </c>
      <c r="H65" s="10" t="str">
        <f t="shared" si="15"/>
        <v>51.504338</v>
      </c>
      <c r="I65" s="10" t="str">
        <f t="shared" si="16"/>
        <v>-0.06873</v>
      </c>
      <c r="J65" s="10"/>
      <c r="K65" s="10"/>
      <c r="L65" s="56">
        <v>87010</v>
      </c>
      <c r="M65" s="11">
        <f t="shared" si="22"/>
        <v>1000</v>
      </c>
      <c r="N65" s="109">
        <v>70588</v>
      </c>
      <c r="O65" s="103">
        <f t="shared" si="25"/>
        <v>412</v>
      </c>
      <c r="P65" s="103">
        <f t="shared" si="26"/>
        <v>70588</v>
      </c>
      <c r="Q65" s="11">
        <f t="shared" si="24"/>
        <v>16422</v>
      </c>
      <c r="R65" s="9" t="s">
        <v>60</v>
      </c>
      <c r="S65" s="9" t="str">
        <f>_xlfn.CONCAT(INDEX(Backend!$I$2:$I$30,MATCH(R65,Backend!$G$2:$G$30,0)),",",INDEX(Backend!$H$2:$H$30,MATCH(R65,Backend!$G$2:$G$30,0)))</f>
        <v>51.500732,-0.059162</v>
      </c>
      <c r="T65" s="9" t="str">
        <f t="shared" si="17"/>
        <v>51.500732</v>
      </c>
      <c r="U65" s="9" t="str">
        <f t="shared" si="18"/>
        <v>-0.059162</v>
      </c>
      <c r="V65" s="9" t="s">
        <v>162</v>
      </c>
      <c r="W65" s="9"/>
      <c r="X65" s="9"/>
      <c r="Y65" s="9"/>
      <c r="Z65" s="11">
        <v>22500</v>
      </c>
      <c r="AA65" s="11">
        <f t="shared" si="23"/>
        <v>38922</v>
      </c>
      <c r="AB65" s="11"/>
      <c r="AC65" s="22">
        <v>1700</v>
      </c>
      <c r="AD65" s="20">
        <f t="shared" si="21"/>
        <v>22.895294117647058</v>
      </c>
      <c r="AE65" s="114" t="str">
        <f t="shared" si="19"/>
        <v>0d 22h 53m</v>
      </c>
      <c r="AF65" s="23"/>
      <c r="AG65" s="17" t="s">
        <v>226</v>
      </c>
      <c r="AH65" s="17" t="str">
        <f t="shared" si="4"/>
        <v>51.501172</v>
      </c>
      <c r="AI65" s="17" t="str">
        <f t="shared" si="5"/>
        <v xml:space="preserve"> -0.073074</v>
      </c>
      <c r="AJ65" s="17">
        <v>31</v>
      </c>
      <c r="AK65" s="17">
        <v>1</v>
      </c>
    </row>
    <row r="66" spans="1:37" x14ac:dyDescent="0.35">
      <c r="A66" s="135" t="s">
        <v>126</v>
      </c>
      <c r="B66" s="150">
        <f t="shared" ref="B66:B97" si="27">E66</f>
        <v>44820.666666666511</v>
      </c>
      <c r="C66" s="136">
        <v>44820</v>
      </c>
      <c r="D66" s="137">
        <v>0.66666666666666696</v>
      </c>
      <c r="E66" s="132">
        <f t="shared" si="20"/>
        <v>44820.666666666511</v>
      </c>
      <c r="F66" s="9" t="s">
        <v>65</v>
      </c>
      <c r="G66" s="173" t="str">
        <f>_xlfn.CONCAT(INDEX(Backend!$E$1:$E$30,MATCH(F66,Backend!$C$2:$C$30,0)),",",INDEX(Backend!$D$1:$D$30,MATCH(F66,Backend!$C$2:$C$30,0)))</f>
        <v>51.504338,-0.06873</v>
      </c>
      <c r="H66" s="10" t="str">
        <f t="shared" ref="H66:H97" si="28">LEFT(G66,FIND(",",G66)-1)</f>
        <v>51.504338</v>
      </c>
      <c r="I66" s="10" t="str">
        <f t="shared" ref="I66:I97" si="29">RIGHT(G66,LEN(G66)-FIND(",",G66))</f>
        <v>-0.06873</v>
      </c>
      <c r="J66" s="10"/>
      <c r="K66" s="10"/>
      <c r="L66" s="56">
        <v>90001</v>
      </c>
      <c r="M66" s="11">
        <f t="shared" si="22"/>
        <v>2991</v>
      </c>
      <c r="N66" s="109">
        <v>71226</v>
      </c>
      <c r="O66" s="103">
        <f t="shared" si="25"/>
        <v>638</v>
      </c>
      <c r="P66" s="103">
        <f t="shared" si="26"/>
        <v>71226</v>
      </c>
      <c r="Q66" s="11">
        <f t="shared" si="24"/>
        <v>18775</v>
      </c>
      <c r="R66" s="9" t="s">
        <v>60</v>
      </c>
      <c r="S66" s="9" t="str">
        <f>_xlfn.CONCAT(INDEX(Backend!$I$2:$I$30,MATCH(R66,Backend!$G$2:$G$30,0)),",",INDEX(Backend!$H$2:$H$30,MATCH(R66,Backend!$G$2:$G$30,0)))</f>
        <v>51.500732,-0.059162</v>
      </c>
      <c r="T66" s="9" t="str">
        <f t="shared" ref="T66:T97" si="30">LEFT(S66,FIND(",",S66)-1)</f>
        <v>51.500732</v>
      </c>
      <c r="U66" s="9" t="str">
        <f t="shared" ref="U66:U97" si="31">RIGHT(S66,LEN(S66)-FIND(",",S66))</f>
        <v>-0.059162</v>
      </c>
      <c r="V66" s="9" t="s">
        <v>162</v>
      </c>
      <c r="W66" s="9"/>
      <c r="X66" s="9"/>
      <c r="Y66" s="9"/>
      <c r="Z66" s="11">
        <v>17700</v>
      </c>
      <c r="AA66" s="11">
        <f t="shared" si="23"/>
        <v>36475</v>
      </c>
      <c r="AB66" s="11"/>
      <c r="AC66" s="22">
        <v>1700</v>
      </c>
      <c r="AD66" s="20">
        <f t="shared" si="21"/>
        <v>21.455882352941178</v>
      </c>
      <c r="AE66" s="114" t="str">
        <f t="shared" ref="AE66:AE97" si="32">TEXT(AD66/24,"d\d h\h m\m")</f>
        <v>0d 21h 27m</v>
      </c>
      <c r="AF66" s="23"/>
      <c r="AG66" s="17" t="s">
        <v>225</v>
      </c>
      <c r="AH66" s="17" t="str">
        <f t="shared" ref="AH66:AH129" si="33">LEFT(AG66,FIND(",",AG66)-1)</f>
        <v>51.502194</v>
      </c>
      <c r="AI66" s="17" t="str">
        <f t="shared" ref="AI66:AI129" si="34">RIGHT(AG66,LEN(AG66)-FIND(",",AG66))</f>
        <v xml:space="preserve"> -0.071507</v>
      </c>
      <c r="AJ66" s="17">
        <v>32</v>
      </c>
      <c r="AK66" s="17">
        <v>1</v>
      </c>
    </row>
    <row r="67" spans="1:37" x14ac:dyDescent="0.35">
      <c r="A67" s="135" t="s">
        <v>126</v>
      </c>
      <c r="B67" s="150">
        <f t="shared" si="27"/>
        <v>44820.708333333176</v>
      </c>
      <c r="C67" s="136">
        <v>44820</v>
      </c>
      <c r="D67" s="137">
        <v>0.70833333333333304</v>
      </c>
      <c r="E67" s="132">
        <f t="shared" ref="E67:E98" si="35">E66+(1/24)</f>
        <v>44820.708333333176</v>
      </c>
      <c r="F67" s="9" t="s">
        <v>65</v>
      </c>
      <c r="G67" s="173" t="str">
        <f>_xlfn.CONCAT(INDEX(Backend!$E$1:$E$30,MATCH(F67,Backend!$C$2:$C$30,0)),",",INDEX(Backend!$D$1:$D$30,MATCH(F67,Backend!$C$2:$C$30,0)))</f>
        <v>51.504338,-0.06873</v>
      </c>
      <c r="H67" s="10" t="str">
        <f t="shared" si="28"/>
        <v>51.504338</v>
      </c>
      <c r="I67" s="10" t="str">
        <f t="shared" si="29"/>
        <v>-0.06873</v>
      </c>
      <c r="J67" s="10"/>
      <c r="K67" s="10"/>
      <c r="L67" s="56">
        <v>93010</v>
      </c>
      <c r="M67" s="11">
        <f t="shared" si="22"/>
        <v>3009</v>
      </c>
      <c r="N67" s="109">
        <v>74287</v>
      </c>
      <c r="O67" s="103">
        <f t="shared" si="25"/>
        <v>3061</v>
      </c>
      <c r="P67" s="103">
        <f t="shared" si="26"/>
        <v>74287</v>
      </c>
      <c r="Q67" s="11">
        <f t="shared" si="24"/>
        <v>18723</v>
      </c>
      <c r="R67" s="9" t="s">
        <v>60</v>
      </c>
      <c r="S67" s="9" t="str">
        <f>_xlfn.CONCAT(INDEX(Backend!$I$2:$I$30,MATCH(R67,Backend!$G$2:$G$30,0)),",",INDEX(Backend!$H$2:$H$30,MATCH(R67,Backend!$G$2:$G$30,0)))</f>
        <v>51.500732,-0.059162</v>
      </c>
      <c r="T67" s="9" t="str">
        <f t="shared" si="30"/>
        <v>51.500732</v>
      </c>
      <c r="U67" s="9" t="str">
        <f t="shared" si="31"/>
        <v>-0.059162</v>
      </c>
      <c r="V67" s="9" t="s">
        <v>162</v>
      </c>
      <c r="W67" s="9"/>
      <c r="X67" s="9"/>
      <c r="Y67" s="9"/>
      <c r="Z67" s="11">
        <v>16000</v>
      </c>
      <c r="AA67" s="11">
        <f t="shared" si="23"/>
        <v>34723</v>
      </c>
      <c r="AB67" s="11"/>
      <c r="AC67" s="22">
        <v>1700</v>
      </c>
      <c r="AD67" s="20">
        <f t="shared" si="21"/>
        <v>20.425294117647059</v>
      </c>
      <c r="AE67" s="114" t="str">
        <f t="shared" si="32"/>
        <v>0d 20h 25m</v>
      </c>
      <c r="AF67" s="23"/>
      <c r="AG67" s="17" t="s">
        <v>224</v>
      </c>
      <c r="AH67" s="17" t="str">
        <f t="shared" si="33"/>
        <v>51.502471</v>
      </c>
      <c r="AI67" s="17" t="str">
        <f t="shared" si="34"/>
        <v xml:space="preserve"> -0.070976</v>
      </c>
      <c r="AJ67" s="17">
        <v>33</v>
      </c>
      <c r="AK67" s="17">
        <v>1</v>
      </c>
    </row>
    <row r="68" spans="1:37" x14ac:dyDescent="0.35">
      <c r="A68" s="135" t="s">
        <v>126</v>
      </c>
      <c r="B68" s="150">
        <f t="shared" si="27"/>
        <v>44820.74999999984</v>
      </c>
      <c r="C68" s="136">
        <v>44820</v>
      </c>
      <c r="D68" s="137">
        <v>0.75</v>
      </c>
      <c r="E68" s="132">
        <f t="shared" si="35"/>
        <v>44820.74999999984</v>
      </c>
      <c r="F68" s="9" t="s">
        <v>65</v>
      </c>
      <c r="G68" s="173" t="str">
        <f>_xlfn.CONCAT(INDEX(Backend!$E$1:$E$30,MATCH(F68,Backend!$C$2:$C$30,0)),",",INDEX(Backend!$D$1:$D$30,MATCH(F68,Backend!$C$2:$C$30,0)))</f>
        <v>51.504338,-0.06873</v>
      </c>
      <c r="H68" s="10" t="str">
        <f t="shared" si="28"/>
        <v>51.504338</v>
      </c>
      <c r="I68" s="10" t="str">
        <f t="shared" si="29"/>
        <v>-0.06873</v>
      </c>
      <c r="J68" s="10"/>
      <c r="K68" s="10"/>
      <c r="L68" s="56">
        <v>94001</v>
      </c>
      <c r="M68" s="11">
        <f t="shared" si="22"/>
        <v>991</v>
      </c>
      <c r="N68" s="109">
        <v>75341</v>
      </c>
      <c r="O68" s="103">
        <f t="shared" si="25"/>
        <v>1054</v>
      </c>
      <c r="P68" s="103">
        <f t="shared" si="26"/>
        <v>75341</v>
      </c>
      <c r="Q68" s="11">
        <f t="shared" si="24"/>
        <v>18660</v>
      </c>
      <c r="R68" s="9" t="s">
        <v>60</v>
      </c>
      <c r="S68" s="9" t="str">
        <f>_xlfn.CONCAT(INDEX(Backend!$I$2:$I$30,MATCH(R68,Backend!$G$2:$G$30,0)),",",INDEX(Backend!$H$2:$H$30,MATCH(R68,Backend!$G$2:$G$30,0)))</f>
        <v>51.500732,-0.059162</v>
      </c>
      <c r="T68" s="9" t="str">
        <f t="shared" si="30"/>
        <v>51.500732</v>
      </c>
      <c r="U68" s="9" t="str">
        <f t="shared" si="31"/>
        <v>-0.059162</v>
      </c>
      <c r="V68" s="9" t="s">
        <v>162</v>
      </c>
      <c r="W68" s="9"/>
      <c r="X68" s="9"/>
      <c r="Y68" s="9"/>
      <c r="Z68" s="11">
        <v>17500</v>
      </c>
      <c r="AA68" s="11">
        <f t="shared" si="23"/>
        <v>36160</v>
      </c>
      <c r="AB68" s="11"/>
      <c r="AC68" s="22">
        <v>1700</v>
      </c>
      <c r="AD68" s="20">
        <f t="shared" si="21"/>
        <v>21.270588235294117</v>
      </c>
      <c r="AE68" s="114" t="str">
        <f t="shared" si="32"/>
        <v>0d 21h 16m</v>
      </c>
      <c r="AF68" s="23"/>
      <c r="AG68" s="17" t="s">
        <v>223</v>
      </c>
      <c r="AH68" s="17" t="str">
        <f t="shared" si="33"/>
        <v>51.502650</v>
      </c>
      <c r="AI68" s="17" t="str">
        <f t="shared" si="34"/>
        <v xml:space="preserve"> -0.071035</v>
      </c>
      <c r="AJ68" s="17">
        <v>34</v>
      </c>
      <c r="AK68" s="17">
        <v>1</v>
      </c>
    </row>
    <row r="69" spans="1:37" x14ac:dyDescent="0.35">
      <c r="A69" s="135" t="s">
        <v>126</v>
      </c>
      <c r="B69" s="150">
        <f t="shared" si="27"/>
        <v>44820.791666666504</v>
      </c>
      <c r="C69" s="136">
        <v>44820</v>
      </c>
      <c r="D69" s="137">
        <v>0.79166666666666696</v>
      </c>
      <c r="E69" s="132">
        <f t="shared" si="35"/>
        <v>44820.791666666504</v>
      </c>
      <c r="F69" s="9" t="s">
        <v>65</v>
      </c>
      <c r="G69" s="173" t="str">
        <f>_xlfn.CONCAT(INDEX(Backend!$E$1:$E$30,MATCH(F69,Backend!$C$2:$C$30,0)),",",INDEX(Backend!$D$1:$D$30,MATCH(F69,Backend!$C$2:$C$30,0)))</f>
        <v>51.504338,-0.06873</v>
      </c>
      <c r="H69" s="10" t="str">
        <f t="shared" si="28"/>
        <v>51.504338</v>
      </c>
      <c r="I69" s="10" t="str">
        <f t="shared" si="29"/>
        <v>-0.06873</v>
      </c>
      <c r="J69" s="10"/>
      <c r="K69" s="10"/>
      <c r="L69" s="59">
        <v>0</v>
      </c>
      <c r="M69" s="11">
        <f t="shared" si="22"/>
        <v>-94001</v>
      </c>
      <c r="N69" s="110">
        <v>0</v>
      </c>
      <c r="O69" s="103">
        <f t="shared" si="25"/>
        <v>-75341</v>
      </c>
      <c r="P69" s="103">
        <f t="shared" si="26"/>
        <v>0</v>
      </c>
      <c r="Q69" s="11">
        <f t="shared" si="24"/>
        <v>0</v>
      </c>
      <c r="R69" s="9" t="s">
        <v>60</v>
      </c>
      <c r="S69" s="9" t="str">
        <f>_xlfn.CONCAT(INDEX(Backend!$I$2:$I$30,MATCH(R69,Backend!$G$2:$G$30,0)),",",INDEX(Backend!$H$2:$H$30,MATCH(R69,Backend!$G$2:$G$30,0)))</f>
        <v>51.500732,-0.059162</v>
      </c>
      <c r="T69" s="9" t="str">
        <f t="shared" si="30"/>
        <v>51.500732</v>
      </c>
      <c r="U69" s="9" t="str">
        <f t="shared" si="31"/>
        <v>-0.059162</v>
      </c>
      <c r="V69" s="9" t="s">
        <v>162</v>
      </c>
      <c r="W69" s="9"/>
      <c r="X69" s="9"/>
      <c r="Y69" s="9"/>
      <c r="Z69" s="59" t="s">
        <v>64</v>
      </c>
      <c r="AA69" s="59" t="s">
        <v>64</v>
      </c>
      <c r="AB69" s="59"/>
      <c r="AC69" s="115" t="s">
        <v>64</v>
      </c>
      <c r="AD69" s="20" t="e">
        <f t="shared" si="21"/>
        <v>#VALUE!</v>
      </c>
      <c r="AE69" s="114" t="e">
        <f t="shared" si="32"/>
        <v>#VALUE!</v>
      </c>
      <c r="AF69" s="23"/>
      <c r="AG69" s="17" t="s">
        <v>222</v>
      </c>
      <c r="AH69" s="17" t="str">
        <f t="shared" si="33"/>
        <v>51.503640</v>
      </c>
      <c r="AI69" s="17" t="str">
        <f t="shared" si="34"/>
        <v xml:space="preserve"> -0.073095</v>
      </c>
      <c r="AJ69" s="17">
        <v>35</v>
      </c>
      <c r="AK69" s="17">
        <v>1</v>
      </c>
    </row>
    <row r="70" spans="1:37" x14ac:dyDescent="0.35">
      <c r="A70" s="135" t="s">
        <v>126</v>
      </c>
      <c r="B70" s="150">
        <f t="shared" si="27"/>
        <v>44820.833333333168</v>
      </c>
      <c r="C70" s="136">
        <v>44820</v>
      </c>
      <c r="D70" s="137">
        <v>0.83333333333333304</v>
      </c>
      <c r="E70" s="132">
        <f t="shared" si="35"/>
        <v>44820.833333333168</v>
      </c>
      <c r="F70" s="9" t="s">
        <v>65</v>
      </c>
      <c r="G70" s="173" t="str">
        <f>_xlfn.CONCAT(INDEX(Backend!$E$1:$E$30,MATCH(F70,Backend!$C$2:$C$30,0)),",",INDEX(Backend!$D$1:$D$30,MATCH(F70,Backend!$C$2:$C$30,0)))</f>
        <v>51.504338,-0.06873</v>
      </c>
      <c r="H70" s="10" t="str">
        <f t="shared" si="28"/>
        <v>51.504338</v>
      </c>
      <c r="I70" s="10" t="str">
        <f t="shared" si="29"/>
        <v>-0.06873</v>
      </c>
      <c r="J70" s="10"/>
      <c r="K70" s="10"/>
      <c r="L70" s="11">
        <v>97308</v>
      </c>
      <c r="M70" s="11">
        <f t="shared" si="22"/>
        <v>97308</v>
      </c>
      <c r="N70" s="106">
        <v>81778</v>
      </c>
      <c r="O70" s="103">
        <f t="shared" si="25"/>
        <v>81778</v>
      </c>
      <c r="P70" s="103">
        <f t="shared" si="26"/>
        <v>81778</v>
      </c>
      <c r="Q70" s="11">
        <f t="shared" si="24"/>
        <v>15530</v>
      </c>
      <c r="R70" s="9" t="s">
        <v>60</v>
      </c>
      <c r="S70" s="9" t="str">
        <f>_xlfn.CONCAT(INDEX(Backend!$I$2:$I$30,MATCH(R70,Backend!$G$2:$G$30,0)),",",INDEX(Backend!$H$2:$H$30,MATCH(R70,Backend!$G$2:$G$30,0)))</f>
        <v>51.500732,-0.059162</v>
      </c>
      <c r="T70" s="9" t="str">
        <f t="shared" si="30"/>
        <v>51.500732</v>
      </c>
      <c r="U70" s="9" t="str">
        <f t="shared" si="31"/>
        <v>-0.059162</v>
      </c>
      <c r="V70" s="9" t="s">
        <v>162</v>
      </c>
      <c r="W70" s="9"/>
      <c r="X70" s="9"/>
      <c r="Y70" s="9"/>
      <c r="Z70" s="11">
        <v>23900</v>
      </c>
      <c r="AA70" s="11">
        <f t="shared" ref="AA70:AA79" si="36">SUM(Q70+Z70)</f>
        <v>39430</v>
      </c>
      <c r="AB70" s="11"/>
      <c r="AC70" s="22">
        <v>2200</v>
      </c>
      <c r="AD70" s="20">
        <f t="shared" si="21"/>
        <v>17.922727272727272</v>
      </c>
      <c r="AE70" s="114" t="str">
        <f t="shared" si="32"/>
        <v>0d 17h 55m</v>
      </c>
      <c r="AF70" s="23"/>
      <c r="AG70" s="17" t="s">
        <v>221</v>
      </c>
      <c r="AH70" s="17" t="str">
        <f t="shared" si="33"/>
        <v>51.504132</v>
      </c>
      <c r="AI70" s="17" t="str">
        <f t="shared" si="34"/>
        <v xml:space="preserve"> -0.074812</v>
      </c>
      <c r="AJ70" s="17">
        <v>36</v>
      </c>
      <c r="AK70" s="17">
        <v>1</v>
      </c>
    </row>
    <row r="71" spans="1:37" x14ac:dyDescent="0.35">
      <c r="A71" s="135" t="s">
        <v>126</v>
      </c>
      <c r="B71" s="150">
        <f t="shared" si="27"/>
        <v>44820.874999999833</v>
      </c>
      <c r="C71" s="136">
        <v>44820</v>
      </c>
      <c r="D71" s="137">
        <v>0.875</v>
      </c>
      <c r="E71" s="132">
        <f t="shared" si="35"/>
        <v>44820.874999999833</v>
      </c>
      <c r="F71" s="9" t="s">
        <v>65</v>
      </c>
      <c r="G71" s="173" t="str">
        <f>_xlfn.CONCAT(INDEX(Backend!$E$1:$E$30,MATCH(F71,Backend!$C$2:$C$30,0)),",",INDEX(Backend!$D$1:$D$30,MATCH(F71,Backend!$C$2:$C$30,0)))</f>
        <v>51.504338,-0.06873</v>
      </c>
      <c r="H71" s="10" t="str">
        <f t="shared" si="28"/>
        <v>51.504338</v>
      </c>
      <c r="I71" s="10" t="str">
        <f t="shared" si="29"/>
        <v>-0.06873</v>
      </c>
      <c r="J71" s="10"/>
      <c r="K71" s="10"/>
      <c r="L71" s="11">
        <v>104245</v>
      </c>
      <c r="M71" s="11">
        <f t="shared" si="22"/>
        <v>6937</v>
      </c>
      <c r="N71" s="106">
        <v>84469</v>
      </c>
      <c r="O71" s="103">
        <f t="shared" si="25"/>
        <v>2691</v>
      </c>
      <c r="P71" s="103">
        <f t="shared" si="26"/>
        <v>84469</v>
      </c>
      <c r="Q71" s="11">
        <f t="shared" si="24"/>
        <v>19776</v>
      </c>
      <c r="R71" s="9" t="s">
        <v>60</v>
      </c>
      <c r="S71" s="9" t="str">
        <f>_xlfn.CONCAT(INDEX(Backend!$I$2:$I$30,MATCH(R71,Backend!$G$2:$G$30,0)),",",INDEX(Backend!$H$2:$H$30,MATCH(R71,Backend!$G$2:$G$30,0)))</f>
        <v>51.500732,-0.059162</v>
      </c>
      <c r="T71" s="9" t="str">
        <f t="shared" si="30"/>
        <v>51.500732</v>
      </c>
      <c r="U71" s="9" t="str">
        <f t="shared" si="31"/>
        <v>-0.059162</v>
      </c>
      <c r="V71" s="9" t="s">
        <v>162</v>
      </c>
      <c r="W71" s="9"/>
      <c r="X71" s="9"/>
      <c r="Y71" s="9"/>
      <c r="Z71" s="11">
        <v>19000</v>
      </c>
      <c r="AA71" s="11">
        <f t="shared" si="36"/>
        <v>38776</v>
      </c>
      <c r="AB71" s="11"/>
      <c r="AC71" s="22">
        <v>2200</v>
      </c>
      <c r="AD71" s="20">
        <f t="shared" ref="AD71:AD102" si="37">SUM(AA71/AC71)</f>
        <v>17.625454545454545</v>
      </c>
      <c r="AE71" s="114" t="str">
        <f t="shared" si="32"/>
        <v>0d 17h 37m</v>
      </c>
      <c r="AF71" s="23"/>
      <c r="AG71" s="17" t="s">
        <v>220</v>
      </c>
      <c r="AH71" s="17" t="str">
        <f t="shared" si="33"/>
        <v>51.504526</v>
      </c>
      <c r="AI71" s="17" t="str">
        <f t="shared" si="34"/>
        <v xml:space="preserve"> -0.076343</v>
      </c>
      <c r="AJ71" s="17">
        <v>37</v>
      </c>
      <c r="AK71" s="17">
        <v>1</v>
      </c>
    </row>
    <row r="72" spans="1:37" x14ac:dyDescent="0.35">
      <c r="A72" s="135" t="s">
        <v>126</v>
      </c>
      <c r="B72" s="150">
        <f t="shared" si="27"/>
        <v>44820.916666666497</v>
      </c>
      <c r="C72" s="136">
        <v>44820</v>
      </c>
      <c r="D72" s="137">
        <v>0.91666666666666696</v>
      </c>
      <c r="E72" s="132">
        <f t="shared" si="35"/>
        <v>44820.916666666497</v>
      </c>
      <c r="F72" s="9" t="s">
        <v>65</v>
      </c>
      <c r="G72" s="173" t="str">
        <f>_xlfn.CONCAT(INDEX(Backend!$E$1:$E$30,MATCH(F72,Backend!$C$2:$C$30,0)),",",INDEX(Backend!$D$1:$D$30,MATCH(F72,Backend!$C$2:$C$30,0)))</f>
        <v>51.504338,-0.06873</v>
      </c>
      <c r="H72" s="10" t="str">
        <f t="shared" si="28"/>
        <v>51.504338</v>
      </c>
      <c r="I72" s="10" t="str">
        <f t="shared" si="29"/>
        <v>-0.06873</v>
      </c>
      <c r="J72" s="10"/>
      <c r="K72" s="10"/>
      <c r="L72" s="11"/>
      <c r="M72" s="11">
        <f t="shared" si="22"/>
        <v>-104245</v>
      </c>
      <c r="N72" s="106">
        <v>85139</v>
      </c>
      <c r="O72" s="103">
        <f t="shared" si="25"/>
        <v>670</v>
      </c>
      <c r="P72" s="103">
        <f t="shared" si="26"/>
        <v>85139</v>
      </c>
      <c r="Q72" s="11">
        <f t="shared" si="24"/>
        <v>-85139</v>
      </c>
      <c r="R72" s="9" t="s">
        <v>60</v>
      </c>
      <c r="S72" s="9" t="str">
        <f>_xlfn.CONCAT(INDEX(Backend!$I$2:$I$30,MATCH(R72,Backend!$G$2:$G$30,0)),",",INDEX(Backend!$H$2:$H$30,MATCH(R72,Backend!$G$2:$G$30,0)))</f>
        <v>51.500732,-0.059162</v>
      </c>
      <c r="T72" s="9" t="str">
        <f t="shared" si="30"/>
        <v>51.500732</v>
      </c>
      <c r="U72" s="9" t="str">
        <f t="shared" si="31"/>
        <v>-0.059162</v>
      </c>
      <c r="V72" s="9" t="s">
        <v>162</v>
      </c>
      <c r="W72" s="9"/>
      <c r="X72" s="9"/>
      <c r="Y72" s="9"/>
      <c r="Z72" s="11"/>
      <c r="AA72" s="11">
        <f t="shared" si="36"/>
        <v>-85139</v>
      </c>
      <c r="AB72" s="11"/>
      <c r="AC72" s="22">
        <v>2200</v>
      </c>
      <c r="AD72" s="20">
        <f t="shared" si="37"/>
        <v>-38.699545454545458</v>
      </c>
      <c r="AE72" s="114" t="e">
        <f t="shared" si="32"/>
        <v>#VALUE!</v>
      </c>
      <c r="AF72" s="23"/>
      <c r="AG72" s="17" t="s">
        <v>219</v>
      </c>
      <c r="AH72" s="17" t="str">
        <f t="shared" si="33"/>
        <v>51.505051</v>
      </c>
      <c r="AI72" s="17" t="str">
        <f t="shared" si="34"/>
        <v xml:space="preserve"> -0.078020</v>
      </c>
      <c r="AJ72" s="17">
        <v>38</v>
      </c>
      <c r="AK72" s="17">
        <v>1</v>
      </c>
    </row>
    <row r="73" spans="1:37" x14ac:dyDescent="0.35">
      <c r="A73" s="135" t="s">
        <v>126</v>
      </c>
      <c r="B73" s="150">
        <f t="shared" si="27"/>
        <v>44820.958333333161</v>
      </c>
      <c r="C73" s="136">
        <v>44820</v>
      </c>
      <c r="D73" s="137">
        <v>0.95833333333333304</v>
      </c>
      <c r="E73" s="132">
        <f t="shared" si="35"/>
        <v>44820.958333333161</v>
      </c>
      <c r="F73" s="9" t="s">
        <v>60</v>
      </c>
      <c r="G73" s="173" t="str">
        <f>_xlfn.CONCAT(INDEX(Backend!$E$1:$E$30,MATCH(F73,Backend!$C$2:$C$30,0)),",",INDEX(Backend!$D$1:$D$30,MATCH(F73,Backend!$C$2:$C$30,0)))</f>
        <v>51.505499,-0.079797</v>
      </c>
      <c r="H73" s="10" t="str">
        <f t="shared" si="28"/>
        <v>51.505499</v>
      </c>
      <c r="I73" s="10" t="str">
        <f t="shared" si="29"/>
        <v>-0.079797</v>
      </c>
      <c r="J73" s="117"/>
      <c r="K73" s="117"/>
      <c r="L73" s="11">
        <v>107355</v>
      </c>
      <c r="M73" s="11">
        <f t="shared" si="22"/>
        <v>107355</v>
      </c>
      <c r="N73" s="106">
        <v>86720</v>
      </c>
      <c r="O73" s="103">
        <f t="shared" si="25"/>
        <v>1581</v>
      </c>
      <c r="P73" s="103">
        <f t="shared" si="26"/>
        <v>86720</v>
      </c>
      <c r="Q73" s="11">
        <f t="shared" si="24"/>
        <v>20635</v>
      </c>
      <c r="R73" s="9" t="s">
        <v>60</v>
      </c>
      <c r="S73" s="9" t="str">
        <f>_xlfn.CONCAT(INDEX(Backend!$I$2:$I$30,MATCH(R73,Backend!$G$2:$G$30,0)),",",INDEX(Backend!$H$2:$H$30,MATCH(R73,Backend!$G$2:$G$30,0)))</f>
        <v>51.500732,-0.059162</v>
      </c>
      <c r="T73" s="9" t="str">
        <f t="shared" si="30"/>
        <v>51.500732</v>
      </c>
      <c r="U73" s="9" t="str">
        <f t="shared" si="31"/>
        <v>-0.059162</v>
      </c>
      <c r="V73" s="9" t="s">
        <v>162</v>
      </c>
      <c r="W73" s="9"/>
      <c r="X73" s="9"/>
      <c r="Y73" s="9"/>
      <c r="Z73" s="11">
        <v>22000</v>
      </c>
      <c r="AA73" s="11">
        <f t="shared" si="36"/>
        <v>42635</v>
      </c>
      <c r="AB73" s="11"/>
      <c r="AC73" s="22">
        <v>2200</v>
      </c>
      <c r="AD73" s="20">
        <f t="shared" si="37"/>
        <v>19.379545454545454</v>
      </c>
      <c r="AE73" s="114" t="str">
        <f t="shared" si="32"/>
        <v>0d 19h 22m</v>
      </c>
      <c r="AF73" s="23"/>
      <c r="AG73" s="17" t="s">
        <v>218</v>
      </c>
      <c r="AH73" s="17" t="str">
        <f t="shared" si="33"/>
        <v>51.505775</v>
      </c>
      <c r="AI73" s="17" t="str">
        <f t="shared" si="34"/>
        <v xml:space="preserve"> -0.080332</v>
      </c>
      <c r="AJ73" s="17">
        <v>39</v>
      </c>
      <c r="AK73" s="17">
        <v>1</v>
      </c>
    </row>
    <row r="74" spans="1:37" x14ac:dyDescent="0.35">
      <c r="A74" s="135" t="s">
        <v>127</v>
      </c>
      <c r="B74" s="150">
        <f t="shared" si="27"/>
        <v>44820.999999999825</v>
      </c>
      <c r="C74" s="136">
        <v>44821</v>
      </c>
      <c r="D74" s="137">
        <v>0</v>
      </c>
      <c r="E74" s="132">
        <f t="shared" si="35"/>
        <v>44820.999999999825</v>
      </c>
      <c r="F74" s="9" t="s">
        <v>60</v>
      </c>
      <c r="G74" s="173" t="str">
        <f>_xlfn.CONCAT(INDEX(Backend!$E$1:$E$30,MATCH(F74,Backend!$C$2:$C$30,0)),",",INDEX(Backend!$D$1:$D$30,MATCH(F74,Backend!$C$2:$C$30,0)))</f>
        <v>51.505499,-0.079797</v>
      </c>
      <c r="H74" s="10" t="str">
        <f t="shared" si="28"/>
        <v>51.505499</v>
      </c>
      <c r="I74" s="10" t="str">
        <f t="shared" si="29"/>
        <v>-0.079797</v>
      </c>
      <c r="J74" s="10"/>
      <c r="K74" s="10"/>
      <c r="L74" s="11">
        <v>116022</v>
      </c>
      <c r="M74" s="11">
        <f t="shared" ref="M74:M105" si="38">L74-L73</f>
        <v>8667</v>
      </c>
      <c r="N74" s="106">
        <v>89675</v>
      </c>
      <c r="O74" s="103">
        <f t="shared" si="25"/>
        <v>2955</v>
      </c>
      <c r="P74" s="103">
        <f t="shared" si="26"/>
        <v>89675</v>
      </c>
      <c r="Q74" s="11">
        <f t="shared" si="24"/>
        <v>26347</v>
      </c>
      <c r="R74" s="9" t="s">
        <v>60</v>
      </c>
      <c r="S74" s="9" t="str">
        <f>_xlfn.CONCAT(INDEX(Backend!$I$2:$I$30,MATCH(R74,Backend!$G$2:$G$30,0)),",",INDEX(Backend!$H$2:$H$30,MATCH(R74,Backend!$G$2:$G$30,0)))</f>
        <v>51.500732,-0.059162</v>
      </c>
      <c r="T74" s="9" t="str">
        <f t="shared" si="30"/>
        <v>51.500732</v>
      </c>
      <c r="U74" s="9" t="str">
        <f t="shared" si="31"/>
        <v>-0.059162</v>
      </c>
      <c r="V74" s="9" t="s">
        <v>162</v>
      </c>
      <c r="W74" s="9"/>
      <c r="X74" s="9"/>
      <c r="Y74" s="9"/>
      <c r="Z74" s="11">
        <v>20000</v>
      </c>
      <c r="AA74" s="11">
        <f t="shared" si="36"/>
        <v>46347</v>
      </c>
      <c r="AB74" s="11"/>
      <c r="AC74" s="22">
        <v>2200</v>
      </c>
      <c r="AD74" s="20">
        <f t="shared" si="37"/>
        <v>21.066818181818181</v>
      </c>
      <c r="AE74" s="114" t="str">
        <f t="shared" si="32"/>
        <v>0d 21h 4m</v>
      </c>
      <c r="AF74" s="23"/>
      <c r="AG74" s="17" t="s">
        <v>217</v>
      </c>
      <c r="AH74" s="17" t="str">
        <f t="shared" si="33"/>
        <v>51.506159</v>
      </c>
      <c r="AI74" s="17" t="str">
        <f t="shared" si="34"/>
        <v xml:space="preserve"> -0.082314</v>
      </c>
      <c r="AJ74" s="17">
        <v>40</v>
      </c>
      <c r="AK74" s="17">
        <v>1</v>
      </c>
    </row>
    <row r="75" spans="1:37" x14ac:dyDescent="0.35">
      <c r="A75" s="135" t="s">
        <v>127</v>
      </c>
      <c r="B75" s="150">
        <f t="shared" si="27"/>
        <v>44821.04166666649</v>
      </c>
      <c r="C75" s="136">
        <v>44821</v>
      </c>
      <c r="D75" s="137">
        <v>4.1666666666666664E-2</v>
      </c>
      <c r="E75" s="132">
        <f t="shared" si="35"/>
        <v>44821.04166666649</v>
      </c>
      <c r="F75" s="9" t="s">
        <v>60</v>
      </c>
      <c r="G75" s="173" t="str">
        <f>_xlfn.CONCAT(INDEX(Backend!$E$1:$E$30,MATCH(F75,Backend!$C$2:$C$30,0)),",",INDEX(Backend!$D$1:$D$30,MATCH(F75,Backend!$C$2:$C$30,0)))</f>
        <v>51.505499,-0.079797</v>
      </c>
      <c r="H75" s="10" t="str">
        <f t="shared" si="28"/>
        <v>51.505499</v>
      </c>
      <c r="I75" s="10" t="str">
        <f t="shared" si="29"/>
        <v>-0.079797</v>
      </c>
      <c r="J75" s="10"/>
      <c r="K75" s="10"/>
      <c r="L75" s="11">
        <v>116540</v>
      </c>
      <c r="M75" s="11">
        <f t="shared" si="38"/>
        <v>518</v>
      </c>
      <c r="N75" s="106">
        <v>91584</v>
      </c>
      <c r="O75" s="103">
        <f t="shared" si="25"/>
        <v>1909</v>
      </c>
      <c r="P75" s="103">
        <f t="shared" si="26"/>
        <v>91584</v>
      </c>
      <c r="Q75" s="11">
        <f t="shared" si="24"/>
        <v>24956</v>
      </c>
      <c r="R75" s="9" t="s">
        <v>60</v>
      </c>
      <c r="S75" s="9" t="str">
        <f>_xlfn.CONCAT(INDEX(Backend!$I$2:$I$30,MATCH(R75,Backend!$G$2:$G$30,0)),",",INDEX(Backend!$H$2:$H$30,MATCH(R75,Backend!$G$2:$G$30,0)))</f>
        <v>51.500732,-0.059162</v>
      </c>
      <c r="T75" s="9" t="str">
        <f t="shared" si="30"/>
        <v>51.500732</v>
      </c>
      <c r="U75" s="9" t="str">
        <f t="shared" si="31"/>
        <v>-0.059162</v>
      </c>
      <c r="V75" s="9" t="s">
        <v>162</v>
      </c>
      <c r="W75" s="9"/>
      <c r="X75" s="9"/>
      <c r="Y75" s="9"/>
      <c r="Z75" s="11">
        <v>19500</v>
      </c>
      <c r="AA75" s="11">
        <f t="shared" si="36"/>
        <v>44456</v>
      </c>
      <c r="AB75" s="11"/>
      <c r="AC75" s="22">
        <v>2000</v>
      </c>
      <c r="AD75" s="20">
        <f t="shared" si="37"/>
        <v>22.228000000000002</v>
      </c>
      <c r="AE75" s="114" t="str">
        <f t="shared" si="32"/>
        <v>0d 22h 13m</v>
      </c>
      <c r="AF75" s="23"/>
      <c r="AG75" s="17" t="s">
        <v>216</v>
      </c>
      <c r="AH75" s="17" t="str">
        <f t="shared" si="33"/>
        <v>51.506453</v>
      </c>
      <c r="AI75" s="17" t="str">
        <f t="shared" si="34"/>
        <v xml:space="preserve"> -0.084036</v>
      </c>
      <c r="AJ75" s="17">
        <v>41</v>
      </c>
      <c r="AK75" s="17">
        <v>1</v>
      </c>
    </row>
    <row r="76" spans="1:37" x14ac:dyDescent="0.35">
      <c r="A76" s="135" t="s">
        <v>127</v>
      </c>
      <c r="B76" s="150">
        <f t="shared" si="27"/>
        <v>44821.083333333154</v>
      </c>
      <c r="C76" s="136">
        <v>44821</v>
      </c>
      <c r="D76" s="137">
        <v>8.3333333333333329E-2</v>
      </c>
      <c r="E76" s="132">
        <f t="shared" si="35"/>
        <v>44821.083333333154</v>
      </c>
      <c r="F76" s="9" t="s">
        <v>60</v>
      </c>
      <c r="G76" s="173" t="str">
        <f>_xlfn.CONCAT(INDEX(Backend!$E$1:$E$30,MATCH(F76,Backend!$C$2:$C$30,0)),",",INDEX(Backend!$D$1:$D$30,MATCH(F76,Backend!$C$2:$C$30,0)))</f>
        <v>51.505499,-0.079797</v>
      </c>
      <c r="H76" s="10" t="str">
        <f t="shared" si="28"/>
        <v>51.505499</v>
      </c>
      <c r="I76" s="10" t="str">
        <f t="shared" si="29"/>
        <v>-0.079797</v>
      </c>
      <c r="J76" s="10"/>
      <c r="K76" s="10"/>
      <c r="L76" s="11">
        <v>118371</v>
      </c>
      <c r="M76" s="11">
        <f t="shared" si="38"/>
        <v>1831</v>
      </c>
      <c r="N76" s="106">
        <v>94463</v>
      </c>
      <c r="O76" s="103">
        <f t="shared" si="25"/>
        <v>2879</v>
      </c>
      <c r="P76" s="103">
        <f t="shared" si="26"/>
        <v>94463</v>
      </c>
      <c r="Q76" s="11">
        <f t="shared" si="24"/>
        <v>23908</v>
      </c>
      <c r="R76" s="9" t="s">
        <v>60</v>
      </c>
      <c r="S76" s="9" t="str">
        <f>_xlfn.CONCAT(INDEX(Backend!$I$2:$I$30,MATCH(R76,Backend!$G$2:$G$30,0)),",",INDEX(Backend!$H$2:$H$30,MATCH(R76,Backend!$G$2:$G$30,0)))</f>
        <v>51.500732,-0.059162</v>
      </c>
      <c r="T76" s="9" t="str">
        <f t="shared" si="30"/>
        <v>51.500732</v>
      </c>
      <c r="U76" s="9" t="str">
        <f t="shared" si="31"/>
        <v>-0.059162</v>
      </c>
      <c r="V76" s="9" t="s">
        <v>162</v>
      </c>
      <c r="W76" s="9"/>
      <c r="X76" s="9"/>
      <c r="Y76" s="9"/>
      <c r="Z76" s="11">
        <v>18500</v>
      </c>
      <c r="AA76" s="11">
        <f t="shared" si="36"/>
        <v>42408</v>
      </c>
      <c r="AB76" s="11"/>
      <c r="AC76" s="22">
        <v>1900</v>
      </c>
      <c r="AD76" s="20">
        <f t="shared" si="37"/>
        <v>22.32</v>
      </c>
      <c r="AE76" s="114" t="str">
        <f t="shared" si="32"/>
        <v>0d 22h 19m</v>
      </c>
      <c r="AF76" s="23"/>
      <c r="AG76" s="17" t="s">
        <v>215</v>
      </c>
      <c r="AH76" s="17" t="str">
        <f t="shared" si="33"/>
        <v>51.506620</v>
      </c>
      <c r="AI76" s="17" t="str">
        <f t="shared" si="34"/>
        <v xml:space="preserve"> -0.085388</v>
      </c>
      <c r="AJ76" s="17">
        <v>42</v>
      </c>
      <c r="AK76" s="17">
        <v>1</v>
      </c>
    </row>
    <row r="77" spans="1:37" x14ac:dyDescent="0.35">
      <c r="A77" s="135" t="s">
        <v>127</v>
      </c>
      <c r="B77" s="150">
        <f t="shared" si="27"/>
        <v>44821.124999999818</v>
      </c>
      <c r="C77" s="136">
        <v>44821</v>
      </c>
      <c r="D77" s="137">
        <v>0.125</v>
      </c>
      <c r="E77" s="132">
        <f t="shared" si="35"/>
        <v>44821.124999999818</v>
      </c>
      <c r="F77" s="9" t="s">
        <v>72</v>
      </c>
      <c r="G77" s="173" t="str">
        <f>_xlfn.CONCAT(INDEX(Backend!$E$1:$E$30,MATCH(F77,Backend!$C$2:$C$30,0)),",",INDEX(Backend!$D$1:$D$30,MATCH(F77,Backend!$C$2:$C$30,0)))</f>
        <v>51.49432,-0.04946</v>
      </c>
      <c r="H77" s="10" t="str">
        <f t="shared" si="28"/>
        <v>51.49432</v>
      </c>
      <c r="I77" s="10" t="str">
        <f t="shared" si="29"/>
        <v>-0.04946</v>
      </c>
      <c r="J77" s="10"/>
      <c r="K77" s="10"/>
      <c r="L77" s="11">
        <v>125789</v>
      </c>
      <c r="M77" s="11">
        <f t="shared" si="38"/>
        <v>7418</v>
      </c>
      <c r="N77" s="106">
        <v>96892</v>
      </c>
      <c r="O77" s="103">
        <f t="shared" si="25"/>
        <v>2429</v>
      </c>
      <c r="P77" s="103">
        <f t="shared" si="26"/>
        <v>96892</v>
      </c>
      <c r="Q77" s="11">
        <f t="shared" si="24"/>
        <v>28897</v>
      </c>
      <c r="R77" s="9" t="s">
        <v>60</v>
      </c>
      <c r="S77" s="9" t="str">
        <f>_xlfn.CONCAT(INDEX(Backend!$I$2:$I$30,MATCH(R77,Backend!$G$2:$G$30,0)),",",INDEX(Backend!$H$2:$H$30,MATCH(R77,Backend!$G$2:$G$30,0)))</f>
        <v>51.500732,-0.059162</v>
      </c>
      <c r="T77" s="9" t="str">
        <f t="shared" si="30"/>
        <v>51.500732</v>
      </c>
      <c r="U77" s="9" t="str">
        <f t="shared" si="31"/>
        <v>-0.059162</v>
      </c>
      <c r="V77" s="9" t="s">
        <v>162</v>
      </c>
      <c r="W77" s="9"/>
      <c r="X77" s="9"/>
      <c r="Y77" s="9"/>
      <c r="Z77" s="11">
        <v>9500</v>
      </c>
      <c r="AA77" s="11">
        <f t="shared" si="36"/>
        <v>38397</v>
      </c>
      <c r="AB77" s="11"/>
      <c r="AC77" s="22">
        <v>1900</v>
      </c>
      <c r="AD77" s="20">
        <f t="shared" si="37"/>
        <v>20.208947368421054</v>
      </c>
      <c r="AE77" s="114" t="str">
        <f t="shared" si="32"/>
        <v>0d 20h 12m</v>
      </c>
      <c r="AF77" s="23"/>
      <c r="AG77" s="17" t="s">
        <v>214</v>
      </c>
      <c r="AH77" s="17" t="str">
        <f t="shared" si="33"/>
        <v>51.506693</v>
      </c>
      <c r="AI77" s="17" t="str">
        <f t="shared" si="34"/>
        <v xml:space="preserve"> -0.086723</v>
      </c>
      <c r="AJ77" s="17">
        <v>43</v>
      </c>
      <c r="AK77" s="17">
        <v>1</v>
      </c>
    </row>
    <row r="78" spans="1:37" x14ac:dyDescent="0.35">
      <c r="A78" s="135" t="s">
        <v>127</v>
      </c>
      <c r="B78" s="150">
        <f t="shared" si="27"/>
        <v>44821.166666666482</v>
      </c>
      <c r="C78" s="136">
        <v>44821</v>
      </c>
      <c r="D78" s="137">
        <v>0.16666666666666699</v>
      </c>
      <c r="E78" s="132">
        <f t="shared" si="35"/>
        <v>44821.166666666482</v>
      </c>
      <c r="F78" s="9" t="s">
        <v>65</v>
      </c>
      <c r="G78" s="173" t="str">
        <f>_xlfn.CONCAT(INDEX(Backend!$E$1:$E$30,MATCH(F78,Backend!$C$2:$C$30,0)),",",INDEX(Backend!$D$1:$D$30,MATCH(F78,Backend!$C$2:$C$30,0)))</f>
        <v>51.504338,-0.06873</v>
      </c>
      <c r="H78" s="10" t="str">
        <f t="shared" si="28"/>
        <v>51.504338</v>
      </c>
      <c r="I78" s="10" t="str">
        <f t="shared" si="29"/>
        <v>-0.06873</v>
      </c>
      <c r="J78" s="10"/>
      <c r="K78" s="10"/>
      <c r="L78" s="11">
        <v>127451</v>
      </c>
      <c r="M78" s="11">
        <f t="shared" si="38"/>
        <v>1662</v>
      </c>
      <c r="N78" s="106">
        <v>97866</v>
      </c>
      <c r="O78" s="103">
        <f t="shared" si="25"/>
        <v>974</v>
      </c>
      <c r="P78" s="103">
        <f t="shared" si="26"/>
        <v>97866</v>
      </c>
      <c r="Q78" s="11">
        <f t="shared" si="24"/>
        <v>29585</v>
      </c>
      <c r="R78" s="9" t="s">
        <v>60</v>
      </c>
      <c r="S78" s="9" t="str">
        <f>_xlfn.CONCAT(INDEX(Backend!$I$2:$I$30,MATCH(R78,Backend!$G$2:$G$30,0)),",",INDEX(Backend!$H$2:$H$30,MATCH(R78,Backend!$G$2:$G$30,0)))</f>
        <v>51.500732,-0.059162</v>
      </c>
      <c r="T78" s="9" t="str">
        <f t="shared" si="30"/>
        <v>51.500732</v>
      </c>
      <c r="U78" s="9" t="str">
        <f t="shared" si="31"/>
        <v>-0.059162</v>
      </c>
      <c r="V78" s="9" t="s">
        <v>162</v>
      </c>
      <c r="W78" s="9"/>
      <c r="X78" s="9"/>
      <c r="Y78" s="9"/>
      <c r="Z78" s="11">
        <v>2200</v>
      </c>
      <c r="AA78" s="11">
        <f t="shared" si="36"/>
        <v>31785</v>
      </c>
      <c r="AB78" s="11"/>
      <c r="AC78" s="22">
        <v>1900</v>
      </c>
      <c r="AD78" s="20">
        <f t="shared" si="37"/>
        <v>16.728947368421053</v>
      </c>
      <c r="AE78" s="114" t="str">
        <f t="shared" si="32"/>
        <v>0d 16h 43m</v>
      </c>
      <c r="AF78" s="23"/>
      <c r="AG78" s="17" t="s">
        <v>213</v>
      </c>
      <c r="AH78" s="17" t="str">
        <f t="shared" si="33"/>
        <v>51.506770</v>
      </c>
      <c r="AI78" s="17" t="str">
        <f t="shared" si="34"/>
        <v xml:space="preserve"> -0.087351</v>
      </c>
      <c r="AJ78" s="17">
        <v>44</v>
      </c>
      <c r="AK78" s="17">
        <v>1</v>
      </c>
    </row>
    <row r="79" spans="1:37" x14ac:dyDescent="0.35">
      <c r="A79" s="135" t="s">
        <v>127</v>
      </c>
      <c r="B79" s="150">
        <f t="shared" si="27"/>
        <v>44821.208333333147</v>
      </c>
      <c r="C79" s="136">
        <v>44821</v>
      </c>
      <c r="D79" s="137">
        <v>0.20833333333333301</v>
      </c>
      <c r="E79" s="132">
        <f t="shared" si="35"/>
        <v>44821.208333333147</v>
      </c>
      <c r="F79" s="9" t="s">
        <v>73</v>
      </c>
      <c r="G79" s="173" t="str">
        <f>_xlfn.CONCAT(INDEX(Backend!$E$1:$E$30,MATCH(F79,Backend!$C$2:$C$30,0)),",",INDEX(Backend!$D$1:$D$30,MATCH(F79,Backend!$C$2:$C$30,0)))</f>
        <v>51.4935172887218,-0.0537385776521644</v>
      </c>
      <c r="H79" s="10" t="str">
        <f t="shared" si="28"/>
        <v>51.4935172887218</v>
      </c>
      <c r="I79" s="10" t="str">
        <f t="shared" si="29"/>
        <v>-0.0537385776521644</v>
      </c>
      <c r="J79" s="10"/>
      <c r="K79" s="10"/>
      <c r="L79" s="11">
        <v>129998</v>
      </c>
      <c r="M79" s="11">
        <f t="shared" si="38"/>
        <v>2547</v>
      </c>
      <c r="N79" s="109">
        <v>99231</v>
      </c>
      <c r="O79" s="103">
        <f t="shared" si="25"/>
        <v>1365</v>
      </c>
      <c r="P79" s="103">
        <f t="shared" si="26"/>
        <v>99231</v>
      </c>
      <c r="Q79" s="11">
        <f t="shared" si="24"/>
        <v>30767</v>
      </c>
      <c r="R79" s="9" t="s">
        <v>74</v>
      </c>
      <c r="S79" s="9" t="str">
        <f>_xlfn.CONCAT(INDEX(Backend!$I$2:$I$30,MATCH(R79,Backend!$G$2:$G$30,0)),",",INDEX(Backend!$H$2:$H$30,MATCH(R79,Backend!$G$2:$G$30,0)))</f>
        <v>51.5019518002994,-0.0724772467279943</v>
      </c>
      <c r="T79" s="9" t="str">
        <f t="shared" si="30"/>
        <v>51.5019518002994</v>
      </c>
      <c r="U79" s="9" t="str">
        <f t="shared" si="31"/>
        <v>-0.0724772467279943</v>
      </c>
      <c r="V79" s="9" t="s">
        <v>162</v>
      </c>
      <c r="W79" s="9"/>
      <c r="X79" s="9"/>
      <c r="Y79" s="9"/>
      <c r="Z79" s="29">
        <v>0</v>
      </c>
      <c r="AA79" s="11">
        <f t="shared" si="36"/>
        <v>30767</v>
      </c>
      <c r="AB79" s="11"/>
      <c r="AC79" s="22">
        <v>1900</v>
      </c>
      <c r="AD79" s="20">
        <f t="shared" si="37"/>
        <v>16.193157894736842</v>
      </c>
      <c r="AE79" s="114" t="str">
        <f t="shared" si="32"/>
        <v>0d 16h 11m</v>
      </c>
      <c r="AF79" s="23"/>
      <c r="AG79" s="17" t="s">
        <v>212</v>
      </c>
      <c r="AH79" s="17" t="str">
        <f t="shared" si="33"/>
        <v>51.50680208057808</v>
      </c>
      <c r="AI79" s="17" t="str">
        <f t="shared" si="34"/>
        <v xml:space="preserve"> -0.08777848109507749</v>
      </c>
      <c r="AJ79" s="17">
        <v>45</v>
      </c>
      <c r="AK79" s="17">
        <v>1</v>
      </c>
    </row>
    <row r="80" spans="1:37" x14ac:dyDescent="0.35">
      <c r="A80" s="135" t="s">
        <v>127</v>
      </c>
      <c r="B80" s="150">
        <f t="shared" si="27"/>
        <v>44821.249999999811</v>
      </c>
      <c r="C80" s="136">
        <v>44821</v>
      </c>
      <c r="D80" s="137">
        <v>0.25</v>
      </c>
      <c r="E80" s="132">
        <f t="shared" si="35"/>
        <v>44821.249999999811</v>
      </c>
      <c r="F80" s="9" t="s">
        <v>73</v>
      </c>
      <c r="G80" s="173" t="str">
        <f>_xlfn.CONCAT(INDEX(Backend!$E$1:$E$30,MATCH(F80,Backend!$C$2:$C$30,0)),",",INDEX(Backend!$D$1:$D$30,MATCH(F80,Backend!$C$2:$C$30,0)))</f>
        <v>51.4935172887218,-0.0537385776521644</v>
      </c>
      <c r="H80" s="10" t="str">
        <f t="shared" si="28"/>
        <v>51.4935172887218</v>
      </c>
      <c r="I80" s="10" t="str">
        <f t="shared" si="29"/>
        <v>-0.0537385776521644</v>
      </c>
      <c r="J80" s="10"/>
      <c r="K80" s="10"/>
      <c r="L80" s="56"/>
      <c r="M80" s="11">
        <f t="shared" si="38"/>
        <v>-129998</v>
      </c>
      <c r="N80" s="110">
        <v>0</v>
      </c>
      <c r="O80" s="103">
        <f t="shared" si="25"/>
        <v>-99231</v>
      </c>
      <c r="P80" s="103">
        <f t="shared" si="26"/>
        <v>0</v>
      </c>
      <c r="Q80" s="11">
        <f t="shared" si="24"/>
        <v>0</v>
      </c>
      <c r="R80" s="9" t="s">
        <v>76</v>
      </c>
      <c r="S80" s="9" t="str">
        <f>_xlfn.CONCAT(INDEX(Backend!$I$2:$I$30,MATCH(R80,Backend!$G$2:$G$30,0)),",",INDEX(Backend!$H$2:$H$30,MATCH(R80,Backend!$G$2:$G$30,0)))</f>
        <v>51.5011868603813,-0.0686694737151128</v>
      </c>
      <c r="T80" s="9" t="str">
        <f t="shared" si="30"/>
        <v>51.5011868603813</v>
      </c>
      <c r="U80" s="9" t="str">
        <f t="shared" si="31"/>
        <v>-0.0686694737151128</v>
      </c>
      <c r="V80" s="9" t="s">
        <v>162</v>
      </c>
      <c r="W80" s="9"/>
      <c r="X80" s="9"/>
      <c r="Y80" s="9"/>
      <c r="Z80" s="29" t="s">
        <v>64</v>
      </c>
      <c r="AA80" s="59" t="s">
        <v>64</v>
      </c>
      <c r="AB80" s="59"/>
      <c r="AC80" s="118">
        <v>2200</v>
      </c>
      <c r="AD80" s="20" t="e">
        <f t="shared" si="37"/>
        <v>#VALUE!</v>
      </c>
      <c r="AE80" s="114" t="e">
        <f t="shared" si="32"/>
        <v>#VALUE!</v>
      </c>
      <c r="AF80" s="23"/>
      <c r="AG80" s="17" t="s">
        <v>211</v>
      </c>
      <c r="AH80" s="17" t="str">
        <f t="shared" si="33"/>
        <v>51.506487</v>
      </c>
      <c r="AI80" s="17" t="str">
        <f t="shared" si="34"/>
        <v xml:space="preserve"> -0.088578</v>
      </c>
      <c r="AJ80" s="17">
        <v>46</v>
      </c>
      <c r="AK80" s="17">
        <v>1</v>
      </c>
    </row>
    <row r="81" spans="1:37" x14ac:dyDescent="0.35">
      <c r="A81" s="135" t="s">
        <v>127</v>
      </c>
      <c r="B81" s="150">
        <f t="shared" si="27"/>
        <v>44821.291666666475</v>
      </c>
      <c r="C81" s="136">
        <v>44821</v>
      </c>
      <c r="D81" s="137">
        <v>0.29166666666666702</v>
      </c>
      <c r="E81" s="132">
        <f t="shared" si="35"/>
        <v>44821.291666666475</v>
      </c>
      <c r="F81" s="9" t="s">
        <v>77</v>
      </c>
      <c r="G81" s="173" t="str">
        <f>_xlfn.CONCAT(INDEX(Backend!$E$1:$E$30,MATCH(F81,Backend!$C$2:$C$30,0)),",",INDEX(Backend!$D$1:$D$30,MATCH(F81,Backend!$C$2:$C$30,0)))</f>
        <v>51.4997782707808,-0.0588027313861979</v>
      </c>
      <c r="H81" s="10" t="str">
        <f t="shared" si="28"/>
        <v>51.4997782707808</v>
      </c>
      <c r="I81" s="10" t="str">
        <f t="shared" si="29"/>
        <v>-0.0588027313861979</v>
      </c>
      <c r="J81" s="10"/>
      <c r="K81" s="10"/>
      <c r="L81" s="56"/>
      <c r="M81" s="11">
        <f t="shared" si="38"/>
        <v>0</v>
      </c>
      <c r="N81" s="110">
        <v>0</v>
      </c>
      <c r="O81" s="103">
        <f t="shared" si="25"/>
        <v>0</v>
      </c>
      <c r="P81" s="103">
        <f t="shared" si="26"/>
        <v>0</v>
      </c>
      <c r="Q81" s="11">
        <f t="shared" si="24"/>
        <v>0</v>
      </c>
      <c r="R81" s="9" t="s">
        <v>60</v>
      </c>
      <c r="S81" s="9" t="str">
        <f>_xlfn.CONCAT(INDEX(Backend!$I$2:$I$30,MATCH(R81,Backend!$G$2:$G$30,0)),",",INDEX(Backend!$H$2:$H$30,MATCH(R81,Backend!$G$2:$G$30,0)))</f>
        <v>51.500732,-0.059162</v>
      </c>
      <c r="T81" s="9" t="str">
        <f t="shared" si="30"/>
        <v>51.500732</v>
      </c>
      <c r="U81" s="9" t="str">
        <f t="shared" si="31"/>
        <v>-0.059162</v>
      </c>
      <c r="V81" s="9" t="s">
        <v>161</v>
      </c>
      <c r="W81" s="9"/>
      <c r="X81" s="9"/>
      <c r="Y81" s="9"/>
      <c r="Z81" s="75">
        <v>0</v>
      </c>
      <c r="AA81" s="76" t="s">
        <v>64</v>
      </c>
      <c r="AB81" s="76"/>
      <c r="AC81" s="118">
        <v>2200</v>
      </c>
      <c r="AD81" s="20" t="e">
        <f t="shared" si="37"/>
        <v>#VALUE!</v>
      </c>
      <c r="AE81" s="114" t="e">
        <f t="shared" si="32"/>
        <v>#VALUE!</v>
      </c>
      <c r="AF81" s="23"/>
      <c r="AG81" s="17" t="s">
        <v>210</v>
      </c>
      <c r="AH81" s="17" t="str">
        <f t="shared" si="33"/>
        <v>51.506672580656996</v>
      </c>
      <c r="AI81" s="17" t="str">
        <f t="shared" si="34"/>
        <v xml:space="preserve"> -0.08960666659492593</v>
      </c>
      <c r="AJ81" s="17">
        <v>47</v>
      </c>
      <c r="AK81" s="17">
        <v>1</v>
      </c>
    </row>
    <row r="82" spans="1:37" x14ac:dyDescent="0.35">
      <c r="A82" s="135" t="s">
        <v>127</v>
      </c>
      <c r="B82" s="150">
        <f t="shared" si="27"/>
        <v>44821.333333333139</v>
      </c>
      <c r="C82" s="136">
        <v>44821</v>
      </c>
      <c r="D82" s="137">
        <v>0.33333333333333298</v>
      </c>
      <c r="E82" s="132">
        <f t="shared" si="35"/>
        <v>44821.333333333139</v>
      </c>
      <c r="F82" s="9" t="s">
        <v>77</v>
      </c>
      <c r="G82" s="173" t="str">
        <f>_xlfn.CONCAT(INDEX(Backend!$E$1:$E$30,MATCH(F82,Backend!$C$2:$C$30,0)),",",INDEX(Backend!$D$1:$D$30,MATCH(F82,Backend!$C$2:$C$30,0)))</f>
        <v>51.4997782707808,-0.0588027313861979</v>
      </c>
      <c r="H82" s="10" t="str">
        <f t="shared" si="28"/>
        <v>51.4997782707808</v>
      </c>
      <c r="I82" s="10" t="str">
        <f t="shared" si="29"/>
        <v>-0.0588027313861979</v>
      </c>
      <c r="J82" s="10"/>
      <c r="K82" s="10"/>
      <c r="L82" s="11">
        <v>130686</v>
      </c>
      <c r="M82" s="11">
        <f t="shared" si="38"/>
        <v>130686</v>
      </c>
      <c r="N82" s="106">
        <v>107360</v>
      </c>
      <c r="O82" s="103">
        <f t="shared" si="25"/>
        <v>107360</v>
      </c>
      <c r="P82" s="103">
        <f t="shared" si="26"/>
        <v>107360</v>
      </c>
      <c r="Q82" s="11">
        <f t="shared" si="24"/>
        <v>23326</v>
      </c>
      <c r="R82" s="9" t="s">
        <v>60</v>
      </c>
      <c r="S82" s="9" t="str">
        <f>_xlfn.CONCAT(INDEX(Backend!$I$2:$I$30,MATCH(R82,Backend!$G$2:$G$30,0)),",",INDEX(Backend!$H$2:$H$30,MATCH(R82,Backend!$G$2:$G$30,0)))</f>
        <v>51.500732,-0.059162</v>
      </c>
      <c r="T82" s="9" t="str">
        <f t="shared" si="30"/>
        <v>51.500732</v>
      </c>
      <c r="U82" s="9" t="str">
        <f t="shared" si="31"/>
        <v>-0.059162</v>
      </c>
      <c r="V82" s="9" t="s">
        <v>161</v>
      </c>
      <c r="W82" s="9"/>
      <c r="X82" s="9"/>
      <c r="Y82" s="9"/>
      <c r="Z82" s="11">
        <v>2000</v>
      </c>
      <c r="AA82" s="11">
        <f>SUM(Q82+Z82)</f>
        <v>25326</v>
      </c>
      <c r="AB82" s="11"/>
      <c r="AC82" s="22">
        <v>2200</v>
      </c>
      <c r="AD82" s="20">
        <f t="shared" si="37"/>
        <v>11.511818181818182</v>
      </c>
      <c r="AE82" s="114" t="str">
        <f t="shared" si="32"/>
        <v>0d 11h 30m</v>
      </c>
      <c r="AF82" s="23"/>
      <c r="AG82" s="17" t="s">
        <v>209</v>
      </c>
      <c r="AH82" s="17" t="str">
        <f t="shared" si="33"/>
        <v>51.506560</v>
      </c>
      <c r="AI82" s="17" t="str">
        <f t="shared" si="34"/>
        <v xml:space="preserve"> -0.089990</v>
      </c>
      <c r="AJ82" s="17">
        <v>48</v>
      </c>
      <c r="AK82" s="17">
        <v>1</v>
      </c>
    </row>
    <row r="83" spans="1:37" x14ac:dyDescent="0.35">
      <c r="A83" s="135" t="s">
        <v>127</v>
      </c>
      <c r="B83" s="150">
        <f t="shared" si="27"/>
        <v>44821.374999999804</v>
      </c>
      <c r="C83" s="136">
        <v>44821</v>
      </c>
      <c r="D83" s="137">
        <v>0.375</v>
      </c>
      <c r="E83" s="132">
        <f t="shared" si="35"/>
        <v>44821.374999999804</v>
      </c>
      <c r="F83" s="9" t="s">
        <v>77</v>
      </c>
      <c r="G83" s="173" t="str">
        <f>_xlfn.CONCAT(INDEX(Backend!$E$1:$E$30,MATCH(F83,Backend!$C$2:$C$30,0)),",",INDEX(Backend!$D$1:$D$30,MATCH(F83,Backend!$C$2:$C$30,0)))</f>
        <v>51.4997782707808,-0.0588027313861979</v>
      </c>
      <c r="H83" s="10" t="str">
        <f t="shared" si="28"/>
        <v>51.4997782707808</v>
      </c>
      <c r="I83" s="10" t="str">
        <f t="shared" si="29"/>
        <v>-0.0588027313861979</v>
      </c>
      <c r="J83" s="10"/>
      <c r="K83" s="10"/>
      <c r="L83" s="11">
        <v>135506</v>
      </c>
      <c r="M83" s="11">
        <f t="shared" si="38"/>
        <v>4820</v>
      </c>
      <c r="N83" s="108">
        <v>108456</v>
      </c>
      <c r="O83" s="103">
        <f t="shared" si="25"/>
        <v>1096</v>
      </c>
      <c r="P83" s="103">
        <f t="shared" si="26"/>
        <v>108456</v>
      </c>
      <c r="Q83" s="11">
        <f t="shared" si="24"/>
        <v>27050</v>
      </c>
      <c r="R83" s="9" t="s">
        <v>60</v>
      </c>
      <c r="S83" s="9" t="str">
        <f>_xlfn.CONCAT(INDEX(Backend!$I$2:$I$30,MATCH(R83,Backend!$G$2:$G$30,0)),",",INDEX(Backend!$H$2:$H$30,MATCH(R83,Backend!$G$2:$G$30,0)))</f>
        <v>51.500732,-0.059162</v>
      </c>
      <c r="T83" s="9" t="str">
        <f t="shared" si="30"/>
        <v>51.500732</v>
      </c>
      <c r="U83" s="9" t="str">
        <f t="shared" si="31"/>
        <v>-0.059162</v>
      </c>
      <c r="V83" s="9" t="s">
        <v>161</v>
      </c>
      <c r="W83" s="9"/>
      <c r="X83" s="9"/>
      <c r="Y83" s="9"/>
      <c r="Z83" s="11">
        <v>2000</v>
      </c>
      <c r="AA83" s="11">
        <f>SUM(Q83+Z83)</f>
        <v>29050</v>
      </c>
      <c r="AB83" s="11"/>
      <c r="AC83" s="22">
        <v>2200</v>
      </c>
      <c r="AD83" s="20">
        <f t="shared" si="37"/>
        <v>13.204545454545455</v>
      </c>
      <c r="AE83" s="114" t="str">
        <f t="shared" si="32"/>
        <v>0d 13h 12m</v>
      </c>
      <c r="AF83" s="23"/>
      <c r="AG83" s="17" t="s">
        <v>208</v>
      </c>
      <c r="AH83" s="17" t="str">
        <f t="shared" si="33"/>
        <v>51.506622</v>
      </c>
      <c r="AI83" s="17" t="str">
        <f t="shared" si="34"/>
        <v xml:space="preserve"> -0.090406</v>
      </c>
      <c r="AJ83" s="17">
        <v>49</v>
      </c>
      <c r="AK83" s="17">
        <v>1</v>
      </c>
    </row>
    <row r="84" spans="1:37" x14ac:dyDescent="0.35">
      <c r="A84" s="135" t="s">
        <v>127</v>
      </c>
      <c r="B84" s="150">
        <f t="shared" si="27"/>
        <v>44821.416666666468</v>
      </c>
      <c r="C84" s="136">
        <v>44821</v>
      </c>
      <c r="D84" s="137">
        <v>0.41666666666666702</v>
      </c>
      <c r="E84" s="132">
        <f t="shared" si="35"/>
        <v>44821.416666666468</v>
      </c>
      <c r="F84" s="9" t="s">
        <v>77</v>
      </c>
      <c r="G84" s="173" t="str">
        <f>_xlfn.CONCAT(INDEX(Backend!$E$1:$E$30,MATCH(F84,Backend!$C$2:$C$30,0)),",",INDEX(Backend!$D$1:$D$30,MATCH(F84,Backend!$C$2:$C$30,0)))</f>
        <v>51.4997782707808,-0.0588027313861979</v>
      </c>
      <c r="H84" s="10" t="str">
        <f t="shared" si="28"/>
        <v>51.4997782707808</v>
      </c>
      <c r="I84" s="10" t="str">
        <f t="shared" si="29"/>
        <v>-0.0588027313861979</v>
      </c>
      <c r="J84" s="10"/>
      <c r="K84" s="10"/>
      <c r="L84" s="11">
        <v>145951</v>
      </c>
      <c r="M84" s="11">
        <f t="shared" si="38"/>
        <v>10445</v>
      </c>
      <c r="N84" s="111">
        <v>0</v>
      </c>
      <c r="O84" s="103">
        <f t="shared" si="25"/>
        <v>-108456</v>
      </c>
      <c r="P84" s="103">
        <f t="shared" si="26"/>
        <v>0</v>
      </c>
      <c r="Q84" s="11">
        <f t="shared" si="24"/>
        <v>145951</v>
      </c>
      <c r="R84" s="9" t="s">
        <v>60</v>
      </c>
      <c r="S84" s="9" t="str">
        <f>_xlfn.CONCAT(INDEX(Backend!$I$2:$I$30,MATCH(R84,Backend!$G$2:$G$30,0)),",",INDEX(Backend!$H$2:$H$30,MATCH(R84,Backend!$G$2:$G$30,0)))</f>
        <v>51.500732,-0.059162</v>
      </c>
      <c r="T84" s="9" t="str">
        <f t="shared" si="30"/>
        <v>51.500732</v>
      </c>
      <c r="U84" s="9" t="str">
        <f t="shared" si="31"/>
        <v>-0.059162</v>
      </c>
      <c r="V84" s="9" t="s">
        <v>161</v>
      </c>
      <c r="W84" s="9"/>
      <c r="X84" s="9"/>
      <c r="Y84" s="9"/>
      <c r="Z84" s="11">
        <v>1500</v>
      </c>
      <c r="AA84" s="11"/>
      <c r="AB84" s="11"/>
      <c r="AC84" s="22">
        <v>2200</v>
      </c>
      <c r="AD84" s="20">
        <f t="shared" si="37"/>
        <v>0</v>
      </c>
      <c r="AE84" s="114" t="str">
        <f t="shared" si="32"/>
        <v>0d 0h 0m</v>
      </c>
      <c r="AF84" s="23"/>
      <c r="AG84" s="17" t="s">
        <v>207</v>
      </c>
      <c r="AH84" s="17" t="str">
        <f t="shared" si="33"/>
        <v>51.506687</v>
      </c>
      <c r="AI84" s="17" t="str">
        <f t="shared" si="34"/>
        <v xml:space="preserve"> -0.090511</v>
      </c>
      <c r="AJ84" s="17">
        <v>50</v>
      </c>
      <c r="AK84" s="17">
        <v>1</v>
      </c>
    </row>
    <row r="85" spans="1:37" x14ac:dyDescent="0.35">
      <c r="A85" s="135" t="s">
        <v>127</v>
      </c>
      <c r="B85" s="150">
        <f t="shared" si="27"/>
        <v>44821.458333333132</v>
      </c>
      <c r="C85" s="136">
        <v>44821</v>
      </c>
      <c r="D85" s="137">
        <v>0.45833333333333298</v>
      </c>
      <c r="E85" s="132">
        <f t="shared" si="35"/>
        <v>44821.458333333132</v>
      </c>
      <c r="F85" s="9" t="s">
        <v>77</v>
      </c>
      <c r="G85" s="173" t="str">
        <f>_xlfn.CONCAT(INDEX(Backend!$E$1:$E$30,MATCH(F85,Backend!$C$2:$C$30,0)),",",INDEX(Backend!$D$1:$D$30,MATCH(F85,Backend!$C$2:$C$30,0)))</f>
        <v>51.4997782707808,-0.0588027313861979</v>
      </c>
      <c r="H85" s="10" t="str">
        <f t="shared" si="28"/>
        <v>51.4997782707808</v>
      </c>
      <c r="I85" s="10" t="str">
        <f t="shared" si="29"/>
        <v>-0.0588027313861979</v>
      </c>
      <c r="J85" s="10"/>
      <c r="K85" s="10"/>
      <c r="L85" s="11">
        <v>146598</v>
      </c>
      <c r="M85" s="11">
        <f t="shared" si="38"/>
        <v>647</v>
      </c>
      <c r="N85" s="106">
        <v>117127</v>
      </c>
      <c r="O85" s="103">
        <f t="shared" si="25"/>
        <v>117127</v>
      </c>
      <c r="P85" s="103">
        <f t="shared" si="26"/>
        <v>117127</v>
      </c>
      <c r="Q85" s="11">
        <f t="shared" si="24"/>
        <v>29471</v>
      </c>
      <c r="R85" s="9" t="s">
        <v>60</v>
      </c>
      <c r="S85" s="9" t="str">
        <f>_xlfn.CONCAT(INDEX(Backend!$I$2:$I$30,MATCH(R85,Backend!$G$2:$G$30,0)),",",INDEX(Backend!$H$2:$H$30,MATCH(R85,Backend!$G$2:$G$30,0)))</f>
        <v>51.500732,-0.059162</v>
      </c>
      <c r="T85" s="9" t="str">
        <f t="shared" si="30"/>
        <v>51.500732</v>
      </c>
      <c r="U85" s="9" t="str">
        <f t="shared" si="31"/>
        <v>-0.059162</v>
      </c>
      <c r="V85" s="9" t="s">
        <v>161</v>
      </c>
      <c r="W85" s="9"/>
      <c r="X85" s="9"/>
      <c r="Y85" s="9"/>
      <c r="Z85" s="11">
        <v>6000</v>
      </c>
      <c r="AA85" s="11">
        <f t="shared" ref="AA85:AA125" si="39">SUM(Q85+Z85)</f>
        <v>35471</v>
      </c>
      <c r="AB85" s="11"/>
      <c r="AC85" s="22">
        <v>2200</v>
      </c>
      <c r="AD85" s="20">
        <f t="shared" si="37"/>
        <v>16.12318181818182</v>
      </c>
      <c r="AE85" s="114" t="str">
        <f t="shared" si="32"/>
        <v>0d 16h 7m</v>
      </c>
      <c r="AF85" s="23"/>
      <c r="AG85" s="17" t="s">
        <v>206</v>
      </c>
      <c r="AH85" s="17" t="str">
        <f t="shared" si="33"/>
        <v>51.506972</v>
      </c>
      <c r="AI85" s="17" t="str">
        <f t="shared" si="34"/>
        <v xml:space="preserve"> -0.091090</v>
      </c>
      <c r="AJ85" s="17">
        <v>51</v>
      </c>
      <c r="AK85" s="17">
        <v>1</v>
      </c>
    </row>
    <row r="86" spans="1:37" x14ac:dyDescent="0.35">
      <c r="A86" s="135" t="s">
        <v>127</v>
      </c>
      <c r="B86" s="150">
        <f t="shared" si="27"/>
        <v>44821.499999999796</v>
      </c>
      <c r="C86" s="136">
        <v>44821</v>
      </c>
      <c r="D86" s="137">
        <v>0.5</v>
      </c>
      <c r="E86" s="132">
        <f t="shared" si="35"/>
        <v>44821.499999999796</v>
      </c>
      <c r="F86" s="9" t="s">
        <v>77</v>
      </c>
      <c r="G86" s="173" t="str">
        <f>_xlfn.CONCAT(INDEX(Backend!$E$1:$E$30,MATCH(F86,Backend!$C$2:$C$30,0)),",",INDEX(Backend!$D$1:$D$30,MATCH(F86,Backend!$C$2:$C$30,0)))</f>
        <v>51.4997782707808,-0.0588027313861979</v>
      </c>
      <c r="H86" s="10" t="str">
        <f t="shared" si="28"/>
        <v>51.4997782707808</v>
      </c>
      <c r="I86" s="10" t="str">
        <f t="shared" si="29"/>
        <v>-0.0588027313861979</v>
      </c>
      <c r="J86" s="10"/>
      <c r="K86" s="10"/>
      <c r="L86" s="56">
        <v>149996</v>
      </c>
      <c r="M86" s="11">
        <f t="shared" si="38"/>
        <v>3398</v>
      </c>
      <c r="N86" s="109">
        <v>119479</v>
      </c>
      <c r="O86" s="103">
        <f t="shared" si="25"/>
        <v>2352</v>
      </c>
      <c r="P86" s="103">
        <f t="shared" si="26"/>
        <v>119479</v>
      </c>
      <c r="Q86" s="11">
        <f t="shared" si="24"/>
        <v>30517</v>
      </c>
      <c r="R86" s="9" t="s">
        <v>60</v>
      </c>
      <c r="S86" s="9" t="str">
        <f>_xlfn.CONCAT(INDEX(Backend!$I$2:$I$30,MATCH(R86,Backend!$G$2:$G$30,0)),",",INDEX(Backend!$H$2:$H$30,MATCH(R86,Backend!$G$2:$G$30,0)))</f>
        <v>51.500732,-0.059162</v>
      </c>
      <c r="T86" s="9" t="str">
        <f t="shared" si="30"/>
        <v>51.500732</v>
      </c>
      <c r="U86" s="9" t="str">
        <f t="shared" si="31"/>
        <v>-0.059162</v>
      </c>
      <c r="V86" s="9" t="s">
        <v>161</v>
      </c>
      <c r="W86" s="9"/>
      <c r="X86" s="9"/>
      <c r="Y86" s="9"/>
      <c r="Z86" s="11">
        <v>7740</v>
      </c>
      <c r="AA86" s="11">
        <f t="shared" si="39"/>
        <v>38257</v>
      </c>
      <c r="AB86" s="11"/>
      <c r="AC86" s="22">
        <v>2200</v>
      </c>
      <c r="AD86" s="20">
        <f t="shared" si="37"/>
        <v>17.389545454545456</v>
      </c>
      <c r="AE86" s="114" t="str">
        <f t="shared" si="32"/>
        <v>0d 17h 23m</v>
      </c>
      <c r="AF86" s="23"/>
      <c r="AG86" s="17" t="s">
        <v>205</v>
      </c>
      <c r="AH86" s="17" t="str">
        <f t="shared" si="33"/>
        <v>51.507112</v>
      </c>
      <c r="AI86" s="17" t="str">
        <f t="shared" si="34"/>
        <v xml:space="preserve"> -0.091905</v>
      </c>
      <c r="AJ86" s="17">
        <v>52</v>
      </c>
      <c r="AK86" s="17">
        <v>1</v>
      </c>
    </row>
    <row r="87" spans="1:37" x14ac:dyDescent="0.35">
      <c r="A87" s="135" t="s">
        <v>127</v>
      </c>
      <c r="B87" s="150">
        <f t="shared" si="27"/>
        <v>44821.541666666461</v>
      </c>
      <c r="C87" s="136">
        <v>44821</v>
      </c>
      <c r="D87" s="137">
        <v>0.54166666666666696</v>
      </c>
      <c r="E87" s="132">
        <f t="shared" si="35"/>
        <v>44821.541666666461</v>
      </c>
      <c r="F87" s="9" t="s">
        <v>77</v>
      </c>
      <c r="G87" s="173" t="str">
        <f>_xlfn.CONCAT(INDEX(Backend!$E$1:$E$30,MATCH(F87,Backend!$C$2:$C$30,0)),",",INDEX(Backend!$D$1:$D$30,MATCH(F87,Backend!$C$2:$C$30,0)))</f>
        <v>51.4997782707808,-0.0588027313861979</v>
      </c>
      <c r="H87" s="10" t="str">
        <f t="shared" si="28"/>
        <v>51.4997782707808</v>
      </c>
      <c r="I87" s="10" t="str">
        <f t="shared" si="29"/>
        <v>-0.0588027313861979</v>
      </c>
      <c r="J87" s="10"/>
      <c r="K87" s="10"/>
      <c r="L87" s="56">
        <v>180457</v>
      </c>
      <c r="M87" s="11">
        <f t="shared" si="38"/>
        <v>30461</v>
      </c>
      <c r="N87" s="109">
        <v>118316</v>
      </c>
      <c r="O87" s="103">
        <f t="shared" si="25"/>
        <v>-1163</v>
      </c>
      <c r="P87" s="103">
        <f t="shared" si="26"/>
        <v>118316</v>
      </c>
      <c r="Q87" s="11">
        <f t="shared" si="24"/>
        <v>62141</v>
      </c>
      <c r="R87" s="9" t="s">
        <v>60</v>
      </c>
      <c r="S87" s="9" t="str">
        <f>_xlfn.CONCAT(INDEX(Backend!$I$2:$I$30,MATCH(R87,Backend!$G$2:$G$30,0)),",",INDEX(Backend!$H$2:$H$30,MATCH(R87,Backend!$G$2:$G$30,0)))</f>
        <v>51.500732,-0.059162</v>
      </c>
      <c r="T87" s="9" t="str">
        <f t="shared" si="30"/>
        <v>51.500732</v>
      </c>
      <c r="U87" s="9" t="str">
        <f t="shared" si="31"/>
        <v>-0.059162</v>
      </c>
      <c r="V87" s="9" t="s">
        <v>161</v>
      </c>
      <c r="W87" s="9"/>
      <c r="X87" s="9"/>
      <c r="Y87" s="9"/>
      <c r="Z87" s="11">
        <v>3900</v>
      </c>
      <c r="AA87" s="11">
        <f t="shared" si="39"/>
        <v>66041</v>
      </c>
      <c r="AB87" s="11"/>
      <c r="AC87" s="22">
        <v>2200</v>
      </c>
      <c r="AD87" s="20">
        <f t="shared" si="37"/>
        <v>30.018636363636364</v>
      </c>
      <c r="AE87" s="114" t="str">
        <f t="shared" si="32"/>
        <v>1d 6h 1m</v>
      </c>
      <c r="AF87" s="23"/>
      <c r="AG87" s="17" t="s">
        <v>204</v>
      </c>
      <c r="AH87" s="17" t="str">
        <f t="shared" si="33"/>
        <v>51.507104</v>
      </c>
      <c r="AI87" s="17" t="str">
        <f t="shared" si="34"/>
        <v xml:space="preserve"> -0.092160</v>
      </c>
      <c r="AJ87" s="17">
        <v>53</v>
      </c>
      <c r="AK87" s="17">
        <v>1</v>
      </c>
    </row>
    <row r="88" spans="1:37" x14ac:dyDescent="0.35">
      <c r="A88" s="135" t="s">
        <v>127</v>
      </c>
      <c r="B88" s="150">
        <f t="shared" si="27"/>
        <v>44821.583333333125</v>
      </c>
      <c r="C88" s="136">
        <v>44821</v>
      </c>
      <c r="D88" s="137">
        <v>0.58333333333333304</v>
      </c>
      <c r="E88" s="132">
        <f t="shared" si="35"/>
        <v>44821.583333333125</v>
      </c>
      <c r="F88" s="9" t="s">
        <v>77</v>
      </c>
      <c r="G88" s="173" t="str">
        <f>_xlfn.CONCAT(INDEX(Backend!$E$1:$E$30,MATCH(F88,Backend!$C$2:$C$30,0)),",",INDEX(Backend!$D$1:$D$30,MATCH(F88,Backend!$C$2:$C$30,0)))</f>
        <v>51.4997782707808,-0.0588027313861979</v>
      </c>
      <c r="H88" s="10" t="str">
        <f t="shared" si="28"/>
        <v>51.4997782707808</v>
      </c>
      <c r="I88" s="10" t="str">
        <f t="shared" si="29"/>
        <v>-0.0588027313861979</v>
      </c>
      <c r="J88" s="10"/>
      <c r="K88" s="10"/>
      <c r="L88" s="11">
        <v>182865</v>
      </c>
      <c r="M88" s="11">
        <f t="shared" si="38"/>
        <v>2408</v>
      </c>
      <c r="N88" s="106">
        <v>122407</v>
      </c>
      <c r="O88" s="103">
        <f t="shared" si="25"/>
        <v>4091</v>
      </c>
      <c r="P88" s="103">
        <f t="shared" si="26"/>
        <v>122407</v>
      </c>
      <c r="Q88" s="11">
        <f t="shared" si="24"/>
        <v>60458</v>
      </c>
      <c r="R88" s="9" t="s">
        <v>60</v>
      </c>
      <c r="S88" s="9" t="str">
        <f>_xlfn.CONCAT(INDEX(Backend!$I$2:$I$30,MATCH(R88,Backend!$G$2:$G$30,0)),",",INDEX(Backend!$H$2:$H$30,MATCH(R88,Backend!$G$2:$G$30,0)))</f>
        <v>51.500732,-0.059162</v>
      </c>
      <c r="T88" s="9" t="str">
        <f t="shared" si="30"/>
        <v>51.500732</v>
      </c>
      <c r="U88" s="9" t="str">
        <f t="shared" si="31"/>
        <v>-0.059162</v>
      </c>
      <c r="V88" s="9" t="s">
        <v>161</v>
      </c>
      <c r="W88" s="9"/>
      <c r="X88" s="9"/>
      <c r="Y88" s="9"/>
      <c r="Z88" s="11">
        <v>1800</v>
      </c>
      <c r="AA88" s="11">
        <f t="shared" si="39"/>
        <v>62258</v>
      </c>
      <c r="AB88" s="11"/>
      <c r="AC88" s="22">
        <v>2200</v>
      </c>
      <c r="AD88" s="20">
        <f t="shared" si="37"/>
        <v>28.299090909090911</v>
      </c>
      <c r="AE88" s="114" t="str">
        <f t="shared" si="32"/>
        <v>1d 4h 17m</v>
      </c>
      <c r="AF88" s="23"/>
      <c r="AG88" s="17" t="s">
        <v>203</v>
      </c>
      <c r="AH88" s="17" t="str">
        <f t="shared" si="33"/>
        <v>51.507114</v>
      </c>
      <c r="AI88" s="17" t="str">
        <f t="shared" si="34"/>
        <v xml:space="preserve"> -0.092745</v>
      </c>
      <c r="AJ88" s="17">
        <v>54</v>
      </c>
      <c r="AK88" s="17">
        <v>1</v>
      </c>
    </row>
    <row r="89" spans="1:37" x14ac:dyDescent="0.35">
      <c r="A89" s="135" t="s">
        <v>127</v>
      </c>
      <c r="B89" s="150">
        <f t="shared" si="27"/>
        <v>44821.624999999789</v>
      </c>
      <c r="C89" s="136">
        <v>44821</v>
      </c>
      <c r="D89" s="137">
        <v>0.625</v>
      </c>
      <c r="E89" s="132">
        <f t="shared" si="35"/>
        <v>44821.624999999789</v>
      </c>
      <c r="F89" s="9" t="s">
        <v>77</v>
      </c>
      <c r="G89" s="173" t="str">
        <f>_xlfn.CONCAT(INDEX(Backend!$E$1:$E$30,MATCH(F89,Backend!$C$2:$C$30,0)),",",INDEX(Backend!$D$1:$D$30,MATCH(F89,Backend!$C$2:$C$30,0)))</f>
        <v>51.4997782707808,-0.0588027313861979</v>
      </c>
      <c r="H89" s="10" t="str">
        <f t="shared" si="28"/>
        <v>51.4997782707808</v>
      </c>
      <c r="I89" s="10" t="str">
        <f t="shared" si="29"/>
        <v>-0.0588027313861979</v>
      </c>
      <c r="J89" s="10"/>
      <c r="K89" s="10"/>
      <c r="L89" s="11">
        <v>183699</v>
      </c>
      <c r="M89" s="11">
        <f t="shared" si="38"/>
        <v>834</v>
      </c>
      <c r="N89" s="106">
        <v>125283</v>
      </c>
      <c r="O89" s="103">
        <f t="shared" si="25"/>
        <v>2876</v>
      </c>
      <c r="P89" s="103">
        <f t="shared" si="26"/>
        <v>125283</v>
      </c>
      <c r="Q89" s="11">
        <f t="shared" si="24"/>
        <v>58416</v>
      </c>
      <c r="R89" s="9" t="s">
        <v>60</v>
      </c>
      <c r="S89" s="9" t="str">
        <f>_xlfn.CONCAT(INDEX(Backend!$I$2:$I$30,MATCH(R89,Backend!$G$2:$G$30,0)),",",INDEX(Backend!$H$2:$H$30,MATCH(R89,Backend!$G$2:$G$30,0)))</f>
        <v>51.500732,-0.059162</v>
      </c>
      <c r="T89" s="9" t="str">
        <f t="shared" si="30"/>
        <v>51.500732</v>
      </c>
      <c r="U89" s="9" t="str">
        <f t="shared" si="31"/>
        <v>-0.059162</v>
      </c>
      <c r="V89" s="9" t="s">
        <v>161</v>
      </c>
      <c r="W89" s="9"/>
      <c r="X89" s="9"/>
      <c r="Y89" s="9"/>
      <c r="Z89" s="11">
        <v>1400</v>
      </c>
      <c r="AA89" s="11">
        <f t="shared" si="39"/>
        <v>59816</v>
      </c>
      <c r="AB89" s="11"/>
      <c r="AC89" s="22">
        <v>2200</v>
      </c>
      <c r="AD89" s="20">
        <f t="shared" si="37"/>
        <v>27.189090909090908</v>
      </c>
      <c r="AE89" s="114" t="str">
        <f t="shared" si="32"/>
        <v>1d 3h 11m</v>
      </c>
      <c r="AF89" s="23"/>
      <c r="AG89" s="17" t="s">
        <v>202</v>
      </c>
      <c r="AH89" s="17" t="str">
        <f t="shared" si="33"/>
        <v>51.507615</v>
      </c>
      <c r="AI89" s="17" t="str">
        <f t="shared" si="34"/>
        <v xml:space="preserve"> -0.093075</v>
      </c>
      <c r="AJ89" s="17">
        <v>55</v>
      </c>
      <c r="AK89" s="17">
        <v>1</v>
      </c>
    </row>
    <row r="90" spans="1:37" x14ac:dyDescent="0.35">
      <c r="A90" s="135" t="s">
        <v>127</v>
      </c>
      <c r="B90" s="150">
        <f t="shared" si="27"/>
        <v>44821.666666666453</v>
      </c>
      <c r="C90" s="136">
        <v>44821</v>
      </c>
      <c r="D90" s="137">
        <v>0.66666666666666696</v>
      </c>
      <c r="E90" s="132">
        <f t="shared" si="35"/>
        <v>44821.666666666453</v>
      </c>
      <c r="F90" s="9" t="s">
        <v>77</v>
      </c>
      <c r="G90" s="173" t="str">
        <f>_xlfn.CONCAT(INDEX(Backend!$E$1:$E$30,MATCH(F90,Backend!$C$2:$C$30,0)),",",INDEX(Backend!$D$1:$D$30,MATCH(F90,Backend!$C$2:$C$30,0)))</f>
        <v>51.4997782707808,-0.0588027313861979</v>
      </c>
      <c r="H90" s="10" t="str">
        <f t="shared" si="28"/>
        <v>51.4997782707808</v>
      </c>
      <c r="I90" s="10" t="str">
        <f t="shared" si="29"/>
        <v>-0.0588027313861979</v>
      </c>
      <c r="J90" s="10"/>
      <c r="K90" s="10"/>
      <c r="L90" s="11">
        <v>185080</v>
      </c>
      <c r="M90" s="11">
        <f t="shared" si="38"/>
        <v>1381</v>
      </c>
      <c r="N90" s="106">
        <v>126983</v>
      </c>
      <c r="O90" s="103">
        <f t="shared" si="25"/>
        <v>1700</v>
      </c>
      <c r="P90" s="103">
        <f t="shared" si="26"/>
        <v>126983</v>
      </c>
      <c r="Q90" s="11">
        <f t="shared" ref="Q90:Q121" si="40">L90-P90</f>
        <v>58097</v>
      </c>
      <c r="R90" s="9" t="s">
        <v>60</v>
      </c>
      <c r="S90" s="9" t="str">
        <f>_xlfn.CONCAT(INDEX(Backend!$I$2:$I$30,MATCH(R90,Backend!$G$2:$G$30,0)),",",INDEX(Backend!$H$2:$H$30,MATCH(R90,Backend!$G$2:$G$30,0)))</f>
        <v>51.500732,-0.059162</v>
      </c>
      <c r="T90" s="9" t="str">
        <f t="shared" si="30"/>
        <v>51.500732</v>
      </c>
      <c r="U90" s="9" t="str">
        <f t="shared" si="31"/>
        <v>-0.059162</v>
      </c>
      <c r="V90" s="9" t="s">
        <v>161</v>
      </c>
      <c r="W90" s="9"/>
      <c r="X90" s="9"/>
      <c r="Y90" s="9"/>
      <c r="Z90" s="119">
        <v>2900</v>
      </c>
      <c r="AA90" s="11">
        <f t="shared" si="39"/>
        <v>60997</v>
      </c>
      <c r="AB90" s="11"/>
      <c r="AC90" s="22">
        <v>2200</v>
      </c>
      <c r="AD90" s="20">
        <f t="shared" si="37"/>
        <v>27.725909090909092</v>
      </c>
      <c r="AE90" s="114" t="str">
        <f t="shared" si="32"/>
        <v>1d 3h 43m</v>
      </c>
      <c r="AF90" s="23"/>
      <c r="AG90" s="17" t="s">
        <v>201</v>
      </c>
      <c r="AH90" s="17" t="str">
        <f t="shared" si="33"/>
        <v>51.508138</v>
      </c>
      <c r="AI90" s="17" t="str">
        <f t="shared" si="34"/>
        <v xml:space="preserve"> -0.094754</v>
      </c>
      <c r="AJ90" s="17">
        <v>56</v>
      </c>
      <c r="AK90" s="17">
        <v>1</v>
      </c>
    </row>
    <row r="91" spans="1:37" x14ac:dyDescent="0.35">
      <c r="A91" s="135" t="s">
        <v>127</v>
      </c>
      <c r="B91" s="150">
        <f t="shared" si="27"/>
        <v>44821.708333333117</v>
      </c>
      <c r="C91" s="136">
        <v>44821</v>
      </c>
      <c r="D91" s="137">
        <v>0.70833333333333304</v>
      </c>
      <c r="E91" s="132">
        <f t="shared" si="35"/>
        <v>44821.708333333117</v>
      </c>
      <c r="F91" s="9" t="s">
        <v>77</v>
      </c>
      <c r="G91" s="173" t="str">
        <f>_xlfn.CONCAT(INDEX(Backend!$E$1:$E$30,MATCH(F91,Backend!$C$2:$C$30,0)),",",INDEX(Backend!$D$1:$D$30,MATCH(F91,Backend!$C$2:$C$30,0)))</f>
        <v>51.4997782707808,-0.0588027313861979</v>
      </c>
      <c r="H91" s="10" t="str">
        <f t="shared" si="28"/>
        <v>51.4997782707808</v>
      </c>
      <c r="I91" s="10" t="str">
        <f t="shared" si="29"/>
        <v>-0.0588027313861979</v>
      </c>
      <c r="J91" s="10"/>
      <c r="K91" s="10"/>
      <c r="L91" s="11">
        <v>188802</v>
      </c>
      <c r="M91" s="11">
        <f t="shared" si="38"/>
        <v>3722</v>
      </c>
      <c r="N91" s="106">
        <v>129504</v>
      </c>
      <c r="O91" s="103">
        <f t="shared" ref="O91:O122" si="41">N91-N90</f>
        <v>2521</v>
      </c>
      <c r="P91" s="103">
        <f t="shared" ref="P91:P122" si="42">P90+O91</f>
        <v>129504</v>
      </c>
      <c r="Q91" s="11">
        <f t="shared" si="40"/>
        <v>59298</v>
      </c>
      <c r="R91" s="9" t="s">
        <v>60</v>
      </c>
      <c r="S91" s="9" t="str">
        <f>_xlfn.CONCAT(INDEX(Backend!$I$2:$I$30,MATCH(R91,Backend!$G$2:$G$30,0)),",",INDEX(Backend!$H$2:$H$30,MATCH(R91,Backend!$G$2:$G$30,0)))</f>
        <v>51.500732,-0.059162</v>
      </c>
      <c r="T91" s="9" t="str">
        <f t="shared" si="30"/>
        <v>51.500732</v>
      </c>
      <c r="U91" s="9" t="str">
        <f t="shared" si="31"/>
        <v>-0.059162</v>
      </c>
      <c r="V91" s="9" t="s">
        <v>161</v>
      </c>
      <c r="W91" s="9"/>
      <c r="X91" s="9"/>
      <c r="Y91" s="9"/>
      <c r="Z91" s="11">
        <v>4700</v>
      </c>
      <c r="AA91" s="11">
        <f t="shared" si="39"/>
        <v>63998</v>
      </c>
      <c r="AB91" s="11"/>
      <c r="AC91" s="22">
        <v>2200</v>
      </c>
      <c r="AD91" s="20">
        <f t="shared" si="37"/>
        <v>29.09</v>
      </c>
      <c r="AE91" s="114" t="str">
        <f t="shared" si="32"/>
        <v>1d 5h 5m</v>
      </c>
      <c r="AF91" s="23"/>
      <c r="AG91" s="17" t="s">
        <v>200</v>
      </c>
      <c r="AH91" s="17" t="str">
        <f t="shared" si="33"/>
        <v>51.508460</v>
      </c>
      <c r="AI91" s="17" t="str">
        <f t="shared" si="34"/>
        <v xml:space="preserve"> -0.096283</v>
      </c>
      <c r="AJ91" s="17">
        <v>57</v>
      </c>
      <c r="AK91" s="17">
        <v>1</v>
      </c>
    </row>
    <row r="92" spans="1:37" x14ac:dyDescent="0.35">
      <c r="A92" s="135" t="s">
        <v>127</v>
      </c>
      <c r="B92" s="150">
        <f t="shared" si="27"/>
        <v>44821.749999999782</v>
      </c>
      <c r="C92" s="136">
        <v>44821</v>
      </c>
      <c r="D92" s="137">
        <v>0.75</v>
      </c>
      <c r="E92" s="132">
        <f t="shared" si="35"/>
        <v>44821.749999999782</v>
      </c>
      <c r="F92" s="9" t="s">
        <v>77</v>
      </c>
      <c r="G92" s="173" t="str">
        <f>_xlfn.CONCAT(INDEX(Backend!$E$1:$E$30,MATCH(F92,Backend!$C$2:$C$30,0)),",",INDEX(Backend!$D$1:$D$30,MATCH(F92,Backend!$C$2:$C$30,0)))</f>
        <v>51.4997782707808,-0.0588027313861979</v>
      </c>
      <c r="H92" s="10" t="str">
        <f t="shared" si="28"/>
        <v>51.4997782707808</v>
      </c>
      <c r="I92" s="10" t="str">
        <f t="shared" si="29"/>
        <v>-0.0588027313861979</v>
      </c>
      <c r="J92" s="10"/>
      <c r="K92" s="10"/>
      <c r="L92" s="11">
        <v>189709</v>
      </c>
      <c r="M92" s="11">
        <f t="shared" si="38"/>
        <v>907</v>
      </c>
      <c r="N92" s="106">
        <v>129377</v>
      </c>
      <c r="O92" s="103">
        <f t="shared" si="41"/>
        <v>-127</v>
      </c>
      <c r="P92" s="103">
        <f t="shared" si="42"/>
        <v>129377</v>
      </c>
      <c r="Q92" s="11">
        <f t="shared" si="40"/>
        <v>60332</v>
      </c>
      <c r="R92" s="9" t="s">
        <v>60</v>
      </c>
      <c r="S92" s="9" t="str">
        <f>_xlfn.CONCAT(INDEX(Backend!$I$2:$I$30,MATCH(R92,Backend!$G$2:$G$30,0)),",",INDEX(Backend!$H$2:$H$30,MATCH(R92,Backend!$G$2:$G$30,0)))</f>
        <v>51.500732,-0.059162</v>
      </c>
      <c r="T92" s="9" t="str">
        <f t="shared" si="30"/>
        <v>51.500732</v>
      </c>
      <c r="U92" s="9" t="str">
        <f t="shared" si="31"/>
        <v>-0.059162</v>
      </c>
      <c r="V92" s="9" t="s">
        <v>161</v>
      </c>
      <c r="W92" s="9"/>
      <c r="X92" s="9"/>
      <c r="Y92" s="9"/>
      <c r="Z92" s="11">
        <v>5100</v>
      </c>
      <c r="AA92" s="11">
        <f t="shared" si="39"/>
        <v>65432</v>
      </c>
      <c r="AB92" s="11"/>
      <c r="AC92" s="22">
        <v>2200</v>
      </c>
      <c r="AD92" s="20">
        <f t="shared" si="37"/>
        <v>29.741818181818182</v>
      </c>
      <c r="AE92" s="114" t="str">
        <f t="shared" si="32"/>
        <v>1d 5h 44m</v>
      </c>
      <c r="AF92" s="23"/>
      <c r="AG92" s="17" t="s">
        <v>199</v>
      </c>
      <c r="AH92" s="17" t="str">
        <f t="shared" si="33"/>
        <v>51.508503</v>
      </c>
      <c r="AI92" s="17" t="str">
        <f t="shared" si="34"/>
        <v xml:space="preserve"> -0.097527</v>
      </c>
      <c r="AJ92" s="17">
        <v>58</v>
      </c>
      <c r="AK92" s="17">
        <v>1</v>
      </c>
    </row>
    <row r="93" spans="1:37" x14ac:dyDescent="0.35">
      <c r="A93" s="135" t="s">
        <v>127</v>
      </c>
      <c r="B93" s="150">
        <f t="shared" si="27"/>
        <v>44821.791666666446</v>
      </c>
      <c r="C93" s="136">
        <v>44821</v>
      </c>
      <c r="D93" s="137">
        <v>0.79166666666666696</v>
      </c>
      <c r="E93" s="132">
        <f t="shared" si="35"/>
        <v>44821.791666666446</v>
      </c>
      <c r="F93" s="9" t="s">
        <v>77</v>
      </c>
      <c r="G93" s="173" t="str">
        <f>_xlfn.CONCAT(INDEX(Backend!$E$1:$E$30,MATCH(F93,Backend!$C$2:$C$30,0)),",",INDEX(Backend!$D$1:$D$30,MATCH(F93,Backend!$C$2:$C$30,0)))</f>
        <v>51.4997782707808,-0.0588027313861979</v>
      </c>
      <c r="H93" s="10" t="str">
        <f t="shared" si="28"/>
        <v>51.4997782707808</v>
      </c>
      <c r="I93" s="10" t="str">
        <f t="shared" si="29"/>
        <v>-0.0588027313861979</v>
      </c>
      <c r="J93" s="10"/>
      <c r="K93" s="10"/>
      <c r="L93" s="11">
        <v>190826</v>
      </c>
      <c r="M93" s="11">
        <f t="shared" si="38"/>
        <v>1117</v>
      </c>
      <c r="N93" s="106">
        <v>130647</v>
      </c>
      <c r="O93" s="103">
        <f t="shared" si="41"/>
        <v>1270</v>
      </c>
      <c r="P93" s="103">
        <f t="shared" si="42"/>
        <v>130647</v>
      </c>
      <c r="Q93" s="11">
        <f t="shared" si="40"/>
        <v>60179</v>
      </c>
      <c r="R93" s="9" t="s">
        <v>60</v>
      </c>
      <c r="S93" s="9" t="str">
        <f>_xlfn.CONCAT(INDEX(Backend!$I$2:$I$30,MATCH(R93,Backend!$G$2:$G$30,0)),",",INDEX(Backend!$H$2:$H$30,MATCH(R93,Backend!$G$2:$G$30,0)))</f>
        <v>51.500732,-0.059162</v>
      </c>
      <c r="T93" s="9" t="str">
        <f t="shared" si="30"/>
        <v>51.500732</v>
      </c>
      <c r="U93" s="9" t="str">
        <f t="shared" si="31"/>
        <v>-0.059162</v>
      </c>
      <c r="V93" s="9" t="s">
        <v>161</v>
      </c>
      <c r="W93" s="9"/>
      <c r="X93" s="9"/>
      <c r="Y93" s="9"/>
      <c r="Z93" s="11">
        <v>6200</v>
      </c>
      <c r="AA93" s="11">
        <f t="shared" si="39"/>
        <v>66379</v>
      </c>
      <c r="AB93" s="11"/>
      <c r="AC93" s="22">
        <v>2200</v>
      </c>
      <c r="AD93" s="20">
        <f t="shared" si="37"/>
        <v>30.172272727272727</v>
      </c>
      <c r="AE93" s="114" t="str">
        <f t="shared" si="32"/>
        <v>1d 6h 10m</v>
      </c>
      <c r="AF93" s="23"/>
      <c r="AG93" s="17" t="s">
        <v>198</v>
      </c>
      <c r="AH93" s="17" t="str">
        <f t="shared" si="33"/>
        <v>51.508552</v>
      </c>
      <c r="AI93" s="17" t="str">
        <f t="shared" si="34"/>
        <v xml:space="preserve"> -0.098742</v>
      </c>
      <c r="AJ93" s="17">
        <v>59</v>
      </c>
      <c r="AK93" s="17">
        <v>1</v>
      </c>
    </row>
    <row r="94" spans="1:37" x14ac:dyDescent="0.35">
      <c r="A94" s="135" t="s">
        <v>127</v>
      </c>
      <c r="B94" s="150">
        <f t="shared" si="27"/>
        <v>44821.83333333311</v>
      </c>
      <c r="C94" s="136">
        <v>44821</v>
      </c>
      <c r="D94" s="137">
        <v>0.83333333333333304</v>
      </c>
      <c r="E94" s="132">
        <f t="shared" si="35"/>
        <v>44821.83333333311</v>
      </c>
      <c r="F94" s="9" t="s">
        <v>78</v>
      </c>
      <c r="G94" s="173" t="str">
        <f>_xlfn.CONCAT(INDEX(Backend!$E$1:$E$30,MATCH(F94,Backend!$C$2:$C$30,0)),",",INDEX(Backend!$D$1:$D$30,MATCH(F94,Backend!$C$2:$C$30,0)))</f>
        <v>51.498806,-0.058264</v>
      </c>
      <c r="H94" s="10" t="str">
        <f t="shared" si="28"/>
        <v>51.498806</v>
      </c>
      <c r="I94" s="10" t="str">
        <f t="shared" si="29"/>
        <v>-0.058264</v>
      </c>
      <c r="J94" s="10"/>
      <c r="K94" s="10"/>
      <c r="L94" s="11">
        <v>195071</v>
      </c>
      <c r="M94" s="11">
        <f t="shared" si="38"/>
        <v>4245</v>
      </c>
      <c r="N94" s="106">
        <v>135741</v>
      </c>
      <c r="O94" s="103">
        <f t="shared" si="41"/>
        <v>5094</v>
      </c>
      <c r="P94" s="103">
        <f t="shared" si="42"/>
        <v>135741</v>
      </c>
      <c r="Q94" s="11">
        <f t="shared" si="40"/>
        <v>59330</v>
      </c>
      <c r="R94" s="9" t="s">
        <v>60</v>
      </c>
      <c r="S94" s="9" t="str">
        <f>_xlfn.CONCAT(INDEX(Backend!$I$2:$I$30,MATCH(R94,Backend!$G$2:$G$30,0)),",",INDEX(Backend!$H$2:$H$30,MATCH(R94,Backend!$G$2:$G$30,0)))</f>
        <v>51.500732,-0.059162</v>
      </c>
      <c r="T94" s="9" t="str">
        <f t="shared" si="30"/>
        <v>51.500732</v>
      </c>
      <c r="U94" s="9" t="str">
        <f t="shared" si="31"/>
        <v>-0.059162</v>
      </c>
      <c r="V94" s="9" t="s">
        <v>161</v>
      </c>
      <c r="W94" s="9"/>
      <c r="X94" s="9"/>
      <c r="Y94" s="9"/>
      <c r="Z94" s="11">
        <v>4800</v>
      </c>
      <c r="AA94" s="11">
        <f t="shared" si="39"/>
        <v>64130</v>
      </c>
      <c r="AB94" s="11"/>
      <c r="AC94" s="22">
        <v>2200</v>
      </c>
      <c r="AD94" s="20">
        <f t="shared" si="37"/>
        <v>29.15</v>
      </c>
      <c r="AE94" s="114" t="str">
        <f t="shared" si="32"/>
        <v>1d 5h 9m</v>
      </c>
      <c r="AF94" s="23"/>
      <c r="AG94" s="17" t="s">
        <v>197</v>
      </c>
      <c r="AH94" s="17" t="str">
        <f t="shared" si="33"/>
        <v>51.508642</v>
      </c>
      <c r="AI94" s="17" t="str">
        <f t="shared" si="34"/>
        <v xml:space="preserve"> -0.100207</v>
      </c>
      <c r="AJ94" s="17">
        <v>60</v>
      </c>
      <c r="AK94" s="17">
        <v>1</v>
      </c>
    </row>
    <row r="95" spans="1:37" x14ac:dyDescent="0.35">
      <c r="A95" s="135" t="s">
        <v>127</v>
      </c>
      <c r="B95" s="150">
        <f t="shared" si="27"/>
        <v>44821.874999999774</v>
      </c>
      <c r="C95" s="136">
        <v>44821</v>
      </c>
      <c r="D95" s="137">
        <v>0.875</v>
      </c>
      <c r="E95" s="132">
        <f t="shared" si="35"/>
        <v>44821.874999999774</v>
      </c>
      <c r="F95" s="9" t="s">
        <v>77</v>
      </c>
      <c r="G95" s="173" t="str">
        <f>_xlfn.CONCAT(INDEX(Backend!$E$1:$E$30,MATCH(F95,Backend!$C$2:$C$30,0)),",",INDEX(Backend!$D$1:$D$30,MATCH(F95,Backend!$C$2:$C$30,0)))</f>
        <v>51.4997782707808,-0.0588027313861979</v>
      </c>
      <c r="H95" s="10" t="str">
        <f t="shared" si="28"/>
        <v>51.4997782707808</v>
      </c>
      <c r="I95" s="10" t="str">
        <f t="shared" si="29"/>
        <v>-0.0588027313861979</v>
      </c>
      <c r="J95" s="10"/>
      <c r="K95" s="10"/>
      <c r="L95" s="11">
        <v>197271</v>
      </c>
      <c r="M95" s="11">
        <f t="shared" si="38"/>
        <v>2200</v>
      </c>
      <c r="N95" s="106">
        <v>135315</v>
      </c>
      <c r="O95" s="103">
        <f t="shared" si="41"/>
        <v>-426</v>
      </c>
      <c r="P95" s="103">
        <f t="shared" si="42"/>
        <v>135315</v>
      </c>
      <c r="Q95" s="11">
        <f t="shared" si="40"/>
        <v>61956</v>
      </c>
      <c r="R95" s="9" t="s">
        <v>60</v>
      </c>
      <c r="S95" s="9" t="str">
        <f>_xlfn.CONCAT(INDEX(Backend!$I$2:$I$30,MATCH(R95,Backend!$G$2:$G$30,0)),",",INDEX(Backend!$H$2:$H$30,MATCH(R95,Backend!$G$2:$G$30,0)))</f>
        <v>51.500732,-0.059162</v>
      </c>
      <c r="T95" s="9" t="str">
        <f t="shared" si="30"/>
        <v>51.500732</v>
      </c>
      <c r="U95" s="9" t="str">
        <f t="shared" si="31"/>
        <v>-0.059162</v>
      </c>
      <c r="V95" s="9" t="s">
        <v>161</v>
      </c>
      <c r="W95" s="9"/>
      <c r="X95" s="9"/>
      <c r="Y95" s="9"/>
      <c r="Z95" s="11">
        <v>5600</v>
      </c>
      <c r="AA95" s="11">
        <f t="shared" si="39"/>
        <v>67556</v>
      </c>
      <c r="AB95" s="11"/>
      <c r="AC95" s="22">
        <v>2200</v>
      </c>
      <c r="AD95" s="20">
        <f t="shared" si="37"/>
        <v>30.707272727272727</v>
      </c>
      <c r="AE95" s="114" t="str">
        <f t="shared" si="32"/>
        <v>1d 6h 42m</v>
      </c>
      <c r="AF95" s="23"/>
      <c r="AG95" s="17" t="s">
        <v>196</v>
      </c>
      <c r="AH95" s="17" t="str">
        <f t="shared" si="33"/>
        <v>51.508707</v>
      </c>
      <c r="AI95" s="17" t="str">
        <f t="shared" si="34"/>
        <v xml:space="preserve"> -0.102811</v>
      </c>
      <c r="AJ95" s="17">
        <v>61</v>
      </c>
      <c r="AK95" s="17">
        <v>1</v>
      </c>
    </row>
    <row r="96" spans="1:37" x14ac:dyDescent="0.35">
      <c r="A96" s="135" t="s">
        <v>127</v>
      </c>
      <c r="B96" s="150">
        <f t="shared" si="27"/>
        <v>44821.916666666439</v>
      </c>
      <c r="C96" s="136">
        <v>44821</v>
      </c>
      <c r="D96" s="137">
        <v>0.91666666666666696</v>
      </c>
      <c r="E96" s="132">
        <f t="shared" si="35"/>
        <v>44821.916666666439</v>
      </c>
      <c r="F96" s="9" t="s">
        <v>78</v>
      </c>
      <c r="G96" s="173" t="str">
        <f>_xlfn.CONCAT(INDEX(Backend!$E$1:$E$30,MATCH(F96,Backend!$C$2:$C$30,0)),",",INDEX(Backend!$D$1:$D$30,MATCH(F96,Backend!$C$2:$C$30,0)))</f>
        <v>51.498806,-0.058264</v>
      </c>
      <c r="H96" s="10" t="str">
        <f t="shared" si="28"/>
        <v>51.498806</v>
      </c>
      <c r="I96" s="10" t="str">
        <f t="shared" si="29"/>
        <v>-0.058264</v>
      </c>
      <c r="J96" s="10"/>
      <c r="K96" s="10"/>
      <c r="L96" s="11">
        <v>199175</v>
      </c>
      <c r="M96" s="11">
        <f t="shared" si="38"/>
        <v>1904</v>
      </c>
      <c r="N96" s="106">
        <v>146388</v>
      </c>
      <c r="O96" s="103">
        <f t="shared" si="41"/>
        <v>11073</v>
      </c>
      <c r="P96" s="103">
        <f t="shared" si="42"/>
        <v>146388</v>
      </c>
      <c r="Q96" s="11">
        <f t="shared" si="40"/>
        <v>52787</v>
      </c>
      <c r="R96" s="9" t="s">
        <v>60</v>
      </c>
      <c r="S96" s="9" t="str">
        <f>_xlfn.CONCAT(INDEX(Backend!$I$2:$I$30,MATCH(R96,Backend!$G$2:$G$30,0)),",",INDEX(Backend!$H$2:$H$30,MATCH(R96,Backend!$G$2:$G$30,0)))</f>
        <v>51.500732,-0.059162</v>
      </c>
      <c r="T96" s="9" t="str">
        <f t="shared" si="30"/>
        <v>51.500732</v>
      </c>
      <c r="U96" s="9" t="str">
        <f t="shared" si="31"/>
        <v>-0.059162</v>
      </c>
      <c r="V96" s="9" t="s">
        <v>161</v>
      </c>
      <c r="W96" s="9"/>
      <c r="X96" s="9"/>
      <c r="Y96" s="9"/>
      <c r="Z96" s="11">
        <v>6000</v>
      </c>
      <c r="AA96" s="11">
        <f t="shared" si="39"/>
        <v>58787</v>
      </c>
      <c r="AB96" s="11"/>
      <c r="AC96" s="22">
        <v>2200</v>
      </c>
      <c r="AD96" s="20">
        <f t="shared" si="37"/>
        <v>26.721363636363638</v>
      </c>
      <c r="AE96" s="114" t="str">
        <f t="shared" si="32"/>
        <v>1d 2h 43m</v>
      </c>
      <c r="AF96" s="23"/>
      <c r="AG96" s="17" t="s">
        <v>195</v>
      </c>
      <c r="AH96" s="17" t="str">
        <f t="shared" si="33"/>
        <v>51.508737</v>
      </c>
      <c r="AI96" s="17" t="str">
        <f t="shared" si="34"/>
        <v xml:space="preserve"> -0.103712</v>
      </c>
      <c r="AJ96" s="17">
        <v>62</v>
      </c>
      <c r="AK96" s="17">
        <v>1</v>
      </c>
    </row>
    <row r="97" spans="1:37" x14ac:dyDescent="0.35">
      <c r="A97" s="135" t="s">
        <v>127</v>
      </c>
      <c r="B97" s="150">
        <f t="shared" si="27"/>
        <v>44821.958333333103</v>
      </c>
      <c r="C97" s="136">
        <v>44821</v>
      </c>
      <c r="D97" s="137">
        <v>0.95833333333333304</v>
      </c>
      <c r="E97" s="132">
        <f t="shared" si="35"/>
        <v>44821.958333333103</v>
      </c>
      <c r="F97" s="9" t="s">
        <v>77</v>
      </c>
      <c r="G97" s="173" t="str">
        <f>_xlfn.CONCAT(INDEX(Backend!$E$1:$E$30,MATCH(F97,Backend!$C$2:$C$30,0)),",",INDEX(Backend!$D$1:$D$30,MATCH(F97,Backend!$C$2:$C$30,0)))</f>
        <v>51.4997782707808,-0.0588027313861979</v>
      </c>
      <c r="H97" s="10" t="str">
        <f t="shared" si="28"/>
        <v>51.4997782707808</v>
      </c>
      <c r="I97" s="10" t="str">
        <f t="shared" si="29"/>
        <v>-0.0588027313861979</v>
      </c>
      <c r="J97" s="10"/>
      <c r="K97" s="10"/>
      <c r="L97" s="11">
        <v>201480</v>
      </c>
      <c r="M97" s="11">
        <f t="shared" si="38"/>
        <v>2305</v>
      </c>
      <c r="N97" s="106">
        <v>148988</v>
      </c>
      <c r="O97" s="103">
        <f t="shared" si="41"/>
        <v>2600</v>
      </c>
      <c r="P97" s="103">
        <f t="shared" si="42"/>
        <v>148988</v>
      </c>
      <c r="Q97" s="11">
        <f t="shared" si="40"/>
        <v>52492</v>
      </c>
      <c r="R97" s="9" t="s">
        <v>60</v>
      </c>
      <c r="S97" s="9" t="str">
        <f>_xlfn.CONCAT(INDEX(Backend!$I$2:$I$30,MATCH(R97,Backend!$G$2:$G$30,0)),",",INDEX(Backend!$H$2:$H$30,MATCH(R97,Backend!$G$2:$G$30,0)))</f>
        <v>51.500732,-0.059162</v>
      </c>
      <c r="T97" s="9" t="str">
        <f t="shared" si="30"/>
        <v>51.500732</v>
      </c>
      <c r="U97" s="9" t="str">
        <f t="shared" si="31"/>
        <v>-0.059162</v>
      </c>
      <c r="V97" s="9" t="s">
        <v>161</v>
      </c>
      <c r="W97" s="9"/>
      <c r="X97" s="9"/>
      <c r="Y97" s="9"/>
      <c r="Z97" s="11">
        <v>11250</v>
      </c>
      <c r="AA97" s="11">
        <f t="shared" si="39"/>
        <v>63742</v>
      </c>
      <c r="AB97" s="11"/>
      <c r="AC97" s="22">
        <v>2200</v>
      </c>
      <c r="AD97" s="20">
        <f t="shared" si="37"/>
        <v>28.973636363636363</v>
      </c>
      <c r="AE97" s="114" t="str">
        <f t="shared" si="32"/>
        <v>1d 4h 58m</v>
      </c>
      <c r="AF97" s="23"/>
      <c r="AG97" s="17" t="s">
        <v>194</v>
      </c>
      <c r="AH97" s="17" t="str">
        <f t="shared" si="33"/>
        <v>51.508630</v>
      </c>
      <c r="AI97" s="17" t="str">
        <f t="shared" si="34"/>
        <v xml:space="preserve"> -0.105027</v>
      </c>
      <c r="AJ97" s="17">
        <v>63</v>
      </c>
      <c r="AK97" s="17">
        <v>1</v>
      </c>
    </row>
    <row r="98" spans="1:37" ht="14.5" customHeight="1" x14ac:dyDescent="0.35">
      <c r="A98" s="135" t="s">
        <v>128</v>
      </c>
      <c r="B98" s="150">
        <f t="shared" ref="B98:B129" si="43">E98</f>
        <v>44821.999999999767</v>
      </c>
      <c r="C98" s="136">
        <v>44822</v>
      </c>
      <c r="D98" s="137">
        <v>0</v>
      </c>
      <c r="E98" s="132">
        <f t="shared" si="35"/>
        <v>44821.999999999767</v>
      </c>
      <c r="F98" s="9" t="s">
        <v>77</v>
      </c>
      <c r="G98" s="173" t="str">
        <f>_xlfn.CONCAT(INDEX(Backend!$E$1:$E$30,MATCH(F98,Backend!$C$2:$C$30,0)),",",INDEX(Backend!$D$1:$D$30,MATCH(F98,Backend!$C$2:$C$30,0)))</f>
        <v>51.4997782707808,-0.0588027313861979</v>
      </c>
      <c r="H98" s="10" t="str">
        <f t="shared" ref="H98:H129" si="44">LEFT(G98,FIND(",",G98)-1)</f>
        <v>51.4997782707808</v>
      </c>
      <c r="I98" s="10" t="str">
        <f t="shared" ref="I98:I129" si="45">RIGHT(G98,LEN(G98)-FIND(",",G98))</f>
        <v>-0.0588027313861979</v>
      </c>
      <c r="J98" s="10"/>
      <c r="K98" s="10"/>
      <c r="L98" s="11">
        <v>203485</v>
      </c>
      <c r="M98" s="11">
        <f t="shared" si="38"/>
        <v>2005</v>
      </c>
      <c r="N98" s="106">
        <v>181517</v>
      </c>
      <c r="O98" s="103">
        <f t="shared" si="41"/>
        <v>32529</v>
      </c>
      <c r="P98" s="103">
        <f t="shared" si="42"/>
        <v>181517</v>
      </c>
      <c r="Q98" s="11">
        <f t="shared" si="40"/>
        <v>21968</v>
      </c>
      <c r="R98" s="9" t="s">
        <v>60</v>
      </c>
      <c r="S98" s="9" t="str">
        <f>_xlfn.CONCAT(INDEX(Backend!$I$2:$I$30,MATCH(R98,Backend!$G$2:$G$30,0)),",",INDEX(Backend!$H$2:$H$30,MATCH(R98,Backend!$G$2:$G$30,0)))</f>
        <v>51.500732,-0.059162</v>
      </c>
      <c r="T98" s="9" t="str">
        <f t="shared" ref="T98:T129" si="46">LEFT(S98,FIND(",",S98)-1)</f>
        <v>51.500732</v>
      </c>
      <c r="U98" s="9" t="str">
        <f t="shared" ref="U98:U129" si="47">RIGHT(S98,LEN(S98)-FIND(",",S98))</f>
        <v>-0.059162</v>
      </c>
      <c r="V98" s="9" t="s">
        <v>161</v>
      </c>
      <c r="W98" s="9"/>
      <c r="X98" s="9"/>
      <c r="Y98" s="9"/>
      <c r="Z98" s="11">
        <v>11250</v>
      </c>
      <c r="AA98" s="11">
        <f t="shared" si="39"/>
        <v>33218</v>
      </c>
      <c r="AB98" s="11"/>
      <c r="AC98" s="22">
        <v>2200</v>
      </c>
      <c r="AD98" s="20">
        <f t="shared" si="37"/>
        <v>15.09909090909091</v>
      </c>
      <c r="AE98" s="114" t="str">
        <f t="shared" ref="AE98:AE129" si="48">TEXT(AD98/24,"d\d h\h m\m")</f>
        <v>0d 15h 5m</v>
      </c>
      <c r="AF98" s="23"/>
      <c r="AG98" s="17" t="s">
        <v>193</v>
      </c>
      <c r="AH98" s="17" t="str">
        <f t="shared" si="33"/>
        <v>51.508633</v>
      </c>
      <c r="AI98" s="17" t="str">
        <f t="shared" si="34"/>
        <v xml:space="preserve"> -0.105913</v>
      </c>
      <c r="AJ98" s="17">
        <v>64</v>
      </c>
      <c r="AK98" s="17">
        <v>1</v>
      </c>
    </row>
    <row r="99" spans="1:37" ht="14.5" customHeight="1" x14ac:dyDescent="0.35">
      <c r="A99" s="135" t="s">
        <v>128</v>
      </c>
      <c r="B99" s="150">
        <f t="shared" si="43"/>
        <v>44822.041666666431</v>
      </c>
      <c r="C99" s="136">
        <v>44822</v>
      </c>
      <c r="D99" s="137">
        <v>4.1666666666666664E-2</v>
      </c>
      <c r="E99" s="132">
        <f t="shared" ref="E99:E129" si="49">E98+(1/24)</f>
        <v>44822.041666666431</v>
      </c>
      <c r="F99" s="9" t="s">
        <v>77</v>
      </c>
      <c r="G99" s="173" t="str">
        <f>_xlfn.CONCAT(INDEX(Backend!$E$1:$E$30,MATCH(F99,Backend!$C$2:$C$30,0)),",",INDEX(Backend!$D$1:$D$30,MATCH(F99,Backend!$C$2:$C$30,0)))</f>
        <v>51.4997782707808,-0.0588027313861979</v>
      </c>
      <c r="H99" s="10" t="str">
        <f t="shared" si="44"/>
        <v>51.4997782707808</v>
      </c>
      <c r="I99" s="10" t="str">
        <f t="shared" si="45"/>
        <v>-0.0588027313861979</v>
      </c>
      <c r="J99" s="10"/>
      <c r="K99" s="10"/>
      <c r="L99" s="11">
        <v>208958</v>
      </c>
      <c r="M99" s="11">
        <f t="shared" si="38"/>
        <v>5473</v>
      </c>
      <c r="N99" s="106">
        <v>183721</v>
      </c>
      <c r="O99" s="103">
        <f t="shared" si="41"/>
        <v>2204</v>
      </c>
      <c r="P99" s="103">
        <f t="shared" si="42"/>
        <v>183721</v>
      </c>
      <c r="Q99" s="11">
        <f t="shared" si="40"/>
        <v>25237</v>
      </c>
      <c r="R99" s="9" t="s">
        <v>60</v>
      </c>
      <c r="S99" s="9" t="str">
        <f>_xlfn.CONCAT(INDEX(Backend!$I$2:$I$30,MATCH(R99,Backend!$G$2:$G$30,0)),",",INDEX(Backend!$H$2:$H$30,MATCH(R99,Backend!$G$2:$G$30,0)))</f>
        <v>51.500732,-0.059162</v>
      </c>
      <c r="T99" s="9" t="str">
        <f t="shared" si="46"/>
        <v>51.500732</v>
      </c>
      <c r="U99" s="9" t="str">
        <f t="shared" si="47"/>
        <v>-0.059162</v>
      </c>
      <c r="V99" s="9" t="s">
        <v>161</v>
      </c>
      <c r="W99" s="9"/>
      <c r="X99" s="9"/>
      <c r="Y99" s="9"/>
      <c r="Z99" s="11">
        <v>9300</v>
      </c>
      <c r="AA99" s="11">
        <f t="shared" si="39"/>
        <v>34537</v>
      </c>
      <c r="AB99" s="11"/>
      <c r="AC99" s="22">
        <v>2200</v>
      </c>
      <c r="AD99" s="20">
        <f t="shared" si="37"/>
        <v>15.698636363636364</v>
      </c>
      <c r="AE99" s="114" t="str">
        <f t="shared" si="48"/>
        <v>0d 15h 41m</v>
      </c>
      <c r="AF99" s="23"/>
      <c r="AG99" s="17" t="s">
        <v>192</v>
      </c>
      <c r="AH99" s="17" t="str">
        <f t="shared" si="33"/>
        <v>51.508638</v>
      </c>
      <c r="AI99" s="17" t="str">
        <f t="shared" si="34"/>
        <v xml:space="preserve"> -0.107621</v>
      </c>
      <c r="AJ99" s="17">
        <v>65</v>
      </c>
      <c r="AK99" s="17">
        <v>1</v>
      </c>
    </row>
    <row r="100" spans="1:37" ht="14.5" customHeight="1" x14ac:dyDescent="0.35">
      <c r="A100" s="135" t="s">
        <v>128</v>
      </c>
      <c r="B100" s="150">
        <f t="shared" si="43"/>
        <v>44822.083333333096</v>
      </c>
      <c r="C100" s="136">
        <v>44822</v>
      </c>
      <c r="D100" s="137">
        <v>8.3333333333333329E-2</v>
      </c>
      <c r="E100" s="132">
        <f t="shared" si="49"/>
        <v>44822.083333333096</v>
      </c>
      <c r="F100" s="9" t="s">
        <v>77</v>
      </c>
      <c r="G100" s="173" t="str">
        <f>_xlfn.CONCAT(INDEX(Backend!$E$1:$E$30,MATCH(F100,Backend!$C$2:$C$30,0)),",",INDEX(Backend!$D$1:$D$30,MATCH(F100,Backend!$C$2:$C$30,0)))</f>
        <v>51.4997782707808,-0.0588027313861979</v>
      </c>
      <c r="H100" s="10" t="str">
        <f t="shared" si="44"/>
        <v>51.4997782707808</v>
      </c>
      <c r="I100" s="10" t="str">
        <f t="shared" si="45"/>
        <v>-0.0588027313861979</v>
      </c>
      <c r="J100" s="10"/>
      <c r="K100" s="10"/>
      <c r="L100" s="11">
        <v>211531</v>
      </c>
      <c r="M100" s="11">
        <f t="shared" si="38"/>
        <v>2573</v>
      </c>
      <c r="N100" s="106">
        <v>185076</v>
      </c>
      <c r="O100" s="103">
        <f t="shared" si="41"/>
        <v>1355</v>
      </c>
      <c r="P100" s="103">
        <f t="shared" si="42"/>
        <v>185076</v>
      </c>
      <c r="Q100" s="11">
        <f t="shared" si="40"/>
        <v>26455</v>
      </c>
      <c r="R100" s="9" t="s">
        <v>60</v>
      </c>
      <c r="S100" s="9" t="str">
        <f>_xlfn.CONCAT(INDEX(Backend!$I$2:$I$30,MATCH(R100,Backend!$G$2:$G$30,0)),",",INDEX(Backend!$H$2:$H$30,MATCH(R100,Backend!$G$2:$G$30,0)))</f>
        <v>51.500732,-0.059162</v>
      </c>
      <c r="T100" s="9" t="str">
        <f t="shared" si="46"/>
        <v>51.500732</v>
      </c>
      <c r="U100" s="9" t="str">
        <f t="shared" si="47"/>
        <v>-0.059162</v>
      </c>
      <c r="V100" s="9" t="s">
        <v>161</v>
      </c>
      <c r="W100" s="9"/>
      <c r="X100" s="9"/>
      <c r="Y100" s="9"/>
      <c r="Z100" s="11">
        <v>0</v>
      </c>
      <c r="AA100" s="11">
        <f t="shared" si="39"/>
        <v>26455</v>
      </c>
      <c r="AB100" s="11"/>
      <c r="AC100" s="22">
        <v>2200</v>
      </c>
      <c r="AD100" s="20">
        <f t="shared" si="37"/>
        <v>12.025</v>
      </c>
      <c r="AE100" s="114" t="str">
        <f t="shared" si="48"/>
        <v>0d 12h 1m</v>
      </c>
      <c r="AF100" s="23"/>
      <c r="AG100" s="17" t="s">
        <v>191</v>
      </c>
      <c r="AH100" s="17" t="str">
        <f t="shared" si="33"/>
        <v>51.508521</v>
      </c>
      <c r="AI100" s="17" t="str">
        <f t="shared" si="34"/>
        <v xml:space="preserve"> -0.107645</v>
      </c>
      <c r="AJ100" s="17">
        <v>66</v>
      </c>
      <c r="AK100" s="17">
        <v>1</v>
      </c>
    </row>
    <row r="101" spans="1:37" ht="14.5" customHeight="1" x14ac:dyDescent="0.35">
      <c r="A101" s="135" t="s">
        <v>128</v>
      </c>
      <c r="B101" s="150">
        <f t="shared" si="43"/>
        <v>44822.12499999976</v>
      </c>
      <c r="C101" s="136">
        <v>44822</v>
      </c>
      <c r="D101" s="137">
        <v>0.125</v>
      </c>
      <c r="E101" s="132">
        <f t="shared" si="49"/>
        <v>44822.12499999976</v>
      </c>
      <c r="F101" s="9" t="s">
        <v>77</v>
      </c>
      <c r="G101" s="173" t="str">
        <f>_xlfn.CONCAT(INDEX(Backend!$E$1:$E$30,MATCH(F101,Backend!$C$2:$C$30,0)),",",INDEX(Backend!$D$1:$D$30,MATCH(F101,Backend!$C$2:$C$30,0)))</f>
        <v>51.4997782707808,-0.0588027313861979</v>
      </c>
      <c r="H101" s="10" t="str">
        <f t="shared" si="44"/>
        <v>51.4997782707808</v>
      </c>
      <c r="I101" s="10" t="str">
        <f t="shared" si="45"/>
        <v>-0.0588027313861979</v>
      </c>
      <c r="J101" s="10"/>
      <c r="K101" s="10"/>
      <c r="L101" s="11">
        <v>211714</v>
      </c>
      <c r="M101" s="11">
        <f t="shared" si="38"/>
        <v>183</v>
      </c>
      <c r="N101" s="106">
        <v>187667</v>
      </c>
      <c r="O101" s="103">
        <f t="shared" si="41"/>
        <v>2591</v>
      </c>
      <c r="P101" s="103">
        <f t="shared" si="42"/>
        <v>187667</v>
      </c>
      <c r="Q101" s="11">
        <f t="shared" si="40"/>
        <v>24047</v>
      </c>
      <c r="R101" s="9" t="s">
        <v>60</v>
      </c>
      <c r="S101" s="9" t="str">
        <f>_xlfn.CONCAT(INDEX(Backend!$I$2:$I$30,MATCH(R101,Backend!$G$2:$G$30,0)),",",INDEX(Backend!$H$2:$H$30,MATCH(R101,Backend!$G$2:$G$30,0)))</f>
        <v>51.500732,-0.059162</v>
      </c>
      <c r="T101" s="9" t="str">
        <f t="shared" si="46"/>
        <v>51.500732</v>
      </c>
      <c r="U101" s="9" t="str">
        <f t="shared" si="47"/>
        <v>-0.059162</v>
      </c>
      <c r="V101" s="9" t="s">
        <v>161</v>
      </c>
      <c r="W101" s="9"/>
      <c r="X101" s="9"/>
      <c r="Y101" s="9"/>
      <c r="Z101" s="11">
        <v>0</v>
      </c>
      <c r="AA101" s="11">
        <f t="shared" si="39"/>
        <v>24047</v>
      </c>
      <c r="AB101" s="11"/>
      <c r="AC101" s="22">
        <v>2200</v>
      </c>
      <c r="AD101" s="20">
        <f t="shared" si="37"/>
        <v>10.930454545454545</v>
      </c>
      <c r="AE101" s="114" t="str">
        <f t="shared" si="48"/>
        <v>0d 10h 55m</v>
      </c>
      <c r="AF101" s="23"/>
      <c r="AG101" s="17" t="s">
        <v>190</v>
      </c>
      <c r="AH101" s="17" t="str">
        <f t="shared" si="33"/>
        <v>51.508464</v>
      </c>
      <c r="AI101" s="17" t="str">
        <f t="shared" si="34"/>
        <v xml:space="preserve"> -0.108587</v>
      </c>
      <c r="AJ101" s="17">
        <v>67</v>
      </c>
      <c r="AK101" s="17">
        <v>1</v>
      </c>
    </row>
    <row r="102" spans="1:37" ht="14.5" customHeight="1" x14ac:dyDescent="0.35">
      <c r="A102" s="135" t="s">
        <v>128</v>
      </c>
      <c r="B102" s="150">
        <f t="shared" si="43"/>
        <v>44822.166666666424</v>
      </c>
      <c r="C102" s="136">
        <v>44822</v>
      </c>
      <c r="D102" s="137">
        <v>0.16666666666666699</v>
      </c>
      <c r="E102" s="132">
        <f t="shared" si="49"/>
        <v>44822.166666666424</v>
      </c>
      <c r="F102" s="9" t="s">
        <v>77</v>
      </c>
      <c r="G102" s="173" t="str">
        <f>_xlfn.CONCAT(INDEX(Backend!$E$1:$E$30,MATCH(F102,Backend!$C$2:$C$30,0)),",",INDEX(Backend!$D$1:$D$30,MATCH(F102,Backend!$C$2:$C$30,0)))</f>
        <v>51.4997782707808,-0.0588027313861979</v>
      </c>
      <c r="H102" s="10" t="str">
        <f t="shared" si="44"/>
        <v>51.4997782707808</v>
      </c>
      <c r="I102" s="10" t="str">
        <f t="shared" si="45"/>
        <v>-0.0588027313861979</v>
      </c>
      <c r="J102" s="10"/>
      <c r="K102" s="10"/>
      <c r="L102" s="11">
        <v>215698</v>
      </c>
      <c r="M102" s="11">
        <f t="shared" si="38"/>
        <v>3984</v>
      </c>
      <c r="N102" s="106">
        <v>188823</v>
      </c>
      <c r="O102" s="103">
        <f t="shared" si="41"/>
        <v>1156</v>
      </c>
      <c r="P102" s="103">
        <f t="shared" si="42"/>
        <v>188823</v>
      </c>
      <c r="Q102" s="11">
        <f t="shared" si="40"/>
        <v>26875</v>
      </c>
      <c r="R102" s="9" t="s">
        <v>60</v>
      </c>
      <c r="S102" s="9" t="str">
        <f>_xlfn.CONCAT(INDEX(Backend!$I$2:$I$30,MATCH(R102,Backend!$G$2:$G$30,0)),",",INDEX(Backend!$H$2:$H$30,MATCH(R102,Backend!$G$2:$G$30,0)))</f>
        <v>51.500732,-0.059162</v>
      </c>
      <c r="T102" s="9" t="str">
        <f t="shared" si="46"/>
        <v>51.500732</v>
      </c>
      <c r="U102" s="9" t="str">
        <f t="shared" si="47"/>
        <v>-0.059162</v>
      </c>
      <c r="V102" s="9" t="s">
        <v>161</v>
      </c>
      <c r="W102" s="9"/>
      <c r="X102" s="9"/>
      <c r="Y102" s="9"/>
      <c r="Z102" s="11">
        <v>0</v>
      </c>
      <c r="AA102" s="11">
        <f t="shared" si="39"/>
        <v>26875</v>
      </c>
      <c r="AB102" s="11"/>
      <c r="AC102" s="22">
        <v>2200</v>
      </c>
      <c r="AD102" s="20">
        <f t="shared" si="37"/>
        <v>12.215909090909092</v>
      </c>
      <c r="AE102" s="114" t="str">
        <f t="shared" si="48"/>
        <v>0d 12h 12m</v>
      </c>
      <c r="AF102" s="23"/>
      <c r="AG102" s="17" t="s">
        <v>189</v>
      </c>
      <c r="AH102" s="17" t="str">
        <f t="shared" si="33"/>
        <v>51.508546</v>
      </c>
      <c r="AI102" s="17" t="str">
        <f t="shared" si="34"/>
        <v xml:space="preserve"> -0.109716</v>
      </c>
      <c r="AJ102" s="17">
        <v>68</v>
      </c>
      <c r="AK102" s="17">
        <v>1</v>
      </c>
    </row>
    <row r="103" spans="1:37" ht="14.5" customHeight="1" x14ac:dyDescent="0.35">
      <c r="A103" s="135" t="s">
        <v>128</v>
      </c>
      <c r="B103" s="150">
        <f t="shared" si="43"/>
        <v>44822.208333333088</v>
      </c>
      <c r="C103" s="136">
        <v>44822</v>
      </c>
      <c r="D103" s="137">
        <v>0.20833333333333301</v>
      </c>
      <c r="E103" s="132">
        <f t="shared" si="49"/>
        <v>44822.208333333088</v>
      </c>
      <c r="F103" s="9" t="s">
        <v>77</v>
      </c>
      <c r="G103" s="173" t="str">
        <f>_xlfn.CONCAT(INDEX(Backend!$E$1:$E$30,MATCH(F103,Backend!$C$2:$C$30,0)),",",INDEX(Backend!$D$1:$D$30,MATCH(F103,Backend!$C$2:$C$30,0)))</f>
        <v>51.4997782707808,-0.0588027313861979</v>
      </c>
      <c r="H103" s="10" t="str">
        <f t="shared" si="44"/>
        <v>51.4997782707808</v>
      </c>
      <c r="I103" s="10" t="str">
        <f t="shared" si="45"/>
        <v>-0.0588027313861979</v>
      </c>
      <c r="J103" s="10"/>
      <c r="K103" s="10"/>
      <c r="L103" s="11">
        <v>215992</v>
      </c>
      <c r="M103" s="11">
        <f t="shared" si="38"/>
        <v>294</v>
      </c>
      <c r="N103" s="106">
        <v>191026</v>
      </c>
      <c r="O103" s="103">
        <f t="shared" si="41"/>
        <v>2203</v>
      </c>
      <c r="P103" s="103">
        <f t="shared" si="42"/>
        <v>191026</v>
      </c>
      <c r="Q103" s="11">
        <f t="shared" si="40"/>
        <v>24966</v>
      </c>
      <c r="R103" s="9" t="s">
        <v>60</v>
      </c>
      <c r="S103" s="9" t="str">
        <f>_xlfn.CONCAT(INDEX(Backend!$I$2:$I$30,MATCH(R103,Backend!$G$2:$G$30,0)),",",INDEX(Backend!$H$2:$H$30,MATCH(R103,Backend!$G$2:$G$30,0)))</f>
        <v>51.500732,-0.059162</v>
      </c>
      <c r="T103" s="9" t="str">
        <f t="shared" si="46"/>
        <v>51.500732</v>
      </c>
      <c r="U103" s="9" t="str">
        <f t="shared" si="47"/>
        <v>-0.059162</v>
      </c>
      <c r="V103" s="9" t="s">
        <v>161</v>
      </c>
      <c r="W103" s="9"/>
      <c r="X103" s="9"/>
      <c r="Y103" s="9"/>
      <c r="Z103" s="11">
        <v>0</v>
      </c>
      <c r="AA103" s="11">
        <f t="shared" si="39"/>
        <v>24966</v>
      </c>
      <c r="AB103" s="11"/>
      <c r="AC103" s="22">
        <v>2200</v>
      </c>
      <c r="AD103" s="20">
        <f t="shared" ref="AD103:AD129" si="50">SUM(AA103/AC103)</f>
        <v>11.348181818181818</v>
      </c>
      <c r="AE103" s="114" t="str">
        <f t="shared" si="48"/>
        <v>0d 11h 20m</v>
      </c>
      <c r="AF103" s="23"/>
      <c r="AG103" s="17" t="s">
        <v>188</v>
      </c>
      <c r="AH103" s="17" t="str">
        <f t="shared" si="33"/>
        <v>51.508346</v>
      </c>
      <c r="AI103" s="17" t="str">
        <f t="shared" si="34"/>
        <v xml:space="preserve"> -0.111371</v>
      </c>
      <c r="AJ103" s="17">
        <v>69</v>
      </c>
      <c r="AK103" s="17">
        <v>1</v>
      </c>
    </row>
    <row r="104" spans="1:37" ht="14.5" customHeight="1" x14ac:dyDescent="0.35">
      <c r="A104" s="135" t="s">
        <v>128</v>
      </c>
      <c r="B104" s="150">
        <f t="shared" si="43"/>
        <v>44822.249999999753</v>
      </c>
      <c r="C104" s="136">
        <v>44822</v>
      </c>
      <c r="D104" s="137">
        <v>0.25</v>
      </c>
      <c r="E104" s="132">
        <f t="shared" si="49"/>
        <v>44822.249999999753</v>
      </c>
      <c r="F104" s="9" t="s">
        <v>77</v>
      </c>
      <c r="G104" s="173" t="str">
        <f>_xlfn.CONCAT(INDEX(Backend!$E$1:$E$30,MATCH(F104,Backend!$C$2:$C$30,0)),",",INDEX(Backend!$D$1:$D$30,MATCH(F104,Backend!$C$2:$C$30,0)))</f>
        <v>51.4997782707808,-0.0588027313861979</v>
      </c>
      <c r="H104" s="10" t="str">
        <f t="shared" si="44"/>
        <v>51.4997782707808</v>
      </c>
      <c r="I104" s="10" t="str">
        <f t="shared" si="45"/>
        <v>-0.0588027313861979</v>
      </c>
      <c r="J104" s="10"/>
      <c r="K104" s="10"/>
      <c r="L104" s="11">
        <v>216423</v>
      </c>
      <c r="M104" s="11">
        <f t="shared" si="38"/>
        <v>431</v>
      </c>
      <c r="N104" s="106">
        <v>192770</v>
      </c>
      <c r="O104" s="103">
        <f t="shared" si="41"/>
        <v>1744</v>
      </c>
      <c r="P104" s="103">
        <f t="shared" si="42"/>
        <v>192770</v>
      </c>
      <c r="Q104" s="11">
        <f t="shared" si="40"/>
        <v>23653</v>
      </c>
      <c r="R104" s="9" t="s">
        <v>60</v>
      </c>
      <c r="S104" s="9" t="str">
        <f>_xlfn.CONCAT(INDEX(Backend!$I$2:$I$30,MATCH(R104,Backend!$G$2:$G$30,0)),",",INDEX(Backend!$H$2:$H$30,MATCH(R104,Backend!$G$2:$G$30,0)))</f>
        <v>51.500732,-0.059162</v>
      </c>
      <c r="T104" s="9" t="str">
        <f t="shared" si="46"/>
        <v>51.500732</v>
      </c>
      <c r="U104" s="9" t="str">
        <f t="shared" si="47"/>
        <v>-0.059162</v>
      </c>
      <c r="V104" s="9" t="s">
        <v>161</v>
      </c>
      <c r="W104" s="9"/>
      <c r="X104" s="9"/>
      <c r="Y104" s="9"/>
      <c r="Z104" s="11">
        <v>0</v>
      </c>
      <c r="AA104" s="11">
        <f t="shared" si="39"/>
        <v>23653</v>
      </c>
      <c r="AB104" s="11"/>
      <c r="AC104" s="22">
        <v>2200</v>
      </c>
      <c r="AD104" s="20">
        <f t="shared" si="50"/>
        <v>10.751363636363637</v>
      </c>
      <c r="AE104" s="114" t="str">
        <f t="shared" si="48"/>
        <v>0d 10h 45m</v>
      </c>
      <c r="AF104" s="23"/>
      <c r="AG104" s="17" t="s">
        <v>187</v>
      </c>
      <c r="AH104" s="17" t="str">
        <f t="shared" si="33"/>
        <v>51.508142</v>
      </c>
      <c r="AI104" s="17" t="str">
        <f t="shared" si="34"/>
        <v xml:space="preserve"> -0.112669</v>
      </c>
      <c r="AJ104" s="17">
        <v>70</v>
      </c>
      <c r="AK104" s="17">
        <v>1</v>
      </c>
    </row>
    <row r="105" spans="1:37" ht="14.5" customHeight="1" x14ac:dyDescent="0.35">
      <c r="A105" s="135" t="s">
        <v>128</v>
      </c>
      <c r="B105" s="150">
        <f t="shared" si="43"/>
        <v>44822.291666666417</v>
      </c>
      <c r="C105" s="136">
        <v>44822</v>
      </c>
      <c r="D105" s="137">
        <v>0.29166666666666702</v>
      </c>
      <c r="E105" s="132">
        <f t="shared" si="49"/>
        <v>44822.291666666417</v>
      </c>
      <c r="F105" s="9" t="s">
        <v>77</v>
      </c>
      <c r="G105" s="173" t="str">
        <f>_xlfn.CONCAT(INDEX(Backend!$E$1:$E$30,MATCH(F105,Backend!$C$2:$C$30,0)),",",INDEX(Backend!$D$1:$D$30,MATCH(F105,Backend!$C$2:$C$30,0)))</f>
        <v>51.4997782707808,-0.0588027313861979</v>
      </c>
      <c r="H105" s="10" t="str">
        <f t="shared" si="44"/>
        <v>51.4997782707808</v>
      </c>
      <c r="I105" s="10" t="str">
        <f t="shared" si="45"/>
        <v>-0.0588027313861979</v>
      </c>
      <c r="J105" s="10"/>
      <c r="K105" s="10"/>
      <c r="L105" s="11">
        <v>217287</v>
      </c>
      <c r="M105" s="11">
        <f t="shared" si="38"/>
        <v>864</v>
      </c>
      <c r="N105" s="106">
        <v>194751</v>
      </c>
      <c r="O105" s="103">
        <f t="shared" si="41"/>
        <v>1981</v>
      </c>
      <c r="P105" s="103">
        <f t="shared" si="42"/>
        <v>194751</v>
      </c>
      <c r="Q105" s="11">
        <f t="shared" si="40"/>
        <v>22536</v>
      </c>
      <c r="R105" s="9" t="s">
        <v>60</v>
      </c>
      <c r="S105" s="9" t="str">
        <f>_xlfn.CONCAT(INDEX(Backend!$I$2:$I$30,MATCH(R105,Backend!$G$2:$G$30,0)),",",INDEX(Backend!$H$2:$H$30,MATCH(R105,Backend!$G$2:$G$30,0)))</f>
        <v>51.500732,-0.059162</v>
      </c>
      <c r="T105" s="9" t="str">
        <f t="shared" si="46"/>
        <v>51.500732</v>
      </c>
      <c r="U105" s="9" t="str">
        <f t="shared" si="47"/>
        <v>-0.059162</v>
      </c>
      <c r="V105" s="9" t="s">
        <v>161</v>
      </c>
      <c r="W105" s="9"/>
      <c r="X105" s="9"/>
      <c r="Y105" s="9"/>
      <c r="Z105" s="11">
        <v>0</v>
      </c>
      <c r="AA105" s="11">
        <f t="shared" si="39"/>
        <v>22536</v>
      </c>
      <c r="AB105" s="11"/>
      <c r="AC105" s="22">
        <v>2200</v>
      </c>
      <c r="AD105" s="20">
        <f t="shared" si="50"/>
        <v>10.243636363636364</v>
      </c>
      <c r="AE105" s="114" t="str">
        <f t="shared" si="48"/>
        <v>0d 10h 14m</v>
      </c>
      <c r="AF105" s="23"/>
      <c r="AG105" s="17" t="s">
        <v>186</v>
      </c>
      <c r="AH105" s="17" t="str">
        <f t="shared" si="33"/>
        <v>51.507923</v>
      </c>
      <c r="AI105" s="17" t="str">
        <f t="shared" si="34"/>
        <v xml:space="preserve"> -0.113822</v>
      </c>
      <c r="AJ105" s="17">
        <v>71</v>
      </c>
      <c r="AK105" s="17">
        <v>1</v>
      </c>
    </row>
    <row r="106" spans="1:37" ht="14.5" customHeight="1" x14ac:dyDescent="0.35">
      <c r="A106" s="135" t="s">
        <v>128</v>
      </c>
      <c r="B106" s="150">
        <f t="shared" si="43"/>
        <v>44822.333333333081</v>
      </c>
      <c r="C106" s="136">
        <v>44822</v>
      </c>
      <c r="D106" s="137">
        <v>0.33333333333333298</v>
      </c>
      <c r="E106" s="132">
        <f t="shared" si="49"/>
        <v>44822.333333333081</v>
      </c>
      <c r="F106" s="9" t="s">
        <v>77</v>
      </c>
      <c r="G106" s="173" t="str">
        <f>_xlfn.CONCAT(INDEX(Backend!$E$1:$E$30,MATCH(F106,Backend!$C$2:$C$30,0)),",",INDEX(Backend!$D$1:$D$30,MATCH(F106,Backend!$C$2:$C$30,0)))</f>
        <v>51.4997782707808,-0.0588027313861979</v>
      </c>
      <c r="H106" s="10" t="str">
        <f t="shared" si="44"/>
        <v>51.4997782707808</v>
      </c>
      <c r="I106" s="10" t="str">
        <f t="shared" si="45"/>
        <v>-0.0588027313861979</v>
      </c>
      <c r="J106" s="10"/>
      <c r="K106" s="10"/>
      <c r="L106" s="11">
        <v>219145</v>
      </c>
      <c r="M106" s="11">
        <f t="shared" ref="M106:M129" si="51">L106-L105</f>
        <v>1858</v>
      </c>
      <c r="N106" s="106">
        <v>196142</v>
      </c>
      <c r="O106" s="103">
        <f t="shared" si="41"/>
        <v>1391</v>
      </c>
      <c r="P106" s="103">
        <f t="shared" si="42"/>
        <v>196142</v>
      </c>
      <c r="Q106" s="11">
        <f t="shared" si="40"/>
        <v>23003</v>
      </c>
      <c r="R106" s="9" t="s">
        <v>60</v>
      </c>
      <c r="S106" s="9" t="str">
        <f>_xlfn.CONCAT(INDEX(Backend!$I$2:$I$30,MATCH(R106,Backend!$G$2:$G$30,0)),",",INDEX(Backend!$H$2:$H$30,MATCH(R106,Backend!$G$2:$G$30,0)))</f>
        <v>51.500732,-0.059162</v>
      </c>
      <c r="T106" s="9" t="str">
        <f t="shared" si="46"/>
        <v>51.500732</v>
      </c>
      <c r="U106" s="9" t="str">
        <f t="shared" si="47"/>
        <v>-0.059162</v>
      </c>
      <c r="V106" s="9" t="s">
        <v>161</v>
      </c>
      <c r="W106" s="9"/>
      <c r="X106" s="9"/>
      <c r="Y106" s="9"/>
      <c r="Z106" s="11">
        <v>0</v>
      </c>
      <c r="AA106" s="11">
        <f t="shared" si="39"/>
        <v>23003</v>
      </c>
      <c r="AB106" s="11"/>
      <c r="AC106" s="22">
        <v>2200</v>
      </c>
      <c r="AD106" s="20">
        <f t="shared" si="50"/>
        <v>10.45590909090909</v>
      </c>
      <c r="AE106" s="114" t="str">
        <f t="shared" si="48"/>
        <v>0d 10h 27m</v>
      </c>
      <c r="AF106" s="23"/>
      <c r="AG106" s="17" t="s">
        <v>185</v>
      </c>
      <c r="AH106" s="17" t="str">
        <f t="shared" si="33"/>
        <v>51.507650</v>
      </c>
      <c r="AI106" s="17" t="str">
        <f t="shared" si="34"/>
        <v xml:space="preserve"> -0.114941</v>
      </c>
      <c r="AJ106" s="17">
        <v>72</v>
      </c>
      <c r="AK106" s="17">
        <v>1</v>
      </c>
    </row>
    <row r="107" spans="1:37" ht="14.5" customHeight="1" x14ac:dyDescent="0.35">
      <c r="A107" s="135" t="s">
        <v>128</v>
      </c>
      <c r="B107" s="150">
        <f t="shared" si="43"/>
        <v>44822.374999999745</v>
      </c>
      <c r="C107" s="136">
        <v>44822</v>
      </c>
      <c r="D107" s="137">
        <v>0.375</v>
      </c>
      <c r="E107" s="132">
        <f t="shared" si="49"/>
        <v>44822.374999999745</v>
      </c>
      <c r="F107" s="9" t="s">
        <v>77</v>
      </c>
      <c r="G107" s="173" t="str">
        <f>_xlfn.CONCAT(INDEX(Backend!$E$1:$E$30,MATCH(F107,Backend!$C$2:$C$30,0)),",",INDEX(Backend!$D$1:$D$30,MATCH(F107,Backend!$C$2:$C$30,0)))</f>
        <v>51.4997782707808,-0.0588027313861979</v>
      </c>
      <c r="H107" s="10" t="str">
        <f t="shared" si="44"/>
        <v>51.4997782707808</v>
      </c>
      <c r="I107" s="10" t="str">
        <f t="shared" si="45"/>
        <v>-0.0588027313861979</v>
      </c>
      <c r="J107" s="10"/>
      <c r="K107" s="10"/>
      <c r="L107" s="11">
        <v>221868</v>
      </c>
      <c r="M107" s="11">
        <f t="shared" si="51"/>
        <v>2723</v>
      </c>
      <c r="N107" s="106">
        <v>197924</v>
      </c>
      <c r="O107" s="103">
        <f t="shared" si="41"/>
        <v>1782</v>
      </c>
      <c r="P107" s="103">
        <f t="shared" si="42"/>
        <v>197924</v>
      </c>
      <c r="Q107" s="11">
        <f t="shared" si="40"/>
        <v>23944</v>
      </c>
      <c r="R107" s="9" t="s">
        <v>60</v>
      </c>
      <c r="S107" s="9" t="str">
        <f>_xlfn.CONCAT(INDEX(Backend!$I$2:$I$30,MATCH(R107,Backend!$G$2:$G$30,0)),",",INDEX(Backend!$H$2:$H$30,MATCH(R107,Backend!$G$2:$G$30,0)))</f>
        <v>51.500732,-0.059162</v>
      </c>
      <c r="T107" s="9" t="str">
        <f t="shared" si="46"/>
        <v>51.500732</v>
      </c>
      <c r="U107" s="9" t="str">
        <f t="shared" si="47"/>
        <v>-0.059162</v>
      </c>
      <c r="V107" s="9" t="s">
        <v>161</v>
      </c>
      <c r="W107" s="9"/>
      <c r="X107" s="9"/>
      <c r="Y107" s="9"/>
      <c r="Z107" s="11">
        <v>2400</v>
      </c>
      <c r="AA107" s="11">
        <f t="shared" si="39"/>
        <v>26344</v>
      </c>
      <c r="AB107" s="11"/>
      <c r="AC107" s="22">
        <v>2200</v>
      </c>
      <c r="AD107" s="20">
        <f t="shared" si="50"/>
        <v>11.974545454545455</v>
      </c>
      <c r="AE107" s="114" t="str">
        <f t="shared" si="48"/>
        <v>0d 11h 58m</v>
      </c>
      <c r="AF107" s="23"/>
      <c r="AG107" s="17" t="s">
        <v>184</v>
      </c>
      <c r="AH107" s="17" t="str">
        <f t="shared" si="33"/>
        <v>51.507513</v>
      </c>
      <c r="AI107" s="17" t="str">
        <f t="shared" si="34"/>
        <v xml:space="preserve"> -0.115359</v>
      </c>
      <c r="AJ107" s="17">
        <v>73</v>
      </c>
      <c r="AK107" s="17">
        <v>1</v>
      </c>
    </row>
    <row r="108" spans="1:37" ht="14.5" customHeight="1" x14ac:dyDescent="0.35">
      <c r="A108" s="135" t="s">
        <v>128</v>
      </c>
      <c r="B108" s="150">
        <f t="shared" si="43"/>
        <v>44822.41666666641</v>
      </c>
      <c r="C108" s="136">
        <v>44822</v>
      </c>
      <c r="D108" s="137">
        <v>0.41666666666666702</v>
      </c>
      <c r="E108" s="132">
        <f t="shared" si="49"/>
        <v>44822.41666666641</v>
      </c>
      <c r="F108" s="9" t="s">
        <v>77</v>
      </c>
      <c r="G108" s="173" t="str">
        <f>_xlfn.CONCAT(INDEX(Backend!$E$1:$E$30,MATCH(F108,Backend!$C$2:$C$30,0)),",",INDEX(Backend!$D$1:$D$30,MATCH(F108,Backend!$C$2:$C$30,0)))</f>
        <v>51.4997782707808,-0.0588027313861979</v>
      </c>
      <c r="H108" s="10" t="str">
        <f t="shared" si="44"/>
        <v>51.4997782707808</v>
      </c>
      <c r="I108" s="10" t="str">
        <f t="shared" si="45"/>
        <v>-0.0588027313861979</v>
      </c>
      <c r="J108" s="10"/>
      <c r="K108" s="10"/>
      <c r="L108" s="11">
        <v>223967</v>
      </c>
      <c r="M108" s="11">
        <f t="shared" si="51"/>
        <v>2099</v>
      </c>
      <c r="N108" s="106">
        <v>200343</v>
      </c>
      <c r="O108" s="103">
        <f t="shared" si="41"/>
        <v>2419</v>
      </c>
      <c r="P108" s="103">
        <f t="shared" si="42"/>
        <v>200343</v>
      </c>
      <c r="Q108" s="11">
        <f t="shared" si="40"/>
        <v>23624</v>
      </c>
      <c r="R108" s="9" t="s">
        <v>60</v>
      </c>
      <c r="S108" s="9" t="str">
        <f>_xlfn.CONCAT(INDEX(Backend!$I$2:$I$30,MATCH(R108,Backend!$G$2:$G$30,0)),",",INDEX(Backend!$H$2:$H$30,MATCH(R108,Backend!$G$2:$G$30,0)))</f>
        <v>51.500732,-0.059162</v>
      </c>
      <c r="T108" s="9" t="str">
        <f t="shared" si="46"/>
        <v>51.500732</v>
      </c>
      <c r="U108" s="9" t="str">
        <f t="shared" si="47"/>
        <v>-0.059162</v>
      </c>
      <c r="V108" s="9" t="s">
        <v>161</v>
      </c>
      <c r="W108" s="9"/>
      <c r="X108" s="9"/>
      <c r="Y108" s="9"/>
      <c r="Z108" s="11">
        <v>1600</v>
      </c>
      <c r="AA108" s="11">
        <f t="shared" si="39"/>
        <v>25224</v>
      </c>
      <c r="AB108" s="11"/>
      <c r="AC108" s="22">
        <v>2200</v>
      </c>
      <c r="AD108" s="20">
        <f t="shared" si="50"/>
        <v>11.465454545454545</v>
      </c>
      <c r="AE108" s="114" t="str">
        <f t="shared" si="48"/>
        <v>0d 11h 27m</v>
      </c>
      <c r="AF108" s="23"/>
      <c r="AG108" s="17" t="s">
        <v>183</v>
      </c>
      <c r="AH108" s="17" t="str">
        <f t="shared" si="33"/>
        <v>51.507297</v>
      </c>
      <c r="AI108" s="17" t="str">
        <f t="shared" si="34"/>
        <v xml:space="preserve"> -0.116043</v>
      </c>
      <c r="AJ108" s="17">
        <v>74</v>
      </c>
      <c r="AK108" s="17">
        <v>0</v>
      </c>
    </row>
    <row r="109" spans="1:37" ht="14.5" customHeight="1" x14ac:dyDescent="0.35">
      <c r="A109" s="135" t="s">
        <v>128</v>
      </c>
      <c r="B109" s="150">
        <f t="shared" si="43"/>
        <v>44822.458333333074</v>
      </c>
      <c r="C109" s="136">
        <v>44822</v>
      </c>
      <c r="D109" s="137">
        <v>0.45833333333333298</v>
      </c>
      <c r="E109" s="132">
        <f t="shared" si="49"/>
        <v>44822.458333333074</v>
      </c>
      <c r="F109" s="9" t="s">
        <v>77</v>
      </c>
      <c r="G109" s="173" t="str">
        <f>_xlfn.CONCAT(INDEX(Backend!$E$1:$E$30,MATCH(F109,Backend!$C$2:$C$30,0)),",",INDEX(Backend!$D$1:$D$30,MATCH(F109,Backend!$C$2:$C$30,0)))</f>
        <v>51.4997782707808,-0.0588027313861979</v>
      </c>
      <c r="H109" s="10" t="str">
        <f t="shared" si="44"/>
        <v>51.4997782707808</v>
      </c>
      <c r="I109" s="10" t="str">
        <f t="shared" si="45"/>
        <v>-0.0588027313861979</v>
      </c>
      <c r="J109" s="10"/>
      <c r="K109" s="10"/>
      <c r="L109" s="11">
        <v>224410</v>
      </c>
      <c r="M109" s="11">
        <f t="shared" si="51"/>
        <v>443</v>
      </c>
      <c r="N109" s="112">
        <v>202615</v>
      </c>
      <c r="O109" s="103">
        <f t="shared" si="41"/>
        <v>2272</v>
      </c>
      <c r="P109" s="103">
        <f t="shared" si="42"/>
        <v>202615</v>
      </c>
      <c r="Q109" s="11">
        <f t="shared" si="40"/>
        <v>21795</v>
      </c>
      <c r="R109" s="9" t="s">
        <v>60</v>
      </c>
      <c r="S109" s="9" t="str">
        <f>_xlfn.CONCAT(INDEX(Backend!$I$2:$I$30,MATCH(R109,Backend!$G$2:$G$30,0)),",",INDEX(Backend!$H$2:$H$30,MATCH(R109,Backend!$G$2:$G$30,0)))</f>
        <v>51.500732,-0.059162</v>
      </c>
      <c r="T109" s="9" t="str">
        <f t="shared" si="46"/>
        <v>51.500732</v>
      </c>
      <c r="U109" s="9" t="str">
        <f t="shared" si="47"/>
        <v>-0.059162</v>
      </c>
      <c r="V109" s="9" t="s">
        <v>161</v>
      </c>
      <c r="W109" s="9"/>
      <c r="X109" s="9"/>
      <c r="Y109" s="9"/>
      <c r="Z109" s="11">
        <v>2860</v>
      </c>
      <c r="AA109" s="11">
        <f t="shared" si="39"/>
        <v>24655</v>
      </c>
      <c r="AB109" s="11"/>
      <c r="AC109" s="22">
        <v>2200</v>
      </c>
      <c r="AD109" s="20">
        <f t="shared" si="50"/>
        <v>11.206818181818182</v>
      </c>
      <c r="AE109" s="114" t="str">
        <f t="shared" si="48"/>
        <v>0d 11h 12m</v>
      </c>
      <c r="AF109" s="23"/>
      <c r="AG109" s="17" t="s">
        <v>182</v>
      </c>
      <c r="AH109" s="17" t="str">
        <f t="shared" si="33"/>
        <v>51.506683</v>
      </c>
      <c r="AI109" s="17" t="str">
        <f t="shared" si="34"/>
        <v xml:space="preserve"> -0.117518</v>
      </c>
      <c r="AJ109" s="17">
        <v>75</v>
      </c>
      <c r="AK109" s="17">
        <v>0</v>
      </c>
    </row>
    <row r="110" spans="1:37" ht="14.5" customHeight="1" x14ac:dyDescent="0.35">
      <c r="A110" s="135" t="s">
        <v>128</v>
      </c>
      <c r="B110" s="150">
        <f t="shared" si="43"/>
        <v>44822.499999999738</v>
      </c>
      <c r="C110" s="136">
        <v>44822</v>
      </c>
      <c r="D110" s="137">
        <v>0.5</v>
      </c>
      <c r="E110" s="132">
        <f t="shared" si="49"/>
        <v>44822.499999999738</v>
      </c>
      <c r="F110" s="9" t="s">
        <v>77</v>
      </c>
      <c r="G110" s="173" t="str">
        <f>_xlfn.CONCAT(INDEX(Backend!$E$1:$E$30,MATCH(F110,Backend!$C$2:$C$30,0)),",",INDEX(Backend!$D$1:$D$30,MATCH(F110,Backend!$C$2:$C$30,0)))</f>
        <v>51.4997782707808,-0.0588027313861979</v>
      </c>
      <c r="H110" s="10" t="str">
        <f t="shared" si="44"/>
        <v>51.4997782707808</v>
      </c>
      <c r="I110" s="10" t="str">
        <f t="shared" si="45"/>
        <v>-0.0588027313861979</v>
      </c>
      <c r="J110" s="10"/>
      <c r="K110" s="10"/>
      <c r="L110" s="11">
        <v>226999</v>
      </c>
      <c r="M110" s="11">
        <f t="shared" si="51"/>
        <v>2589</v>
      </c>
      <c r="N110" s="106">
        <v>205546</v>
      </c>
      <c r="O110" s="103">
        <f t="shared" si="41"/>
        <v>2931</v>
      </c>
      <c r="P110" s="103">
        <f t="shared" si="42"/>
        <v>205546</v>
      </c>
      <c r="Q110" s="11">
        <f t="shared" si="40"/>
        <v>21453</v>
      </c>
      <c r="R110" s="9" t="s">
        <v>60</v>
      </c>
      <c r="S110" s="9" t="str">
        <f>_xlfn.CONCAT(INDEX(Backend!$I$2:$I$30,MATCH(R110,Backend!$G$2:$G$30,0)),",",INDEX(Backend!$H$2:$H$30,MATCH(R110,Backend!$G$2:$G$30,0)))</f>
        <v>51.500732,-0.059162</v>
      </c>
      <c r="T110" s="9" t="str">
        <f t="shared" si="46"/>
        <v>51.500732</v>
      </c>
      <c r="U110" s="9" t="str">
        <f t="shared" si="47"/>
        <v>-0.059162</v>
      </c>
      <c r="V110" s="9" t="s">
        <v>161</v>
      </c>
      <c r="W110" s="9"/>
      <c r="X110" s="9"/>
      <c r="Y110" s="9"/>
      <c r="Z110" s="11">
        <v>1600</v>
      </c>
      <c r="AA110" s="11">
        <f t="shared" si="39"/>
        <v>23053</v>
      </c>
      <c r="AB110" s="11"/>
      <c r="AC110" s="22">
        <v>2200</v>
      </c>
      <c r="AD110" s="20">
        <f t="shared" si="50"/>
        <v>10.478636363636364</v>
      </c>
      <c r="AE110" s="114" t="str">
        <f t="shared" si="48"/>
        <v>0d 10h 28m</v>
      </c>
      <c r="AF110" s="23"/>
      <c r="AG110" s="17" t="s">
        <v>181</v>
      </c>
      <c r="AH110" s="17" t="str">
        <f t="shared" si="33"/>
        <v>51.506196</v>
      </c>
      <c r="AI110" s="17" t="str">
        <f t="shared" si="34"/>
        <v xml:space="preserve"> -0.117944</v>
      </c>
      <c r="AJ110" s="17">
        <v>76</v>
      </c>
      <c r="AK110" s="17">
        <v>0</v>
      </c>
    </row>
    <row r="111" spans="1:37" ht="14.5" customHeight="1" x14ac:dyDescent="0.35">
      <c r="A111" s="135" t="s">
        <v>128</v>
      </c>
      <c r="B111" s="150">
        <f t="shared" si="43"/>
        <v>44822.541666666402</v>
      </c>
      <c r="C111" s="136">
        <v>44822</v>
      </c>
      <c r="D111" s="137">
        <v>0.54166666666666696</v>
      </c>
      <c r="E111" s="132">
        <f t="shared" si="49"/>
        <v>44822.541666666402</v>
      </c>
      <c r="F111" s="9" t="s">
        <v>77</v>
      </c>
      <c r="G111" s="173" t="str">
        <f>_xlfn.CONCAT(INDEX(Backend!$E$1:$E$30,MATCH(F111,Backend!$C$2:$C$30,0)),",",INDEX(Backend!$D$1:$D$30,MATCH(F111,Backend!$C$2:$C$30,0)))</f>
        <v>51.4997782707808,-0.0588027313861979</v>
      </c>
      <c r="H111" s="10" t="str">
        <f t="shared" si="44"/>
        <v>51.4997782707808</v>
      </c>
      <c r="I111" s="10" t="str">
        <f t="shared" si="45"/>
        <v>-0.0588027313861979</v>
      </c>
      <c r="J111" s="10"/>
      <c r="K111" s="10"/>
      <c r="L111" s="11">
        <v>228754</v>
      </c>
      <c r="M111" s="11">
        <f t="shared" si="51"/>
        <v>1755</v>
      </c>
      <c r="N111" s="106">
        <v>208040</v>
      </c>
      <c r="O111" s="103">
        <f t="shared" si="41"/>
        <v>2494</v>
      </c>
      <c r="P111" s="103">
        <f t="shared" si="42"/>
        <v>208040</v>
      </c>
      <c r="Q111" s="11">
        <f t="shared" si="40"/>
        <v>20714</v>
      </c>
      <c r="R111" s="9" t="s">
        <v>60</v>
      </c>
      <c r="S111" s="9" t="str">
        <f>_xlfn.CONCAT(INDEX(Backend!$I$2:$I$30,MATCH(R111,Backend!$G$2:$G$30,0)),",",INDEX(Backend!$H$2:$H$30,MATCH(R111,Backend!$G$2:$G$30,0)))</f>
        <v>51.500732,-0.059162</v>
      </c>
      <c r="T111" s="9" t="str">
        <f t="shared" si="46"/>
        <v>51.500732</v>
      </c>
      <c r="U111" s="9" t="str">
        <f t="shared" si="47"/>
        <v>-0.059162</v>
      </c>
      <c r="V111" s="9" t="s">
        <v>161</v>
      </c>
      <c r="W111" s="9"/>
      <c r="X111" s="9"/>
      <c r="Y111" s="9"/>
      <c r="Z111" s="11">
        <v>1600</v>
      </c>
      <c r="AA111" s="11">
        <f t="shared" si="39"/>
        <v>22314</v>
      </c>
      <c r="AB111" s="11"/>
      <c r="AC111" s="22">
        <v>2200</v>
      </c>
      <c r="AD111" s="20">
        <f t="shared" si="50"/>
        <v>10.142727272727273</v>
      </c>
      <c r="AE111" s="114" t="str">
        <f t="shared" si="48"/>
        <v>0d 10h 8m</v>
      </c>
      <c r="AF111" s="23"/>
      <c r="AG111" s="17" t="s">
        <v>180</v>
      </c>
      <c r="AH111" s="17" t="str">
        <f t="shared" si="33"/>
        <v>51.505790</v>
      </c>
      <c r="AI111" s="17" t="str">
        <f t="shared" si="34"/>
        <v xml:space="preserve"> -0.118307</v>
      </c>
      <c r="AJ111" s="17">
        <v>77</v>
      </c>
      <c r="AK111" s="17">
        <v>0</v>
      </c>
    </row>
    <row r="112" spans="1:37" ht="14.5" customHeight="1" x14ac:dyDescent="0.35">
      <c r="A112" s="135" t="s">
        <v>128</v>
      </c>
      <c r="B112" s="150">
        <f t="shared" si="43"/>
        <v>44822.583333333067</v>
      </c>
      <c r="C112" s="136">
        <v>44822</v>
      </c>
      <c r="D112" s="137">
        <v>0.58333333333333304</v>
      </c>
      <c r="E112" s="132">
        <f t="shared" si="49"/>
        <v>44822.583333333067</v>
      </c>
      <c r="F112" s="9" t="s">
        <v>77</v>
      </c>
      <c r="G112" s="173" t="str">
        <f>_xlfn.CONCAT(INDEX(Backend!$E$1:$E$30,MATCH(F112,Backend!$C$2:$C$30,0)),",",INDEX(Backend!$D$1:$D$30,MATCH(F112,Backend!$C$2:$C$30,0)))</f>
        <v>51.4997782707808,-0.0588027313861979</v>
      </c>
      <c r="H112" s="10" t="str">
        <f t="shared" si="44"/>
        <v>51.4997782707808</v>
      </c>
      <c r="I112" s="10" t="str">
        <f t="shared" si="45"/>
        <v>-0.0588027313861979</v>
      </c>
      <c r="J112" s="10"/>
      <c r="K112" s="10"/>
      <c r="L112" s="11">
        <v>231461</v>
      </c>
      <c r="M112" s="11">
        <f t="shared" si="51"/>
        <v>2707</v>
      </c>
      <c r="N112" s="106">
        <v>211727</v>
      </c>
      <c r="O112" s="103">
        <f t="shared" si="41"/>
        <v>3687</v>
      </c>
      <c r="P112" s="103">
        <f t="shared" si="42"/>
        <v>211727</v>
      </c>
      <c r="Q112" s="11">
        <f t="shared" si="40"/>
        <v>19734</v>
      </c>
      <c r="R112" s="9" t="s">
        <v>60</v>
      </c>
      <c r="S112" s="9" t="str">
        <f>_xlfn.CONCAT(INDEX(Backend!$I$2:$I$30,MATCH(R112,Backend!$G$2:$G$30,0)),",",INDEX(Backend!$H$2:$H$30,MATCH(R112,Backend!$G$2:$G$30,0)))</f>
        <v>51.500732,-0.059162</v>
      </c>
      <c r="T112" s="9" t="str">
        <f t="shared" si="46"/>
        <v>51.500732</v>
      </c>
      <c r="U112" s="9" t="str">
        <f t="shared" si="47"/>
        <v>-0.059162</v>
      </c>
      <c r="V112" s="9" t="s">
        <v>161</v>
      </c>
      <c r="W112" s="9"/>
      <c r="X112" s="9"/>
      <c r="Y112" s="9"/>
      <c r="Z112" s="11">
        <v>0</v>
      </c>
      <c r="AA112" s="11">
        <f t="shared" si="39"/>
        <v>19734</v>
      </c>
      <c r="AB112" s="11"/>
      <c r="AC112" s="22">
        <v>2200</v>
      </c>
      <c r="AD112" s="20">
        <f t="shared" si="50"/>
        <v>8.9700000000000006</v>
      </c>
      <c r="AE112" s="114" t="str">
        <f t="shared" si="48"/>
        <v>0d 8h 58m</v>
      </c>
      <c r="AF112" s="23"/>
      <c r="AG112" s="17" t="s">
        <v>179</v>
      </c>
      <c r="AH112" s="17" t="str">
        <f t="shared" si="33"/>
        <v>51.505409</v>
      </c>
      <c r="AI112" s="17" t="str">
        <f t="shared" si="34"/>
        <v xml:space="preserve"> -0.118575</v>
      </c>
      <c r="AJ112" s="17">
        <v>78</v>
      </c>
      <c r="AK112" s="17">
        <v>0</v>
      </c>
    </row>
    <row r="113" spans="1:41" ht="14.5" customHeight="1" x14ac:dyDescent="0.35">
      <c r="A113" s="135" t="s">
        <v>128</v>
      </c>
      <c r="B113" s="150">
        <f t="shared" si="43"/>
        <v>44822.624999999731</v>
      </c>
      <c r="C113" s="136">
        <v>44822</v>
      </c>
      <c r="D113" s="137">
        <v>0.625</v>
      </c>
      <c r="E113" s="132">
        <f t="shared" si="49"/>
        <v>44822.624999999731</v>
      </c>
      <c r="F113" s="9" t="s">
        <v>77</v>
      </c>
      <c r="G113" s="173" t="str">
        <f>_xlfn.CONCAT(INDEX(Backend!$E$1:$E$30,MATCH(F113,Backend!$C$2:$C$30,0)),",",INDEX(Backend!$D$1:$D$30,MATCH(F113,Backend!$C$2:$C$30,0)))</f>
        <v>51.4997782707808,-0.0588027313861979</v>
      </c>
      <c r="H113" s="10" t="str">
        <f t="shared" si="44"/>
        <v>51.4997782707808</v>
      </c>
      <c r="I113" s="10" t="str">
        <f t="shared" si="45"/>
        <v>-0.0588027313861979</v>
      </c>
      <c r="J113" s="10"/>
      <c r="K113" s="10"/>
      <c r="L113" s="11">
        <v>233339</v>
      </c>
      <c r="M113" s="11">
        <f t="shared" si="51"/>
        <v>1878</v>
      </c>
      <c r="N113" s="106">
        <v>212489</v>
      </c>
      <c r="O113" s="103">
        <f t="shared" si="41"/>
        <v>762</v>
      </c>
      <c r="P113" s="103">
        <f t="shared" si="42"/>
        <v>212489</v>
      </c>
      <c r="Q113" s="11">
        <f t="shared" si="40"/>
        <v>20850</v>
      </c>
      <c r="R113" s="9" t="s">
        <v>60</v>
      </c>
      <c r="S113" s="9" t="str">
        <f>_xlfn.CONCAT(INDEX(Backend!$I$2:$I$30,MATCH(R113,Backend!$G$2:$G$30,0)),",",INDEX(Backend!$H$2:$H$30,MATCH(R113,Backend!$G$2:$G$30,0)))</f>
        <v>51.500732,-0.059162</v>
      </c>
      <c r="T113" s="9" t="str">
        <f t="shared" si="46"/>
        <v>51.500732</v>
      </c>
      <c r="U113" s="9" t="str">
        <f t="shared" si="47"/>
        <v>-0.059162</v>
      </c>
      <c r="V113" s="9" t="s">
        <v>161</v>
      </c>
      <c r="W113" s="9"/>
      <c r="X113" s="9"/>
      <c r="Y113" s="9"/>
      <c r="Z113" s="11"/>
      <c r="AA113" s="11">
        <f t="shared" si="39"/>
        <v>20850</v>
      </c>
      <c r="AB113" s="11"/>
      <c r="AC113" s="22">
        <v>2200</v>
      </c>
      <c r="AD113" s="20">
        <f t="shared" si="50"/>
        <v>9.4772727272727266</v>
      </c>
      <c r="AE113" s="114" t="str">
        <f t="shared" si="48"/>
        <v>0d 9h 28m</v>
      </c>
      <c r="AF113" s="23"/>
      <c r="AG113" s="17" t="s">
        <v>178</v>
      </c>
      <c r="AH113" s="17" t="str">
        <f t="shared" si="33"/>
        <v>51.505323</v>
      </c>
      <c r="AI113" s="17" t="str">
        <f t="shared" si="34"/>
        <v xml:space="preserve"> -0.118661</v>
      </c>
      <c r="AJ113" s="17">
        <v>79</v>
      </c>
      <c r="AK113" s="17">
        <v>0</v>
      </c>
    </row>
    <row r="114" spans="1:41" ht="14.5" customHeight="1" x14ac:dyDescent="0.35">
      <c r="A114" s="135" t="s">
        <v>128</v>
      </c>
      <c r="B114" s="150">
        <f t="shared" si="43"/>
        <v>44822.666666666395</v>
      </c>
      <c r="C114" s="136">
        <v>44822</v>
      </c>
      <c r="D114" s="137">
        <v>0.66666666666666696</v>
      </c>
      <c r="E114" s="132">
        <f t="shared" si="49"/>
        <v>44822.666666666395</v>
      </c>
      <c r="F114" s="9" t="s">
        <v>77</v>
      </c>
      <c r="G114" s="173" t="str">
        <f>_xlfn.CONCAT(INDEX(Backend!$E$1:$E$30,MATCH(F114,Backend!$C$2:$C$30,0)),",",INDEX(Backend!$D$1:$D$30,MATCH(F114,Backend!$C$2:$C$30,0)))</f>
        <v>51.4997782707808,-0.0588027313861979</v>
      </c>
      <c r="H114" s="10" t="str">
        <f t="shared" si="44"/>
        <v>51.4997782707808</v>
      </c>
      <c r="I114" s="10" t="str">
        <f t="shared" si="45"/>
        <v>-0.0588027313861979</v>
      </c>
      <c r="J114" s="10"/>
      <c r="K114" s="10"/>
      <c r="L114" s="11">
        <v>234851</v>
      </c>
      <c r="M114" s="11">
        <f t="shared" si="51"/>
        <v>1512</v>
      </c>
      <c r="N114" s="106">
        <v>214289</v>
      </c>
      <c r="O114" s="103">
        <f t="shared" si="41"/>
        <v>1800</v>
      </c>
      <c r="P114" s="103">
        <f t="shared" si="42"/>
        <v>214289</v>
      </c>
      <c r="Q114" s="11">
        <f t="shared" si="40"/>
        <v>20562</v>
      </c>
      <c r="R114" s="9" t="s">
        <v>60</v>
      </c>
      <c r="S114" s="9" t="str">
        <f>_xlfn.CONCAT(INDEX(Backend!$I$2:$I$30,MATCH(R114,Backend!$G$2:$G$30,0)),",",INDEX(Backend!$H$2:$H$30,MATCH(R114,Backend!$G$2:$G$30,0)))</f>
        <v>51.500732,-0.059162</v>
      </c>
      <c r="T114" s="9" t="str">
        <f t="shared" si="46"/>
        <v>51.500732</v>
      </c>
      <c r="U114" s="9" t="str">
        <f t="shared" si="47"/>
        <v>-0.059162</v>
      </c>
      <c r="V114" s="9" t="s">
        <v>161</v>
      </c>
      <c r="W114" s="9"/>
      <c r="X114" s="9"/>
      <c r="Y114" s="9"/>
      <c r="Z114" s="11"/>
      <c r="AA114" s="11">
        <f t="shared" si="39"/>
        <v>20562</v>
      </c>
      <c r="AB114" s="11"/>
      <c r="AC114" s="22">
        <v>2200</v>
      </c>
      <c r="AD114" s="20">
        <f t="shared" si="50"/>
        <v>9.3463636363636358</v>
      </c>
      <c r="AE114" s="114" t="str">
        <f t="shared" si="48"/>
        <v>0d 9h 20m</v>
      </c>
      <c r="AF114" s="23"/>
      <c r="AG114" s="17" t="s">
        <v>177</v>
      </c>
      <c r="AH114" s="17" t="str">
        <f t="shared" si="33"/>
        <v>51.504862</v>
      </c>
      <c r="AI114" s="17" t="str">
        <f t="shared" si="34"/>
        <v xml:space="preserve"> -0.118969</v>
      </c>
      <c r="AJ114" s="17">
        <v>80</v>
      </c>
      <c r="AK114" s="17">
        <v>0</v>
      </c>
    </row>
    <row r="115" spans="1:41" ht="14.5" customHeight="1" x14ac:dyDescent="0.35">
      <c r="A115" s="135" t="s">
        <v>128</v>
      </c>
      <c r="B115" s="150">
        <f t="shared" si="43"/>
        <v>44822.708333333059</v>
      </c>
      <c r="C115" s="136">
        <v>44822</v>
      </c>
      <c r="D115" s="137">
        <v>0.70833333333333304</v>
      </c>
      <c r="E115" s="132">
        <f t="shared" si="49"/>
        <v>44822.708333333059</v>
      </c>
      <c r="F115" s="9" t="s">
        <v>79</v>
      </c>
      <c r="G115" s="173" t="str">
        <f>_xlfn.CONCAT(INDEX(Backend!$E$1:$E$30,MATCH(F115,Backend!$C$2:$C$30,0)),",",INDEX(Backend!$D$1:$D$30,MATCH(F115,Backend!$C$2:$C$30,0)))</f>
        <v>51.495273,-0.051057</v>
      </c>
      <c r="H115" s="10" t="str">
        <f t="shared" si="44"/>
        <v>51.495273</v>
      </c>
      <c r="I115" s="10" t="str">
        <f t="shared" si="45"/>
        <v>-0.051057</v>
      </c>
      <c r="J115" s="10"/>
      <c r="K115" s="10"/>
      <c r="L115" s="11">
        <v>235000</v>
      </c>
      <c r="M115" s="11">
        <f t="shared" si="51"/>
        <v>149</v>
      </c>
      <c r="N115" s="106">
        <v>217467</v>
      </c>
      <c r="O115" s="103">
        <f t="shared" si="41"/>
        <v>3178</v>
      </c>
      <c r="P115" s="103">
        <f t="shared" si="42"/>
        <v>217467</v>
      </c>
      <c r="Q115" s="11">
        <f t="shared" si="40"/>
        <v>17533</v>
      </c>
      <c r="R115" s="9" t="s">
        <v>60</v>
      </c>
      <c r="S115" s="9" t="str">
        <f>_xlfn.CONCAT(INDEX(Backend!$I$2:$I$30,MATCH(R115,Backend!$G$2:$G$30,0)),",",INDEX(Backend!$H$2:$H$30,MATCH(R115,Backend!$G$2:$G$30,0)))</f>
        <v>51.500732,-0.059162</v>
      </c>
      <c r="T115" s="9" t="str">
        <f t="shared" si="46"/>
        <v>51.500732</v>
      </c>
      <c r="U115" s="9" t="str">
        <f t="shared" si="47"/>
        <v>-0.059162</v>
      </c>
      <c r="V115" s="9" t="s">
        <v>161</v>
      </c>
      <c r="W115" s="9"/>
      <c r="X115" s="9"/>
      <c r="Y115" s="9"/>
      <c r="Z115" s="11"/>
      <c r="AA115" s="11">
        <f t="shared" si="39"/>
        <v>17533</v>
      </c>
      <c r="AB115" s="11"/>
      <c r="AC115" s="22">
        <v>2200</v>
      </c>
      <c r="AD115" s="20">
        <f t="shared" si="50"/>
        <v>7.9695454545454547</v>
      </c>
      <c r="AE115" s="114" t="str">
        <f t="shared" si="48"/>
        <v>0d 7h 58m</v>
      </c>
      <c r="AF115" s="23"/>
      <c r="AG115" s="17" t="s">
        <v>176</v>
      </c>
      <c r="AH115" s="17" t="str">
        <f t="shared" si="33"/>
        <v>51.504395</v>
      </c>
      <c r="AI115" s="17" t="str">
        <f t="shared" si="34"/>
        <v xml:space="preserve"> -0.119178</v>
      </c>
      <c r="AJ115" s="17">
        <v>81</v>
      </c>
      <c r="AK115" s="17">
        <v>0</v>
      </c>
    </row>
    <row r="116" spans="1:41" ht="14.5" customHeight="1" x14ac:dyDescent="0.35">
      <c r="A116" s="135" t="s">
        <v>128</v>
      </c>
      <c r="B116" s="150">
        <f t="shared" si="43"/>
        <v>44822.749999999724</v>
      </c>
      <c r="C116" s="136">
        <v>44822</v>
      </c>
      <c r="D116" s="137">
        <v>0.75</v>
      </c>
      <c r="E116" s="132">
        <f t="shared" si="49"/>
        <v>44822.749999999724</v>
      </c>
      <c r="F116" s="9" t="s">
        <v>108</v>
      </c>
      <c r="G116" s="173" t="e">
        <f>_xlfn.CONCAT(INDEX(Backend!$E$1:$E$30,MATCH(F116,Backend!$C$2:$C$30,0)),",",INDEX(Backend!$D$1:$D$30,MATCH(F116,Backend!$C$2:$C$30,0)))</f>
        <v>#N/A</v>
      </c>
      <c r="H116" s="10" t="e">
        <f t="shared" si="44"/>
        <v>#N/A</v>
      </c>
      <c r="I116" s="10" t="e">
        <f t="shared" si="45"/>
        <v>#N/A</v>
      </c>
      <c r="J116" s="10"/>
      <c r="K116" s="10"/>
      <c r="L116" s="11">
        <v>236677</v>
      </c>
      <c r="M116" s="11">
        <f t="shared" si="51"/>
        <v>1677</v>
      </c>
      <c r="N116" s="106">
        <v>219232</v>
      </c>
      <c r="O116" s="103">
        <f t="shared" si="41"/>
        <v>1765</v>
      </c>
      <c r="P116" s="103">
        <f t="shared" si="42"/>
        <v>219232</v>
      </c>
      <c r="Q116" s="11">
        <f t="shared" si="40"/>
        <v>17445</v>
      </c>
      <c r="R116" s="9" t="s">
        <v>81</v>
      </c>
      <c r="S116" s="9" t="str">
        <f>_xlfn.CONCAT(INDEX(Backend!$I$2:$I$30,MATCH(R116,Backend!$G$2:$G$30,0)),",",INDEX(Backend!$H$2:$H$30,MATCH(R116,Backend!$G$2:$G$30,0)))</f>
        <v>51.5035,-0.08003</v>
      </c>
      <c r="T116" s="9" t="str">
        <f t="shared" si="46"/>
        <v>51.5035</v>
      </c>
      <c r="U116" s="9" t="str">
        <f t="shared" si="47"/>
        <v>-0.08003</v>
      </c>
      <c r="V116" s="9" t="s">
        <v>162</v>
      </c>
      <c r="W116" s="9"/>
      <c r="X116" s="9"/>
      <c r="Y116" s="9"/>
      <c r="Z116" s="11"/>
      <c r="AA116" s="11">
        <f t="shared" si="39"/>
        <v>17445</v>
      </c>
      <c r="AB116" s="11"/>
      <c r="AC116" s="22">
        <v>2200</v>
      </c>
      <c r="AD116" s="20">
        <f t="shared" si="50"/>
        <v>7.9295454545454547</v>
      </c>
      <c r="AE116" s="114" t="str">
        <f t="shared" si="48"/>
        <v>0d 7h 55m</v>
      </c>
      <c r="AF116" s="23"/>
      <c r="AG116" s="17" t="s">
        <v>175</v>
      </c>
      <c r="AH116" s="17" t="str">
        <f t="shared" si="33"/>
        <v>51.503935</v>
      </c>
      <c r="AI116" s="17" t="str">
        <f t="shared" si="34"/>
        <v xml:space="preserve"> -0.119337</v>
      </c>
      <c r="AJ116" s="17">
        <v>82</v>
      </c>
      <c r="AK116" s="17">
        <v>0</v>
      </c>
    </row>
    <row r="117" spans="1:41" ht="14.5" customHeight="1" x14ac:dyDescent="0.35">
      <c r="A117" s="135" t="s">
        <v>128</v>
      </c>
      <c r="B117" s="150">
        <f t="shared" si="43"/>
        <v>44822.791666666388</v>
      </c>
      <c r="C117" s="136">
        <v>44822</v>
      </c>
      <c r="D117" s="137">
        <v>0.79166666666666696</v>
      </c>
      <c r="E117" s="132">
        <f t="shared" si="49"/>
        <v>44822.791666666388</v>
      </c>
      <c r="F117" s="9" t="s">
        <v>82</v>
      </c>
      <c r="G117" s="173" t="str">
        <f>_xlfn.CONCAT(INDEX(Backend!$E$1:$E$30,MATCH(F117,Backend!$C$2:$C$30,0)),",",INDEX(Backend!$D$1:$D$30,MATCH(F117,Backend!$C$2:$C$30,0)))</f>
        <v>51.504178,-0.07859</v>
      </c>
      <c r="H117" s="10" t="str">
        <f t="shared" si="44"/>
        <v>51.504178</v>
      </c>
      <c r="I117" s="10" t="str">
        <f t="shared" si="45"/>
        <v>-0.07859</v>
      </c>
      <c r="J117" s="10"/>
      <c r="K117" s="10"/>
      <c r="L117" s="11">
        <v>238874</v>
      </c>
      <c r="M117" s="11">
        <f t="shared" si="51"/>
        <v>2197</v>
      </c>
      <c r="N117" s="106">
        <v>224007</v>
      </c>
      <c r="O117" s="103">
        <f t="shared" si="41"/>
        <v>4775</v>
      </c>
      <c r="P117" s="103">
        <f t="shared" si="42"/>
        <v>224007</v>
      </c>
      <c r="Q117" s="11">
        <f t="shared" si="40"/>
        <v>14867</v>
      </c>
      <c r="R117" s="9" t="s">
        <v>83</v>
      </c>
      <c r="S117" s="9" t="str">
        <f>_xlfn.CONCAT(INDEX(Backend!$I$2:$I$30,MATCH(R117,Backend!$G$2:$G$30,0)),",",INDEX(Backend!$H$2:$H$30,MATCH(R117,Backend!$G$2:$G$30,0)))</f>
        <v>51.506245,-0.088037</v>
      </c>
      <c r="T117" s="9" t="str">
        <f t="shared" si="46"/>
        <v>51.506245</v>
      </c>
      <c r="U117" s="9" t="str">
        <f t="shared" si="47"/>
        <v>-0.088037</v>
      </c>
      <c r="V117" s="9" t="s">
        <v>162</v>
      </c>
      <c r="W117" s="9"/>
      <c r="X117" s="9"/>
      <c r="Y117" s="9"/>
      <c r="Z117" s="11"/>
      <c r="AA117" s="11">
        <f t="shared" si="39"/>
        <v>14867</v>
      </c>
      <c r="AB117" s="11"/>
      <c r="AC117" s="22">
        <v>2200</v>
      </c>
      <c r="AD117" s="20">
        <f t="shared" si="50"/>
        <v>6.7577272727272728</v>
      </c>
      <c r="AE117" s="114" t="str">
        <f t="shared" si="48"/>
        <v>0d 6h 45m</v>
      </c>
      <c r="AF117" s="23"/>
      <c r="AG117" s="17" t="s">
        <v>174</v>
      </c>
      <c r="AH117" s="17" t="str">
        <f t="shared" si="33"/>
        <v>51.503652</v>
      </c>
      <c r="AI117" s="17" t="str">
        <f t="shared" si="34"/>
        <v xml:space="preserve"> -0.119342</v>
      </c>
      <c r="AJ117" s="17">
        <v>83</v>
      </c>
      <c r="AK117" s="17">
        <v>0</v>
      </c>
    </row>
    <row r="118" spans="1:41" ht="14.5" customHeight="1" x14ac:dyDescent="0.35">
      <c r="A118" s="135" t="s">
        <v>128</v>
      </c>
      <c r="B118" s="150">
        <f t="shared" si="43"/>
        <v>44822.833333333052</v>
      </c>
      <c r="C118" s="136">
        <v>44822</v>
      </c>
      <c r="D118" s="137">
        <v>0.83333333333333304</v>
      </c>
      <c r="E118" s="132">
        <f t="shared" si="49"/>
        <v>44822.833333333052</v>
      </c>
      <c r="F118" s="9" t="s">
        <v>84</v>
      </c>
      <c r="G118" s="173" t="str">
        <f>_xlfn.CONCAT(INDEX(Backend!$E$1:$E$30,MATCH(F118,Backend!$C$2:$C$30,0)),",",INDEX(Backend!$D$1:$D$30,MATCH(F118,Backend!$C$2:$C$30,0)))</f>
        <v>51.503478,-0.079801</v>
      </c>
      <c r="H118" s="10" t="str">
        <f t="shared" si="44"/>
        <v>51.503478</v>
      </c>
      <c r="I118" s="10" t="str">
        <f t="shared" si="45"/>
        <v>-0.079801</v>
      </c>
      <c r="J118" s="10"/>
      <c r="K118" s="10"/>
      <c r="L118" s="11">
        <v>240463</v>
      </c>
      <c r="M118" s="11">
        <f t="shared" si="51"/>
        <v>1589</v>
      </c>
      <c r="N118" s="106">
        <v>224970</v>
      </c>
      <c r="O118" s="103">
        <f t="shared" si="41"/>
        <v>963</v>
      </c>
      <c r="P118" s="103">
        <f t="shared" si="42"/>
        <v>224970</v>
      </c>
      <c r="Q118" s="11">
        <f t="shared" si="40"/>
        <v>15493</v>
      </c>
      <c r="R118" s="9" t="s">
        <v>46</v>
      </c>
      <c r="S118" s="9" t="str">
        <f>_xlfn.CONCAT(INDEX(Backend!$I$2:$I$30,MATCH(R118,Backend!$G$2:$G$30,0)),",",INDEX(Backend!$H$2:$H$30,MATCH(R118,Backend!$G$2:$G$30,0)))</f>
        <v>51.47832,-0.089674</v>
      </c>
      <c r="T118" s="9" t="str">
        <f t="shared" si="46"/>
        <v>51.47832</v>
      </c>
      <c r="U118" s="9" t="str">
        <f t="shared" si="47"/>
        <v>-0.089674</v>
      </c>
      <c r="V118" s="9" t="s">
        <v>162</v>
      </c>
      <c r="W118" s="9"/>
      <c r="X118" s="9"/>
      <c r="Y118" s="9"/>
      <c r="Z118" s="11"/>
      <c r="AA118" s="11">
        <f t="shared" si="39"/>
        <v>15493</v>
      </c>
      <c r="AB118" s="11"/>
      <c r="AC118" s="22">
        <v>2200</v>
      </c>
      <c r="AD118" s="20">
        <f t="shared" si="50"/>
        <v>7.042272727272727</v>
      </c>
      <c r="AE118" s="114" t="str">
        <f t="shared" si="48"/>
        <v>0d 7h 2m</v>
      </c>
      <c r="AF118" s="23"/>
      <c r="AG118" s="17" t="s">
        <v>173</v>
      </c>
      <c r="AH118" s="17" t="str">
        <f t="shared" si="33"/>
        <v>51.503127381207165</v>
      </c>
      <c r="AI118" s="17" t="str">
        <f t="shared" si="34"/>
        <v xml:space="preserve"> -0.11943330271935827</v>
      </c>
      <c r="AJ118" s="17">
        <v>84</v>
      </c>
      <c r="AK118" s="17">
        <v>0</v>
      </c>
    </row>
    <row r="119" spans="1:41" ht="14.5" customHeight="1" x14ac:dyDescent="0.35">
      <c r="A119" s="135" t="s">
        <v>128</v>
      </c>
      <c r="B119" s="150">
        <f t="shared" si="43"/>
        <v>44822.874999999716</v>
      </c>
      <c r="C119" s="136">
        <v>44822</v>
      </c>
      <c r="D119" s="137">
        <v>0.875</v>
      </c>
      <c r="E119" s="132">
        <f t="shared" si="49"/>
        <v>44822.874999999716</v>
      </c>
      <c r="F119" s="9" t="s">
        <v>85</v>
      </c>
      <c r="G119" s="173" t="str">
        <f>_xlfn.CONCAT(INDEX(Backend!$E$1:$E$30,MATCH(F119,Backend!$C$2:$C$30,0)),",",INDEX(Backend!$D$1:$D$30,MATCH(F119,Backend!$C$2:$C$30,0)))</f>
        <v>51.49872,-0.085642</v>
      </c>
      <c r="H119" s="10" t="str">
        <f t="shared" si="44"/>
        <v>51.49872</v>
      </c>
      <c r="I119" s="10" t="str">
        <f t="shared" si="45"/>
        <v>-0.085642</v>
      </c>
      <c r="J119" s="10" t="s">
        <v>259</v>
      </c>
      <c r="K119" s="10" t="s">
        <v>258</v>
      </c>
      <c r="L119" s="11">
        <f>241683+400+1000</f>
        <v>243083</v>
      </c>
      <c r="M119" s="11">
        <f t="shared" si="51"/>
        <v>2620</v>
      </c>
      <c r="N119" s="106">
        <v>225776</v>
      </c>
      <c r="O119" s="103">
        <f t="shared" si="41"/>
        <v>806</v>
      </c>
      <c r="P119" s="103">
        <f t="shared" si="42"/>
        <v>225776</v>
      </c>
      <c r="Q119" s="11">
        <f t="shared" si="40"/>
        <v>17307</v>
      </c>
      <c r="R119" s="9" t="s">
        <v>86</v>
      </c>
      <c r="S119" s="9" t="str">
        <f>_xlfn.CONCAT(INDEX(Backend!$I$2:$I$30,MATCH(R119,Backend!$G$2:$G$30,0)),",",INDEX(Backend!$H$2:$H$30,MATCH(R119,Backend!$G$2:$G$30,0)))</f>
        <v>51.506392,-0.083596</v>
      </c>
      <c r="T119" s="9" t="str">
        <f t="shared" si="46"/>
        <v>51.506392</v>
      </c>
      <c r="U119" s="9" t="str">
        <f t="shared" si="47"/>
        <v>-0.083596</v>
      </c>
      <c r="V119" s="9" t="s">
        <v>162</v>
      </c>
      <c r="W119" s="9"/>
      <c r="X119" s="9"/>
      <c r="Y119" s="9"/>
      <c r="Z119" s="11"/>
      <c r="AA119" s="11">
        <f t="shared" si="39"/>
        <v>17307</v>
      </c>
      <c r="AB119" s="11"/>
      <c r="AC119" s="22">
        <v>2200</v>
      </c>
      <c r="AD119" s="20">
        <f t="shared" si="50"/>
        <v>7.8668181818181822</v>
      </c>
      <c r="AE119" s="114" t="str">
        <f t="shared" si="48"/>
        <v>0d 7h 52m</v>
      </c>
      <c r="AF119" s="23"/>
      <c r="AG119" s="17" t="s">
        <v>172</v>
      </c>
      <c r="AH119" s="17" t="str">
        <f t="shared" si="33"/>
        <v>51.502461</v>
      </c>
      <c r="AI119" s="17" t="str">
        <f t="shared" si="34"/>
        <v xml:space="preserve"> -0.119608</v>
      </c>
      <c r="AJ119" s="17">
        <v>85</v>
      </c>
      <c r="AK119" s="17">
        <v>0</v>
      </c>
    </row>
    <row r="120" spans="1:41" ht="14.5" customHeight="1" x14ac:dyDescent="0.35">
      <c r="A120" s="135" t="s">
        <v>128</v>
      </c>
      <c r="B120" s="150">
        <f t="shared" si="43"/>
        <v>44822.91666666638</v>
      </c>
      <c r="C120" s="136">
        <v>44822</v>
      </c>
      <c r="D120" s="137">
        <v>0.91666666666666696</v>
      </c>
      <c r="E120" s="132">
        <f t="shared" si="49"/>
        <v>44822.91666666638</v>
      </c>
      <c r="F120" s="9" t="s">
        <v>85</v>
      </c>
      <c r="G120" s="173" t="str">
        <f>_xlfn.CONCAT(INDEX(Backend!$E$1:$E$30,MATCH(F120,Backend!$C$2:$C$30,0)),",",INDEX(Backend!$D$1:$D$30,MATCH(F120,Backend!$C$2:$C$30,0)))</f>
        <v>51.49872,-0.085642</v>
      </c>
      <c r="H120" s="10" t="str">
        <f t="shared" si="44"/>
        <v>51.49872</v>
      </c>
      <c r="I120" s="10" t="str">
        <f t="shared" si="45"/>
        <v>-0.085642</v>
      </c>
      <c r="J120" s="10" t="s">
        <v>259</v>
      </c>
      <c r="K120" s="10" t="s">
        <v>258</v>
      </c>
      <c r="L120" s="11">
        <v>243390</v>
      </c>
      <c r="M120" s="11">
        <f t="shared" si="51"/>
        <v>307</v>
      </c>
      <c r="N120" s="106">
        <v>227456</v>
      </c>
      <c r="O120" s="103">
        <f t="shared" si="41"/>
        <v>1680</v>
      </c>
      <c r="P120" s="103">
        <f t="shared" si="42"/>
        <v>227456</v>
      </c>
      <c r="Q120" s="11">
        <f t="shared" si="40"/>
        <v>15934</v>
      </c>
      <c r="R120" s="9" t="s">
        <v>86</v>
      </c>
      <c r="S120" s="9" t="str">
        <f>_xlfn.CONCAT(INDEX(Backend!$I$2:$I$30,MATCH(R120,Backend!$G$2:$G$30,0)),",",INDEX(Backend!$H$2:$H$30,MATCH(R120,Backend!$G$2:$G$30,0)))</f>
        <v>51.506392,-0.083596</v>
      </c>
      <c r="T120" s="9" t="str">
        <f t="shared" si="46"/>
        <v>51.506392</v>
      </c>
      <c r="U120" s="9" t="str">
        <f t="shared" si="47"/>
        <v>-0.083596</v>
      </c>
      <c r="V120" s="9" t="s">
        <v>162</v>
      </c>
      <c r="W120" s="9"/>
      <c r="X120" s="9"/>
      <c r="Y120" s="9"/>
      <c r="Z120" s="11"/>
      <c r="AA120" s="11">
        <f t="shared" si="39"/>
        <v>15934</v>
      </c>
      <c r="AB120" s="11"/>
      <c r="AC120" s="22">
        <v>2200</v>
      </c>
      <c r="AD120" s="20">
        <f t="shared" si="50"/>
        <v>7.2427272727272731</v>
      </c>
      <c r="AE120" s="114" t="str">
        <f t="shared" si="48"/>
        <v>0d 7h 14m</v>
      </c>
      <c r="AF120" s="23"/>
      <c r="AG120" s="17" t="s">
        <v>171</v>
      </c>
      <c r="AH120" s="17" t="str">
        <f t="shared" si="33"/>
        <v>51.502121</v>
      </c>
      <c r="AI120" s="17" t="str">
        <f t="shared" si="34"/>
        <v xml:space="preserve"> -0.119704</v>
      </c>
      <c r="AJ120" s="17">
        <v>86</v>
      </c>
      <c r="AK120" s="17">
        <v>0</v>
      </c>
    </row>
    <row r="121" spans="1:41" ht="14.5" customHeight="1" x14ac:dyDescent="0.35">
      <c r="A121" s="135" t="s">
        <v>128</v>
      </c>
      <c r="B121" s="150">
        <f t="shared" si="43"/>
        <v>44822.958333333045</v>
      </c>
      <c r="C121" s="136">
        <v>44823</v>
      </c>
      <c r="D121" s="137">
        <v>0.95833333333333304</v>
      </c>
      <c r="E121" s="132">
        <f t="shared" si="49"/>
        <v>44822.958333333045</v>
      </c>
      <c r="F121" s="9" t="s">
        <v>85</v>
      </c>
      <c r="G121" s="173" t="str">
        <f>_xlfn.CONCAT(INDEX(Backend!$E$1:$E$30,MATCH(F121,Backend!$C$2:$C$30,0)),",",INDEX(Backend!$D$1:$D$30,MATCH(F121,Backend!$C$2:$C$30,0)))</f>
        <v>51.49872,-0.085642</v>
      </c>
      <c r="H121" s="10" t="str">
        <f t="shared" si="44"/>
        <v>51.49872</v>
      </c>
      <c r="I121" s="10" t="str">
        <f t="shared" si="45"/>
        <v>-0.085642</v>
      </c>
      <c r="J121" s="10" t="s">
        <v>259</v>
      </c>
      <c r="K121" s="10" t="s">
        <v>258</v>
      </c>
      <c r="L121" s="11">
        <v>243945</v>
      </c>
      <c r="M121" s="11">
        <f t="shared" si="51"/>
        <v>555</v>
      </c>
      <c r="N121" s="106">
        <v>231388</v>
      </c>
      <c r="O121" s="103">
        <f t="shared" si="41"/>
        <v>3932</v>
      </c>
      <c r="P121" s="103">
        <f t="shared" si="42"/>
        <v>231388</v>
      </c>
      <c r="Q121" s="11">
        <f t="shared" si="40"/>
        <v>12557</v>
      </c>
      <c r="R121" s="9" t="s">
        <v>74</v>
      </c>
      <c r="S121" s="9" t="str">
        <f>_xlfn.CONCAT(INDEX(Backend!$I$2:$I$30,MATCH(R121,Backend!$G$2:$G$30,0)),",",INDEX(Backend!$H$2:$H$30,MATCH(R121,Backend!$G$2:$G$30,0)))</f>
        <v>51.5019518002994,-0.0724772467279943</v>
      </c>
      <c r="T121" s="9" t="str">
        <f t="shared" si="46"/>
        <v>51.5019518002994</v>
      </c>
      <c r="U121" s="9" t="str">
        <f t="shared" si="47"/>
        <v>-0.0724772467279943</v>
      </c>
      <c r="V121" s="9" t="s">
        <v>162</v>
      </c>
      <c r="W121" s="9"/>
      <c r="X121" s="9" t="s">
        <v>260</v>
      </c>
      <c r="Y121" s="9" t="s">
        <v>258</v>
      </c>
      <c r="Z121" s="11"/>
      <c r="AA121" s="11">
        <f t="shared" si="39"/>
        <v>12557</v>
      </c>
      <c r="AB121" s="11"/>
      <c r="AC121" s="22">
        <v>2200</v>
      </c>
      <c r="AD121" s="20">
        <f t="shared" si="50"/>
        <v>5.707727272727273</v>
      </c>
      <c r="AE121" s="114" t="str">
        <f t="shared" si="48"/>
        <v>0d 5h 42m</v>
      </c>
      <c r="AF121" s="23"/>
      <c r="AG121" s="17" t="s">
        <v>170</v>
      </c>
      <c r="AH121" s="17" t="str">
        <f t="shared" si="33"/>
        <v>51.501593</v>
      </c>
      <c r="AI121" s="17" t="str">
        <f t="shared" si="34"/>
        <v xml:space="preserve"> -0.119811</v>
      </c>
      <c r="AJ121" s="17">
        <v>87</v>
      </c>
      <c r="AK121" s="17">
        <v>0</v>
      </c>
    </row>
    <row r="122" spans="1:41" ht="14.5" customHeight="1" x14ac:dyDescent="0.35">
      <c r="A122" s="135" t="s">
        <v>129</v>
      </c>
      <c r="B122" s="150">
        <f t="shared" si="43"/>
        <v>44822.999999999709</v>
      </c>
      <c r="C122" s="136">
        <v>44823</v>
      </c>
      <c r="D122" s="137">
        <v>1</v>
      </c>
      <c r="E122" s="132">
        <f t="shared" si="49"/>
        <v>44822.999999999709</v>
      </c>
      <c r="F122" s="9" t="s">
        <v>85</v>
      </c>
      <c r="G122" s="173" t="str">
        <f>_xlfn.CONCAT(INDEX(Backend!$E$1:$E$30,MATCH(F122,Backend!$C$2:$C$30,0)),",",INDEX(Backend!$D$1:$D$30,MATCH(F122,Backend!$C$2:$C$30,0)))</f>
        <v>51.49872,-0.085642</v>
      </c>
      <c r="H122" s="10" t="str">
        <f t="shared" si="44"/>
        <v>51.49872</v>
      </c>
      <c r="I122" s="10" t="str">
        <f t="shared" si="45"/>
        <v>-0.085642</v>
      </c>
      <c r="J122" s="10" t="s">
        <v>259</v>
      </c>
      <c r="K122" s="10" t="s">
        <v>258</v>
      </c>
      <c r="L122" s="11">
        <v>243945</v>
      </c>
      <c r="M122" s="11">
        <f t="shared" si="51"/>
        <v>0</v>
      </c>
      <c r="N122" s="106">
        <v>231882</v>
      </c>
      <c r="O122" s="103">
        <f t="shared" si="41"/>
        <v>494</v>
      </c>
      <c r="P122" s="103">
        <f t="shared" si="42"/>
        <v>231882</v>
      </c>
      <c r="Q122" s="11">
        <f t="shared" ref="Q122:Q129" si="52">L122-P122</f>
        <v>12063</v>
      </c>
      <c r="R122" s="9" t="s">
        <v>87</v>
      </c>
      <c r="S122" s="9" t="str">
        <f>_xlfn.CONCAT(INDEX(Backend!$I$2:$I$30,MATCH(R122,Backend!$G$2:$G$30,0)),",",INDEX(Backend!$H$2:$H$30,MATCH(R122,Backend!$G$2:$G$30,0)))</f>
        <v>51.5079027487395,-0.110269589056731</v>
      </c>
      <c r="T122" s="9" t="str">
        <f t="shared" si="46"/>
        <v>51.5079027487395</v>
      </c>
      <c r="U122" s="9" t="str">
        <f t="shared" si="47"/>
        <v>-0.110269589056731</v>
      </c>
      <c r="V122" s="9" t="s">
        <v>162</v>
      </c>
      <c r="W122" s="9"/>
      <c r="X122" s="9" t="s">
        <v>260</v>
      </c>
      <c r="Y122" s="9" t="s">
        <v>258</v>
      </c>
      <c r="Z122" s="11"/>
      <c r="AA122" s="11">
        <f t="shared" si="39"/>
        <v>12063</v>
      </c>
      <c r="AB122" s="11"/>
      <c r="AC122" s="22">
        <v>2200</v>
      </c>
      <c r="AD122" s="20">
        <f t="shared" si="50"/>
        <v>5.4831818181818184</v>
      </c>
      <c r="AE122" s="114" t="str">
        <f t="shared" si="48"/>
        <v>0d 5h 28m</v>
      </c>
      <c r="AF122" s="23"/>
      <c r="AG122" s="17" t="s">
        <v>169</v>
      </c>
      <c r="AH122" s="17" t="str">
        <f t="shared" si="33"/>
        <v>51.501246</v>
      </c>
      <c r="AI122" s="17" t="str">
        <f t="shared" si="34"/>
        <v xml:space="preserve"> -0.119854</v>
      </c>
      <c r="AJ122" s="17">
        <v>88</v>
      </c>
      <c r="AK122" s="17">
        <v>0</v>
      </c>
    </row>
    <row r="123" spans="1:41" x14ac:dyDescent="0.35">
      <c r="A123" s="135" t="s">
        <v>129</v>
      </c>
      <c r="B123" s="150">
        <f t="shared" si="43"/>
        <v>44823.041666666373</v>
      </c>
      <c r="C123" s="136">
        <v>44823</v>
      </c>
      <c r="D123" s="137">
        <v>4.1666666666666664E-2</v>
      </c>
      <c r="E123" s="132">
        <f t="shared" si="49"/>
        <v>44823.041666666373</v>
      </c>
      <c r="F123" s="9" t="s">
        <v>85</v>
      </c>
      <c r="G123" s="173" t="str">
        <f>_xlfn.CONCAT(INDEX(Backend!$E$1:$E$30,MATCH(F123,Backend!$C$2:$C$30,0)),",",INDEX(Backend!$D$1:$D$30,MATCH(F123,Backend!$C$2:$C$30,0)))</f>
        <v>51.49872,-0.085642</v>
      </c>
      <c r="H123" s="10" t="str">
        <f t="shared" si="44"/>
        <v>51.49872</v>
      </c>
      <c r="I123" s="10" t="str">
        <f t="shared" si="45"/>
        <v>-0.085642</v>
      </c>
      <c r="J123" s="10" t="s">
        <v>259</v>
      </c>
      <c r="K123" s="10" t="s">
        <v>258</v>
      </c>
      <c r="L123" s="11">
        <v>243945</v>
      </c>
      <c r="M123" s="11">
        <f t="shared" si="51"/>
        <v>0</v>
      </c>
      <c r="N123" s="106">
        <v>234018</v>
      </c>
      <c r="O123" s="103">
        <f t="shared" ref="O123:O129" si="53">N123-N122</f>
        <v>2136</v>
      </c>
      <c r="P123" s="103">
        <f t="shared" ref="P123:P129" si="54">P122+O123</f>
        <v>234018</v>
      </c>
      <c r="Q123" s="11">
        <f t="shared" si="52"/>
        <v>9927</v>
      </c>
      <c r="R123" s="9" t="s">
        <v>88</v>
      </c>
      <c r="S123" s="9" t="str">
        <f>_xlfn.CONCAT(INDEX(Backend!$I$2:$I$30,MATCH(R123,Backend!$G$2:$G$30,0)),",",INDEX(Backend!$H$2:$H$30,MATCH(R123,Backend!$G$2:$G$30,0)))</f>
        <v>51.5086717595649,-0.104970044100413</v>
      </c>
      <c r="T123" s="9" t="str">
        <f t="shared" si="46"/>
        <v>51.5086717595649</v>
      </c>
      <c r="U123" s="9" t="str">
        <f t="shared" si="47"/>
        <v>-0.104970044100413</v>
      </c>
      <c r="V123" s="9" t="s">
        <v>162</v>
      </c>
      <c r="W123" s="9"/>
      <c r="X123" s="9" t="s">
        <v>260</v>
      </c>
      <c r="Y123" s="9" t="s">
        <v>258</v>
      </c>
      <c r="Z123" s="11"/>
      <c r="AA123" s="11">
        <f t="shared" si="39"/>
        <v>9927</v>
      </c>
      <c r="AB123" s="11"/>
      <c r="AC123" s="22">
        <v>2200</v>
      </c>
      <c r="AD123" s="20">
        <f t="shared" si="50"/>
        <v>4.5122727272727277</v>
      </c>
      <c r="AE123" s="114" t="str">
        <f t="shared" si="48"/>
        <v>0d 4h 30m</v>
      </c>
      <c r="AF123" s="23"/>
      <c r="AG123" s="17" t="s">
        <v>168</v>
      </c>
      <c r="AH123" s="17" t="str">
        <f t="shared" si="33"/>
        <v>51.500818</v>
      </c>
      <c r="AI123" s="17" t="str">
        <f t="shared" si="34"/>
        <v xml:space="preserve"> -0.119962</v>
      </c>
      <c r="AJ123" s="17">
        <v>89</v>
      </c>
      <c r="AK123" s="17">
        <v>0</v>
      </c>
    </row>
    <row r="124" spans="1:41" x14ac:dyDescent="0.35">
      <c r="A124" s="135" t="s">
        <v>129</v>
      </c>
      <c r="B124" s="150">
        <f t="shared" si="43"/>
        <v>44823.083333333037</v>
      </c>
      <c r="C124" s="136">
        <v>44823</v>
      </c>
      <c r="D124" s="137">
        <v>8.3333333333333329E-2</v>
      </c>
      <c r="E124" s="132">
        <f t="shared" si="49"/>
        <v>44823.083333333037</v>
      </c>
      <c r="F124" s="9" t="s">
        <v>85</v>
      </c>
      <c r="G124" s="173" t="str">
        <f>_xlfn.CONCAT(INDEX(Backend!$E$1:$E$30,MATCH(F124,Backend!$C$2:$C$30,0)),",",INDEX(Backend!$D$1:$D$30,MATCH(F124,Backend!$C$2:$C$30,0)))</f>
        <v>51.49872,-0.085642</v>
      </c>
      <c r="H124" s="10" t="str">
        <f t="shared" si="44"/>
        <v>51.49872</v>
      </c>
      <c r="I124" s="10" t="str">
        <f t="shared" si="45"/>
        <v>-0.085642</v>
      </c>
      <c r="J124" s="10" t="s">
        <v>259</v>
      </c>
      <c r="K124" s="10" t="s">
        <v>258</v>
      </c>
      <c r="L124" s="11">
        <v>243945</v>
      </c>
      <c r="M124" s="11">
        <f t="shared" si="51"/>
        <v>0</v>
      </c>
      <c r="N124" s="106">
        <v>234583</v>
      </c>
      <c r="O124" s="103">
        <f t="shared" si="53"/>
        <v>565</v>
      </c>
      <c r="P124" s="103">
        <f t="shared" si="54"/>
        <v>234583</v>
      </c>
      <c r="Q124" s="11">
        <f t="shared" si="52"/>
        <v>9362</v>
      </c>
      <c r="R124" s="9" t="s">
        <v>45</v>
      </c>
      <c r="S124" s="9" t="str">
        <f>_xlfn.CONCAT(INDEX(Backend!$I$2:$I$30,MATCH(R124,Backend!$G$2:$G$30,0)),",",INDEX(Backend!$H$2:$H$30,MATCH(R124,Backend!$G$2:$G$30,0)))</f>
        <v>51.504431,-0.119096</v>
      </c>
      <c r="T124" s="9" t="str">
        <f t="shared" si="46"/>
        <v>51.504431</v>
      </c>
      <c r="U124" s="9" t="str">
        <f t="shared" si="47"/>
        <v>-0.119096</v>
      </c>
      <c r="V124" s="9" t="s">
        <v>162</v>
      </c>
      <c r="W124" s="9"/>
      <c r="X124" s="9" t="s">
        <v>260</v>
      </c>
      <c r="Y124" s="9" t="s">
        <v>258</v>
      </c>
      <c r="Z124" s="11"/>
      <c r="AA124" s="11">
        <f t="shared" si="39"/>
        <v>9362</v>
      </c>
      <c r="AB124" s="11"/>
      <c r="AC124" s="22">
        <v>2200</v>
      </c>
      <c r="AD124" s="20">
        <f t="shared" si="50"/>
        <v>4.2554545454545458</v>
      </c>
      <c r="AE124" s="114" t="str">
        <f t="shared" si="48"/>
        <v>0d 4h 15m</v>
      </c>
      <c r="AF124" s="23"/>
      <c r="AG124" s="17" t="s">
        <v>167</v>
      </c>
      <c r="AH124" s="17" t="str">
        <f t="shared" si="33"/>
        <v>51.500954</v>
      </c>
      <c r="AI124" s="17" t="str">
        <f t="shared" si="34"/>
        <v xml:space="preserve"> -0.123247</v>
      </c>
      <c r="AJ124" s="17">
        <v>90</v>
      </c>
      <c r="AK124" s="17">
        <v>0</v>
      </c>
    </row>
    <row r="125" spans="1:41" x14ac:dyDescent="0.35">
      <c r="A125" s="135" t="s">
        <v>129</v>
      </c>
      <c r="B125" s="150">
        <f t="shared" si="43"/>
        <v>44823.124999999702</v>
      </c>
      <c r="C125" s="136">
        <v>44823</v>
      </c>
      <c r="D125" s="137">
        <v>0.125</v>
      </c>
      <c r="E125" s="132">
        <f t="shared" si="49"/>
        <v>44823.124999999702</v>
      </c>
      <c r="F125" s="9" t="s">
        <v>34</v>
      </c>
      <c r="G125" s="173" t="str">
        <f>_xlfn.CONCAT(INDEX(Backend!$E$1:$E$30,MATCH(F125,Backend!$C$2:$C$30,0)),",",INDEX(Backend!$D$1:$D$30,MATCH(F125,Backend!$C$2:$C$30,0)))</f>
        <v>51.5061673,-0.1175347</v>
      </c>
      <c r="H125" s="10" t="str">
        <f t="shared" si="44"/>
        <v>51.5061673</v>
      </c>
      <c r="I125" s="10" t="str">
        <f t="shared" si="45"/>
        <v>-0.1175347</v>
      </c>
      <c r="J125" s="10" t="s">
        <v>273</v>
      </c>
      <c r="K125" s="10" t="s">
        <v>274</v>
      </c>
      <c r="L125" s="11">
        <v>243945</v>
      </c>
      <c r="M125" s="11">
        <f t="shared" si="51"/>
        <v>0</v>
      </c>
      <c r="N125" s="106">
        <v>236085</v>
      </c>
      <c r="O125" s="103">
        <f t="shared" si="53"/>
        <v>1502</v>
      </c>
      <c r="P125" s="103">
        <f t="shared" si="54"/>
        <v>236085</v>
      </c>
      <c r="Q125" s="11">
        <f t="shared" si="52"/>
        <v>7860</v>
      </c>
      <c r="R125" s="9" t="s">
        <v>275</v>
      </c>
      <c r="S125" s="9" t="str">
        <f>_xlfn.CONCAT(INDEX(Backend!$I$2:$I$31,MATCH(R125,Backend!$G$2:$G$31,0)),",",INDEX(Backend!$H$2:$H$31,MATCH(R125,Backend!$G$2:$G$31,0)))</f>
        <v>51.502176,-0.053086</v>
      </c>
      <c r="T125" s="9" t="str">
        <f t="shared" si="46"/>
        <v>51.502176</v>
      </c>
      <c r="U125" s="9" t="str">
        <f t="shared" si="47"/>
        <v>-0.053086</v>
      </c>
      <c r="V125" s="9" t="s">
        <v>162</v>
      </c>
      <c r="W125" s="9"/>
      <c r="X125" s="9" t="s">
        <v>278</v>
      </c>
      <c r="Y125" s="9" t="s">
        <v>277</v>
      </c>
      <c r="Z125" s="11">
        <v>0</v>
      </c>
      <c r="AA125" s="11">
        <f t="shared" si="39"/>
        <v>7860</v>
      </c>
      <c r="AB125" s="11"/>
      <c r="AC125" s="22">
        <v>1700</v>
      </c>
      <c r="AD125" s="20">
        <f t="shared" si="50"/>
        <v>4.6235294117647054</v>
      </c>
      <c r="AE125" s="114" t="str">
        <f t="shared" si="48"/>
        <v>0d 4h 37m</v>
      </c>
      <c r="AF125" s="23"/>
      <c r="AG125" s="17" t="s">
        <v>166</v>
      </c>
      <c r="AH125" s="17" t="str">
        <f t="shared" si="33"/>
        <v>51.500981</v>
      </c>
      <c r="AI125" s="17" t="str">
        <f t="shared" si="34"/>
        <v xml:space="preserve"> -0.124277</v>
      </c>
      <c r="AJ125" s="17">
        <v>91</v>
      </c>
      <c r="AK125" s="17">
        <v>0</v>
      </c>
    </row>
    <row r="126" spans="1:41" x14ac:dyDescent="0.35">
      <c r="A126" s="135" t="s">
        <v>129</v>
      </c>
      <c r="B126" s="150">
        <f t="shared" si="43"/>
        <v>44823.166666666366</v>
      </c>
      <c r="C126" s="136">
        <v>44823</v>
      </c>
      <c r="D126" s="137">
        <v>0.16666666666666699</v>
      </c>
      <c r="E126" s="132">
        <f t="shared" si="49"/>
        <v>44823.166666666366</v>
      </c>
      <c r="F126" s="9" t="s">
        <v>85</v>
      </c>
      <c r="G126" s="173" t="str">
        <f>_xlfn.CONCAT(INDEX(Backend!$E$1:$E$30,MATCH(F126,Backend!$C$2:$C$30,0)),",",INDEX(Backend!$D$1:$D$30,MATCH(F126,Backend!$C$2:$C$30,0)))</f>
        <v>51.49872,-0.085642</v>
      </c>
      <c r="H126" s="10" t="str">
        <f t="shared" si="44"/>
        <v>51.49872</v>
      </c>
      <c r="I126" s="10" t="str">
        <f t="shared" si="45"/>
        <v>-0.085642</v>
      </c>
      <c r="J126" s="10" t="s">
        <v>259</v>
      </c>
      <c r="K126" s="10" t="s">
        <v>258</v>
      </c>
      <c r="L126" s="11">
        <v>243945</v>
      </c>
      <c r="M126" s="11">
        <f t="shared" si="51"/>
        <v>0</v>
      </c>
      <c r="N126" s="106"/>
      <c r="O126" s="103">
        <f t="shared" si="53"/>
        <v>-236085</v>
      </c>
      <c r="P126" s="103">
        <f t="shared" si="54"/>
        <v>0</v>
      </c>
      <c r="Q126" s="11">
        <f t="shared" si="52"/>
        <v>243945</v>
      </c>
      <c r="R126" s="9" t="s">
        <v>89</v>
      </c>
      <c r="S126" s="9" t="str">
        <f>_xlfn.CONCAT(INDEX(Backend!$I$2:$I$30,MATCH(R126,Backend!$G$2:$G$30,0)),",",INDEX(Backend!$H$2:$H$30,MATCH(R126,Backend!$G$2:$G$30,0)))</f>
        <v>51.504226,-0.116913</v>
      </c>
      <c r="T126" s="9" t="str">
        <f t="shared" si="46"/>
        <v>51.504226</v>
      </c>
      <c r="U126" s="9" t="str">
        <f t="shared" si="47"/>
        <v>-0.116913</v>
      </c>
      <c r="V126" s="9" t="s">
        <v>162</v>
      </c>
      <c r="W126" s="9"/>
      <c r="X126" s="9" t="s">
        <v>260</v>
      </c>
      <c r="Y126" s="9" t="s">
        <v>258</v>
      </c>
      <c r="Z126" s="11"/>
      <c r="AA126" s="11"/>
      <c r="AB126" s="11"/>
      <c r="AC126" s="22"/>
      <c r="AD126" s="20" t="e">
        <f t="shared" si="50"/>
        <v>#DIV/0!</v>
      </c>
      <c r="AE126" s="114" t="e">
        <f t="shared" si="48"/>
        <v>#DIV/0!</v>
      </c>
      <c r="AF126" s="23"/>
      <c r="AG126" s="17" t="s">
        <v>261</v>
      </c>
      <c r="AH126" s="17" t="str">
        <f t="shared" si="33"/>
        <v>51.500729</v>
      </c>
      <c r="AI126" s="17" t="str">
        <f t="shared" si="34"/>
        <v xml:space="preserve"> -0.119951</v>
      </c>
      <c r="AJ126" s="17">
        <v>92</v>
      </c>
      <c r="AK126" s="17">
        <v>0</v>
      </c>
    </row>
    <row r="127" spans="1:41" x14ac:dyDescent="0.35">
      <c r="A127" s="135" t="s">
        <v>129</v>
      </c>
      <c r="B127" s="150">
        <f t="shared" si="43"/>
        <v>44823.20833333303</v>
      </c>
      <c r="C127" s="136">
        <v>44823</v>
      </c>
      <c r="D127" s="137">
        <v>0.20833333333333301</v>
      </c>
      <c r="E127" s="132">
        <f t="shared" si="49"/>
        <v>44823.20833333303</v>
      </c>
      <c r="F127" s="9" t="s">
        <v>85</v>
      </c>
      <c r="G127" s="173" t="str">
        <f>_xlfn.CONCAT(INDEX(Backend!$E$1:$E$30,MATCH(F127,Backend!$C$2:$C$30,0)),",",INDEX(Backend!$D$1:$D$30,MATCH(F127,Backend!$C$2:$C$30,0)))</f>
        <v>51.49872,-0.085642</v>
      </c>
      <c r="H127" s="10" t="str">
        <f t="shared" si="44"/>
        <v>51.49872</v>
      </c>
      <c r="I127" s="10" t="str">
        <f t="shared" si="45"/>
        <v>-0.085642</v>
      </c>
      <c r="J127" s="10" t="s">
        <v>259</v>
      </c>
      <c r="K127" s="10" t="s">
        <v>258</v>
      </c>
      <c r="L127" s="11">
        <v>243945</v>
      </c>
      <c r="M127" s="11">
        <f t="shared" si="51"/>
        <v>0</v>
      </c>
      <c r="N127" s="106"/>
      <c r="O127" s="103">
        <f t="shared" si="53"/>
        <v>0</v>
      </c>
      <c r="P127" s="103">
        <f t="shared" si="54"/>
        <v>0</v>
      </c>
      <c r="Q127" s="11">
        <f t="shared" si="52"/>
        <v>243945</v>
      </c>
      <c r="R127" s="9" t="s">
        <v>89</v>
      </c>
      <c r="S127" s="9" t="str">
        <f>_xlfn.CONCAT(INDEX(Backend!$I$2:$I$30,MATCH(R127,Backend!$G$2:$G$30,0)),",",INDEX(Backend!$H$2:$H$30,MATCH(R127,Backend!$G$2:$G$30,0)))</f>
        <v>51.504226,-0.116913</v>
      </c>
      <c r="T127" s="9" t="str">
        <f t="shared" si="46"/>
        <v>51.504226</v>
      </c>
      <c r="U127" s="9" t="str">
        <f t="shared" si="47"/>
        <v>-0.116913</v>
      </c>
      <c r="V127" s="9" t="s">
        <v>162</v>
      </c>
      <c r="W127" s="9"/>
      <c r="X127" s="9" t="s">
        <v>260</v>
      </c>
      <c r="Y127" s="9" t="s">
        <v>258</v>
      </c>
      <c r="Z127" s="11"/>
      <c r="AA127" s="11"/>
      <c r="AB127" s="11"/>
      <c r="AC127" s="22"/>
      <c r="AD127" s="20" t="e">
        <f t="shared" si="50"/>
        <v>#DIV/0!</v>
      </c>
      <c r="AE127" s="114" t="e">
        <f t="shared" si="48"/>
        <v>#DIV/0!</v>
      </c>
      <c r="AF127" s="23"/>
      <c r="AG127" s="17" t="s">
        <v>262</v>
      </c>
      <c r="AH127" s="17" t="str">
        <f t="shared" si="33"/>
        <v>51.500770</v>
      </c>
      <c r="AI127" s="17" t="str">
        <f t="shared" si="34"/>
        <v xml:space="preserve"> -0.121851</v>
      </c>
      <c r="AJ127" s="17">
        <v>93</v>
      </c>
      <c r="AK127" s="17">
        <v>0</v>
      </c>
      <c r="AL127" s="24">
        <f t="shared" ref="AL127:AO127" si="55">AL128+AL1</f>
        <v>0</v>
      </c>
      <c r="AM127" s="24">
        <f t="shared" si="55"/>
        <v>0</v>
      </c>
      <c r="AN127" s="24">
        <f t="shared" si="55"/>
        <v>0</v>
      </c>
      <c r="AO127" s="24">
        <f t="shared" si="55"/>
        <v>0</v>
      </c>
    </row>
    <row r="128" spans="1:41" x14ac:dyDescent="0.35">
      <c r="A128" s="135" t="s">
        <v>129</v>
      </c>
      <c r="B128" s="150">
        <f t="shared" si="43"/>
        <v>44823.249999999694</v>
      </c>
      <c r="C128" s="136">
        <v>44823</v>
      </c>
      <c r="D128" s="137">
        <v>0.25</v>
      </c>
      <c r="E128" s="132">
        <f t="shared" si="49"/>
        <v>44823.249999999694</v>
      </c>
      <c r="F128" s="9" t="s">
        <v>85</v>
      </c>
      <c r="G128" s="173" t="str">
        <f>_xlfn.CONCAT(INDEX(Backend!$E$1:$E$30,MATCH(F128,Backend!$C$2:$C$30,0)),",",INDEX(Backend!$D$1:$D$30,MATCH(F128,Backend!$C$2:$C$30,0)))</f>
        <v>51.49872,-0.085642</v>
      </c>
      <c r="H128" s="10" t="str">
        <f t="shared" si="44"/>
        <v>51.49872</v>
      </c>
      <c r="I128" s="10" t="str">
        <f t="shared" si="45"/>
        <v>-0.085642</v>
      </c>
      <c r="J128" s="10" t="s">
        <v>259</v>
      </c>
      <c r="K128" s="10" t="s">
        <v>258</v>
      </c>
      <c r="L128" s="11">
        <v>243945</v>
      </c>
      <c r="M128" s="11">
        <f t="shared" si="51"/>
        <v>0</v>
      </c>
      <c r="N128" s="106"/>
      <c r="O128" s="103">
        <f t="shared" si="53"/>
        <v>0</v>
      </c>
      <c r="P128" s="103">
        <f t="shared" si="54"/>
        <v>0</v>
      </c>
      <c r="Q128" s="11">
        <f t="shared" si="52"/>
        <v>243945</v>
      </c>
      <c r="R128" s="9" t="s">
        <v>89</v>
      </c>
      <c r="S128" s="9" t="str">
        <f>_xlfn.CONCAT(INDEX(Backend!$I$2:$I$30,MATCH(R128,Backend!$G$2:$G$30,0)),",",INDEX(Backend!$H$2:$H$30,MATCH(R128,Backend!$G$2:$G$30,0)))</f>
        <v>51.504226,-0.116913</v>
      </c>
      <c r="T128" s="9" t="str">
        <f t="shared" si="46"/>
        <v>51.504226</v>
      </c>
      <c r="U128" s="9" t="str">
        <f t="shared" si="47"/>
        <v>-0.116913</v>
      </c>
      <c r="V128" s="9" t="s">
        <v>162</v>
      </c>
      <c r="W128" s="9"/>
      <c r="X128" s="9" t="s">
        <v>260</v>
      </c>
      <c r="Y128" s="9" t="s">
        <v>258</v>
      </c>
      <c r="Z128" s="11"/>
      <c r="AA128" s="11"/>
      <c r="AB128" s="11"/>
      <c r="AC128" s="22"/>
      <c r="AD128" s="20" t="e">
        <f t="shared" si="50"/>
        <v>#DIV/0!</v>
      </c>
      <c r="AE128" s="114" t="e">
        <f t="shared" si="48"/>
        <v>#DIV/0!</v>
      </c>
      <c r="AF128" s="23"/>
      <c r="AG128" s="17" t="s">
        <v>263</v>
      </c>
      <c r="AH128" s="17" t="str">
        <f t="shared" si="33"/>
        <v>51.500860</v>
      </c>
      <c r="AI128" s="17" t="str">
        <f t="shared" si="34"/>
        <v xml:space="preserve"> -0.125937</v>
      </c>
      <c r="AJ128" s="17">
        <v>94</v>
      </c>
      <c r="AK128" s="17">
        <v>0</v>
      </c>
      <c r="AL128" s="24">
        <f t="shared" ref="AL128:AO128" si="56">AL1</f>
        <v>0</v>
      </c>
      <c r="AM128" s="24">
        <f t="shared" si="56"/>
        <v>0</v>
      </c>
      <c r="AN128" s="24">
        <f t="shared" si="56"/>
        <v>0</v>
      </c>
      <c r="AO128" s="24">
        <f t="shared" si="56"/>
        <v>0</v>
      </c>
    </row>
    <row r="129" spans="1:41" x14ac:dyDescent="0.35">
      <c r="A129" s="135" t="s">
        <v>129</v>
      </c>
      <c r="B129" s="150">
        <f t="shared" si="43"/>
        <v>44823.291666666359</v>
      </c>
      <c r="C129" s="136">
        <v>44823</v>
      </c>
      <c r="D129" s="137">
        <v>0.29166666666666702</v>
      </c>
      <c r="E129" s="132">
        <f t="shared" si="49"/>
        <v>44823.291666666359</v>
      </c>
      <c r="F129" s="9" t="s">
        <v>34</v>
      </c>
      <c r="G129" s="173" t="str">
        <f>_xlfn.CONCAT(INDEX(Backend!$E$1:$E$30,MATCH(F129,Backend!$C$2:$C$30,0)),",",INDEX(Backend!$D$1:$D$30,MATCH(F129,Backend!$C$2:$C$30,0)))</f>
        <v>51.5061673,-0.1175347</v>
      </c>
      <c r="H129" s="10" t="str">
        <f t="shared" si="44"/>
        <v>51.5061673</v>
      </c>
      <c r="I129" s="10" t="str">
        <f t="shared" si="45"/>
        <v>-0.1175347</v>
      </c>
      <c r="J129" s="10" t="s">
        <v>273</v>
      </c>
      <c r="K129" s="10" t="s">
        <v>274</v>
      </c>
      <c r="L129" s="11">
        <v>243945</v>
      </c>
      <c r="M129" s="11">
        <f t="shared" si="51"/>
        <v>0</v>
      </c>
      <c r="N129" s="106"/>
      <c r="O129" s="103">
        <f t="shared" si="53"/>
        <v>0</v>
      </c>
      <c r="P129" s="103">
        <f t="shared" si="54"/>
        <v>0</v>
      </c>
      <c r="Q129" s="11">
        <f t="shared" si="52"/>
        <v>243945</v>
      </c>
      <c r="R129" s="9" t="s">
        <v>275</v>
      </c>
      <c r="S129" s="9" t="str">
        <f>_xlfn.CONCAT(INDEX(Backend!$I$2:$I$31,MATCH(R129,Backend!$G$2:$G$31,0)),",",INDEX(Backend!$H$2:$H$31,MATCH(R129,Backend!$G$2:$G$31,0)))</f>
        <v>51.502176,-0.053086</v>
      </c>
      <c r="T129" s="9" t="str">
        <f t="shared" si="46"/>
        <v>51.502176</v>
      </c>
      <c r="U129" s="9" t="str">
        <f t="shared" si="47"/>
        <v>-0.053086</v>
      </c>
      <c r="V129" s="9" t="s">
        <v>162</v>
      </c>
      <c r="W129" s="9"/>
      <c r="X129" s="9" t="s">
        <v>278</v>
      </c>
      <c r="Y129" s="9" t="s">
        <v>277</v>
      </c>
      <c r="Z129" s="11"/>
      <c r="AA129" s="11">
        <f>SUM(Q129+Z129)</f>
        <v>243945</v>
      </c>
      <c r="AB129" s="11"/>
      <c r="AC129" s="22"/>
      <c r="AD129" s="20" t="e">
        <f t="shared" si="50"/>
        <v>#DIV/0!</v>
      </c>
      <c r="AE129" s="114" t="e">
        <f t="shared" si="48"/>
        <v>#DIV/0!</v>
      </c>
      <c r="AF129" s="23"/>
      <c r="AG129" s="17" t="s">
        <v>264</v>
      </c>
      <c r="AH129" s="17" t="str">
        <f t="shared" si="33"/>
        <v>51.500643</v>
      </c>
      <c r="AI129" s="17" t="str">
        <f t="shared" si="34"/>
        <v xml:space="preserve"> -0.125992</v>
      </c>
      <c r="AJ129" s="17">
        <v>95</v>
      </c>
      <c r="AK129" s="17">
        <v>0</v>
      </c>
      <c r="AL129" s="130"/>
      <c r="AM129" s="130"/>
      <c r="AN129" s="130"/>
      <c r="AO129" s="130"/>
    </row>
    <row r="130" spans="1:41" x14ac:dyDescent="0.35">
      <c r="AH130" s="17" t="e">
        <f t="shared" ref="AH130" si="57">LEFT(AG130,FIND(",",AG130)-1)</f>
        <v>#VALUE!</v>
      </c>
    </row>
    <row r="131" spans="1:41" x14ac:dyDescent="0.35">
      <c r="F131" s="17" t="s">
        <v>138</v>
      </c>
    </row>
    <row r="132" spans="1:41" x14ac:dyDescent="0.35">
      <c r="F132" s="154" t="s">
        <v>12</v>
      </c>
    </row>
    <row r="133" spans="1:41" x14ac:dyDescent="0.35">
      <c r="F133" s="155" t="s">
        <v>140</v>
      </c>
    </row>
    <row r="134" spans="1:41" x14ac:dyDescent="0.35">
      <c r="F134" s="156" t="s">
        <v>141</v>
      </c>
    </row>
    <row r="135" spans="1:41" x14ac:dyDescent="0.35">
      <c r="F135" s="157" t="s">
        <v>142</v>
      </c>
    </row>
    <row r="136" spans="1:41" x14ac:dyDescent="0.35">
      <c r="F136" s="158" t="s">
        <v>139</v>
      </c>
    </row>
    <row r="137" spans="1:41" x14ac:dyDescent="0.35">
      <c r="F137" s="159" t="s">
        <v>143</v>
      </c>
    </row>
    <row r="138" spans="1:41" x14ac:dyDescent="0.35">
      <c r="F138" s="160" t="s">
        <v>144</v>
      </c>
    </row>
    <row r="139" spans="1:41" x14ac:dyDescent="0.35">
      <c r="F139" s="117" t="s">
        <v>146</v>
      </c>
    </row>
    <row r="140" spans="1:41" x14ac:dyDescent="0.35">
      <c r="F140" s="161" t="s">
        <v>155</v>
      </c>
    </row>
  </sheetData>
  <autoFilter ref="A1:AE129" xr:uid="{00000000-0009-0000-0000-000000000000}"/>
  <phoneticPr fontId="23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7FE8B-19AE-4511-BDB5-6DEA18F4AA6C}">
  <dimension ref="A1:U75"/>
  <sheetViews>
    <sheetView topLeftCell="A7" workbookViewId="0">
      <selection activeCell="U44" sqref="U44"/>
    </sheetView>
  </sheetViews>
  <sheetFormatPr defaultRowHeight="14.5" x14ac:dyDescent="0.35"/>
  <cols>
    <col min="3" max="3" width="10.54296875" bestFit="1" customWidth="1"/>
    <col min="5" max="5" width="15.6328125" bestFit="1" customWidth="1"/>
    <col min="6" max="6" width="8.90625" style="166"/>
    <col min="7" max="10" width="8.6328125" style="164" bestFit="1" customWidth="1"/>
    <col min="11" max="15" width="8.81640625" style="164" bestFit="1" customWidth="1"/>
    <col min="16" max="16" width="7.54296875" customWidth="1"/>
    <col min="17" max="17" width="8.81640625" bestFit="1" customWidth="1"/>
    <col min="21" max="21" width="18.453125" customWidth="1"/>
  </cols>
  <sheetData>
    <row r="1" spans="1:17" x14ac:dyDescent="0.35">
      <c r="G1" s="176" t="s">
        <v>150</v>
      </c>
      <c r="H1" s="177"/>
      <c r="I1" s="177"/>
      <c r="J1" s="177"/>
      <c r="K1" s="177"/>
      <c r="L1" s="177"/>
      <c r="M1" s="177"/>
      <c r="N1" s="177"/>
      <c r="O1" s="178"/>
      <c r="Q1" s="116"/>
    </row>
    <row r="2" spans="1:17" s="168" customFormat="1" ht="58" x14ac:dyDescent="0.35">
      <c r="A2" s="170" t="s">
        <v>90</v>
      </c>
      <c r="B2" s="170" t="s">
        <v>91</v>
      </c>
      <c r="C2" s="170" t="s">
        <v>122</v>
      </c>
      <c r="D2" s="170" t="s">
        <v>92</v>
      </c>
      <c r="E2" s="170" t="s">
        <v>0</v>
      </c>
      <c r="F2" s="171" t="s">
        <v>163</v>
      </c>
      <c r="G2" s="169">
        <v>1700</v>
      </c>
      <c r="H2" s="169">
        <v>1800</v>
      </c>
      <c r="I2" s="169">
        <v>1900</v>
      </c>
      <c r="J2" s="169">
        <v>2000</v>
      </c>
      <c r="K2" s="169">
        <v>2100</v>
      </c>
      <c r="L2" s="169">
        <v>2200</v>
      </c>
      <c r="M2" s="169">
        <v>2300</v>
      </c>
      <c r="N2" s="169">
        <v>2400</v>
      </c>
      <c r="O2" s="169">
        <v>2500</v>
      </c>
      <c r="P2" s="167"/>
      <c r="Q2" s="172" t="s">
        <v>151</v>
      </c>
    </row>
    <row r="3" spans="1:17" x14ac:dyDescent="0.35">
      <c r="A3" s="135" t="s">
        <v>127</v>
      </c>
      <c r="B3" s="150">
        <f t="shared" ref="B3" si="0">E3</f>
        <v>44821.250000000102</v>
      </c>
      <c r="C3" s="136">
        <f t="shared" ref="C3:C19" si="1">$C$45-2</f>
        <v>44821</v>
      </c>
      <c r="D3" s="137">
        <v>0.25</v>
      </c>
      <c r="E3" s="132">
        <f t="shared" ref="E3:E29" si="2">E4-(1/24)</f>
        <v>44821.250000000102</v>
      </c>
      <c r="F3" s="162">
        <v>48</v>
      </c>
      <c r="G3" s="163">
        <f t="shared" ref="G3:G34" si="3">$F3*$G$2</f>
        <v>81600</v>
      </c>
      <c r="H3" s="163">
        <f t="shared" ref="H3:H34" si="4">$F3*$H$2</f>
        <v>86400</v>
      </c>
      <c r="I3" s="163">
        <f t="shared" ref="I3:I34" si="5">$F3*$I$2</f>
        <v>91200</v>
      </c>
      <c r="J3" s="163">
        <f t="shared" ref="J3:J34" si="6">$F3*$J$2</f>
        <v>96000</v>
      </c>
      <c r="K3" s="163">
        <f t="shared" ref="K3:K34" si="7">$F3*$K$2</f>
        <v>100800</v>
      </c>
      <c r="L3" s="163">
        <f t="shared" ref="L3:L34" si="8">$F3*$L$2</f>
        <v>105600</v>
      </c>
      <c r="M3" s="163">
        <f t="shared" ref="M3:M34" si="9">$F3*$M$2</f>
        <v>110400</v>
      </c>
      <c r="N3" s="163">
        <f t="shared" ref="N3:N34" si="10">$F3*$N$2</f>
        <v>115200</v>
      </c>
      <c r="O3" s="163">
        <f t="shared" ref="O3:O34" si="11">$F3*$O$2</f>
        <v>120000</v>
      </c>
      <c r="P3" s="152"/>
      <c r="Q3" s="119">
        <f t="shared" ref="Q3:Q4" si="12">AVERAGE(I3:O3)</f>
        <v>105600</v>
      </c>
    </row>
    <row r="4" spans="1:17" x14ac:dyDescent="0.35">
      <c r="A4" s="135" t="s">
        <v>127</v>
      </c>
      <c r="B4" s="150">
        <f t="shared" ref="B4:B51" si="13">E4</f>
        <v>44821.291666666766</v>
      </c>
      <c r="C4" s="136">
        <f t="shared" si="1"/>
        <v>44821</v>
      </c>
      <c r="D4" s="137">
        <v>0.29166666666666702</v>
      </c>
      <c r="E4" s="132">
        <f t="shared" si="2"/>
        <v>44821.291666666766</v>
      </c>
      <c r="F4" s="162">
        <v>47</v>
      </c>
      <c r="G4" s="163">
        <f t="shared" si="3"/>
        <v>79900</v>
      </c>
      <c r="H4" s="163">
        <f t="shared" si="4"/>
        <v>84600</v>
      </c>
      <c r="I4" s="163">
        <f t="shared" si="5"/>
        <v>89300</v>
      </c>
      <c r="J4" s="163">
        <f t="shared" si="6"/>
        <v>94000</v>
      </c>
      <c r="K4" s="163">
        <f t="shared" si="7"/>
        <v>98700</v>
      </c>
      <c r="L4" s="163">
        <f t="shared" si="8"/>
        <v>103400</v>
      </c>
      <c r="M4" s="163">
        <f t="shared" si="9"/>
        <v>108100</v>
      </c>
      <c r="N4" s="163">
        <f t="shared" si="10"/>
        <v>112800</v>
      </c>
      <c r="O4" s="163">
        <f t="shared" si="11"/>
        <v>117500</v>
      </c>
      <c r="P4" s="152"/>
      <c r="Q4" s="119">
        <f t="shared" si="12"/>
        <v>103400</v>
      </c>
    </row>
    <row r="5" spans="1:17" x14ac:dyDescent="0.35">
      <c r="A5" s="135" t="s">
        <v>127</v>
      </c>
      <c r="B5" s="150">
        <f t="shared" si="13"/>
        <v>44821.33333333343</v>
      </c>
      <c r="C5" s="136">
        <f t="shared" si="1"/>
        <v>44821</v>
      </c>
      <c r="D5" s="137">
        <v>0.33333333333333298</v>
      </c>
      <c r="E5" s="132">
        <f t="shared" si="2"/>
        <v>44821.33333333343</v>
      </c>
      <c r="F5" s="162">
        <v>46</v>
      </c>
      <c r="G5" s="163">
        <f t="shared" si="3"/>
        <v>78200</v>
      </c>
      <c r="H5" s="163">
        <f t="shared" si="4"/>
        <v>82800</v>
      </c>
      <c r="I5" s="163">
        <f t="shared" si="5"/>
        <v>87400</v>
      </c>
      <c r="J5" s="163">
        <f t="shared" si="6"/>
        <v>92000</v>
      </c>
      <c r="K5" s="163">
        <f t="shared" si="7"/>
        <v>96600</v>
      </c>
      <c r="L5" s="163">
        <f t="shared" si="8"/>
        <v>101200</v>
      </c>
      <c r="M5" s="163">
        <f t="shared" si="9"/>
        <v>105800</v>
      </c>
      <c r="N5" s="163">
        <f t="shared" si="10"/>
        <v>110400</v>
      </c>
      <c r="O5" s="163">
        <f t="shared" si="11"/>
        <v>115000</v>
      </c>
      <c r="P5" s="152"/>
      <c r="Q5" s="119">
        <f t="shared" ref="Q5:Q14" si="14">AVERAGE(I5:O5)</f>
        <v>101200</v>
      </c>
    </row>
    <row r="6" spans="1:17" x14ac:dyDescent="0.35">
      <c r="A6" s="135" t="s">
        <v>127</v>
      </c>
      <c r="B6" s="150">
        <f t="shared" si="13"/>
        <v>44821.375000000095</v>
      </c>
      <c r="C6" s="136">
        <f t="shared" si="1"/>
        <v>44821</v>
      </c>
      <c r="D6" s="137">
        <v>0.375</v>
      </c>
      <c r="E6" s="132">
        <f t="shared" si="2"/>
        <v>44821.375000000095</v>
      </c>
      <c r="F6" s="162">
        <v>45</v>
      </c>
      <c r="G6" s="163">
        <f t="shared" si="3"/>
        <v>76500</v>
      </c>
      <c r="H6" s="163">
        <f t="shared" si="4"/>
        <v>81000</v>
      </c>
      <c r="I6" s="163">
        <f t="shared" si="5"/>
        <v>85500</v>
      </c>
      <c r="J6" s="163">
        <f t="shared" si="6"/>
        <v>90000</v>
      </c>
      <c r="K6" s="163">
        <f t="shared" si="7"/>
        <v>94500</v>
      </c>
      <c r="L6" s="163">
        <f t="shared" si="8"/>
        <v>99000</v>
      </c>
      <c r="M6" s="163">
        <f t="shared" si="9"/>
        <v>103500</v>
      </c>
      <c r="N6" s="163">
        <f t="shared" si="10"/>
        <v>108000</v>
      </c>
      <c r="O6" s="163">
        <f t="shared" si="11"/>
        <v>112500</v>
      </c>
      <c r="P6" s="152"/>
      <c r="Q6" s="119">
        <f t="shared" si="14"/>
        <v>99000</v>
      </c>
    </row>
    <row r="7" spans="1:17" x14ac:dyDescent="0.35">
      <c r="A7" s="135" t="s">
        <v>127</v>
      </c>
      <c r="B7" s="150">
        <f t="shared" si="13"/>
        <v>44821.416666666759</v>
      </c>
      <c r="C7" s="136">
        <f t="shared" si="1"/>
        <v>44821</v>
      </c>
      <c r="D7" s="137">
        <v>0.41666666666666702</v>
      </c>
      <c r="E7" s="132">
        <f t="shared" si="2"/>
        <v>44821.416666666759</v>
      </c>
      <c r="F7" s="162">
        <v>44</v>
      </c>
      <c r="G7" s="163">
        <f t="shared" si="3"/>
        <v>74800</v>
      </c>
      <c r="H7" s="163">
        <f t="shared" si="4"/>
        <v>79200</v>
      </c>
      <c r="I7" s="163">
        <f t="shared" si="5"/>
        <v>83600</v>
      </c>
      <c r="J7" s="163">
        <f t="shared" si="6"/>
        <v>88000</v>
      </c>
      <c r="K7" s="163">
        <f t="shared" si="7"/>
        <v>92400</v>
      </c>
      <c r="L7" s="163">
        <f t="shared" si="8"/>
        <v>96800</v>
      </c>
      <c r="M7" s="163">
        <f t="shared" si="9"/>
        <v>101200</v>
      </c>
      <c r="N7" s="163">
        <f t="shared" si="10"/>
        <v>105600</v>
      </c>
      <c r="O7" s="163">
        <f t="shared" si="11"/>
        <v>110000</v>
      </c>
      <c r="P7" s="152"/>
      <c r="Q7" s="119">
        <f t="shared" si="14"/>
        <v>96800</v>
      </c>
    </row>
    <row r="8" spans="1:17" x14ac:dyDescent="0.35">
      <c r="A8" s="135" t="s">
        <v>127</v>
      </c>
      <c r="B8" s="150">
        <f t="shared" si="13"/>
        <v>44821.458333333423</v>
      </c>
      <c r="C8" s="136">
        <f t="shared" si="1"/>
        <v>44821</v>
      </c>
      <c r="D8" s="137">
        <v>0.45833333333333298</v>
      </c>
      <c r="E8" s="132">
        <f t="shared" si="2"/>
        <v>44821.458333333423</v>
      </c>
      <c r="F8" s="162">
        <v>43</v>
      </c>
      <c r="G8" s="163">
        <f t="shared" si="3"/>
        <v>73100</v>
      </c>
      <c r="H8" s="163">
        <f t="shared" si="4"/>
        <v>77400</v>
      </c>
      <c r="I8" s="163">
        <f t="shared" si="5"/>
        <v>81700</v>
      </c>
      <c r="J8" s="163">
        <f t="shared" si="6"/>
        <v>86000</v>
      </c>
      <c r="K8" s="163">
        <f t="shared" si="7"/>
        <v>90300</v>
      </c>
      <c r="L8" s="163">
        <f t="shared" si="8"/>
        <v>94600</v>
      </c>
      <c r="M8" s="163">
        <f t="shared" si="9"/>
        <v>98900</v>
      </c>
      <c r="N8" s="163">
        <f t="shared" si="10"/>
        <v>103200</v>
      </c>
      <c r="O8" s="163">
        <f t="shared" si="11"/>
        <v>107500</v>
      </c>
      <c r="P8" s="152"/>
      <c r="Q8" s="119">
        <f t="shared" si="14"/>
        <v>94600</v>
      </c>
    </row>
    <row r="9" spans="1:17" x14ac:dyDescent="0.35">
      <c r="A9" s="135" t="s">
        <v>127</v>
      </c>
      <c r="B9" s="150">
        <f t="shared" si="13"/>
        <v>44821.500000000087</v>
      </c>
      <c r="C9" s="136">
        <f t="shared" si="1"/>
        <v>44821</v>
      </c>
      <c r="D9" s="137">
        <v>0.5</v>
      </c>
      <c r="E9" s="132">
        <f t="shared" si="2"/>
        <v>44821.500000000087</v>
      </c>
      <c r="F9" s="162">
        <v>42</v>
      </c>
      <c r="G9" s="163">
        <f t="shared" si="3"/>
        <v>71400</v>
      </c>
      <c r="H9" s="163">
        <f t="shared" si="4"/>
        <v>75600</v>
      </c>
      <c r="I9" s="163">
        <f t="shared" si="5"/>
        <v>79800</v>
      </c>
      <c r="J9" s="163">
        <f t="shared" si="6"/>
        <v>84000</v>
      </c>
      <c r="K9" s="163">
        <f t="shared" si="7"/>
        <v>88200</v>
      </c>
      <c r="L9" s="163">
        <f t="shared" si="8"/>
        <v>92400</v>
      </c>
      <c r="M9" s="163">
        <f t="shared" si="9"/>
        <v>96600</v>
      </c>
      <c r="N9" s="163">
        <f t="shared" si="10"/>
        <v>100800</v>
      </c>
      <c r="O9" s="163">
        <f t="shared" si="11"/>
        <v>105000</v>
      </c>
      <c r="P9" s="152"/>
      <c r="Q9" s="119">
        <f t="shared" si="14"/>
        <v>92400</v>
      </c>
    </row>
    <row r="10" spans="1:17" x14ac:dyDescent="0.35">
      <c r="A10" s="135" t="s">
        <v>127</v>
      </c>
      <c r="B10" s="150">
        <f t="shared" si="13"/>
        <v>44821.541666666752</v>
      </c>
      <c r="C10" s="136">
        <f t="shared" si="1"/>
        <v>44821</v>
      </c>
      <c r="D10" s="137">
        <v>0.54166666666666696</v>
      </c>
      <c r="E10" s="132">
        <f t="shared" si="2"/>
        <v>44821.541666666752</v>
      </c>
      <c r="F10" s="162">
        <v>41</v>
      </c>
      <c r="G10" s="163">
        <f t="shared" si="3"/>
        <v>69700</v>
      </c>
      <c r="H10" s="163">
        <f t="shared" si="4"/>
        <v>73800</v>
      </c>
      <c r="I10" s="163">
        <f t="shared" si="5"/>
        <v>77900</v>
      </c>
      <c r="J10" s="163">
        <f t="shared" si="6"/>
        <v>82000</v>
      </c>
      <c r="K10" s="163">
        <f t="shared" si="7"/>
        <v>86100</v>
      </c>
      <c r="L10" s="163">
        <f t="shared" si="8"/>
        <v>90200</v>
      </c>
      <c r="M10" s="163">
        <f t="shared" si="9"/>
        <v>94300</v>
      </c>
      <c r="N10" s="163">
        <f t="shared" si="10"/>
        <v>98400</v>
      </c>
      <c r="O10" s="163">
        <f t="shared" si="11"/>
        <v>102500</v>
      </c>
      <c r="P10" s="152"/>
      <c r="Q10" s="119">
        <f t="shared" si="14"/>
        <v>90200</v>
      </c>
    </row>
    <row r="11" spans="1:17" x14ac:dyDescent="0.35">
      <c r="A11" s="135" t="s">
        <v>127</v>
      </c>
      <c r="B11" s="150">
        <f t="shared" si="13"/>
        <v>44821.583333333416</v>
      </c>
      <c r="C11" s="136">
        <f t="shared" si="1"/>
        <v>44821</v>
      </c>
      <c r="D11" s="137">
        <v>0.58333333333333304</v>
      </c>
      <c r="E11" s="132">
        <f t="shared" si="2"/>
        <v>44821.583333333416</v>
      </c>
      <c r="F11" s="162">
        <v>40</v>
      </c>
      <c r="G11" s="163">
        <f t="shared" si="3"/>
        <v>68000</v>
      </c>
      <c r="H11" s="163">
        <f t="shared" si="4"/>
        <v>72000</v>
      </c>
      <c r="I11" s="163">
        <f t="shared" si="5"/>
        <v>76000</v>
      </c>
      <c r="J11" s="163">
        <f t="shared" si="6"/>
        <v>80000</v>
      </c>
      <c r="K11" s="163">
        <f t="shared" si="7"/>
        <v>84000</v>
      </c>
      <c r="L11" s="163">
        <f t="shared" si="8"/>
        <v>88000</v>
      </c>
      <c r="M11" s="163">
        <f t="shared" si="9"/>
        <v>92000</v>
      </c>
      <c r="N11" s="163">
        <f t="shared" si="10"/>
        <v>96000</v>
      </c>
      <c r="O11" s="163">
        <f t="shared" si="11"/>
        <v>100000</v>
      </c>
      <c r="P11" s="152"/>
      <c r="Q11" s="119">
        <f t="shared" si="14"/>
        <v>88000</v>
      </c>
    </row>
    <row r="12" spans="1:17" x14ac:dyDescent="0.35">
      <c r="A12" s="135" t="s">
        <v>127</v>
      </c>
      <c r="B12" s="150">
        <f t="shared" si="13"/>
        <v>44821.62500000008</v>
      </c>
      <c r="C12" s="136">
        <f t="shared" si="1"/>
        <v>44821</v>
      </c>
      <c r="D12" s="137">
        <v>0.625</v>
      </c>
      <c r="E12" s="132">
        <f t="shared" si="2"/>
        <v>44821.62500000008</v>
      </c>
      <c r="F12" s="162">
        <v>39</v>
      </c>
      <c r="G12" s="163">
        <f t="shared" si="3"/>
        <v>66300</v>
      </c>
      <c r="H12" s="163">
        <f t="shared" si="4"/>
        <v>70200</v>
      </c>
      <c r="I12" s="163">
        <f t="shared" si="5"/>
        <v>74100</v>
      </c>
      <c r="J12" s="163">
        <f t="shared" si="6"/>
        <v>78000</v>
      </c>
      <c r="K12" s="163">
        <f t="shared" si="7"/>
        <v>81900</v>
      </c>
      <c r="L12" s="163">
        <f t="shared" si="8"/>
        <v>85800</v>
      </c>
      <c r="M12" s="163">
        <f t="shared" si="9"/>
        <v>89700</v>
      </c>
      <c r="N12" s="163">
        <f t="shared" si="10"/>
        <v>93600</v>
      </c>
      <c r="O12" s="163">
        <f t="shared" si="11"/>
        <v>97500</v>
      </c>
      <c r="P12" s="152"/>
      <c r="Q12" s="119">
        <f t="shared" si="14"/>
        <v>85800</v>
      </c>
    </row>
    <row r="13" spans="1:17" x14ac:dyDescent="0.35">
      <c r="A13" s="135" t="s">
        <v>127</v>
      </c>
      <c r="B13" s="150">
        <f t="shared" si="13"/>
        <v>44821.666666666744</v>
      </c>
      <c r="C13" s="136">
        <f t="shared" si="1"/>
        <v>44821</v>
      </c>
      <c r="D13" s="137">
        <v>0.66666666666666696</v>
      </c>
      <c r="E13" s="132">
        <f t="shared" si="2"/>
        <v>44821.666666666744</v>
      </c>
      <c r="F13" s="162">
        <v>38</v>
      </c>
      <c r="G13" s="163">
        <f t="shared" si="3"/>
        <v>64600</v>
      </c>
      <c r="H13" s="163">
        <f t="shared" si="4"/>
        <v>68400</v>
      </c>
      <c r="I13" s="163">
        <f t="shared" si="5"/>
        <v>72200</v>
      </c>
      <c r="J13" s="163">
        <f t="shared" si="6"/>
        <v>76000</v>
      </c>
      <c r="K13" s="163">
        <f t="shared" si="7"/>
        <v>79800</v>
      </c>
      <c r="L13" s="163">
        <f t="shared" si="8"/>
        <v>83600</v>
      </c>
      <c r="M13" s="163">
        <f t="shared" si="9"/>
        <v>87400</v>
      </c>
      <c r="N13" s="163">
        <f t="shared" si="10"/>
        <v>91200</v>
      </c>
      <c r="O13" s="163">
        <f t="shared" si="11"/>
        <v>95000</v>
      </c>
      <c r="P13" s="152"/>
      <c r="Q13" s="119">
        <f t="shared" si="14"/>
        <v>83600</v>
      </c>
    </row>
    <row r="14" spans="1:17" x14ac:dyDescent="0.35">
      <c r="A14" s="135" t="s">
        <v>127</v>
      </c>
      <c r="B14" s="150">
        <f t="shared" si="13"/>
        <v>44821.708333333409</v>
      </c>
      <c r="C14" s="136">
        <f t="shared" si="1"/>
        <v>44821</v>
      </c>
      <c r="D14" s="137">
        <v>0.70833333333333304</v>
      </c>
      <c r="E14" s="132">
        <f t="shared" si="2"/>
        <v>44821.708333333409</v>
      </c>
      <c r="F14" s="162">
        <v>37</v>
      </c>
      <c r="G14" s="163">
        <f t="shared" si="3"/>
        <v>62900</v>
      </c>
      <c r="H14" s="163">
        <f t="shared" si="4"/>
        <v>66600</v>
      </c>
      <c r="I14" s="163">
        <f t="shared" si="5"/>
        <v>70300</v>
      </c>
      <c r="J14" s="163">
        <f t="shared" si="6"/>
        <v>74000</v>
      </c>
      <c r="K14" s="163">
        <f t="shared" si="7"/>
        <v>77700</v>
      </c>
      <c r="L14" s="163">
        <f t="shared" si="8"/>
        <v>81400</v>
      </c>
      <c r="M14" s="163">
        <f t="shared" si="9"/>
        <v>85100</v>
      </c>
      <c r="N14" s="163">
        <f t="shared" si="10"/>
        <v>88800</v>
      </c>
      <c r="O14" s="163">
        <f t="shared" si="11"/>
        <v>92500</v>
      </c>
      <c r="P14" s="152"/>
      <c r="Q14" s="119">
        <f t="shared" si="14"/>
        <v>81400</v>
      </c>
    </row>
    <row r="15" spans="1:17" x14ac:dyDescent="0.35">
      <c r="A15" s="135" t="s">
        <v>127</v>
      </c>
      <c r="B15" s="150">
        <f t="shared" si="13"/>
        <v>44821.750000000073</v>
      </c>
      <c r="C15" s="136">
        <f t="shared" si="1"/>
        <v>44821</v>
      </c>
      <c r="D15" s="137">
        <v>0.75</v>
      </c>
      <c r="E15" s="132">
        <f t="shared" si="2"/>
        <v>44821.750000000073</v>
      </c>
      <c r="F15" s="162">
        <v>36</v>
      </c>
      <c r="G15" s="163">
        <f t="shared" si="3"/>
        <v>61200</v>
      </c>
      <c r="H15" s="163">
        <f t="shared" si="4"/>
        <v>64800</v>
      </c>
      <c r="I15" s="163">
        <f t="shared" si="5"/>
        <v>68400</v>
      </c>
      <c r="J15" s="163">
        <f t="shared" si="6"/>
        <v>72000</v>
      </c>
      <c r="K15" s="163">
        <f t="shared" si="7"/>
        <v>75600</v>
      </c>
      <c r="L15" s="163">
        <f t="shared" si="8"/>
        <v>79200</v>
      </c>
      <c r="M15" s="163">
        <f t="shared" si="9"/>
        <v>82800</v>
      </c>
      <c r="N15" s="163">
        <f t="shared" si="10"/>
        <v>86400</v>
      </c>
      <c r="O15" s="163">
        <f t="shared" si="11"/>
        <v>90000</v>
      </c>
      <c r="P15" s="152"/>
      <c r="Q15" s="119">
        <f t="shared" ref="Q15:Q27" si="15">AVERAGE(I15:O15)</f>
        <v>79200</v>
      </c>
    </row>
    <row r="16" spans="1:17" x14ac:dyDescent="0.35">
      <c r="A16" s="135" t="s">
        <v>127</v>
      </c>
      <c r="B16" s="150">
        <f t="shared" si="13"/>
        <v>44821.791666666737</v>
      </c>
      <c r="C16" s="136">
        <f t="shared" si="1"/>
        <v>44821</v>
      </c>
      <c r="D16" s="137">
        <v>0.79166666666666696</v>
      </c>
      <c r="E16" s="132">
        <f t="shared" si="2"/>
        <v>44821.791666666737</v>
      </c>
      <c r="F16" s="162">
        <v>35</v>
      </c>
      <c r="G16" s="163">
        <f t="shared" si="3"/>
        <v>59500</v>
      </c>
      <c r="H16" s="163">
        <f t="shared" si="4"/>
        <v>63000</v>
      </c>
      <c r="I16" s="163">
        <f t="shared" si="5"/>
        <v>66500</v>
      </c>
      <c r="J16" s="163">
        <f t="shared" si="6"/>
        <v>70000</v>
      </c>
      <c r="K16" s="163">
        <f t="shared" si="7"/>
        <v>73500</v>
      </c>
      <c r="L16" s="163">
        <f t="shared" si="8"/>
        <v>77000</v>
      </c>
      <c r="M16" s="163">
        <f t="shared" si="9"/>
        <v>80500</v>
      </c>
      <c r="N16" s="163">
        <f t="shared" si="10"/>
        <v>84000</v>
      </c>
      <c r="O16" s="163">
        <f t="shared" si="11"/>
        <v>87500</v>
      </c>
      <c r="P16" s="152"/>
      <c r="Q16" s="119">
        <f t="shared" si="15"/>
        <v>77000</v>
      </c>
    </row>
    <row r="17" spans="1:17" x14ac:dyDescent="0.35">
      <c r="A17" s="135" t="s">
        <v>127</v>
      </c>
      <c r="B17" s="150">
        <f t="shared" si="13"/>
        <v>44821.833333333401</v>
      </c>
      <c r="C17" s="136">
        <f t="shared" si="1"/>
        <v>44821</v>
      </c>
      <c r="D17" s="137">
        <v>0.83333333333333304</v>
      </c>
      <c r="E17" s="132">
        <f t="shared" si="2"/>
        <v>44821.833333333401</v>
      </c>
      <c r="F17" s="162">
        <v>34</v>
      </c>
      <c r="G17" s="163">
        <f t="shared" si="3"/>
        <v>57800</v>
      </c>
      <c r="H17" s="163">
        <f t="shared" si="4"/>
        <v>61200</v>
      </c>
      <c r="I17" s="163">
        <f t="shared" si="5"/>
        <v>64600</v>
      </c>
      <c r="J17" s="163">
        <f t="shared" si="6"/>
        <v>68000</v>
      </c>
      <c r="K17" s="163">
        <f t="shared" si="7"/>
        <v>71400</v>
      </c>
      <c r="L17" s="163">
        <f t="shared" si="8"/>
        <v>74800</v>
      </c>
      <c r="M17" s="163">
        <f t="shared" si="9"/>
        <v>78200</v>
      </c>
      <c r="N17" s="163">
        <f t="shared" si="10"/>
        <v>81600</v>
      </c>
      <c r="O17" s="163">
        <f t="shared" si="11"/>
        <v>85000</v>
      </c>
      <c r="P17" s="152"/>
      <c r="Q17" s="119">
        <f t="shared" si="15"/>
        <v>74800</v>
      </c>
    </row>
    <row r="18" spans="1:17" x14ac:dyDescent="0.35">
      <c r="A18" s="135" t="s">
        <v>127</v>
      </c>
      <c r="B18" s="150">
        <f t="shared" si="13"/>
        <v>44821.875000000065</v>
      </c>
      <c r="C18" s="136">
        <f t="shared" si="1"/>
        <v>44821</v>
      </c>
      <c r="D18" s="137">
        <v>0.875</v>
      </c>
      <c r="E18" s="132">
        <f t="shared" si="2"/>
        <v>44821.875000000065</v>
      </c>
      <c r="F18" s="162">
        <v>33</v>
      </c>
      <c r="G18" s="163">
        <f t="shared" si="3"/>
        <v>56100</v>
      </c>
      <c r="H18" s="163">
        <f t="shared" si="4"/>
        <v>59400</v>
      </c>
      <c r="I18" s="163">
        <f t="shared" si="5"/>
        <v>62700</v>
      </c>
      <c r="J18" s="163">
        <f t="shared" si="6"/>
        <v>66000</v>
      </c>
      <c r="K18" s="163">
        <f t="shared" si="7"/>
        <v>69300</v>
      </c>
      <c r="L18" s="163">
        <f t="shared" si="8"/>
        <v>72600</v>
      </c>
      <c r="M18" s="163">
        <f t="shared" si="9"/>
        <v>75900</v>
      </c>
      <c r="N18" s="163">
        <f t="shared" si="10"/>
        <v>79200</v>
      </c>
      <c r="O18" s="163">
        <f t="shared" si="11"/>
        <v>82500</v>
      </c>
      <c r="P18" s="152"/>
      <c r="Q18" s="119">
        <f t="shared" si="15"/>
        <v>72600</v>
      </c>
    </row>
    <row r="19" spans="1:17" x14ac:dyDescent="0.35">
      <c r="A19" s="135" t="s">
        <v>127</v>
      </c>
      <c r="B19" s="150">
        <f t="shared" si="13"/>
        <v>44821.91666666673</v>
      </c>
      <c r="C19" s="136">
        <f t="shared" si="1"/>
        <v>44821</v>
      </c>
      <c r="D19" s="137">
        <v>0.91666666666666696</v>
      </c>
      <c r="E19" s="132">
        <f t="shared" si="2"/>
        <v>44821.91666666673</v>
      </c>
      <c r="F19" s="162">
        <v>32</v>
      </c>
      <c r="G19" s="163">
        <f t="shared" si="3"/>
        <v>54400</v>
      </c>
      <c r="H19" s="163">
        <f t="shared" si="4"/>
        <v>57600</v>
      </c>
      <c r="I19" s="163">
        <f t="shared" si="5"/>
        <v>60800</v>
      </c>
      <c r="J19" s="163">
        <f t="shared" si="6"/>
        <v>64000</v>
      </c>
      <c r="K19" s="163">
        <f t="shared" si="7"/>
        <v>67200</v>
      </c>
      <c r="L19" s="163">
        <f t="shared" si="8"/>
        <v>70400</v>
      </c>
      <c r="M19" s="163">
        <f t="shared" si="9"/>
        <v>73600</v>
      </c>
      <c r="N19" s="163">
        <f t="shared" si="10"/>
        <v>76800</v>
      </c>
      <c r="O19" s="163">
        <f t="shared" si="11"/>
        <v>80000</v>
      </c>
      <c r="P19" s="152"/>
      <c r="Q19" s="119">
        <f t="shared" si="15"/>
        <v>70400</v>
      </c>
    </row>
    <row r="20" spans="1:17" x14ac:dyDescent="0.35">
      <c r="A20" s="135" t="s">
        <v>127</v>
      </c>
      <c r="B20" s="150">
        <f t="shared" si="13"/>
        <v>44821.958333333394</v>
      </c>
      <c r="C20" s="136">
        <f>$C$45-2</f>
        <v>44821</v>
      </c>
      <c r="D20" s="137">
        <v>0.95833333333333304</v>
      </c>
      <c r="E20" s="132">
        <f t="shared" si="2"/>
        <v>44821.958333333394</v>
      </c>
      <c r="F20" s="162">
        <v>31</v>
      </c>
      <c r="G20" s="163">
        <f t="shared" si="3"/>
        <v>52700</v>
      </c>
      <c r="H20" s="163">
        <f t="shared" si="4"/>
        <v>55800</v>
      </c>
      <c r="I20" s="163">
        <f t="shared" si="5"/>
        <v>58900</v>
      </c>
      <c r="J20" s="163">
        <f t="shared" si="6"/>
        <v>62000</v>
      </c>
      <c r="K20" s="163">
        <f t="shared" si="7"/>
        <v>65100</v>
      </c>
      <c r="L20" s="163">
        <f t="shared" si="8"/>
        <v>68200</v>
      </c>
      <c r="M20" s="163">
        <f t="shared" si="9"/>
        <v>71300</v>
      </c>
      <c r="N20" s="163">
        <f t="shared" si="10"/>
        <v>74400</v>
      </c>
      <c r="O20" s="163">
        <f t="shared" si="11"/>
        <v>77500</v>
      </c>
      <c r="P20" s="152"/>
      <c r="Q20" s="119">
        <f t="shared" si="15"/>
        <v>68200</v>
      </c>
    </row>
    <row r="21" spans="1:17" x14ac:dyDescent="0.35">
      <c r="A21" s="135" t="s">
        <v>128</v>
      </c>
      <c r="B21" s="150">
        <f t="shared" si="13"/>
        <v>44822.000000000058</v>
      </c>
      <c r="C21" s="136">
        <f t="shared" ref="C21:C43" si="16">$C$45-1</f>
        <v>44822</v>
      </c>
      <c r="D21" s="137">
        <v>0</v>
      </c>
      <c r="E21" s="132">
        <f t="shared" si="2"/>
        <v>44822.000000000058</v>
      </c>
      <c r="F21" s="162">
        <v>30</v>
      </c>
      <c r="G21" s="163">
        <f t="shared" si="3"/>
        <v>51000</v>
      </c>
      <c r="H21" s="163">
        <f t="shared" si="4"/>
        <v>54000</v>
      </c>
      <c r="I21" s="163">
        <f t="shared" si="5"/>
        <v>57000</v>
      </c>
      <c r="J21" s="163">
        <f t="shared" si="6"/>
        <v>60000</v>
      </c>
      <c r="K21" s="163">
        <f t="shared" si="7"/>
        <v>63000</v>
      </c>
      <c r="L21" s="163">
        <f t="shared" si="8"/>
        <v>66000</v>
      </c>
      <c r="M21" s="163">
        <f t="shared" si="9"/>
        <v>69000</v>
      </c>
      <c r="N21" s="163">
        <f t="shared" si="10"/>
        <v>72000</v>
      </c>
      <c r="O21" s="163">
        <f t="shared" si="11"/>
        <v>75000</v>
      </c>
      <c r="P21" s="152"/>
      <c r="Q21" s="119">
        <f t="shared" si="15"/>
        <v>66000</v>
      </c>
    </row>
    <row r="22" spans="1:17" x14ac:dyDescent="0.35">
      <c r="A22" s="135" t="s">
        <v>128</v>
      </c>
      <c r="B22" s="150">
        <f t="shared" si="13"/>
        <v>44822.041666666722</v>
      </c>
      <c r="C22" s="136">
        <f t="shared" si="16"/>
        <v>44822</v>
      </c>
      <c r="D22" s="137">
        <v>4.1666666666666664E-2</v>
      </c>
      <c r="E22" s="132">
        <f t="shared" si="2"/>
        <v>44822.041666666722</v>
      </c>
      <c r="F22" s="162">
        <v>29</v>
      </c>
      <c r="G22" s="163">
        <f t="shared" si="3"/>
        <v>49300</v>
      </c>
      <c r="H22" s="163">
        <f t="shared" si="4"/>
        <v>52200</v>
      </c>
      <c r="I22" s="163">
        <f t="shared" si="5"/>
        <v>55100</v>
      </c>
      <c r="J22" s="163">
        <f t="shared" si="6"/>
        <v>58000</v>
      </c>
      <c r="K22" s="163">
        <f t="shared" si="7"/>
        <v>60900</v>
      </c>
      <c r="L22" s="163">
        <f t="shared" si="8"/>
        <v>63800</v>
      </c>
      <c r="M22" s="163">
        <f t="shared" si="9"/>
        <v>66700</v>
      </c>
      <c r="N22" s="163">
        <f t="shared" si="10"/>
        <v>69600</v>
      </c>
      <c r="O22" s="163">
        <f t="shared" si="11"/>
        <v>72500</v>
      </c>
      <c r="P22" s="152"/>
      <c r="Q22" s="119">
        <f t="shared" si="15"/>
        <v>63800</v>
      </c>
    </row>
    <row r="23" spans="1:17" x14ac:dyDescent="0.35">
      <c r="A23" s="135" t="s">
        <v>128</v>
      </c>
      <c r="B23" s="150">
        <f t="shared" si="13"/>
        <v>44822.083333333387</v>
      </c>
      <c r="C23" s="136">
        <f t="shared" si="16"/>
        <v>44822</v>
      </c>
      <c r="D23" s="137">
        <v>8.3333333333333329E-2</v>
      </c>
      <c r="E23" s="132">
        <f t="shared" si="2"/>
        <v>44822.083333333387</v>
      </c>
      <c r="F23" s="162">
        <v>18</v>
      </c>
      <c r="G23" s="163">
        <f t="shared" si="3"/>
        <v>30600</v>
      </c>
      <c r="H23" s="163">
        <f t="shared" si="4"/>
        <v>32400</v>
      </c>
      <c r="I23" s="163">
        <f t="shared" si="5"/>
        <v>34200</v>
      </c>
      <c r="J23" s="163">
        <f t="shared" si="6"/>
        <v>36000</v>
      </c>
      <c r="K23" s="163">
        <f t="shared" si="7"/>
        <v>37800</v>
      </c>
      <c r="L23" s="163">
        <f t="shared" si="8"/>
        <v>39600</v>
      </c>
      <c r="M23" s="163">
        <f t="shared" si="9"/>
        <v>41400</v>
      </c>
      <c r="N23" s="163">
        <f t="shared" si="10"/>
        <v>43200</v>
      </c>
      <c r="O23" s="163">
        <f t="shared" si="11"/>
        <v>45000</v>
      </c>
      <c r="P23" s="152"/>
      <c r="Q23" s="119">
        <f t="shared" si="15"/>
        <v>39600</v>
      </c>
    </row>
    <row r="24" spans="1:17" x14ac:dyDescent="0.35">
      <c r="A24" s="135" t="s">
        <v>128</v>
      </c>
      <c r="B24" s="150">
        <f t="shared" si="13"/>
        <v>44822.125000000051</v>
      </c>
      <c r="C24" s="136">
        <f t="shared" si="16"/>
        <v>44822</v>
      </c>
      <c r="D24" s="137">
        <v>0.125</v>
      </c>
      <c r="E24" s="132">
        <f t="shared" si="2"/>
        <v>44822.125000000051</v>
      </c>
      <c r="F24" s="162">
        <v>27</v>
      </c>
      <c r="G24" s="163">
        <f t="shared" si="3"/>
        <v>45900</v>
      </c>
      <c r="H24" s="163">
        <f t="shared" si="4"/>
        <v>48600</v>
      </c>
      <c r="I24" s="163">
        <f t="shared" si="5"/>
        <v>51300</v>
      </c>
      <c r="J24" s="163">
        <f t="shared" si="6"/>
        <v>54000</v>
      </c>
      <c r="K24" s="163">
        <f t="shared" si="7"/>
        <v>56700</v>
      </c>
      <c r="L24" s="163">
        <f t="shared" si="8"/>
        <v>59400</v>
      </c>
      <c r="M24" s="163">
        <f t="shared" si="9"/>
        <v>62100</v>
      </c>
      <c r="N24" s="163">
        <f t="shared" si="10"/>
        <v>64800</v>
      </c>
      <c r="O24" s="163">
        <f t="shared" si="11"/>
        <v>67500</v>
      </c>
      <c r="P24" s="152"/>
      <c r="Q24" s="119">
        <f t="shared" si="15"/>
        <v>59400</v>
      </c>
    </row>
    <row r="25" spans="1:17" x14ac:dyDescent="0.35">
      <c r="A25" s="135" t="s">
        <v>128</v>
      </c>
      <c r="B25" s="150">
        <f t="shared" si="13"/>
        <v>44822.166666666715</v>
      </c>
      <c r="C25" s="136">
        <f t="shared" si="16"/>
        <v>44822</v>
      </c>
      <c r="D25" s="137">
        <v>0.16666666666666699</v>
      </c>
      <c r="E25" s="132">
        <f t="shared" si="2"/>
        <v>44822.166666666715</v>
      </c>
      <c r="F25" s="162">
        <v>26</v>
      </c>
      <c r="G25" s="163">
        <f t="shared" si="3"/>
        <v>44200</v>
      </c>
      <c r="H25" s="163">
        <f t="shared" si="4"/>
        <v>46800</v>
      </c>
      <c r="I25" s="163">
        <f t="shared" si="5"/>
        <v>49400</v>
      </c>
      <c r="J25" s="163">
        <f t="shared" si="6"/>
        <v>52000</v>
      </c>
      <c r="K25" s="163">
        <f t="shared" si="7"/>
        <v>54600</v>
      </c>
      <c r="L25" s="163">
        <f t="shared" si="8"/>
        <v>57200</v>
      </c>
      <c r="M25" s="163">
        <f t="shared" si="9"/>
        <v>59800</v>
      </c>
      <c r="N25" s="163">
        <f t="shared" si="10"/>
        <v>62400</v>
      </c>
      <c r="O25" s="163">
        <f t="shared" si="11"/>
        <v>65000</v>
      </c>
      <c r="P25" s="152"/>
      <c r="Q25" s="119">
        <f t="shared" si="15"/>
        <v>57200</v>
      </c>
    </row>
    <row r="26" spans="1:17" x14ac:dyDescent="0.35">
      <c r="A26" s="135" t="s">
        <v>128</v>
      </c>
      <c r="B26" s="150">
        <f t="shared" si="13"/>
        <v>44822.208333333379</v>
      </c>
      <c r="C26" s="136">
        <f t="shared" si="16"/>
        <v>44822</v>
      </c>
      <c r="D26" s="137">
        <v>0.20833333333333301</v>
      </c>
      <c r="E26" s="132">
        <f t="shared" si="2"/>
        <v>44822.208333333379</v>
      </c>
      <c r="F26" s="162">
        <v>25</v>
      </c>
      <c r="G26" s="163">
        <f t="shared" si="3"/>
        <v>42500</v>
      </c>
      <c r="H26" s="163">
        <f t="shared" si="4"/>
        <v>45000</v>
      </c>
      <c r="I26" s="163">
        <f t="shared" si="5"/>
        <v>47500</v>
      </c>
      <c r="J26" s="163">
        <f t="shared" si="6"/>
        <v>50000</v>
      </c>
      <c r="K26" s="163">
        <f t="shared" si="7"/>
        <v>52500</v>
      </c>
      <c r="L26" s="163">
        <f t="shared" si="8"/>
        <v>55000</v>
      </c>
      <c r="M26" s="163">
        <f t="shared" si="9"/>
        <v>57500</v>
      </c>
      <c r="N26" s="163">
        <f t="shared" si="10"/>
        <v>60000</v>
      </c>
      <c r="O26" s="163">
        <f t="shared" si="11"/>
        <v>62500</v>
      </c>
      <c r="P26" s="152"/>
      <c r="Q26" s="119">
        <f t="shared" si="15"/>
        <v>55000</v>
      </c>
    </row>
    <row r="27" spans="1:17" x14ac:dyDescent="0.35">
      <c r="A27" s="135" t="s">
        <v>128</v>
      </c>
      <c r="B27" s="150">
        <f t="shared" si="13"/>
        <v>44822.250000000044</v>
      </c>
      <c r="C27" s="136">
        <f t="shared" si="16"/>
        <v>44822</v>
      </c>
      <c r="D27" s="137">
        <v>0.25</v>
      </c>
      <c r="E27" s="132">
        <f t="shared" si="2"/>
        <v>44822.250000000044</v>
      </c>
      <c r="F27" s="162">
        <v>24</v>
      </c>
      <c r="G27" s="163">
        <f t="shared" si="3"/>
        <v>40800</v>
      </c>
      <c r="H27" s="163">
        <f t="shared" si="4"/>
        <v>43200</v>
      </c>
      <c r="I27" s="163">
        <f t="shared" si="5"/>
        <v>45600</v>
      </c>
      <c r="J27" s="163">
        <f t="shared" si="6"/>
        <v>48000</v>
      </c>
      <c r="K27" s="163">
        <f t="shared" si="7"/>
        <v>50400</v>
      </c>
      <c r="L27" s="163">
        <f t="shared" si="8"/>
        <v>52800</v>
      </c>
      <c r="M27" s="163">
        <f t="shared" si="9"/>
        <v>55200</v>
      </c>
      <c r="N27" s="163">
        <f t="shared" si="10"/>
        <v>57600</v>
      </c>
      <c r="O27" s="163">
        <f t="shared" si="11"/>
        <v>60000</v>
      </c>
      <c r="P27" s="152"/>
      <c r="Q27" s="119">
        <f t="shared" si="15"/>
        <v>52800</v>
      </c>
    </row>
    <row r="28" spans="1:17" x14ac:dyDescent="0.35">
      <c r="A28" s="135" t="s">
        <v>128</v>
      </c>
      <c r="B28" s="150">
        <f t="shared" si="13"/>
        <v>44822.291666666708</v>
      </c>
      <c r="C28" s="136">
        <f t="shared" si="16"/>
        <v>44822</v>
      </c>
      <c r="D28" s="137">
        <v>0.29166666666666702</v>
      </c>
      <c r="E28" s="132">
        <f t="shared" si="2"/>
        <v>44822.291666666708</v>
      </c>
      <c r="F28" s="162">
        <v>23</v>
      </c>
      <c r="G28" s="163">
        <f t="shared" si="3"/>
        <v>39100</v>
      </c>
      <c r="H28" s="163">
        <f t="shared" si="4"/>
        <v>41400</v>
      </c>
      <c r="I28" s="163">
        <f t="shared" si="5"/>
        <v>43700</v>
      </c>
      <c r="J28" s="163">
        <f t="shared" si="6"/>
        <v>46000</v>
      </c>
      <c r="K28" s="163">
        <f t="shared" si="7"/>
        <v>48300</v>
      </c>
      <c r="L28" s="163">
        <f t="shared" si="8"/>
        <v>50600</v>
      </c>
      <c r="M28" s="163">
        <f t="shared" si="9"/>
        <v>52900</v>
      </c>
      <c r="N28" s="163">
        <f t="shared" si="10"/>
        <v>55200</v>
      </c>
      <c r="O28" s="163">
        <f t="shared" si="11"/>
        <v>57500</v>
      </c>
      <c r="P28" s="152"/>
      <c r="Q28" s="119">
        <f>AVERAGE(I28:O28)</f>
        <v>50600</v>
      </c>
    </row>
    <row r="29" spans="1:17" x14ac:dyDescent="0.35">
      <c r="A29" s="135" t="s">
        <v>128</v>
      </c>
      <c r="B29" s="150">
        <f t="shared" si="13"/>
        <v>44822.333333333372</v>
      </c>
      <c r="C29" s="136">
        <f t="shared" si="16"/>
        <v>44822</v>
      </c>
      <c r="D29" s="137">
        <v>0.33333333333333298</v>
      </c>
      <c r="E29" s="132">
        <f t="shared" si="2"/>
        <v>44822.333333333372</v>
      </c>
      <c r="F29" s="162">
        <v>22</v>
      </c>
      <c r="G29" s="163">
        <f t="shared" si="3"/>
        <v>37400</v>
      </c>
      <c r="H29" s="163">
        <f t="shared" si="4"/>
        <v>39600</v>
      </c>
      <c r="I29" s="163">
        <f t="shared" si="5"/>
        <v>41800</v>
      </c>
      <c r="J29" s="163">
        <f t="shared" si="6"/>
        <v>44000</v>
      </c>
      <c r="K29" s="163">
        <f t="shared" si="7"/>
        <v>46200</v>
      </c>
      <c r="L29" s="163">
        <f t="shared" si="8"/>
        <v>48400</v>
      </c>
      <c r="M29" s="163">
        <f t="shared" si="9"/>
        <v>50600</v>
      </c>
      <c r="N29" s="163">
        <f t="shared" si="10"/>
        <v>52800</v>
      </c>
      <c r="O29" s="163">
        <f t="shared" si="11"/>
        <v>55000</v>
      </c>
      <c r="P29" s="152"/>
      <c r="Q29" s="119">
        <f t="shared" ref="Q29:Q51" si="17">AVERAGE(I29:O29)</f>
        <v>48400</v>
      </c>
    </row>
    <row r="30" spans="1:17" x14ac:dyDescent="0.35">
      <c r="A30" s="135" t="s">
        <v>128</v>
      </c>
      <c r="B30" s="150">
        <f t="shared" si="13"/>
        <v>44822.375000000036</v>
      </c>
      <c r="C30" s="136">
        <f t="shared" si="16"/>
        <v>44822</v>
      </c>
      <c r="D30" s="137">
        <v>0.375</v>
      </c>
      <c r="E30" s="132">
        <f t="shared" ref="E30:E42" si="18">E31-(1/24)</f>
        <v>44822.375000000036</v>
      </c>
      <c r="F30" s="162">
        <v>21</v>
      </c>
      <c r="G30" s="163">
        <f t="shared" si="3"/>
        <v>35700</v>
      </c>
      <c r="H30" s="163">
        <f t="shared" si="4"/>
        <v>37800</v>
      </c>
      <c r="I30" s="163">
        <f t="shared" si="5"/>
        <v>39900</v>
      </c>
      <c r="J30" s="163">
        <f t="shared" si="6"/>
        <v>42000</v>
      </c>
      <c r="K30" s="163">
        <f t="shared" si="7"/>
        <v>44100</v>
      </c>
      <c r="L30" s="163">
        <f t="shared" si="8"/>
        <v>46200</v>
      </c>
      <c r="M30" s="163">
        <f t="shared" si="9"/>
        <v>48300</v>
      </c>
      <c r="N30" s="163">
        <f t="shared" si="10"/>
        <v>50400</v>
      </c>
      <c r="O30" s="163">
        <f t="shared" si="11"/>
        <v>52500</v>
      </c>
      <c r="P30" s="152"/>
      <c r="Q30" s="119">
        <f t="shared" si="17"/>
        <v>46200</v>
      </c>
    </row>
    <row r="31" spans="1:17" x14ac:dyDescent="0.35">
      <c r="A31" s="135" t="s">
        <v>128</v>
      </c>
      <c r="B31" s="150">
        <f t="shared" si="13"/>
        <v>44822.416666666701</v>
      </c>
      <c r="C31" s="136">
        <f t="shared" si="16"/>
        <v>44822</v>
      </c>
      <c r="D31" s="137">
        <v>0.41666666666666702</v>
      </c>
      <c r="E31" s="132">
        <f t="shared" si="18"/>
        <v>44822.416666666701</v>
      </c>
      <c r="F31" s="162">
        <v>20</v>
      </c>
      <c r="G31" s="163">
        <f t="shared" si="3"/>
        <v>34000</v>
      </c>
      <c r="H31" s="163">
        <f t="shared" si="4"/>
        <v>36000</v>
      </c>
      <c r="I31" s="163">
        <f t="shared" si="5"/>
        <v>38000</v>
      </c>
      <c r="J31" s="163">
        <f t="shared" si="6"/>
        <v>40000</v>
      </c>
      <c r="K31" s="163">
        <f t="shared" si="7"/>
        <v>42000</v>
      </c>
      <c r="L31" s="163">
        <f t="shared" si="8"/>
        <v>44000</v>
      </c>
      <c r="M31" s="163">
        <f t="shared" si="9"/>
        <v>46000</v>
      </c>
      <c r="N31" s="163">
        <f t="shared" si="10"/>
        <v>48000</v>
      </c>
      <c r="O31" s="163">
        <f t="shared" si="11"/>
        <v>50000</v>
      </c>
      <c r="P31" s="152"/>
      <c r="Q31" s="119">
        <f t="shared" si="17"/>
        <v>44000</v>
      </c>
    </row>
    <row r="32" spans="1:17" x14ac:dyDescent="0.35">
      <c r="A32" s="135" t="s">
        <v>128</v>
      </c>
      <c r="B32" s="150">
        <f t="shared" si="13"/>
        <v>44822.458333333365</v>
      </c>
      <c r="C32" s="136">
        <f t="shared" si="16"/>
        <v>44822</v>
      </c>
      <c r="D32" s="137">
        <v>0.45833333333333298</v>
      </c>
      <c r="E32" s="132">
        <f t="shared" si="18"/>
        <v>44822.458333333365</v>
      </c>
      <c r="F32" s="162">
        <v>19</v>
      </c>
      <c r="G32" s="163">
        <f t="shared" si="3"/>
        <v>32300</v>
      </c>
      <c r="H32" s="163">
        <f t="shared" si="4"/>
        <v>34200</v>
      </c>
      <c r="I32" s="163">
        <f t="shared" si="5"/>
        <v>36100</v>
      </c>
      <c r="J32" s="163">
        <f t="shared" si="6"/>
        <v>38000</v>
      </c>
      <c r="K32" s="163">
        <f t="shared" si="7"/>
        <v>39900</v>
      </c>
      <c r="L32" s="163">
        <f t="shared" si="8"/>
        <v>41800</v>
      </c>
      <c r="M32" s="163">
        <f t="shared" si="9"/>
        <v>43700</v>
      </c>
      <c r="N32" s="163">
        <f t="shared" si="10"/>
        <v>45600</v>
      </c>
      <c r="O32" s="163">
        <f t="shared" si="11"/>
        <v>47500</v>
      </c>
      <c r="P32" s="152"/>
      <c r="Q32" s="119">
        <f t="shared" si="17"/>
        <v>41800</v>
      </c>
    </row>
    <row r="33" spans="1:21" x14ac:dyDescent="0.35">
      <c r="A33" s="135" t="s">
        <v>128</v>
      </c>
      <c r="B33" s="150">
        <f t="shared" si="13"/>
        <v>44822.500000000029</v>
      </c>
      <c r="C33" s="136">
        <f t="shared" si="16"/>
        <v>44822</v>
      </c>
      <c r="D33" s="137">
        <v>0.5</v>
      </c>
      <c r="E33" s="132">
        <f t="shared" si="18"/>
        <v>44822.500000000029</v>
      </c>
      <c r="F33" s="162">
        <v>18</v>
      </c>
      <c r="G33" s="163">
        <f t="shared" si="3"/>
        <v>30600</v>
      </c>
      <c r="H33" s="163">
        <f t="shared" si="4"/>
        <v>32400</v>
      </c>
      <c r="I33" s="163">
        <f t="shared" si="5"/>
        <v>34200</v>
      </c>
      <c r="J33" s="163">
        <f t="shared" si="6"/>
        <v>36000</v>
      </c>
      <c r="K33" s="163">
        <f t="shared" si="7"/>
        <v>37800</v>
      </c>
      <c r="L33" s="163">
        <f t="shared" si="8"/>
        <v>39600</v>
      </c>
      <c r="M33" s="163">
        <f t="shared" si="9"/>
        <v>41400</v>
      </c>
      <c r="N33" s="163">
        <f t="shared" si="10"/>
        <v>43200</v>
      </c>
      <c r="O33" s="163">
        <f t="shared" si="11"/>
        <v>45000</v>
      </c>
      <c r="P33" s="152"/>
      <c r="Q33" s="119">
        <f t="shared" si="17"/>
        <v>39600</v>
      </c>
    </row>
    <row r="34" spans="1:21" x14ac:dyDescent="0.35">
      <c r="A34" s="135" t="s">
        <v>128</v>
      </c>
      <c r="B34" s="150">
        <f t="shared" si="13"/>
        <v>44822.541666666693</v>
      </c>
      <c r="C34" s="136">
        <f t="shared" si="16"/>
        <v>44822</v>
      </c>
      <c r="D34" s="137">
        <v>0.54166666666666696</v>
      </c>
      <c r="E34" s="132">
        <f t="shared" si="18"/>
        <v>44822.541666666693</v>
      </c>
      <c r="F34" s="162">
        <v>17</v>
      </c>
      <c r="G34" s="163">
        <f t="shared" si="3"/>
        <v>28900</v>
      </c>
      <c r="H34" s="163">
        <f t="shared" si="4"/>
        <v>30600</v>
      </c>
      <c r="I34" s="163">
        <f t="shared" si="5"/>
        <v>32300</v>
      </c>
      <c r="J34" s="163">
        <f t="shared" si="6"/>
        <v>34000</v>
      </c>
      <c r="K34" s="163">
        <f t="shared" si="7"/>
        <v>35700</v>
      </c>
      <c r="L34" s="163">
        <f t="shared" si="8"/>
        <v>37400</v>
      </c>
      <c r="M34" s="163">
        <f t="shared" si="9"/>
        <v>39100</v>
      </c>
      <c r="N34" s="163">
        <f t="shared" si="10"/>
        <v>40800</v>
      </c>
      <c r="O34" s="163">
        <f t="shared" si="11"/>
        <v>42500</v>
      </c>
      <c r="P34" s="152"/>
      <c r="Q34" s="119">
        <f t="shared" si="17"/>
        <v>37400</v>
      </c>
    </row>
    <row r="35" spans="1:21" x14ac:dyDescent="0.35">
      <c r="A35" s="135" t="s">
        <v>128</v>
      </c>
      <c r="B35" s="150">
        <f t="shared" si="13"/>
        <v>44822.583333333358</v>
      </c>
      <c r="C35" s="136">
        <f t="shared" si="16"/>
        <v>44822</v>
      </c>
      <c r="D35" s="137">
        <v>0.58333333333333304</v>
      </c>
      <c r="E35" s="132">
        <f t="shared" si="18"/>
        <v>44822.583333333358</v>
      </c>
      <c r="F35" s="162">
        <v>16</v>
      </c>
      <c r="G35" s="163">
        <f t="shared" ref="G35:G52" si="19">$F35*$G$2</f>
        <v>27200</v>
      </c>
      <c r="H35" s="163">
        <f t="shared" ref="H35:H52" si="20">$F35*$H$2</f>
        <v>28800</v>
      </c>
      <c r="I35" s="163">
        <f t="shared" ref="I35:I52" si="21">$F35*$I$2</f>
        <v>30400</v>
      </c>
      <c r="J35" s="163">
        <f t="shared" ref="J35:J52" si="22">$F35*$J$2</f>
        <v>32000</v>
      </c>
      <c r="K35" s="163">
        <f t="shared" ref="K35:K52" si="23">$F35*$K$2</f>
        <v>33600</v>
      </c>
      <c r="L35" s="163">
        <f t="shared" ref="L35:L52" si="24">$F35*$L$2</f>
        <v>35200</v>
      </c>
      <c r="M35" s="163">
        <f t="shared" ref="M35:M52" si="25">$F35*$M$2</f>
        <v>36800</v>
      </c>
      <c r="N35" s="163">
        <f t="shared" ref="N35:N52" si="26">$F35*$N$2</f>
        <v>38400</v>
      </c>
      <c r="O35" s="163">
        <f t="shared" ref="O35:O52" si="27">$F35*$O$2</f>
        <v>40000</v>
      </c>
      <c r="P35" s="152"/>
      <c r="Q35" s="119">
        <f t="shared" si="17"/>
        <v>35200</v>
      </c>
    </row>
    <row r="36" spans="1:21" x14ac:dyDescent="0.35">
      <c r="A36" s="135" t="s">
        <v>128</v>
      </c>
      <c r="B36" s="150">
        <f t="shared" si="13"/>
        <v>44822.625000000022</v>
      </c>
      <c r="C36" s="136">
        <f t="shared" si="16"/>
        <v>44822</v>
      </c>
      <c r="D36" s="137">
        <v>0.625</v>
      </c>
      <c r="E36" s="132">
        <f t="shared" si="18"/>
        <v>44822.625000000022</v>
      </c>
      <c r="F36" s="162">
        <v>15</v>
      </c>
      <c r="G36" s="163">
        <f t="shared" si="19"/>
        <v>25500</v>
      </c>
      <c r="H36" s="163">
        <f t="shared" si="20"/>
        <v>27000</v>
      </c>
      <c r="I36" s="163">
        <f t="shared" si="21"/>
        <v>28500</v>
      </c>
      <c r="J36" s="163">
        <f t="shared" si="22"/>
        <v>30000</v>
      </c>
      <c r="K36" s="163">
        <f t="shared" si="23"/>
        <v>31500</v>
      </c>
      <c r="L36" s="163">
        <f t="shared" si="24"/>
        <v>33000</v>
      </c>
      <c r="M36" s="163">
        <f t="shared" si="25"/>
        <v>34500</v>
      </c>
      <c r="N36" s="163">
        <f t="shared" si="26"/>
        <v>36000</v>
      </c>
      <c r="O36" s="163">
        <f t="shared" si="27"/>
        <v>37500</v>
      </c>
      <c r="P36" s="152"/>
      <c r="Q36" s="119">
        <f t="shared" si="17"/>
        <v>33000</v>
      </c>
    </row>
    <row r="37" spans="1:21" x14ac:dyDescent="0.35">
      <c r="A37" s="135" t="s">
        <v>128</v>
      </c>
      <c r="B37" s="150">
        <f t="shared" si="13"/>
        <v>44822.666666666686</v>
      </c>
      <c r="C37" s="136">
        <f t="shared" si="16"/>
        <v>44822</v>
      </c>
      <c r="D37" s="137">
        <v>0.66666666666666696</v>
      </c>
      <c r="E37" s="132">
        <f t="shared" si="18"/>
        <v>44822.666666666686</v>
      </c>
      <c r="F37" s="162">
        <v>14</v>
      </c>
      <c r="G37" s="163">
        <f t="shared" si="19"/>
        <v>23800</v>
      </c>
      <c r="H37" s="163">
        <f t="shared" si="20"/>
        <v>25200</v>
      </c>
      <c r="I37" s="163">
        <f t="shared" si="21"/>
        <v>26600</v>
      </c>
      <c r="J37" s="163">
        <f t="shared" si="22"/>
        <v>28000</v>
      </c>
      <c r="K37" s="163">
        <f t="shared" si="23"/>
        <v>29400</v>
      </c>
      <c r="L37" s="163">
        <f t="shared" si="24"/>
        <v>30800</v>
      </c>
      <c r="M37" s="163">
        <f t="shared" si="25"/>
        <v>32200</v>
      </c>
      <c r="N37" s="163">
        <f t="shared" si="26"/>
        <v>33600</v>
      </c>
      <c r="O37" s="163">
        <f t="shared" si="27"/>
        <v>35000</v>
      </c>
      <c r="P37" s="152"/>
      <c r="Q37" s="119">
        <f t="shared" si="17"/>
        <v>30800</v>
      </c>
    </row>
    <row r="38" spans="1:21" x14ac:dyDescent="0.35">
      <c r="A38" s="135" t="s">
        <v>128</v>
      </c>
      <c r="B38" s="150">
        <f t="shared" si="13"/>
        <v>44822.70833333335</v>
      </c>
      <c r="C38" s="136">
        <f t="shared" si="16"/>
        <v>44822</v>
      </c>
      <c r="D38" s="137">
        <v>0.70833333333333304</v>
      </c>
      <c r="E38" s="132">
        <f t="shared" si="18"/>
        <v>44822.70833333335</v>
      </c>
      <c r="F38" s="162">
        <v>13</v>
      </c>
      <c r="G38" s="163">
        <f t="shared" si="19"/>
        <v>22100</v>
      </c>
      <c r="H38" s="163">
        <f t="shared" si="20"/>
        <v>23400</v>
      </c>
      <c r="I38" s="163">
        <f t="shared" si="21"/>
        <v>24700</v>
      </c>
      <c r="J38" s="163">
        <f t="shared" si="22"/>
        <v>26000</v>
      </c>
      <c r="K38" s="163">
        <f t="shared" si="23"/>
        <v>27300</v>
      </c>
      <c r="L38" s="163">
        <f t="shared" si="24"/>
        <v>28600</v>
      </c>
      <c r="M38" s="163">
        <f t="shared" si="25"/>
        <v>29900</v>
      </c>
      <c r="N38" s="163">
        <f t="shared" si="26"/>
        <v>31200</v>
      </c>
      <c r="O38" s="163">
        <f t="shared" si="27"/>
        <v>32500</v>
      </c>
      <c r="P38" s="152"/>
      <c r="Q38" s="119">
        <f t="shared" si="17"/>
        <v>28600</v>
      </c>
    </row>
    <row r="39" spans="1:21" x14ac:dyDescent="0.35">
      <c r="A39" s="135" t="s">
        <v>128</v>
      </c>
      <c r="B39" s="150">
        <f t="shared" si="13"/>
        <v>44822.750000000015</v>
      </c>
      <c r="C39" s="136">
        <f t="shared" si="16"/>
        <v>44822</v>
      </c>
      <c r="D39" s="137">
        <v>0.75</v>
      </c>
      <c r="E39" s="132">
        <f t="shared" si="18"/>
        <v>44822.750000000015</v>
      </c>
      <c r="F39" s="162">
        <v>12</v>
      </c>
      <c r="G39" s="163">
        <f t="shared" si="19"/>
        <v>20400</v>
      </c>
      <c r="H39" s="163">
        <f t="shared" si="20"/>
        <v>21600</v>
      </c>
      <c r="I39" s="163">
        <f t="shared" si="21"/>
        <v>22800</v>
      </c>
      <c r="J39" s="163">
        <f t="shared" si="22"/>
        <v>24000</v>
      </c>
      <c r="K39" s="163">
        <f t="shared" si="23"/>
        <v>25200</v>
      </c>
      <c r="L39" s="163">
        <f t="shared" si="24"/>
        <v>26400</v>
      </c>
      <c r="M39" s="163">
        <f t="shared" si="25"/>
        <v>27600</v>
      </c>
      <c r="N39" s="163">
        <f t="shared" si="26"/>
        <v>28800</v>
      </c>
      <c r="O39" s="163">
        <f t="shared" si="27"/>
        <v>30000</v>
      </c>
      <c r="P39" s="152"/>
      <c r="Q39" s="119">
        <f t="shared" si="17"/>
        <v>26400</v>
      </c>
    </row>
    <row r="40" spans="1:21" x14ac:dyDescent="0.35">
      <c r="A40" s="135" t="s">
        <v>128</v>
      </c>
      <c r="B40" s="150">
        <f t="shared" si="13"/>
        <v>44822.791666666679</v>
      </c>
      <c r="C40" s="136">
        <f t="shared" si="16"/>
        <v>44822</v>
      </c>
      <c r="D40" s="137">
        <v>0.79166666666666696</v>
      </c>
      <c r="E40" s="132">
        <f t="shared" si="18"/>
        <v>44822.791666666679</v>
      </c>
      <c r="F40" s="162">
        <v>11</v>
      </c>
      <c r="G40" s="163">
        <f t="shared" si="19"/>
        <v>18700</v>
      </c>
      <c r="H40" s="163">
        <f t="shared" si="20"/>
        <v>19800</v>
      </c>
      <c r="I40" s="163">
        <f t="shared" si="21"/>
        <v>20900</v>
      </c>
      <c r="J40" s="163">
        <f t="shared" si="22"/>
        <v>22000</v>
      </c>
      <c r="K40" s="163">
        <f t="shared" si="23"/>
        <v>23100</v>
      </c>
      <c r="L40" s="163">
        <f t="shared" si="24"/>
        <v>24200</v>
      </c>
      <c r="M40" s="163">
        <f t="shared" si="25"/>
        <v>25300</v>
      </c>
      <c r="N40" s="163">
        <f t="shared" si="26"/>
        <v>26400</v>
      </c>
      <c r="O40" s="163">
        <f t="shared" si="27"/>
        <v>27500</v>
      </c>
      <c r="P40" s="152"/>
      <c r="Q40" s="119">
        <f t="shared" si="17"/>
        <v>24200</v>
      </c>
    </row>
    <row r="41" spans="1:21" x14ac:dyDescent="0.35">
      <c r="A41" s="135" t="s">
        <v>128</v>
      </c>
      <c r="B41" s="150">
        <f t="shared" si="13"/>
        <v>44822.833333333343</v>
      </c>
      <c r="C41" s="136">
        <f t="shared" si="16"/>
        <v>44822</v>
      </c>
      <c r="D41" s="137">
        <v>0.83333333333333304</v>
      </c>
      <c r="E41" s="132">
        <f t="shared" si="18"/>
        <v>44822.833333333343</v>
      </c>
      <c r="F41" s="162">
        <v>10</v>
      </c>
      <c r="G41" s="163">
        <f t="shared" si="19"/>
        <v>17000</v>
      </c>
      <c r="H41" s="163">
        <f t="shared" si="20"/>
        <v>18000</v>
      </c>
      <c r="I41" s="163">
        <f t="shared" si="21"/>
        <v>19000</v>
      </c>
      <c r="J41" s="163">
        <f t="shared" si="22"/>
        <v>20000</v>
      </c>
      <c r="K41" s="163">
        <f t="shared" si="23"/>
        <v>21000</v>
      </c>
      <c r="L41" s="163">
        <f t="shared" si="24"/>
        <v>22000</v>
      </c>
      <c r="M41" s="163">
        <f t="shared" si="25"/>
        <v>23000</v>
      </c>
      <c r="N41" s="163">
        <f t="shared" si="26"/>
        <v>24000</v>
      </c>
      <c r="O41" s="163">
        <f t="shared" si="27"/>
        <v>25000</v>
      </c>
      <c r="P41" s="152"/>
      <c r="Q41" s="119">
        <f t="shared" si="17"/>
        <v>22000</v>
      </c>
    </row>
    <row r="42" spans="1:21" x14ac:dyDescent="0.35">
      <c r="A42" s="135" t="s">
        <v>128</v>
      </c>
      <c r="B42" s="150">
        <f t="shared" si="13"/>
        <v>44822.875000000007</v>
      </c>
      <c r="C42" s="136">
        <f t="shared" si="16"/>
        <v>44822</v>
      </c>
      <c r="D42" s="137">
        <v>0.875</v>
      </c>
      <c r="E42" s="132">
        <f t="shared" si="18"/>
        <v>44822.875000000007</v>
      </c>
      <c r="F42" s="162">
        <v>9</v>
      </c>
      <c r="G42" s="163">
        <f t="shared" si="19"/>
        <v>15300</v>
      </c>
      <c r="H42" s="163">
        <f t="shared" si="20"/>
        <v>16200</v>
      </c>
      <c r="I42" s="163">
        <f t="shared" si="21"/>
        <v>17100</v>
      </c>
      <c r="J42" s="163">
        <f t="shared" si="22"/>
        <v>18000</v>
      </c>
      <c r="K42" s="163">
        <f t="shared" si="23"/>
        <v>18900</v>
      </c>
      <c r="L42" s="163">
        <f t="shared" si="24"/>
        <v>19800</v>
      </c>
      <c r="M42" s="163">
        <f t="shared" si="25"/>
        <v>20700</v>
      </c>
      <c r="N42" s="163">
        <f t="shared" si="26"/>
        <v>21600</v>
      </c>
      <c r="O42" s="163">
        <f t="shared" si="27"/>
        <v>22500</v>
      </c>
      <c r="P42" s="152"/>
      <c r="Q42" s="119">
        <f t="shared" si="17"/>
        <v>19800</v>
      </c>
    </row>
    <row r="43" spans="1:21" x14ac:dyDescent="0.35">
      <c r="A43" s="135" t="s">
        <v>128</v>
      </c>
      <c r="B43" s="150">
        <f t="shared" si="13"/>
        <v>44822.916666666672</v>
      </c>
      <c r="C43" s="136">
        <f t="shared" si="16"/>
        <v>44822</v>
      </c>
      <c r="D43" s="137">
        <v>0.91666666666666696</v>
      </c>
      <c r="E43" s="132">
        <f>E44-(1/24)</f>
        <v>44822.916666666672</v>
      </c>
      <c r="F43" s="162">
        <v>8</v>
      </c>
      <c r="G43" s="163">
        <f t="shared" si="19"/>
        <v>13600</v>
      </c>
      <c r="H43" s="163">
        <f t="shared" si="20"/>
        <v>14400</v>
      </c>
      <c r="I43" s="163">
        <f t="shared" si="21"/>
        <v>15200</v>
      </c>
      <c r="J43" s="163">
        <f t="shared" si="22"/>
        <v>16000</v>
      </c>
      <c r="K43" s="163">
        <f t="shared" si="23"/>
        <v>16800</v>
      </c>
      <c r="L43" s="163">
        <f t="shared" si="24"/>
        <v>17600</v>
      </c>
      <c r="M43" s="163">
        <f t="shared" si="25"/>
        <v>18400</v>
      </c>
      <c r="N43" s="163">
        <f t="shared" si="26"/>
        <v>19200</v>
      </c>
      <c r="O43" s="163">
        <f t="shared" si="27"/>
        <v>20000</v>
      </c>
      <c r="P43" s="152"/>
      <c r="Q43" s="119">
        <f t="shared" si="17"/>
        <v>17600</v>
      </c>
    </row>
    <row r="44" spans="1:21" x14ac:dyDescent="0.35">
      <c r="A44" s="135" t="s">
        <v>128</v>
      </c>
      <c r="B44" s="150">
        <f t="shared" si="13"/>
        <v>44822.958333333336</v>
      </c>
      <c r="C44" s="136">
        <f>$C$45-1</f>
        <v>44822</v>
      </c>
      <c r="D44" s="137">
        <v>0.95833333333333304</v>
      </c>
      <c r="E44" s="132">
        <f>E45-(1/24)</f>
        <v>44822.958333333336</v>
      </c>
      <c r="F44" s="162">
        <v>7</v>
      </c>
      <c r="G44" s="163">
        <f t="shared" si="19"/>
        <v>11900</v>
      </c>
      <c r="H44" s="163">
        <f t="shared" si="20"/>
        <v>12600</v>
      </c>
      <c r="I44" s="163">
        <f t="shared" si="21"/>
        <v>13300</v>
      </c>
      <c r="J44" s="163">
        <f t="shared" si="22"/>
        <v>14000</v>
      </c>
      <c r="K44" s="163">
        <f t="shared" si="23"/>
        <v>14700</v>
      </c>
      <c r="L44" s="163">
        <f t="shared" si="24"/>
        <v>15400</v>
      </c>
      <c r="M44" s="163">
        <f t="shared" si="25"/>
        <v>16100</v>
      </c>
      <c r="N44" s="163">
        <f t="shared" si="26"/>
        <v>16800</v>
      </c>
      <c r="O44" s="163">
        <f t="shared" si="27"/>
        <v>17500</v>
      </c>
      <c r="P44" s="152"/>
      <c r="Q44" s="119">
        <f t="shared" si="17"/>
        <v>15400</v>
      </c>
    </row>
    <row r="45" spans="1:21" x14ac:dyDescent="0.35">
      <c r="A45" s="135" t="s">
        <v>129</v>
      </c>
      <c r="B45" s="150">
        <f t="shared" si="13"/>
        <v>44823</v>
      </c>
      <c r="C45" s="165">
        <v>44823</v>
      </c>
      <c r="D45" s="137">
        <v>1</v>
      </c>
      <c r="E45" s="132">
        <f>C45</f>
        <v>44823</v>
      </c>
      <c r="F45" s="162">
        <v>6</v>
      </c>
      <c r="G45" s="163">
        <f t="shared" si="19"/>
        <v>10200</v>
      </c>
      <c r="H45" s="163">
        <f t="shared" si="20"/>
        <v>10800</v>
      </c>
      <c r="I45" s="163">
        <f t="shared" si="21"/>
        <v>11400</v>
      </c>
      <c r="J45" s="163">
        <f t="shared" si="22"/>
        <v>12000</v>
      </c>
      <c r="K45" s="163">
        <f t="shared" si="23"/>
        <v>12600</v>
      </c>
      <c r="L45" s="163">
        <f t="shared" si="24"/>
        <v>13200</v>
      </c>
      <c r="M45" s="163">
        <f t="shared" si="25"/>
        <v>13800</v>
      </c>
      <c r="N45" s="163">
        <f t="shared" si="26"/>
        <v>14400</v>
      </c>
      <c r="O45" s="163">
        <f t="shared" si="27"/>
        <v>15000</v>
      </c>
      <c r="P45" s="152"/>
      <c r="Q45" s="119">
        <f t="shared" si="17"/>
        <v>13200</v>
      </c>
      <c r="U45" s="1"/>
    </row>
    <row r="46" spans="1:21" x14ac:dyDescent="0.35">
      <c r="A46" s="135" t="s">
        <v>129</v>
      </c>
      <c r="B46" s="150">
        <f t="shared" si="13"/>
        <v>44823.041666666664</v>
      </c>
      <c r="C46" s="136">
        <f>C45</f>
        <v>44823</v>
      </c>
      <c r="D46" s="137">
        <v>4.1666666666666664E-2</v>
      </c>
      <c r="E46" s="132">
        <f t="shared" ref="E46:E51" si="28">E45+(1/24)</f>
        <v>44823.041666666664</v>
      </c>
      <c r="F46" s="162">
        <v>5</v>
      </c>
      <c r="G46" s="163">
        <f t="shared" si="19"/>
        <v>8500</v>
      </c>
      <c r="H46" s="163">
        <f t="shared" si="20"/>
        <v>9000</v>
      </c>
      <c r="I46" s="163">
        <f t="shared" si="21"/>
        <v>9500</v>
      </c>
      <c r="J46" s="163">
        <f t="shared" si="22"/>
        <v>10000</v>
      </c>
      <c r="K46" s="163">
        <f t="shared" si="23"/>
        <v>10500</v>
      </c>
      <c r="L46" s="163">
        <f t="shared" si="24"/>
        <v>11000</v>
      </c>
      <c r="M46" s="163">
        <f t="shared" si="25"/>
        <v>11500</v>
      </c>
      <c r="N46" s="163">
        <f t="shared" si="26"/>
        <v>12000</v>
      </c>
      <c r="O46" s="163">
        <f t="shared" si="27"/>
        <v>12500</v>
      </c>
      <c r="P46" s="152"/>
      <c r="Q46" s="119">
        <f t="shared" si="17"/>
        <v>11000</v>
      </c>
      <c r="U46" s="1"/>
    </row>
    <row r="47" spans="1:21" x14ac:dyDescent="0.35">
      <c r="A47" s="135" t="s">
        <v>129</v>
      </c>
      <c r="B47" s="150">
        <f t="shared" si="13"/>
        <v>44823.083333333328</v>
      </c>
      <c r="C47" s="136">
        <f>C45</f>
        <v>44823</v>
      </c>
      <c r="D47" s="137">
        <v>8.3333333333333329E-2</v>
      </c>
      <c r="E47" s="132">
        <f t="shared" si="28"/>
        <v>44823.083333333328</v>
      </c>
      <c r="F47" s="162">
        <v>4</v>
      </c>
      <c r="G47" s="163">
        <f t="shared" si="19"/>
        <v>6800</v>
      </c>
      <c r="H47" s="163">
        <f t="shared" si="20"/>
        <v>7200</v>
      </c>
      <c r="I47" s="163">
        <f t="shared" si="21"/>
        <v>7600</v>
      </c>
      <c r="J47" s="163">
        <f t="shared" si="22"/>
        <v>8000</v>
      </c>
      <c r="K47" s="163">
        <f t="shared" si="23"/>
        <v>8400</v>
      </c>
      <c r="L47" s="163">
        <f t="shared" si="24"/>
        <v>8800</v>
      </c>
      <c r="M47" s="163">
        <f t="shared" si="25"/>
        <v>9200</v>
      </c>
      <c r="N47" s="163">
        <f t="shared" si="26"/>
        <v>9600</v>
      </c>
      <c r="O47" s="163">
        <f t="shared" si="27"/>
        <v>10000</v>
      </c>
      <c r="P47" s="152"/>
      <c r="Q47" s="119">
        <f t="shared" si="17"/>
        <v>8800</v>
      </c>
      <c r="U47" s="1"/>
    </row>
    <row r="48" spans="1:21" x14ac:dyDescent="0.35">
      <c r="A48" s="135" t="s">
        <v>129</v>
      </c>
      <c r="B48" s="150">
        <f t="shared" si="13"/>
        <v>44823.124999999993</v>
      </c>
      <c r="C48" s="136">
        <f>C45</f>
        <v>44823</v>
      </c>
      <c r="D48" s="137">
        <v>0.125</v>
      </c>
      <c r="E48" s="132">
        <f t="shared" si="28"/>
        <v>44823.124999999993</v>
      </c>
      <c r="F48" s="162">
        <v>3</v>
      </c>
      <c r="G48" s="163">
        <f t="shared" si="19"/>
        <v>5100</v>
      </c>
      <c r="H48" s="163">
        <f t="shared" si="20"/>
        <v>5400</v>
      </c>
      <c r="I48" s="163">
        <f t="shared" si="21"/>
        <v>5700</v>
      </c>
      <c r="J48" s="163">
        <f t="shared" si="22"/>
        <v>6000</v>
      </c>
      <c r="K48" s="163">
        <f t="shared" si="23"/>
        <v>6300</v>
      </c>
      <c r="L48" s="163">
        <f t="shared" si="24"/>
        <v>6600</v>
      </c>
      <c r="M48" s="163">
        <f t="shared" si="25"/>
        <v>6900</v>
      </c>
      <c r="N48" s="163">
        <f t="shared" si="26"/>
        <v>7200</v>
      </c>
      <c r="O48" s="163">
        <f t="shared" si="27"/>
        <v>7500</v>
      </c>
      <c r="P48" s="152"/>
      <c r="Q48" s="119">
        <f t="shared" si="17"/>
        <v>6600</v>
      </c>
      <c r="U48" s="1"/>
    </row>
    <row r="49" spans="1:21" x14ac:dyDescent="0.35">
      <c r="A49" s="135" t="s">
        <v>129</v>
      </c>
      <c r="B49" s="150">
        <f t="shared" si="13"/>
        <v>44823.166666666657</v>
      </c>
      <c r="C49" s="136">
        <f>C45</f>
        <v>44823</v>
      </c>
      <c r="D49" s="137">
        <v>0.16666666666666699</v>
      </c>
      <c r="E49" s="132">
        <f t="shared" si="28"/>
        <v>44823.166666666657</v>
      </c>
      <c r="F49" s="162">
        <v>2</v>
      </c>
      <c r="G49" s="163">
        <f t="shared" si="19"/>
        <v>3400</v>
      </c>
      <c r="H49" s="163">
        <f t="shared" si="20"/>
        <v>3600</v>
      </c>
      <c r="I49" s="163">
        <f t="shared" si="21"/>
        <v>3800</v>
      </c>
      <c r="J49" s="163">
        <f t="shared" si="22"/>
        <v>4000</v>
      </c>
      <c r="K49" s="163">
        <f t="shared" si="23"/>
        <v>4200</v>
      </c>
      <c r="L49" s="163">
        <f t="shared" si="24"/>
        <v>4400</v>
      </c>
      <c r="M49" s="163">
        <f t="shared" si="25"/>
        <v>4600</v>
      </c>
      <c r="N49" s="163">
        <f t="shared" si="26"/>
        <v>4800</v>
      </c>
      <c r="O49" s="163">
        <f t="shared" si="27"/>
        <v>5000</v>
      </c>
      <c r="P49" s="152"/>
      <c r="Q49" s="119">
        <f t="shared" si="17"/>
        <v>4400</v>
      </c>
      <c r="U49" s="1"/>
    </row>
    <row r="50" spans="1:21" x14ac:dyDescent="0.35">
      <c r="A50" s="135" t="s">
        <v>129</v>
      </c>
      <c r="B50" s="150">
        <f t="shared" si="13"/>
        <v>44823.208333333321</v>
      </c>
      <c r="C50" s="136">
        <f>C45</f>
        <v>44823</v>
      </c>
      <c r="D50" s="137">
        <v>0.20833333333333301</v>
      </c>
      <c r="E50" s="132">
        <f t="shared" si="28"/>
        <v>44823.208333333321</v>
      </c>
      <c r="F50" s="162">
        <v>1</v>
      </c>
      <c r="G50" s="163">
        <f t="shared" si="19"/>
        <v>1700</v>
      </c>
      <c r="H50" s="163">
        <f t="shared" si="20"/>
        <v>1800</v>
      </c>
      <c r="I50" s="163">
        <f t="shared" si="21"/>
        <v>1900</v>
      </c>
      <c r="J50" s="163">
        <f t="shared" si="22"/>
        <v>2000</v>
      </c>
      <c r="K50" s="163">
        <f t="shared" si="23"/>
        <v>2100</v>
      </c>
      <c r="L50" s="163">
        <f t="shared" si="24"/>
        <v>2200</v>
      </c>
      <c r="M50" s="163">
        <f t="shared" si="25"/>
        <v>2300</v>
      </c>
      <c r="N50" s="163">
        <f t="shared" si="26"/>
        <v>2400</v>
      </c>
      <c r="O50" s="163">
        <f t="shared" si="27"/>
        <v>2500</v>
      </c>
      <c r="P50" s="152"/>
      <c r="Q50" s="119">
        <f t="shared" si="17"/>
        <v>2200</v>
      </c>
      <c r="U50" s="1"/>
    </row>
    <row r="51" spans="1:21" x14ac:dyDescent="0.35">
      <c r="A51" s="135" t="s">
        <v>129</v>
      </c>
      <c r="B51" s="150">
        <f t="shared" si="13"/>
        <v>44823.249999999985</v>
      </c>
      <c r="C51" s="136">
        <f>C45</f>
        <v>44823</v>
      </c>
      <c r="D51" s="137">
        <v>0.25</v>
      </c>
      <c r="E51" s="132">
        <f t="shared" si="28"/>
        <v>44823.249999999985</v>
      </c>
      <c r="F51" s="162">
        <v>0.5</v>
      </c>
      <c r="G51" s="163">
        <f t="shared" si="19"/>
        <v>850</v>
      </c>
      <c r="H51" s="163">
        <f t="shared" si="20"/>
        <v>900</v>
      </c>
      <c r="I51" s="163">
        <f t="shared" si="21"/>
        <v>950</v>
      </c>
      <c r="J51" s="163">
        <f t="shared" si="22"/>
        <v>1000</v>
      </c>
      <c r="K51" s="163">
        <f t="shared" si="23"/>
        <v>1050</v>
      </c>
      <c r="L51" s="163">
        <f t="shared" si="24"/>
        <v>1100</v>
      </c>
      <c r="M51" s="163">
        <f t="shared" si="25"/>
        <v>1150</v>
      </c>
      <c r="N51" s="163">
        <f t="shared" si="26"/>
        <v>1200</v>
      </c>
      <c r="O51" s="163">
        <f t="shared" si="27"/>
        <v>1250</v>
      </c>
      <c r="Q51" s="119">
        <f t="shared" si="17"/>
        <v>1100</v>
      </c>
      <c r="U51" s="1"/>
    </row>
    <row r="52" spans="1:21" x14ac:dyDescent="0.35">
      <c r="A52" s="135" t="s">
        <v>129</v>
      </c>
      <c r="B52" s="150">
        <f t="shared" ref="B52" si="29">E52</f>
        <v>44823.270833333321</v>
      </c>
      <c r="C52" s="136">
        <f>C46</f>
        <v>44823</v>
      </c>
      <c r="D52" s="137">
        <v>0.27083333333333331</v>
      </c>
      <c r="E52" s="132">
        <f>E51+(1/48)</f>
        <v>44823.270833333321</v>
      </c>
      <c r="F52" s="162">
        <v>0</v>
      </c>
      <c r="G52" s="163">
        <f t="shared" si="19"/>
        <v>0</v>
      </c>
      <c r="H52" s="163">
        <f t="shared" si="20"/>
        <v>0</v>
      </c>
      <c r="I52" s="163">
        <f t="shared" si="21"/>
        <v>0</v>
      </c>
      <c r="J52" s="163">
        <f t="shared" si="22"/>
        <v>0</v>
      </c>
      <c r="K52" s="163">
        <f t="shared" si="23"/>
        <v>0</v>
      </c>
      <c r="L52" s="163">
        <f t="shared" si="24"/>
        <v>0</v>
      </c>
      <c r="M52" s="163">
        <f t="shared" si="25"/>
        <v>0</v>
      </c>
      <c r="N52" s="163">
        <f t="shared" si="26"/>
        <v>0</v>
      </c>
      <c r="O52" s="163">
        <f t="shared" si="27"/>
        <v>0</v>
      </c>
      <c r="Q52" s="119">
        <f t="shared" ref="Q52" si="30">AVERAGE(I52:O52)</f>
        <v>0</v>
      </c>
      <c r="U52" s="1"/>
    </row>
    <row r="53" spans="1:21" x14ac:dyDescent="0.35">
      <c r="U53" s="1"/>
    </row>
    <row r="54" spans="1:21" x14ac:dyDescent="0.35">
      <c r="U54" s="1"/>
    </row>
    <row r="55" spans="1:21" x14ac:dyDescent="0.35">
      <c r="U55" s="1"/>
    </row>
    <row r="56" spans="1:21" x14ac:dyDescent="0.35">
      <c r="U56" s="1"/>
    </row>
    <row r="57" spans="1:21" x14ac:dyDescent="0.35">
      <c r="U57" s="1"/>
    </row>
    <row r="58" spans="1:21" x14ac:dyDescent="0.35">
      <c r="U58" s="1"/>
    </row>
    <row r="59" spans="1:21" x14ac:dyDescent="0.35">
      <c r="U59" s="1"/>
    </row>
    <row r="60" spans="1:21" x14ac:dyDescent="0.35">
      <c r="U60" s="1"/>
    </row>
    <row r="61" spans="1:21" x14ac:dyDescent="0.35">
      <c r="U61" s="1"/>
    </row>
    <row r="62" spans="1:21" x14ac:dyDescent="0.35">
      <c r="U62" s="1"/>
    </row>
    <row r="63" spans="1:21" x14ac:dyDescent="0.35">
      <c r="U63" s="1"/>
    </row>
    <row r="64" spans="1:21" x14ac:dyDescent="0.35">
      <c r="U64" s="1"/>
    </row>
    <row r="65" spans="21:21" x14ac:dyDescent="0.35">
      <c r="U65" s="1"/>
    </row>
    <row r="66" spans="21:21" x14ac:dyDescent="0.35">
      <c r="U66" s="1"/>
    </row>
    <row r="67" spans="21:21" x14ac:dyDescent="0.35">
      <c r="U67" s="1"/>
    </row>
    <row r="68" spans="21:21" x14ac:dyDescent="0.35">
      <c r="U68" s="1"/>
    </row>
    <row r="69" spans="21:21" x14ac:dyDescent="0.35">
      <c r="U69" s="1"/>
    </row>
    <row r="70" spans="21:21" x14ac:dyDescent="0.35">
      <c r="U70" s="1"/>
    </row>
    <row r="71" spans="21:21" x14ac:dyDescent="0.35">
      <c r="U71" s="1"/>
    </row>
    <row r="72" spans="21:21" x14ac:dyDescent="0.35">
      <c r="U72" s="1"/>
    </row>
    <row r="73" spans="21:21" x14ac:dyDescent="0.35">
      <c r="U73" s="1"/>
    </row>
    <row r="74" spans="21:21" x14ac:dyDescent="0.35">
      <c r="U74" s="1"/>
    </row>
    <row r="75" spans="21:21" x14ac:dyDescent="0.35">
      <c r="U75" s="1"/>
    </row>
  </sheetData>
  <mergeCells count="1">
    <mergeCell ref="G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H25" sqref="H2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P2" sqref="P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6" workbookViewId="0">
      <selection activeCell="J39" sqref="J3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F7E9E-774B-4829-BBEE-D322E6FA10F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0C054-37AB-4FDD-9092-84F4E9987E62}">
  <dimension ref="C1:K31"/>
  <sheetViews>
    <sheetView workbookViewId="0">
      <selection activeCell="C31" sqref="C31"/>
    </sheetView>
  </sheetViews>
  <sheetFormatPr defaultRowHeight="14.5" x14ac:dyDescent="0.35"/>
  <cols>
    <col min="3" max="3" width="46.453125" customWidth="1"/>
    <col min="4" max="4" width="11.1796875" customWidth="1"/>
    <col min="5" max="5" width="13.81640625" customWidth="1"/>
    <col min="7" max="7" width="35.54296875" customWidth="1"/>
    <col min="8" max="8" width="13.453125" customWidth="1"/>
    <col min="9" max="9" width="11.1796875" customWidth="1"/>
    <col min="11" max="11" width="35.1796875" customWidth="1"/>
    <col min="12" max="13" width="14.1796875" customWidth="1"/>
  </cols>
  <sheetData>
    <row r="1" spans="3:11" x14ac:dyDescent="0.35">
      <c r="C1" t="s">
        <v>239</v>
      </c>
      <c r="D1" t="s">
        <v>3</v>
      </c>
      <c r="E1" t="s">
        <v>2</v>
      </c>
      <c r="G1" t="s">
        <v>238</v>
      </c>
      <c r="H1" t="s">
        <v>3</v>
      </c>
      <c r="I1" t="s">
        <v>2</v>
      </c>
    </row>
    <row r="2" spans="3:11" x14ac:dyDescent="0.35">
      <c r="C2" t="str" cm="1">
        <f t="array" ref="C2:C30">_xlfn.UNIQUE([1]Dataset!B2:B97)</f>
        <v>Wrist-banding at Jubilee Gardens (London Eye)</v>
      </c>
      <c r="D2">
        <v>-0.11934599999999999</v>
      </c>
      <c r="E2">
        <v>51.503222000000001</v>
      </c>
      <c r="G2" t="str" cm="1">
        <f t="array" ref="G2:G30">_xlfn.UNIQUE([1]Dataset!E2:E101)</f>
        <v xml:space="preserve">Southwark Bridge </v>
      </c>
      <c r="H2">
        <v>-9.4541E-2</v>
      </c>
      <c r="I2">
        <v>51.508063999999997</v>
      </c>
      <c r="K2" s="9"/>
    </row>
    <row r="3" spans="3:11" x14ac:dyDescent="0.35">
      <c r="C3" t="str">
        <v>North of Jubilee Gardens (gradually moving on route)</v>
      </c>
      <c r="D3">
        <v>-0.1179283</v>
      </c>
      <c r="E3">
        <v>51.504572500000002</v>
      </c>
      <c r="G3" t="str">
        <v>East of London Bridge</v>
      </c>
      <c r="H3">
        <v>-8.7395E-2</v>
      </c>
      <c r="I3">
        <v>51.506782000000001</v>
      </c>
    </row>
    <row r="4" spans="3:11" x14ac:dyDescent="0.35">
      <c r="C4" t="str">
        <v>Festival Hall</v>
      </c>
      <c r="D4">
        <v>-0.11753470000000001</v>
      </c>
      <c r="E4">
        <v>51.506167300000001</v>
      </c>
      <c r="G4" t="str">
        <v>Just West of London Bridge</v>
      </c>
      <c r="H4">
        <v>-8.8682999999999998E-2</v>
      </c>
      <c r="I4">
        <v>51.506942000000002</v>
      </c>
    </row>
    <row r="5" spans="3:11" x14ac:dyDescent="0.35">
      <c r="C5" t="str">
        <v>Waterloo Bridge</v>
      </c>
      <c r="D5">
        <v>-0.115803</v>
      </c>
      <c r="E5">
        <v>51.507446999999999</v>
      </c>
      <c r="G5" t="str">
        <v>West of Southwark Bridge</v>
      </c>
      <c r="H5">
        <v>-9.4926999999999997E-2</v>
      </c>
      <c r="I5">
        <v>51.508170999999997</v>
      </c>
    </row>
    <row r="6" spans="3:11" x14ac:dyDescent="0.35">
      <c r="C6" t="str">
        <v>North of Jubilee Gardens</v>
      </c>
      <c r="D6">
        <v>-0.11891</v>
      </c>
      <c r="E6">
        <v>51.504373000000001</v>
      </c>
      <c r="G6" t="str">
        <v>Just East of Blackfrairs Bridge</v>
      </c>
      <c r="H6">
        <v>-0.10402500000000001</v>
      </c>
      <c r="I6">
        <v>51.508758999999998</v>
      </c>
    </row>
    <row r="7" spans="3:11" x14ac:dyDescent="0.35">
      <c r="C7" t="str">
        <v>Jubilee Gardens</v>
      </c>
      <c r="D7">
        <v>-0.11787499999999999</v>
      </c>
      <c r="E7">
        <v>51.504544000000003</v>
      </c>
      <c r="G7" t="str">
        <v>West of Blackfriars</v>
      </c>
      <c r="H7">
        <v>-0.104754</v>
      </c>
      <c r="I7">
        <v>51.508772</v>
      </c>
    </row>
    <row r="8" spans="3:11" x14ac:dyDescent="0.35">
      <c r="C8" t="str">
        <v>South Bank</v>
      </c>
      <c r="D8">
        <v>-0.113734</v>
      </c>
      <c r="E8">
        <v>51.507978999999999</v>
      </c>
      <c r="G8" t="str">
        <v>Canon Street Bridge</v>
      </c>
      <c r="H8">
        <v>-9.2246999999999996E-2</v>
      </c>
      <c r="I8">
        <v>51.507536000000002</v>
      </c>
    </row>
    <row r="9" spans="3:11" x14ac:dyDescent="0.35">
      <c r="C9" t="str">
        <v>Blackfriars Bridge</v>
      </c>
      <c r="D9">
        <v>-0.104362</v>
      </c>
      <c r="E9">
        <v>51.508732000000002</v>
      </c>
      <c r="G9" t="str">
        <v>Minerva House</v>
      </c>
      <c r="H9">
        <v>-9.0105631385793306E-2</v>
      </c>
      <c r="I9">
        <v>51.506826317534902</v>
      </c>
    </row>
    <row r="10" spans="3:11" x14ac:dyDescent="0.35">
      <c r="C10" t="str">
        <v>Tower Bridge</v>
      </c>
      <c r="D10">
        <v>-7.6058000000000001E-2</v>
      </c>
      <c r="E10">
        <v>51.504483999999998</v>
      </c>
      <c r="G10" t="str">
        <v>St Olave Steps, London Bridge</v>
      </c>
      <c r="H10">
        <v>-8.9674000000000004E-2</v>
      </c>
      <c r="I10">
        <v>51.478319999999997</v>
      </c>
    </row>
    <row r="11" spans="3:11" x14ac:dyDescent="0.35">
      <c r="C11" t="str">
        <v>Near Pottersfield Park</v>
      </c>
      <c r="D11">
        <v>-7.7511999999999998E-2</v>
      </c>
      <c r="E11">
        <v>51.504837000000002</v>
      </c>
      <c r="G11" t="str">
        <v>Tower Bridge</v>
      </c>
      <c r="H11">
        <v>-7.6123114238925496E-2</v>
      </c>
      <c r="I11">
        <v>51.504565661807398</v>
      </c>
    </row>
    <row r="12" spans="3:11" x14ac:dyDescent="0.35">
      <c r="C12" t="str">
        <v>Butler's Wharf</v>
      </c>
      <c r="D12">
        <v>-7.3805922011210195E-2</v>
      </c>
      <c r="E12">
        <v>51.503871991639102</v>
      </c>
      <c r="G12" t="str">
        <v>Pottersfield Park</v>
      </c>
      <c r="H12">
        <v>-7.9505000000000006E-2</v>
      </c>
      <c r="I12">
        <v>51.503388000000001</v>
      </c>
    </row>
    <row r="13" spans="3:11" x14ac:dyDescent="0.35">
      <c r="C13" t="str">
        <v>Bermondsey Wall West</v>
      </c>
      <c r="D13">
        <v>-6.8681289423964897E-2</v>
      </c>
      <c r="E13">
        <v>51.501553825462999</v>
      </c>
      <c r="G13" t="str">
        <v>Shad Thames (beyond Tower Bridge)</v>
      </c>
      <c r="H13">
        <v>-7.2477246727974107E-2</v>
      </c>
      <c r="I13">
        <v>51.502092050081302</v>
      </c>
    </row>
    <row r="14" spans="3:11" x14ac:dyDescent="0.35">
      <c r="C14" t="str">
        <v>Mill Street</v>
      </c>
      <c r="D14">
        <v>-7.1621810759314106E-2</v>
      </c>
      <c r="E14">
        <v>51.501054340800202</v>
      </c>
      <c r="G14" t="str">
        <v>Junction of Bermondsey Wall &amp; George Rd</v>
      </c>
      <c r="H14">
        <v>-6.2044901888109599E-2</v>
      </c>
      <c r="I14">
        <v>51.500617381501698</v>
      </c>
    </row>
    <row r="15" spans="3:11" x14ac:dyDescent="0.35">
      <c r="C15" t="str">
        <v>Added for Consistency site</v>
      </c>
      <c r="D15">
        <v>-6.8729999999999999E-2</v>
      </c>
      <c r="E15">
        <v>51.504337999999997</v>
      </c>
      <c r="G15" t="str">
        <v>Bermondsey at junction with Cathay St</v>
      </c>
      <c r="H15">
        <v>-5.9098999999999999E-2</v>
      </c>
      <c r="I15">
        <v>51.500511000000003</v>
      </c>
    </row>
    <row r="16" spans="3:11" x14ac:dyDescent="0.35">
      <c r="C16" t="str">
        <v>Pottersfield Park (Southwark side of Disney Queue)</v>
      </c>
      <c r="D16">
        <v>-7.8217999999999996E-2</v>
      </c>
      <c r="E16">
        <v>51.505085000000001</v>
      </c>
      <c r="G16" t="str">
        <v>Mill Street</v>
      </c>
      <c r="H16">
        <v>-7.0835999999999996E-2</v>
      </c>
      <c r="I16">
        <v>51.501663000000001</v>
      </c>
    </row>
    <row r="17" spans="3:9" x14ac:dyDescent="0.35">
      <c r="C17" t="str">
        <v>Pottersfield Park - Shad Thames</v>
      </c>
      <c r="D17">
        <v>-7.8244999999999995E-2</v>
      </c>
      <c r="E17">
        <v>51.504111000000002</v>
      </c>
      <c r="G17" t="str">
        <v>Loftie Street</v>
      </c>
      <c r="H17">
        <v>-6.5512000000000001E-2</v>
      </c>
      <c r="I17">
        <v>51.500034999999997</v>
      </c>
    </row>
    <row r="18" spans="3:9" x14ac:dyDescent="0.35">
      <c r="C18" t="str">
        <v>Potterfield Park</v>
      </c>
      <c r="D18">
        <v>-7.9505000000000006E-2</v>
      </c>
      <c r="E18">
        <v>51.503388000000001</v>
      </c>
      <c r="G18" t="str">
        <v>Southwark Park</v>
      </c>
      <c r="H18">
        <v>-5.9161999999999999E-2</v>
      </c>
      <c r="I18">
        <v>51.500731999999999</v>
      </c>
    </row>
    <row r="19" spans="3:9" x14ac:dyDescent="0.35">
      <c r="C19" t="str">
        <v>City Hall</v>
      </c>
      <c r="D19">
        <v>-7.8453999999999996E-2</v>
      </c>
      <c r="E19">
        <v>51.505080999999997</v>
      </c>
      <c r="G19" t="str">
        <v>Can't be null values</v>
      </c>
      <c r="H19">
        <v>-6.3351000000000005E-2</v>
      </c>
      <c r="I19">
        <v>51.48921</v>
      </c>
    </row>
    <row r="20" spans="3:9" x14ac:dyDescent="0.35">
      <c r="C20" t="str">
        <v>Old City Hall</v>
      </c>
      <c r="D20">
        <v>-7.9797000000000007E-2</v>
      </c>
      <c r="E20">
        <v>51.505499</v>
      </c>
      <c r="G20" t="str">
        <v>Shad Thames East of</v>
      </c>
      <c r="H20">
        <v>-7.2434120994271503E-2</v>
      </c>
      <c r="I20">
        <v>51.501936719791097</v>
      </c>
    </row>
    <row r="21" spans="3:9" x14ac:dyDescent="0.35">
      <c r="C21" t="str">
        <v>Southwark Park</v>
      </c>
      <c r="D21">
        <v>-4.9459999999999997E-2</v>
      </c>
      <c r="E21">
        <v>51.494320000000002</v>
      </c>
      <c r="G21" t="str">
        <v>East of Providence Square</v>
      </c>
      <c r="H21">
        <v>-7.0540646931788201E-2</v>
      </c>
      <c r="I21">
        <v>51.501601024115999</v>
      </c>
    </row>
    <row r="22" spans="3:9" x14ac:dyDescent="0.35">
      <c r="C22" t="str">
        <v>Inside Southwark Park</v>
      </c>
      <c r="D22">
        <v>-5.3738577652164402E-2</v>
      </c>
      <c r="E22">
        <v>51.493517288721797</v>
      </c>
      <c r="G22" t="str">
        <v>Shad Thames</v>
      </c>
      <c r="H22">
        <v>-7.2477246727994299E-2</v>
      </c>
      <c r="I22">
        <v>51.501951800299402</v>
      </c>
    </row>
    <row r="23" spans="3:9" x14ac:dyDescent="0.35">
      <c r="C23" t="str">
        <v>Cathay Street</v>
      </c>
      <c r="D23">
        <v>-5.8802731386197897E-2</v>
      </c>
      <c r="E23">
        <v>51.499778270780801</v>
      </c>
      <c r="G23" t="str">
        <v>Chambers Street</v>
      </c>
      <c r="H23">
        <v>-6.8669473715112797E-2</v>
      </c>
      <c r="I23">
        <v>51.501186860381303</v>
      </c>
    </row>
    <row r="24" spans="3:9" x14ac:dyDescent="0.35">
      <c r="C24" t="str">
        <v>Southwark Park (Zone 1)</v>
      </c>
      <c r="D24">
        <v>-5.8264000000000003E-2</v>
      </c>
      <c r="E24">
        <v>51.498806000000002</v>
      </c>
      <c r="G24" t="str">
        <v>Beyond Potters Field</v>
      </c>
      <c r="H24">
        <v>-8.0030000000000004E-2</v>
      </c>
      <c r="I24">
        <v>51.503500000000003</v>
      </c>
    </row>
    <row r="25" spans="3:9" x14ac:dyDescent="0.35">
      <c r="C25" t="str">
        <v>Southwark Park (Zone 2)</v>
      </c>
      <c r="D25">
        <v>-5.1056999999999998E-2</v>
      </c>
      <c r="E25">
        <v>51.495272999999997</v>
      </c>
      <c r="G25" t="str">
        <v>near London Bridge</v>
      </c>
      <c r="H25">
        <v>-8.8037000000000004E-2</v>
      </c>
      <c r="I25">
        <v>51.506245</v>
      </c>
    </row>
    <row r="26" spans="3:9" x14ac:dyDescent="0.35">
      <c r="C26" t="str">
        <v>Moving from Southwark to back of queue/Potters Field</v>
      </c>
      <c r="D26">
        <v>-7.9292000000000001E-2</v>
      </c>
      <c r="E26">
        <v>51.503245</v>
      </c>
      <c r="G26" t="str">
        <v>Hays Galleria</v>
      </c>
      <c r="H26">
        <v>-8.3596000000000004E-2</v>
      </c>
      <c r="I26">
        <v>51.506391999999998</v>
      </c>
    </row>
    <row r="27" spans="3:9" x14ac:dyDescent="0.35">
      <c r="C27" t="str">
        <v xml:space="preserve">At Potters Field Park </v>
      </c>
      <c r="D27">
        <v>-7.8589999999999993E-2</v>
      </c>
      <c r="E27">
        <v>51.504178000000003</v>
      </c>
      <c r="G27" t="str">
        <v>Gabriel's Wharf</v>
      </c>
      <c r="H27">
        <v>-0.110269589056731</v>
      </c>
      <c r="I27">
        <v>51.507902748739497</v>
      </c>
    </row>
    <row r="28" spans="3:9" x14ac:dyDescent="0.35">
      <c r="C28" t="str">
        <v>At Potters Field Park - moving to end of queue</v>
      </c>
      <c r="D28">
        <v>-7.9800999999999997E-2</v>
      </c>
      <c r="E28">
        <v>51.503478000000001</v>
      </c>
      <c r="G28" t="str">
        <v>West of Blackfriars Bridge</v>
      </c>
      <c r="H28">
        <v>-0.104970044100413</v>
      </c>
      <c r="I28">
        <v>51.508671759564898</v>
      </c>
    </row>
    <row r="29" spans="3:9" x14ac:dyDescent="0.35">
      <c r="C29" t="str">
        <v>Moving to end of queue</v>
      </c>
      <c r="D29">
        <v>-8.5641999999999996E-2</v>
      </c>
      <c r="E29">
        <v>51.498719999999999</v>
      </c>
      <c r="G29" t="str">
        <v>Jubilee Gardens</v>
      </c>
      <c r="H29">
        <v>-0.11909599999999999</v>
      </c>
      <c r="I29">
        <v>51.504430999999997</v>
      </c>
    </row>
    <row r="30" spans="3:9" x14ac:dyDescent="0.35">
      <c r="C30" t="str">
        <v>Southwark Cathedral</v>
      </c>
      <c r="D30">
        <v>-8.8103000000000001E-2</v>
      </c>
      <c r="E30">
        <v>51.506501999999998</v>
      </c>
      <c r="G30" t="str">
        <v>Belvedere Road</v>
      </c>
      <c r="H30">
        <v>-0.116913</v>
      </c>
      <c r="I30">
        <v>51.504226000000003</v>
      </c>
    </row>
    <row r="31" spans="3:9" x14ac:dyDescent="0.35">
      <c r="C31" s="9" t="s">
        <v>276</v>
      </c>
      <c r="D31" s="175">
        <v>-0.11558</v>
      </c>
      <c r="E31">
        <v>51.507525999999999</v>
      </c>
      <c r="G31" s="9" t="s">
        <v>275</v>
      </c>
      <c r="H31">
        <v>-5.3086000000000001E-2</v>
      </c>
      <c r="I31" s="9">
        <v>51.502175999999999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29"/>
  <sheetViews>
    <sheetView workbookViewId="0">
      <pane ySplit="1" topLeftCell="A84" activePane="bottomLeft" state="frozen"/>
      <selection pane="bottomLeft" activeCell="N115" sqref="N115"/>
    </sheetView>
  </sheetViews>
  <sheetFormatPr defaultRowHeight="14.5" outlineLevelRow="1" x14ac:dyDescent="0.35"/>
  <cols>
    <col min="1" max="1" width="8.6328125" style="138" customWidth="1"/>
    <col min="2" max="4" width="10.54296875" style="138" customWidth="1"/>
    <col min="5" max="5" width="17.453125" style="133" bestFit="1" customWidth="1"/>
    <col min="6" max="12" width="10.90625" style="145" customWidth="1"/>
  </cols>
  <sheetData>
    <row r="1" spans="1:12" x14ac:dyDescent="0.35">
      <c r="A1" s="131" t="s">
        <v>90</v>
      </c>
      <c r="B1" s="131" t="s">
        <v>91</v>
      </c>
      <c r="C1" s="131" t="s">
        <v>122</v>
      </c>
      <c r="D1" s="131" t="s">
        <v>92</v>
      </c>
      <c r="E1" s="131" t="s">
        <v>0</v>
      </c>
      <c r="F1" s="139">
        <v>3000</v>
      </c>
      <c r="G1" s="139">
        <v>2500</v>
      </c>
      <c r="H1" s="139">
        <v>2400</v>
      </c>
      <c r="I1" s="139">
        <v>2300</v>
      </c>
      <c r="J1" s="139">
        <v>2200</v>
      </c>
      <c r="K1" s="139">
        <v>2100</v>
      </c>
      <c r="L1" s="139">
        <v>2000</v>
      </c>
    </row>
    <row r="2" spans="1:12" hidden="1" outlineLevel="1" x14ac:dyDescent="0.35">
      <c r="A2" s="134" t="s">
        <v>124</v>
      </c>
      <c r="B2" s="135" t="s">
        <v>123</v>
      </c>
      <c r="C2" s="136">
        <v>44818</v>
      </c>
      <c r="D2" s="137">
        <v>0</v>
      </c>
      <c r="E2" s="132">
        <v>44818</v>
      </c>
      <c r="F2" s="140"/>
      <c r="G2" s="140"/>
      <c r="H2" s="140"/>
      <c r="I2" s="140"/>
      <c r="J2" s="140"/>
      <c r="K2" s="140"/>
      <c r="L2" s="140"/>
    </row>
    <row r="3" spans="1:12" hidden="1" outlineLevel="1" x14ac:dyDescent="0.35">
      <c r="A3" s="134" t="s">
        <v>124</v>
      </c>
      <c r="B3" s="135" t="s">
        <v>123</v>
      </c>
      <c r="C3" s="136">
        <v>44818</v>
      </c>
      <c r="D3" s="137">
        <v>4.1666666666666664E-2</v>
      </c>
      <c r="E3" s="132">
        <v>44818.041666666664</v>
      </c>
      <c r="F3" s="140"/>
      <c r="G3" s="140"/>
      <c r="H3" s="140"/>
      <c r="I3" s="140"/>
      <c r="J3" s="140"/>
      <c r="K3" s="140"/>
      <c r="L3" s="140"/>
    </row>
    <row r="4" spans="1:12" hidden="1" outlineLevel="1" x14ac:dyDescent="0.35">
      <c r="A4" s="134" t="s">
        <v>124</v>
      </c>
      <c r="B4" s="135" t="s">
        <v>123</v>
      </c>
      <c r="C4" s="136">
        <v>44818</v>
      </c>
      <c r="D4" s="137">
        <v>8.3333333333333329E-2</v>
      </c>
      <c r="E4" s="132">
        <v>44818.08333321759</v>
      </c>
      <c r="F4" s="140"/>
      <c r="G4" s="140"/>
      <c r="H4" s="140"/>
      <c r="I4" s="140"/>
      <c r="J4" s="140"/>
      <c r="K4" s="140"/>
      <c r="L4" s="140"/>
    </row>
    <row r="5" spans="1:12" hidden="1" outlineLevel="1" x14ac:dyDescent="0.35">
      <c r="A5" s="134" t="s">
        <v>124</v>
      </c>
      <c r="B5" s="135" t="s">
        <v>123</v>
      </c>
      <c r="C5" s="136">
        <v>44818</v>
      </c>
      <c r="D5" s="137">
        <v>0.125</v>
      </c>
      <c r="E5" s="132">
        <v>44818.124999826388</v>
      </c>
      <c r="F5" s="140"/>
      <c r="G5" s="140"/>
      <c r="H5" s="140"/>
      <c r="I5" s="140"/>
      <c r="J5" s="140"/>
      <c r="K5" s="140"/>
      <c r="L5" s="140"/>
    </row>
    <row r="6" spans="1:12" hidden="1" outlineLevel="1" x14ac:dyDescent="0.35">
      <c r="A6" s="134" t="s">
        <v>124</v>
      </c>
      <c r="B6" s="135" t="s">
        <v>123</v>
      </c>
      <c r="C6" s="136">
        <v>44818</v>
      </c>
      <c r="D6" s="137">
        <v>0.16666666666666699</v>
      </c>
      <c r="E6" s="132">
        <v>44818.166666435187</v>
      </c>
      <c r="F6" s="140"/>
      <c r="G6" s="140"/>
      <c r="H6" s="140"/>
      <c r="I6" s="140"/>
      <c r="J6" s="140"/>
      <c r="K6" s="140"/>
      <c r="L6" s="140"/>
    </row>
    <row r="7" spans="1:12" hidden="1" outlineLevel="1" x14ac:dyDescent="0.35">
      <c r="A7" s="134" t="s">
        <v>124</v>
      </c>
      <c r="B7" s="135" t="s">
        <v>123</v>
      </c>
      <c r="C7" s="136">
        <v>44818</v>
      </c>
      <c r="D7" s="137">
        <v>0.20833333333333301</v>
      </c>
      <c r="E7" s="132">
        <v>44818.208333043978</v>
      </c>
      <c r="F7" s="140"/>
      <c r="G7" s="140"/>
      <c r="H7" s="140"/>
      <c r="I7" s="140"/>
      <c r="J7" s="140"/>
      <c r="K7" s="140"/>
      <c r="L7" s="140"/>
    </row>
    <row r="8" spans="1:12" hidden="1" outlineLevel="1" x14ac:dyDescent="0.35">
      <c r="A8" s="134" t="s">
        <v>124</v>
      </c>
      <c r="B8" s="135" t="s">
        <v>123</v>
      </c>
      <c r="C8" s="136">
        <v>44818</v>
      </c>
      <c r="D8" s="137">
        <v>0.25</v>
      </c>
      <c r="E8" s="132">
        <v>44818.249999652777</v>
      </c>
      <c r="F8" s="140"/>
      <c r="G8" s="140"/>
      <c r="H8" s="140"/>
      <c r="I8" s="140"/>
      <c r="J8" s="140"/>
      <c r="K8" s="140"/>
      <c r="L8" s="140"/>
    </row>
    <row r="9" spans="1:12" hidden="1" outlineLevel="1" x14ac:dyDescent="0.35">
      <c r="A9" s="134" t="s">
        <v>124</v>
      </c>
      <c r="B9" s="135" t="s">
        <v>123</v>
      </c>
      <c r="C9" s="136">
        <v>44818</v>
      </c>
      <c r="D9" s="137">
        <v>0.29166666666666702</v>
      </c>
      <c r="E9" s="132">
        <v>44818.291666261575</v>
      </c>
      <c r="F9" s="140"/>
      <c r="G9" s="140"/>
      <c r="H9" s="140"/>
      <c r="I9" s="140"/>
      <c r="J9" s="140"/>
      <c r="K9" s="140"/>
      <c r="L9" s="140"/>
    </row>
    <row r="10" spans="1:12" hidden="1" outlineLevel="1" x14ac:dyDescent="0.35">
      <c r="A10" s="134" t="s">
        <v>124</v>
      </c>
      <c r="B10" s="135" t="s">
        <v>123</v>
      </c>
      <c r="C10" s="136">
        <v>44818</v>
      </c>
      <c r="D10" s="137">
        <v>0.33333333333333298</v>
      </c>
      <c r="E10" s="132">
        <v>44818.333332870374</v>
      </c>
      <c r="F10" s="140"/>
      <c r="G10" s="140"/>
      <c r="H10" s="140"/>
      <c r="I10" s="140"/>
      <c r="J10" s="140"/>
      <c r="K10" s="140"/>
      <c r="L10" s="140"/>
    </row>
    <row r="11" spans="1:12" hidden="1" outlineLevel="1" x14ac:dyDescent="0.35">
      <c r="A11" s="134" t="s">
        <v>124</v>
      </c>
      <c r="B11" s="135" t="s">
        <v>123</v>
      </c>
      <c r="C11" s="136">
        <v>44818</v>
      </c>
      <c r="D11" s="137">
        <v>0.375</v>
      </c>
      <c r="E11" s="132">
        <v>44818.374999479165</v>
      </c>
      <c r="F11" s="140"/>
      <c r="G11" s="140"/>
      <c r="H11" s="140"/>
      <c r="I11" s="140"/>
      <c r="J11" s="140"/>
      <c r="K11" s="140"/>
      <c r="L11" s="140"/>
    </row>
    <row r="12" spans="1:12" hidden="1" outlineLevel="1" x14ac:dyDescent="0.35">
      <c r="A12" s="134" t="s">
        <v>124</v>
      </c>
      <c r="B12" s="135" t="s">
        <v>123</v>
      </c>
      <c r="C12" s="136">
        <v>44818</v>
      </c>
      <c r="D12" s="137">
        <v>0.41666666666666702</v>
      </c>
      <c r="E12" s="132">
        <v>44818.416666087964</v>
      </c>
      <c r="F12" s="140"/>
      <c r="G12" s="140"/>
      <c r="H12" s="140"/>
      <c r="I12" s="140"/>
      <c r="J12" s="140"/>
      <c r="K12" s="140"/>
      <c r="L12" s="140"/>
    </row>
    <row r="13" spans="1:12" hidden="1" outlineLevel="1" x14ac:dyDescent="0.35">
      <c r="A13" s="134" t="s">
        <v>124</v>
      </c>
      <c r="B13" s="135" t="s">
        <v>123</v>
      </c>
      <c r="C13" s="136">
        <v>44818</v>
      </c>
      <c r="D13" s="137">
        <v>0.45833333333333298</v>
      </c>
      <c r="E13" s="132">
        <v>44818.458332696762</v>
      </c>
      <c r="F13" s="140"/>
      <c r="G13" s="140"/>
      <c r="H13" s="140"/>
      <c r="I13" s="140"/>
      <c r="J13" s="140"/>
      <c r="K13" s="140"/>
      <c r="L13" s="140"/>
    </row>
    <row r="14" spans="1:12" hidden="1" outlineLevel="1" x14ac:dyDescent="0.35">
      <c r="A14" s="134" t="s">
        <v>124</v>
      </c>
      <c r="B14" s="135" t="s">
        <v>123</v>
      </c>
      <c r="C14" s="136">
        <v>44818</v>
      </c>
      <c r="D14" s="137">
        <v>0.5</v>
      </c>
      <c r="E14" s="132">
        <v>44818.499999305554</v>
      </c>
      <c r="F14" s="140"/>
      <c r="G14" s="140"/>
      <c r="H14" s="140"/>
      <c r="I14" s="140"/>
      <c r="J14" s="140"/>
      <c r="K14" s="140"/>
      <c r="L14" s="140"/>
    </row>
    <row r="15" spans="1:12" hidden="1" outlineLevel="1" x14ac:dyDescent="0.35">
      <c r="A15" s="134" t="s">
        <v>124</v>
      </c>
      <c r="B15" s="135" t="s">
        <v>123</v>
      </c>
      <c r="C15" s="136">
        <v>44818</v>
      </c>
      <c r="D15" s="137">
        <v>0.54166666666666696</v>
      </c>
      <c r="E15" s="132">
        <v>44818.541665914352</v>
      </c>
      <c r="F15" s="141"/>
      <c r="G15" s="142"/>
      <c r="H15" s="142"/>
      <c r="I15" s="140"/>
      <c r="J15" s="140"/>
      <c r="K15" s="140"/>
      <c r="L15" s="140"/>
    </row>
    <row r="16" spans="1:12" hidden="1" outlineLevel="1" x14ac:dyDescent="0.35">
      <c r="A16" s="134" t="s">
        <v>124</v>
      </c>
      <c r="B16" s="135" t="s">
        <v>123</v>
      </c>
      <c r="C16" s="136">
        <v>44818</v>
      </c>
      <c r="D16" s="137">
        <v>0.58333333333333304</v>
      </c>
      <c r="E16" s="132">
        <v>44818.583332523151</v>
      </c>
      <c r="F16" s="140"/>
      <c r="G16" s="140"/>
      <c r="H16" s="140"/>
      <c r="I16" s="140"/>
      <c r="J16" s="140"/>
      <c r="K16" s="140"/>
      <c r="L16" s="140"/>
    </row>
    <row r="17" spans="1:12" hidden="1" outlineLevel="1" x14ac:dyDescent="0.35">
      <c r="A17" s="134" t="s">
        <v>124</v>
      </c>
      <c r="B17" s="135" t="s">
        <v>123</v>
      </c>
      <c r="C17" s="136">
        <v>44818</v>
      </c>
      <c r="D17" s="137">
        <v>0.625</v>
      </c>
      <c r="E17" s="132">
        <v>44818.624999131942</v>
      </c>
      <c r="F17" s="140"/>
      <c r="G17" s="140"/>
      <c r="H17" s="140"/>
      <c r="I17" s="140"/>
      <c r="J17" s="140"/>
      <c r="K17" s="140"/>
      <c r="L17" s="140"/>
    </row>
    <row r="18" spans="1:12" hidden="1" outlineLevel="1" x14ac:dyDescent="0.35">
      <c r="A18" s="134" t="s">
        <v>124</v>
      </c>
      <c r="B18" s="135" t="s">
        <v>123</v>
      </c>
      <c r="C18" s="136">
        <v>44818</v>
      </c>
      <c r="D18" s="137">
        <v>0.66666666666666696</v>
      </c>
      <c r="E18" s="132">
        <v>44818.66666574074</v>
      </c>
      <c r="F18" s="140"/>
      <c r="G18" s="140"/>
      <c r="H18" s="140"/>
      <c r="I18" s="140"/>
      <c r="J18" s="140"/>
      <c r="K18" s="140"/>
      <c r="L18" s="140"/>
    </row>
    <row r="19" spans="1:12" hidden="1" outlineLevel="1" x14ac:dyDescent="0.35">
      <c r="A19" s="134" t="s">
        <v>124</v>
      </c>
      <c r="B19" s="135" t="s">
        <v>123</v>
      </c>
      <c r="C19" s="136">
        <v>44818</v>
      </c>
      <c r="D19" s="137">
        <v>0.70833333333333304</v>
      </c>
      <c r="E19" s="132">
        <v>44818.708332349539</v>
      </c>
      <c r="F19" s="140"/>
      <c r="G19" s="140"/>
      <c r="H19" s="140"/>
      <c r="I19" s="140"/>
      <c r="J19" s="140"/>
      <c r="K19" s="140"/>
      <c r="L19" s="140"/>
    </row>
    <row r="20" spans="1:12" hidden="1" outlineLevel="1" x14ac:dyDescent="0.35">
      <c r="A20" s="134" t="s">
        <v>124</v>
      </c>
      <c r="B20" s="135" t="s">
        <v>123</v>
      </c>
      <c r="C20" s="136">
        <v>44818</v>
      </c>
      <c r="D20" s="137">
        <v>0.75</v>
      </c>
      <c r="E20" s="132">
        <v>44818.74999895833</v>
      </c>
      <c r="F20" s="140"/>
      <c r="G20" s="140"/>
      <c r="H20" s="140"/>
      <c r="I20" s="140"/>
      <c r="J20" s="140"/>
      <c r="K20" s="140"/>
      <c r="L20" s="140"/>
    </row>
    <row r="21" spans="1:12" hidden="1" outlineLevel="1" x14ac:dyDescent="0.35">
      <c r="A21" s="134" t="s">
        <v>124</v>
      </c>
      <c r="B21" s="135" t="s">
        <v>123</v>
      </c>
      <c r="C21" s="136">
        <v>44818</v>
      </c>
      <c r="D21" s="137">
        <v>0.79166666666666696</v>
      </c>
      <c r="E21" s="132">
        <v>44818.791665567129</v>
      </c>
      <c r="F21" s="140"/>
      <c r="G21" s="140"/>
      <c r="H21" s="140"/>
      <c r="I21" s="140"/>
      <c r="J21" s="140"/>
      <c r="K21" s="140"/>
      <c r="L21" s="140"/>
    </row>
    <row r="22" spans="1:12" hidden="1" outlineLevel="1" x14ac:dyDescent="0.35">
      <c r="A22" s="134" t="s">
        <v>124</v>
      </c>
      <c r="B22" s="135" t="s">
        <v>123</v>
      </c>
      <c r="C22" s="136">
        <v>44818</v>
      </c>
      <c r="D22" s="137">
        <v>0.83333333333333304</v>
      </c>
      <c r="E22" s="132">
        <v>44818.833332175927</v>
      </c>
      <c r="F22" s="140"/>
      <c r="G22" s="140"/>
      <c r="H22" s="140"/>
      <c r="I22" s="140"/>
      <c r="J22" s="140"/>
      <c r="K22" s="140"/>
      <c r="L22" s="140"/>
    </row>
    <row r="23" spans="1:12" hidden="1" outlineLevel="1" x14ac:dyDescent="0.35">
      <c r="A23" s="134" t="s">
        <v>124</v>
      </c>
      <c r="B23" s="135" t="s">
        <v>123</v>
      </c>
      <c r="C23" s="136">
        <v>44818</v>
      </c>
      <c r="D23" s="137">
        <v>0.875</v>
      </c>
      <c r="E23" s="132">
        <v>44818.874998784719</v>
      </c>
      <c r="F23" s="140"/>
      <c r="G23" s="140"/>
      <c r="H23" s="140"/>
      <c r="I23" s="140"/>
      <c r="J23" s="140"/>
      <c r="K23" s="140"/>
      <c r="L23" s="140"/>
    </row>
    <row r="24" spans="1:12" hidden="1" outlineLevel="1" x14ac:dyDescent="0.35">
      <c r="A24" s="134" t="s">
        <v>124</v>
      </c>
      <c r="B24" s="135" t="s">
        <v>123</v>
      </c>
      <c r="C24" s="136">
        <v>44818</v>
      </c>
      <c r="D24" s="137">
        <v>0.91666666666666696</v>
      </c>
      <c r="E24" s="132">
        <v>44818.916665393517</v>
      </c>
      <c r="F24" s="140"/>
      <c r="G24" s="140"/>
      <c r="H24" s="140"/>
      <c r="I24" s="140"/>
      <c r="J24" s="140"/>
      <c r="K24" s="140"/>
      <c r="L24" s="140"/>
    </row>
    <row r="25" spans="1:12" hidden="1" outlineLevel="1" x14ac:dyDescent="0.35">
      <c r="A25" s="134" t="s">
        <v>124</v>
      </c>
      <c r="B25" s="135" t="s">
        <v>123</v>
      </c>
      <c r="C25" s="136">
        <v>44818</v>
      </c>
      <c r="D25" s="137">
        <v>0.95833333333333304</v>
      </c>
      <c r="E25" s="132">
        <v>44818.958332002316</v>
      </c>
      <c r="F25" s="140"/>
      <c r="G25" s="140"/>
      <c r="H25" s="140"/>
      <c r="I25" s="140"/>
      <c r="J25" s="140"/>
      <c r="K25" s="140"/>
      <c r="L25" s="140"/>
    </row>
    <row r="26" spans="1:12" hidden="1" outlineLevel="1" x14ac:dyDescent="0.35">
      <c r="A26" s="134" t="s">
        <v>125</v>
      </c>
      <c r="B26" s="135" t="s">
        <v>100</v>
      </c>
      <c r="C26" s="136">
        <v>44819</v>
      </c>
      <c r="D26" s="137">
        <v>0</v>
      </c>
      <c r="E26" s="132">
        <v>44818.999998611114</v>
      </c>
      <c r="F26" s="142"/>
      <c r="G26" s="140"/>
      <c r="H26" s="140"/>
      <c r="I26" s="140"/>
      <c r="J26" s="140"/>
      <c r="K26" s="140"/>
      <c r="L26" s="140"/>
    </row>
    <row r="27" spans="1:12" hidden="1" outlineLevel="1" x14ac:dyDescent="0.35">
      <c r="A27" s="134" t="s">
        <v>125</v>
      </c>
      <c r="B27" s="135" t="s">
        <v>100</v>
      </c>
      <c r="C27" s="136">
        <v>44819</v>
      </c>
      <c r="D27" s="137">
        <v>4.1666666666666664E-2</v>
      </c>
      <c r="E27" s="132">
        <v>44819.041665219906</v>
      </c>
      <c r="F27" s="140"/>
      <c r="G27" s="140"/>
      <c r="H27" s="140"/>
      <c r="I27" s="140"/>
      <c r="J27" s="140"/>
      <c r="K27" s="140"/>
      <c r="L27" s="140"/>
    </row>
    <row r="28" spans="1:12" hidden="1" outlineLevel="1" x14ac:dyDescent="0.35">
      <c r="A28" s="134" t="s">
        <v>125</v>
      </c>
      <c r="B28" s="135" t="s">
        <v>100</v>
      </c>
      <c r="C28" s="136">
        <v>44819</v>
      </c>
      <c r="D28" s="137">
        <v>8.3333333333333329E-2</v>
      </c>
      <c r="E28" s="132">
        <v>44819.083331828704</v>
      </c>
      <c r="F28" s="140"/>
      <c r="G28" s="140"/>
      <c r="H28" s="140"/>
      <c r="I28" s="140"/>
      <c r="J28" s="140"/>
      <c r="K28" s="140"/>
      <c r="L28" s="140"/>
    </row>
    <row r="29" spans="1:12" hidden="1" outlineLevel="1" x14ac:dyDescent="0.35">
      <c r="A29" s="134" t="s">
        <v>125</v>
      </c>
      <c r="B29" s="135" t="s">
        <v>100</v>
      </c>
      <c r="C29" s="136">
        <v>44819</v>
      </c>
      <c r="D29" s="137">
        <v>0.125</v>
      </c>
      <c r="E29" s="132">
        <v>44819.124998437503</v>
      </c>
      <c r="F29" s="140"/>
      <c r="G29" s="140"/>
      <c r="H29" s="140"/>
      <c r="I29" s="140"/>
      <c r="J29" s="140"/>
      <c r="K29" s="140"/>
      <c r="L29" s="140"/>
    </row>
    <row r="30" spans="1:12" hidden="1" outlineLevel="1" x14ac:dyDescent="0.35">
      <c r="A30" s="134" t="s">
        <v>125</v>
      </c>
      <c r="B30" s="135" t="s">
        <v>100</v>
      </c>
      <c r="C30" s="136">
        <v>44819</v>
      </c>
      <c r="D30" s="137">
        <v>0.16666666666666699</v>
      </c>
      <c r="E30" s="132">
        <v>44819.166665046294</v>
      </c>
      <c r="F30" s="140"/>
      <c r="G30" s="140"/>
      <c r="H30" s="140"/>
      <c r="I30" s="140"/>
      <c r="J30" s="140"/>
      <c r="K30" s="140"/>
      <c r="L30" s="140"/>
    </row>
    <row r="31" spans="1:12" hidden="1" outlineLevel="1" x14ac:dyDescent="0.35">
      <c r="A31" s="134" t="s">
        <v>125</v>
      </c>
      <c r="B31" s="135" t="s">
        <v>100</v>
      </c>
      <c r="C31" s="136">
        <v>44819</v>
      </c>
      <c r="D31" s="137">
        <v>0.20833333333333301</v>
      </c>
      <c r="E31" s="132">
        <v>44819.208331655092</v>
      </c>
      <c r="F31" s="140"/>
      <c r="G31" s="140"/>
      <c r="H31" s="140"/>
      <c r="I31" s="140"/>
      <c r="J31" s="140"/>
      <c r="K31" s="140"/>
      <c r="L31" s="140"/>
    </row>
    <row r="32" spans="1:12" hidden="1" outlineLevel="1" x14ac:dyDescent="0.35">
      <c r="A32" s="134" t="s">
        <v>125</v>
      </c>
      <c r="B32" s="135" t="s">
        <v>100</v>
      </c>
      <c r="C32" s="136">
        <v>44819</v>
      </c>
      <c r="D32" s="137">
        <v>0.25</v>
      </c>
      <c r="E32" s="132">
        <v>44819.249998206018</v>
      </c>
      <c r="F32" s="140"/>
      <c r="G32" s="140"/>
      <c r="H32" s="140"/>
      <c r="I32" s="140"/>
      <c r="J32" s="140"/>
      <c r="K32" s="140"/>
      <c r="L32" s="140"/>
    </row>
    <row r="33" spans="1:12" hidden="1" outlineLevel="1" x14ac:dyDescent="0.35">
      <c r="A33" s="134" t="s">
        <v>125</v>
      </c>
      <c r="B33" s="135" t="s">
        <v>100</v>
      </c>
      <c r="C33" s="136">
        <v>44819</v>
      </c>
      <c r="D33" s="137">
        <v>0.29166666666666702</v>
      </c>
      <c r="E33" s="132">
        <v>44819.291664814817</v>
      </c>
      <c r="F33" s="140"/>
      <c r="G33" s="140"/>
      <c r="H33" s="140"/>
      <c r="I33" s="140"/>
      <c r="J33" s="140"/>
      <c r="K33" s="140"/>
      <c r="L33" s="140"/>
    </row>
    <row r="34" spans="1:12" hidden="1" outlineLevel="1" x14ac:dyDescent="0.35">
      <c r="A34" s="134" t="s">
        <v>125</v>
      </c>
      <c r="B34" s="135" t="s">
        <v>100</v>
      </c>
      <c r="C34" s="136">
        <v>44819</v>
      </c>
      <c r="D34" s="137">
        <v>0.33333333333333298</v>
      </c>
      <c r="E34" s="132">
        <v>44819.333331423608</v>
      </c>
      <c r="F34" s="140"/>
      <c r="G34" s="140"/>
      <c r="H34" s="140"/>
      <c r="I34" s="140"/>
      <c r="J34" s="140"/>
      <c r="K34" s="140"/>
      <c r="L34" s="140"/>
    </row>
    <row r="35" spans="1:12" hidden="1" outlineLevel="1" x14ac:dyDescent="0.35">
      <c r="A35" s="134" t="s">
        <v>125</v>
      </c>
      <c r="B35" s="135" t="s">
        <v>100</v>
      </c>
      <c r="C35" s="136">
        <v>44819</v>
      </c>
      <c r="D35" s="137">
        <v>0.375</v>
      </c>
      <c r="E35" s="132">
        <v>44819.374998032406</v>
      </c>
      <c r="F35" s="140"/>
      <c r="G35" s="140"/>
      <c r="H35" s="140"/>
      <c r="I35" s="140"/>
      <c r="J35" s="140"/>
      <c r="K35" s="140"/>
      <c r="L35" s="140"/>
    </row>
    <row r="36" spans="1:12" hidden="1" outlineLevel="1" x14ac:dyDescent="0.35">
      <c r="A36" s="134" t="s">
        <v>125</v>
      </c>
      <c r="B36" s="135" t="s">
        <v>100</v>
      </c>
      <c r="C36" s="136">
        <v>44819</v>
      </c>
      <c r="D36" s="137">
        <v>0.41666666666666702</v>
      </c>
      <c r="E36" s="132">
        <v>44819.416664641205</v>
      </c>
      <c r="F36" s="140"/>
      <c r="G36" s="140"/>
      <c r="H36" s="140"/>
      <c r="I36" s="140"/>
      <c r="J36" s="140"/>
      <c r="K36" s="140"/>
      <c r="L36" s="140"/>
    </row>
    <row r="37" spans="1:12" hidden="1" outlineLevel="1" x14ac:dyDescent="0.35">
      <c r="A37" s="134" t="s">
        <v>125</v>
      </c>
      <c r="B37" s="135" t="s">
        <v>100</v>
      </c>
      <c r="C37" s="136">
        <v>44819</v>
      </c>
      <c r="D37" s="137">
        <v>0.45833333333333298</v>
      </c>
      <c r="E37" s="132">
        <v>44819.458331250004</v>
      </c>
      <c r="F37" s="140"/>
      <c r="G37" s="140"/>
      <c r="H37" s="140"/>
      <c r="I37" s="140"/>
      <c r="J37" s="140"/>
      <c r="K37" s="140"/>
      <c r="L37" s="140"/>
    </row>
    <row r="38" spans="1:12" hidden="1" outlineLevel="1" x14ac:dyDescent="0.35">
      <c r="A38" s="134" t="s">
        <v>125</v>
      </c>
      <c r="B38" s="135" t="s">
        <v>100</v>
      </c>
      <c r="C38" s="136">
        <v>44819</v>
      </c>
      <c r="D38" s="137">
        <v>0.5</v>
      </c>
      <c r="E38" s="132">
        <v>44819.499997858795</v>
      </c>
      <c r="F38" s="140"/>
      <c r="G38" s="140"/>
      <c r="H38" s="140"/>
      <c r="I38" s="140"/>
      <c r="J38" s="140"/>
      <c r="K38" s="140"/>
      <c r="L38" s="140"/>
    </row>
    <row r="39" spans="1:12" hidden="1" outlineLevel="1" x14ac:dyDescent="0.35">
      <c r="A39" s="134" t="s">
        <v>125</v>
      </c>
      <c r="B39" s="135" t="s">
        <v>100</v>
      </c>
      <c r="C39" s="136">
        <v>44819</v>
      </c>
      <c r="D39" s="137">
        <v>0.54166666666666696</v>
      </c>
      <c r="E39" s="132">
        <v>44819.541664467593</v>
      </c>
      <c r="F39" s="141"/>
      <c r="G39" s="142"/>
      <c r="H39" s="142"/>
      <c r="I39" s="140"/>
      <c r="J39" s="140"/>
      <c r="K39" s="140"/>
      <c r="L39" s="140"/>
    </row>
    <row r="40" spans="1:12" hidden="1" outlineLevel="1" x14ac:dyDescent="0.35">
      <c r="A40" s="134" t="s">
        <v>125</v>
      </c>
      <c r="B40" s="135" t="s">
        <v>100</v>
      </c>
      <c r="C40" s="136">
        <v>44819</v>
      </c>
      <c r="D40" s="137">
        <v>0.58333333333333304</v>
      </c>
      <c r="E40" s="132">
        <v>44819.583331076392</v>
      </c>
      <c r="F40" s="140"/>
      <c r="G40" s="140"/>
      <c r="H40" s="140"/>
      <c r="I40" s="140"/>
      <c r="J40" s="140"/>
      <c r="K40" s="140"/>
      <c r="L40" s="140"/>
    </row>
    <row r="41" spans="1:12" hidden="1" outlineLevel="1" x14ac:dyDescent="0.35">
      <c r="A41" s="134" t="s">
        <v>125</v>
      </c>
      <c r="B41" s="135" t="s">
        <v>100</v>
      </c>
      <c r="C41" s="136">
        <v>44819</v>
      </c>
      <c r="D41" s="137">
        <v>0.625</v>
      </c>
      <c r="E41" s="132">
        <v>44819.624997685183</v>
      </c>
      <c r="F41" s="140"/>
      <c r="G41" s="140"/>
      <c r="H41" s="140"/>
      <c r="I41" s="140"/>
      <c r="J41" s="140"/>
      <c r="K41" s="140"/>
      <c r="L41" s="140"/>
    </row>
    <row r="42" spans="1:12" hidden="1" outlineLevel="1" x14ac:dyDescent="0.35">
      <c r="A42" s="134" t="s">
        <v>125</v>
      </c>
      <c r="B42" s="135" t="s">
        <v>100</v>
      </c>
      <c r="C42" s="136">
        <v>44819</v>
      </c>
      <c r="D42" s="137">
        <v>0.66666666666666696</v>
      </c>
      <c r="E42" s="132">
        <v>44819.666664293982</v>
      </c>
      <c r="F42" s="140"/>
      <c r="G42" s="140"/>
      <c r="H42" s="140"/>
      <c r="I42" s="140"/>
      <c r="J42" s="140"/>
      <c r="K42" s="140"/>
      <c r="L42" s="140"/>
    </row>
    <row r="43" spans="1:12" hidden="1" outlineLevel="1" x14ac:dyDescent="0.35">
      <c r="A43" s="134" t="s">
        <v>125</v>
      </c>
      <c r="B43" s="135" t="s">
        <v>100</v>
      </c>
      <c r="C43" s="136">
        <v>44819</v>
      </c>
      <c r="D43" s="137">
        <v>0.70833333333333304</v>
      </c>
      <c r="E43" s="132">
        <v>44819.70833090278</v>
      </c>
      <c r="F43" s="140"/>
      <c r="G43" s="140"/>
      <c r="H43" s="140"/>
      <c r="I43" s="140"/>
      <c r="J43" s="140"/>
      <c r="K43" s="140"/>
      <c r="L43" s="140"/>
    </row>
    <row r="44" spans="1:12" hidden="1" outlineLevel="1" x14ac:dyDescent="0.35">
      <c r="A44" s="134" t="s">
        <v>125</v>
      </c>
      <c r="B44" s="135" t="s">
        <v>100</v>
      </c>
      <c r="C44" s="136">
        <v>44819</v>
      </c>
      <c r="D44" s="137">
        <v>0.75</v>
      </c>
      <c r="E44" s="132">
        <v>44819.749997511572</v>
      </c>
      <c r="F44" s="140"/>
      <c r="G44" s="140"/>
      <c r="H44" s="140"/>
      <c r="I44" s="140"/>
      <c r="J44" s="140"/>
      <c r="K44" s="140"/>
      <c r="L44" s="140"/>
    </row>
    <row r="45" spans="1:12" hidden="1" outlineLevel="1" x14ac:dyDescent="0.35">
      <c r="A45" s="134" t="s">
        <v>125</v>
      </c>
      <c r="B45" s="135" t="s">
        <v>100</v>
      </c>
      <c r="C45" s="136">
        <v>44819</v>
      </c>
      <c r="D45" s="137">
        <v>0.79166666666666696</v>
      </c>
      <c r="E45" s="132">
        <v>44819.79166412037</v>
      </c>
      <c r="F45" s="140"/>
      <c r="G45" s="140"/>
      <c r="H45" s="140"/>
      <c r="I45" s="140"/>
      <c r="J45" s="140"/>
      <c r="K45" s="140"/>
      <c r="L45" s="140"/>
    </row>
    <row r="46" spans="1:12" hidden="1" outlineLevel="1" x14ac:dyDescent="0.35">
      <c r="A46" s="134" t="s">
        <v>125</v>
      </c>
      <c r="B46" s="135" t="s">
        <v>100</v>
      </c>
      <c r="C46" s="136">
        <v>44819</v>
      </c>
      <c r="D46" s="137">
        <v>0.83333333333333304</v>
      </c>
      <c r="E46" s="132">
        <v>44819.833330729169</v>
      </c>
      <c r="F46" s="140"/>
      <c r="G46" s="140"/>
      <c r="H46" s="140"/>
      <c r="I46" s="140"/>
      <c r="J46" s="140"/>
      <c r="K46" s="140"/>
      <c r="L46" s="140"/>
    </row>
    <row r="47" spans="1:12" hidden="1" outlineLevel="1" x14ac:dyDescent="0.35">
      <c r="A47" s="134" t="s">
        <v>125</v>
      </c>
      <c r="B47" s="135" t="s">
        <v>100</v>
      </c>
      <c r="C47" s="136">
        <v>44819</v>
      </c>
      <c r="D47" s="137">
        <v>0.875</v>
      </c>
      <c r="E47" s="132">
        <v>44819.87499733796</v>
      </c>
      <c r="F47" s="140"/>
      <c r="G47" s="140"/>
      <c r="H47" s="140"/>
      <c r="I47" s="140"/>
      <c r="J47" s="140"/>
      <c r="K47" s="140"/>
      <c r="L47" s="140"/>
    </row>
    <row r="48" spans="1:12" hidden="1" outlineLevel="1" x14ac:dyDescent="0.35">
      <c r="A48" s="134" t="s">
        <v>125</v>
      </c>
      <c r="B48" s="135" t="s">
        <v>100</v>
      </c>
      <c r="C48" s="136">
        <v>44819</v>
      </c>
      <c r="D48" s="137">
        <v>0.91666666666666696</v>
      </c>
      <c r="E48" s="132">
        <v>44819.916663946758</v>
      </c>
      <c r="F48" s="140"/>
      <c r="G48" s="140"/>
      <c r="H48" s="140"/>
      <c r="I48" s="140"/>
      <c r="J48" s="140"/>
      <c r="K48" s="140"/>
      <c r="L48" s="140"/>
    </row>
    <row r="49" spans="1:12" hidden="1" outlineLevel="1" x14ac:dyDescent="0.35">
      <c r="A49" s="134" t="s">
        <v>125</v>
      </c>
      <c r="B49" s="135" t="s">
        <v>100</v>
      </c>
      <c r="C49" s="136">
        <v>44819</v>
      </c>
      <c r="D49" s="137">
        <v>0.95833333333333304</v>
      </c>
      <c r="E49" s="132">
        <v>44819.958330555557</v>
      </c>
      <c r="F49" s="140"/>
      <c r="G49" s="140"/>
      <c r="H49" s="140"/>
      <c r="I49" s="140"/>
      <c r="J49" s="140"/>
      <c r="K49" s="140"/>
      <c r="L49" s="140"/>
    </row>
    <row r="50" spans="1:12" hidden="1" outlineLevel="1" x14ac:dyDescent="0.35">
      <c r="A50" s="135" t="s">
        <v>126</v>
      </c>
      <c r="B50" s="135" t="s">
        <v>102</v>
      </c>
      <c r="C50" s="136">
        <v>44820</v>
      </c>
      <c r="D50" s="137">
        <v>0</v>
      </c>
      <c r="E50" s="132">
        <v>44819.999997164348</v>
      </c>
      <c r="F50" s="140"/>
      <c r="G50" s="140"/>
      <c r="H50" s="140"/>
      <c r="I50" s="140"/>
      <c r="J50" s="140"/>
      <c r="K50" s="140"/>
      <c r="L50" s="140"/>
    </row>
    <row r="51" spans="1:12" hidden="1" outlineLevel="1" x14ac:dyDescent="0.35">
      <c r="A51" s="135" t="s">
        <v>126</v>
      </c>
      <c r="B51" s="135" t="s">
        <v>102</v>
      </c>
      <c r="C51" s="136">
        <v>44820</v>
      </c>
      <c r="D51" s="137">
        <v>4.1666666666666664E-2</v>
      </c>
      <c r="E51" s="132">
        <v>44820.041666666664</v>
      </c>
      <c r="F51" s="140"/>
      <c r="G51" s="140"/>
      <c r="H51" s="140"/>
      <c r="I51" s="140"/>
      <c r="J51" s="140"/>
      <c r="K51" s="140"/>
      <c r="L51" s="140"/>
    </row>
    <row r="52" spans="1:12" hidden="1" outlineLevel="1" x14ac:dyDescent="0.35">
      <c r="A52" s="135" t="s">
        <v>126</v>
      </c>
      <c r="B52" s="135" t="s">
        <v>102</v>
      </c>
      <c r="C52" s="136">
        <v>44820</v>
      </c>
      <c r="D52" s="137">
        <v>8.3333333333333329E-2</v>
      </c>
      <c r="E52" s="132">
        <v>44820.083333333336</v>
      </c>
      <c r="F52" s="140"/>
      <c r="G52" s="140"/>
      <c r="H52" s="140"/>
      <c r="I52" s="140"/>
      <c r="J52" s="140"/>
      <c r="K52" s="140"/>
      <c r="L52" s="140"/>
    </row>
    <row r="53" spans="1:12" hidden="1" outlineLevel="1" x14ac:dyDescent="0.35">
      <c r="A53" s="135" t="s">
        <v>126</v>
      </c>
      <c r="B53" s="135" t="s">
        <v>102</v>
      </c>
      <c r="C53" s="136">
        <v>44820</v>
      </c>
      <c r="D53" s="137">
        <v>0.125</v>
      </c>
      <c r="E53" s="132">
        <v>44820.125</v>
      </c>
      <c r="F53" s="140"/>
      <c r="G53" s="140"/>
      <c r="H53" s="140"/>
      <c r="I53" s="140"/>
      <c r="J53" s="140"/>
      <c r="K53" s="140"/>
      <c r="L53" s="140"/>
    </row>
    <row r="54" spans="1:12" hidden="1" outlineLevel="1" x14ac:dyDescent="0.35">
      <c r="A54" s="135" t="s">
        <v>126</v>
      </c>
      <c r="B54" s="135" t="s">
        <v>102</v>
      </c>
      <c r="C54" s="136">
        <v>44820</v>
      </c>
      <c r="D54" s="137">
        <v>0.16666666666666699</v>
      </c>
      <c r="E54" s="132">
        <v>44820.166666666664</v>
      </c>
      <c r="F54" s="140"/>
      <c r="G54" s="140"/>
      <c r="H54" s="140"/>
      <c r="I54" s="140"/>
      <c r="J54" s="140"/>
      <c r="K54" s="140"/>
      <c r="L54" s="140"/>
    </row>
    <row r="55" spans="1:12" hidden="1" outlineLevel="1" x14ac:dyDescent="0.35">
      <c r="A55" s="135" t="s">
        <v>126</v>
      </c>
      <c r="B55" s="135" t="s">
        <v>102</v>
      </c>
      <c r="C55" s="136">
        <v>44820</v>
      </c>
      <c r="D55" s="137">
        <v>0.20833333333333301</v>
      </c>
      <c r="E55" s="132">
        <v>44820.208333333336</v>
      </c>
      <c r="F55" s="140"/>
      <c r="G55" s="140"/>
      <c r="H55" s="140"/>
      <c r="I55" s="140"/>
      <c r="J55" s="140"/>
      <c r="K55" s="140"/>
      <c r="L55" s="140"/>
    </row>
    <row r="56" spans="1:12" hidden="1" outlineLevel="1" x14ac:dyDescent="0.35">
      <c r="A56" s="135" t="s">
        <v>126</v>
      </c>
      <c r="B56" s="135" t="s">
        <v>102</v>
      </c>
      <c r="C56" s="136">
        <v>44820</v>
      </c>
      <c r="D56" s="137">
        <v>0.25</v>
      </c>
      <c r="E56" s="132">
        <v>44820.25</v>
      </c>
      <c r="F56" s="140"/>
      <c r="G56" s="140"/>
      <c r="H56" s="140"/>
      <c r="I56" s="140"/>
      <c r="J56" s="140"/>
      <c r="K56" s="140"/>
      <c r="L56" s="140"/>
    </row>
    <row r="57" spans="1:12" hidden="1" outlineLevel="1" x14ac:dyDescent="0.35">
      <c r="A57" s="135" t="s">
        <v>126</v>
      </c>
      <c r="B57" s="135" t="s">
        <v>102</v>
      </c>
      <c r="C57" s="136">
        <v>44820</v>
      </c>
      <c r="D57" s="137">
        <v>0.29166666666666702</v>
      </c>
      <c r="E57" s="132">
        <v>44820.291666666664</v>
      </c>
      <c r="F57" s="140"/>
      <c r="G57" s="140"/>
      <c r="H57" s="140"/>
      <c r="I57" s="140"/>
      <c r="J57" s="140"/>
      <c r="K57" s="140"/>
      <c r="L57" s="140"/>
    </row>
    <row r="58" spans="1:12" hidden="1" outlineLevel="1" x14ac:dyDescent="0.35">
      <c r="A58" s="135" t="s">
        <v>126</v>
      </c>
      <c r="B58" s="135" t="s">
        <v>102</v>
      </c>
      <c r="C58" s="136">
        <v>44820</v>
      </c>
      <c r="D58" s="137">
        <v>0.33333333333333298</v>
      </c>
      <c r="E58" s="132">
        <v>44820.333333333336</v>
      </c>
      <c r="F58" s="140"/>
      <c r="G58" s="140"/>
      <c r="H58" s="140"/>
      <c r="I58" s="140"/>
      <c r="J58" s="140"/>
      <c r="K58" s="140"/>
      <c r="L58" s="140"/>
    </row>
    <row r="59" spans="1:12" hidden="1" outlineLevel="1" x14ac:dyDescent="0.35">
      <c r="A59" s="135" t="s">
        <v>126</v>
      </c>
      <c r="B59" s="135" t="s">
        <v>102</v>
      </c>
      <c r="C59" s="136">
        <v>44820</v>
      </c>
      <c r="D59" s="137">
        <v>0.375</v>
      </c>
      <c r="E59" s="132">
        <v>44820.375</v>
      </c>
      <c r="F59" s="140"/>
      <c r="G59" s="140"/>
      <c r="H59" s="140"/>
      <c r="I59" s="140"/>
      <c r="J59" s="140"/>
      <c r="K59" s="140"/>
      <c r="L59" s="140"/>
    </row>
    <row r="60" spans="1:12" hidden="1" outlineLevel="1" x14ac:dyDescent="0.35">
      <c r="A60" s="135" t="s">
        <v>126</v>
      </c>
      <c r="B60" s="135" t="s">
        <v>102</v>
      </c>
      <c r="C60" s="136">
        <v>44820</v>
      </c>
      <c r="D60" s="137">
        <v>0.41666666666666702</v>
      </c>
      <c r="E60" s="132">
        <v>44820.416666666664</v>
      </c>
      <c r="F60" s="140"/>
      <c r="G60" s="140"/>
      <c r="H60" s="140"/>
      <c r="I60" s="140"/>
      <c r="J60" s="140"/>
      <c r="K60" s="140"/>
      <c r="L60" s="140"/>
    </row>
    <row r="61" spans="1:12" hidden="1" outlineLevel="1" x14ac:dyDescent="0.35">
      <c r="A61" s="135" t="s">
        <v>126</v>
      </c>
      <c r="B61" s="135" t="s">
        <v>102</v>
      </c>
      <c r="C61" s="136">
        <v>44820</v>
      </c>
      <c r="D61" s="137">
        <v>0.45833333333333298</v>
      </c>
      <c r="E61" s="132">
        <v>44820.458333333336</v>
      </c>
      <c r="F61" s="140"/>
      <c r="G61" s="140"/>
      <c r="H61" s="140"/>
      <c r="I61" s="140"/>
      <c r="J61" s="140"/>
      <c r="K61" s="140"/>
      <c r="L61" s="140"/>
    </row>
    <row r="62" spans="1:12" hidden="1" outlineLevel="1" x14ac:dyDescent="0.35">
      <c r="A62" s="135" t="s">
        <v>126</v>
      </c>
      <c r="B62" s="135" t="s">
        <v>102</v>
      </c>
      <c r="C62" s="136">
        <v>44820</v>
      </c>
      <c r="D62" s="137">
        <v>0.5</v>
      </c>
      <c r="E62" s="132">
        <v>44820.5</v>
      </c>
      <c r="F62" s="140"/>
      <c r="G62" s="140"/>
      <c r="H62" s="140"/>
      <c r="I62" s="140"/>
      <c r="J62" s="140"/>
      <c r="K62" s="140"/>
      <c r="L62" s="140"/>
    </row>
    <row r="63" spans="1:12" hidden="1" outlineLevel="1" x14ac:dyDescent="0.35">
      <c r="A63" s="135" t="s">
        <v>126</v>
      </c>
      <c r="B63" s="135" t="s">
        <v>102</v>
      </c>
      <c r="C63" s="136">
        <v>44820</v>
      </c>
      <c r="D63" s="137">
        <v>0.54166666666666696</v>
      </c>
      <c r="E63" s="132">
        <v>44820.541666666664</v>
      </c>
      <c r="F63" s="140"/>
      <c r="G63" s="140"/>
      <c r="H63" s="140"/>
      <c r="I63" s="140"/>
      <c r="J63" s="140"/>
      <c r="K63" s="140"/>
      <c r="L63" s="140"/>
    </row>
    <row r="64" spans="1:12" hidden="1" outlineLevel="1" x14ac:dyDescent="0.35">
      <c r="A64" s="135" t="s">
        <v>126</v>
      </c>
      <c r="B64" s="135" t="s">
        <v>102</v>
      </c>
      <c r="C64" s="136">
        <v>44820</v>
      </c>
      <c r="D64" s="137">
        <v>0.58333333333333304</v>
      </c>
      <c r="E64" s="132">
        <v>44820.583333333336</v>
      </c>
      <c r="F64" s="140"/>
      <c r="G64" s="140"/>
      <c r="H64" s="140"/>
      <c r="I64" s="140"/>
      <c r="J64" s="140"/>
      <c r="K64" s="140"/>
      <c r="L64" s="140"/>
    </row>
    <row r="65" spans="1:12" hidden="1" outlineLevel="1" x14ac:dyDescent="0.35">
      <c r="A65" s="135" t="s">
        <v>126</v>
      </c>
      <c r="B65" s="135" t="s">
        <v>102</v>
      </c>
      <c r="C65" s="136">
        <v>44820</v>
      </c>
      <c r="D65" s="137">
        <v>0.625</v>
      </c>
      <c r="E65" s="132">
        <v>44820.625</v>
      </c>
      <c r="F65" s="140"/>
      <c r="G65" s="140"/>
      <c r="H65" s="140"/>
      <c r="I65" s="140"/>
      <c r="J65" s="140"/>
      <c r="K65" s="140"/>
      <c r="L65" s="140"/>
    </row>
    <row r="66" spans="1:12" hidden="1" outlineLevel="1" x14ac:dyDescent="0.35">
      <c r="A66" s="135" t="s">
        <v>126</v>
      </c>
      <c r="B66" s="135" t="s">
        <v>102</v>
      </c>
      <c r="C66" s="136">
        <v>44820</v>
      </c>
      <c r="D66" s="137">
        <v>0.66666666666666696</v>
      </c>
      <c r="E66" s="132">
        <v>44820.666666666664</v>
      </c>
      <c r="F66" s="140"/>
      <c r="G66" s="140"/>
      <c r="H66" s="140"/>
      <c r="I66" s="140"/>
      <c r="J66" s="140"/>
      <c r="K66" s="140"/>
      <c r="L66" s="140"/>
    </row>
    <row r="67" spans="1:12" hidden="1" outlineLevel="1" x14ac:dyDescent="0.35">
      <c r="A67" s="135" t="s">
        <v>126</v>
      </c>
      <c r="B67" s="135" t="s">
        <v>102</v>
      </c>
      <c r="C67" s="136">
        <v>44820</v>
      </c>
      <c r="D67" s="137">
        <v>0.70833333333333304</v>
      </c>
      <c r="E67" s="132">
        <v>44820.708333333336</v>
      </c>
      <c r="F67" s="140"/>
      <c r="G67" s="140"/>
      <c r="H67" s="140"/>
      <c r="I67" s="140"/>
      <c r="J67" s="140"/>
      <c r="K67" s="140"/>
      <c r="L67" s="140"/>
    </row>
    <row r="68" spans="1:12" hidden="1" outlineLevel="1" x14ac:dyDescent="0.35">
      <c r="A68" s="135" t="s">
        <v>126</v>
      </c>
      <c r="B68" s="135" t="s">
        <v>102</v>
      </c>
      <c r="C68" s="136">
        <v>44820</v>
      </c>
      <c r="D68" s="137">
        <v>0.75</v>
      </c>
      <c r="E68" s="132">
        <v>44820.75</v>
      </c>
      <c r="F68" s="140"/>
      <c r="G68" s="140"/>
      <c r="H68" s="140"/>
      <c r="I68" s="140"/>
      <c r="J68" s="140"/>
      <c r="K68" s="140"/>
      <c r="L68" s="140"/>
    </row>
    <row r="69" spans="1:12" hidden="1" outlineLevel="1" x14ac:dyDescent="0.35">
      <c r="A69" s="135" t="s">
        <v>126</v>
      </c>
      <c r="B69" s="135" t="s">
        <v>102</v>
      </c>
      <c r="C69" s="136">
        <v>44820</v>
      </c>
      <c r="D69" s="137">
        <v>0.79166666666666696</v>
      </c>
      <c r="E69" s="132">
        <v>44820.791666666664</v>
      </c>
      <c r="F69" s="140"/>
      <c r="G69" s="140"/>
      <c r="H69" s="140"/>
      <c r="I69" s="140"/>
      <c r="J69" s="140"/>
      <c r="K69" s="140"/>
      <c r="L69" s="140"/>
    </row>
    <row r="70" spans="1:12" hidden="1" outlineLevel="1" x14ac:dyDescent="0.35">
      <c r="A70" s="135" t="s">
        <v>126</v>
      </c>
      <c r="B70" s="135" t="s">
        <v>102</v>
      </c>
      <c r="C70" s="136">
        <v>44820</v>
      </c>
      <c r="D70" s="137">
        <v>0.83333333333333304</v>
      </c>
      <c r="E70" s="132">
        <v>44820.833333333336</v>
      </c>
      <c r="F70" s="140"/>
      <c r="G70" s="140"/>
      <c r="H70" s="140"/>
      <c r="I70" s="140"/>
      <c r="J70" s="140"/>
      <c r="K70" s="140"/>
      <c r="L70" s="140"/>
    </row>
    <row r="71" spans="1:12" hidden="1" outlineLevel="1" x14ac:dyDescent="0.35">
      <c r="A71" s="135" t="s">
        <v>126</v>
      </c>
      <c r="B71" s="135" t="s">
        <v>102</v>
      </c>
      <c r="C71" s="136">
        <v>44820</v>
      </c>
      <c r="D71" s="137">
        <v>0.875</v>
      </c>
      <c r="E71" s="132">
        <v>44820.875</v>
      </c>
      <c r="F71" s="140"/>
      <c r="G71" s="140"/>
      <c r="H71" s="140"/>
      <c r="I71" s="140"/>
      <c r="J71" s="140"/>
      <c r="K71" s="140"/>
      <c r="L71" s="140"/>
    </row>
    <row r="72" spans="1:12" hidden="1" outlineLevel="1" x14ac:dyDescent="0.35">
      <c r="A72" s="135" t="s">
        <v>126</v>
      </c>
      <c r="B72" s="135" t="s">
        <v>102</v>
      </c>
      <c r="C72" s="136">
        <v>44820</v>
      </c>
      <c r="D72" s="137">
        <v>0.91666666666666696</v>
      </c>
      <c r="E72" s="132">
        <v>44820.916666666664</v>
      </c>
      <c r="F72" s="140"/>
      <c r="G72" s="140"/>
      <c r="H72" s="140"/>
      <c r="I72" s="140"/>
      <c r="J72" s="140"/>
      <c r="K72" s="140"/>
      <c r="L72" s="140"/>
    </row>
    <row r="73" spans="1:12" hidden="1" outlineLevel="1" x14ac:dyDescent="0.35">
      <c r="A73" s="135" t="s">
        <v>126</v>
      </c>
      <c r="B73" s="135" t="s">
        <v>102</v>
      </c>
      <c r="C73" s="136">
        <v>44820</v>
      </c>
      <c r="D73" s="137">
        <v>0.95833333333333304</v>
      </c>
      <c r="E73" s="132">
        <v>44820.958333333336</v>
      </c>
      <c r="F73" s="140"/>
      <c r="G73" s="140"/>
      <c r="H73" s="140"/>
      <c r="I73" s="140"/>
      <c r="J73" s="140"/>
      <c r="K73" s="140"/>
      <c r="L73" s="140"/>
    </row>
    <row r="74" spans="1:12" hidden="1" outlineLevel="1" collapsed="1" x14ac:dyDescent="0.35">
      <c r="A74" s="135" t="s">
        <v>127</v>
      </c>
      <c r="B74" s="135" t="s">
        <v>105</v>
      </c>
      <c r="C74" s="136">
        <v>44821</v>
      </c>
      <c r="D74" s="137">
        <v>0</v>
      </c>
      <c r="E74" s="132">
        <v>44821</v>
      </c>
      <c r="F74" s="141">
        <v>165000</v>
      </c>
      <c r="G74" s="141">
        <v>137500</v>
      </c>
      <c r="H74" s="141">
        <v>132000</v>
      </c>
      <c r="I74" s="141">
        <v>126500</v>
      </c>
      <c r="J74" s="141">
        <v>121000</v>
      </c>
      <c r="K74" s="141">
        <v>115500</v>
      </c>
      <c r="L74" s="141">
        <v>110000</v>
      </c>
    </row>
    <row r="75" spans="1:12" hidden="1" outlineLevel="1" x14ac:dyDescent="0.35">
      <c r="A75" s="135" t="s">
        <v>127</v>
      </c>
      <c r="B75" s="135" t="s">
        <v>105</v>
      </c>
      <c r="C75" s="136">
        <v>44821</v>
      </c>
      <c r="D75" s="137">
        <v>4.1666666666666664E-2</v>
      </c>
      <c r="E75" s="132">
        <v>44821.041666666664</v>
      </c>
      <c r="F75" s="141">
        <f>F74-$F$1</f>
        <v>162000</v>
      </c>
      <c r="G75" s="141">
        <f>G74-$G$1</f>
        <v>135000</v>
      </c>
      <c r="H75" s="141">
        <f>H74-$H$1</f>
        <v>129600</v>
      </c>
      <c r="I75" s="141">
        <f>I74-$I$1</f>
        <v>124200</v>
      </c>
      <c r="J75" s="141">
        <f>J74-$J$1</f>
        <v>118800</v>
      </c>
      <c r="K75" s="141">
        <f>K74-$K$1</f>
        <v>113400</v>
      </c>
      <c r="L75" s="141">
        <f>L74-$L$1</f>
        <v>108000</v>
      </c>
    </row>
    <row r="76" spans="1:12" hidden="1" outlineLevel="1" x14ac:dyDescent="0.35">
      <c r="A76" s="135" t="s">
        <v>127</v>
      </c>
      <c r="B76" s="135" t="s">
        <v>105</v>
      </c>
      <c r="C76" s="136">
        <v>44821</v>
      </c>
      <c r="D76" s="137">
        <v>8.3333333333333329E-2</v>
      </c>
      <c r="E76" s="132">
        <v>44821.083333333336</v>
      </c>
      <c r="F76" s="141">
        <f t="shared" ref="F76:F128" si="0">F75-$F$1</f>
        <v>159000</v>
      </c>
      <c r="G76" s="141">
        <f t="shared" ref="G76:G128" si="1">G75-$G$1</f>
        <v>132500</v>
      </c>
      <c r="H76" s="141">
        <f t="shared" ref="H76:H128" si="2">H75-$H$1</f>
        <v>127200</v>
      </c>
      <c r="I76" s="141">
        <f t="shared" ref="I76:I128" si="3">I75-$I$1</f>
        <v>121900</v>
      </c>
      <c r="J76" s="141">
        <f t="shared" ref="J76:J128" si="4">J75-$J$1</f>
        <v>116600</v>
      </c>
      <c r="K76" s="141">
        <f t="shared" ref="K76:K128" si="5">K75-$K$1</f>
        <v>111300</v>
      </c>
      <c r="L76" s="141">
        <f t="shared" ref="L76:L128" si="6">L75-$L$1</f>
        <v>106000</v>
      </c>
    </row>
    <row r="77" spans="1:12" hidden="1" outlineLevel="1" x14ac:dyDescent="0.35">
      <c r="A77" s="135" t="s">
        <v>127</v>
      </c>
      <c r="B77" s="135" t="s">
        <v>105</v>
      </c>
      <c r="C77" s="136">
        <v>44821</v>
      </c>
      <c r="D77" s="137">
        <v>0.125</v>
      </c>
      <c r="E77" s="132">
        <v>44821.125</v>
      </c>
      <c r="F77" s="141">
        <f t="shared" si="0"/>
        <v>156000</v>
      </c>
      <c r="G77" s="141">
        <f t="shared" si="1"/>
        <v>130000</v>
      </c>
      <c r="H77" s="141">
        <f t="shared" si="2"/>
        <v>124800</v>
      </c>
      <c r="I77" s="141">
        <f t="shared" si="3"/>
        <v>119600</v>
      </c>
      <c r="J77" s="141">
        <f t="shared" si="4"/>
        <v>114400</v>
      </c>
      <c r="K77" s="141">
        <f t="shared" si="5"/>
        <v>109200</v>
      </c>
      <c r="L77" s="141">
        <f t="shared" si="6"/>
        <v>104000</v>
      </c>
    </row>
    <row r="78" spans="1:12" hidden="1" outlineLevel="1" x14ac:dyDescent="0.35">
      <c r="A78" s="135" t="s">
        <v>127</v>
      </c>
      <c r="B78" s="135" t="s">
        <v>105</v>
      </c>
      <c r="C78" s="136">
        <v>44821</v>
      </c>
      <c r="D78" s="137">
        <v>0.16666666666666699</v>
      </c>
      <c r="E78" s="132">
        <v>44821.166666666664</v>
      </c>
      <c r="F78" s="141">
        <f t="shared" si="0"/>
        <v>153000</v>
      </c>
      <c r="G78" s="141">
        <f t="shared" si="1"/>
        <v>127500</v>
      </c>
      <c r="H78" s="141">
        <f t="shared" si="2"/>
        <v>122400</v>
      </c>
      <c r="I78" s="141">
        <f t="shared" si="3"/>
        <v>117300</v>
      </c>
      <c r="J78" s="141">
        <f t="shared" si="4"/>
        <v>112200</v>
      </c>
      <c r="K78" s="141">
        <f t="shared" si="5"/>
        <v>107100</v>
      </c>
      <c r="L78" s="141">
        <f t="shared" si="6"/>
        <v>102000</v>
      </c>
    </row>
    <row r="79" spans="1:12" hidden="1" outlineLevel="1" x14ac:dyDescent="0.35">
      <c r="A79" s="135" t="s">
        <v>127</v>
      </c>
      <c r="B79" s="135" t="s">
        <v>105</v>
      </c>
      <c r="C79" s="136">
        <v>44821</v>
      </c>
      <c r="D79" s="137">
        <v>0.20833333333333301</v>
      </c>
      <c r="E79" s="132">
        <v>44821.208333333336</v>
      </c>
      <c r="F79" s="141">
        <f t="shared" si="0"/>
        <v>150000</v>
      </c>
      <c r="G79" s="141">
        <f t="shared" si="1"/>
        <v>125000</v>
      </c>
      <c r="H79" s="141">
        <f t="shared" si="2"/>
        <v>120000</v>
      </c>
      <c r="I79" s="141">
        <f t="shared" si="3"/>
        <v>115000</v>
      </c>
      <c r="J79" s="141">
        <f t="shared" si="4"/>
        <v>110000</v>
      </c>
      <c r="K79" s="141">
        <f t="shared" si="5"/>
        <v>105000</v>
      </c>
      <c r="L79" s="141">
        <f t="shared" si="6"/>
        <v>100000</v>
      </c>
    </row>
    <row r="80" spans="1:12" hidden="1" outlineLevel="1" x14ac:dyDescent="0.35">
      <c r="A80" s="135" t="s">
        <v>127</v>
      </c>
      <c r="B80" s="135" t="s">
        <v>105</v>
      </c>
      <c r="C80" s="136">
        <v>44821</v>
      </c>
      <c r="D80" s="137">
        <v>0.25</v>
      </c>
      <c r="E80" s="132">
        <v>44821.25</v>
      </c>
      <c r="F80" s="141">
        <f t="shared" si="0"/>
        <v>147000</v>
      </c>
      <c r="G80" s="141">
        <f t="shared" si="1"/>
        <v>122500</v>
      </c>
      <c r="H80" s="141">
        <f t="shared" si="2"/>
        <v>117600</v>
      </c>
      <c r="I80" s="141">
        <f t="shared" si="3"/>
        <v>112700</v>
      </c>
      <c r="J80" s="141">
        <f t="shared" si="4"/>
        <v>107800</v>
      </c>
      <c r="K80" s="141">
        <f t="shared" si="5"/>
        <v>102900</v>
      </c>
      <c r="L80" s="141">
        <f t="shared" si="6"/>
        <v>98000</v>
      </c>
    </row>
    <row r="81" spans="1:12" hidden="1" outlineLevel="1" x14ac:dyDescent="0.35">
      <c r="A81" s="135" t="s">
        <v>127</v>
      </c>
      <c r="B81" s="135" t="s">
        <v>105</v>
      </c>
      <c r="C81" s="136">
        <v>44821</v>
      </c>
      <c r="D81" s="137">
        <v>0.29166666666666702</v>
      </c>
      <c r="E81" s="132">
        <v>44821.291666666664</v>
      </c>
      <c r="F81" s="141">
        <f t="shared" si="0"/>
        <v>144000</v>
      </c>
      <c r="G81" s="141">
        <f t="shared" si="1"/>
        <v>120000</v>
      </c>
      <c r="H81" s="141">
        <f t="shared" si="2"/>
        <v>115200</v>
      </c>
      <c r="I81" s="141">
        <f t="shared" si="3"/>
        <v>110400</v>
      </c>
      <c r="J81" s="141">
        <f t="shared" si="4"/>
        <v>105600</v>
      </c>
      <c r="K81" s="141">
        <f t="shared" si="5"/>
        <v>100800</v>
      </c>
      <c r="L81" s="141">
        <f t="shared" si="6"/>
        <v>96000</v>
      </c>
    </row>
    <row r="82" spans="1:12" hidden="1" outlineLevel="1" x14ac:dyDescent="0.35">
      <c r="A82" s="135" t="s">
        <v>127</v>
      </c>
      <c r="B82" s="135" t="s">
        <v>105</v>
      </c>
      <c r="C82" s="136">
        <v>44821</v>
      </c>
      <c r="D82" s="137">
        <v>0.33333333333333298</v>
      </c>
      <c r="E82" s="132">
        <v>44821.333333333336</v>
      </c>
      <c r="F82" s="141">
        <f t="shared" si="0"/>
        <v>141000</v>
      </c>
      <c r="G82" s="141">
        <f t="shared" si="1"/>
        <v>117500</v>
      </c>
      <c r="H82" s="141">
        <f t="shared" si="2"/>
        <v>112800</v>
      </c>
      <c r="I82" s="141">
        <f t="shared" si="3"/>
        <v>108100</v>
      </c>
      <c r="J82" s="141">
        <f t="shared" si="4"/>
        <v>103400</v>
      </c>
      <c r="K82" s="141">
        <f t="shared" si="5"/>
        <v>98700</v>
      </c>
      <c r="L82" s="141">
        <f t="shared" si="6"/>
        <v>94000</v>
      </c>
    </row>
    <row r="83" spans="1:12" hidden="1" outlineLevel="1" x14ac:dyDescent="0.35">
      <c r="A83" s="135" t="s">
        <v>127</v>
      </c>
      <c r="B83" s="135" t="s">
        <v>105</v>
      </c>
      <c r="C83" s="136">
        <v>44821</v>
      </c>
      <c r="D83" s="137">
        <v>0.375</v>
      </c>
      <c r="E83" s="132">
        <v>44821.375</v>
      </c>
      <c r="F83" s="141">
        <f t="shared" si="0"/>
        <v>138000</v>
      </c>
      <c r="G83" s="141">
        <f t="shared" si="1"/>
        <v>115000</v>
      </c>
      <c r="H83" s="141">
        <f t="shared" si="2"/>
        <v>110400</v>
      </c>
      <c r="I83" s="141">
        <f t="shared" si="3"/>
        <v>105800</v>
      </c>
      <c r="J83" s="141">
        <f t="shared" si="4"/>
        <v>101200</v>
      </c>
      <c r="K83" s="141">
        <f t="shared" si="5"/>
        <v>96600</v>
      </c>
      <c r="L83" s="141">
        <f t="shared" si="6"/>
        <v>92000</v>
      </c>
    </row>
    <row r="84" spans="1:12" collapsed="1" x14ac:dyDescent="0.35">
      <c r="A84" s="147" t="s">
        <v>127</v>
      </c>
      <c r="B84" s="135" t="s">
        <v>105</v>
      </c>
      <c r="C84" s="136">
        <v>44821</v>
      </c>
      <c r="D84" s="148">
        <v>0.41666666666666702</v>
      </c>
      <c r="E84" s="146">
        <v>44821.416666666664</v>
      </c>
      <c r="F84" s="141">
        <f t="shared" si="0"/>
        <v>135000</v>
      </c>
      <c r="G84" s="141">
        <f t="shared" si="1"/>
        <v>112500</v>
      </c>
      <c r="H84" s="141">
        <f t="shared" si="2"/>
        <v>108000</v>
      </c>
      <c r="I84" s="141">
        <f t="shared" si="3"/>
        <v>103500</v>
      </c>
      <c r="J84" s="141">
        <f t="shared" si="4"/>
        <v>99000</v>
      </c>
      <c r="K84" s="141">
        <f t="shared" si="5"/>
        <v>94500</v>
      </c>
      <c r="L84" s="141">
        <f t="shared" si="6"/>
        <v>90000</v>
      </c>
    </row>
    <row r="85" spans="1:12" x14ac:dyDescent="0.35">
      <c r="A85" s="147" t="s">
        <v>127</v>
      </c>
      <c r="B85" s="135" t="s">
        <v>105</v>
      </c>
      <c r="C85" s="136">
        <v>44821</v>
      </c>
      <c r="D85" s="148">
        <v>0.45833333333333298</v>
      </c>
      <c r="E85" s="146">
        <v>44821.458333333336</v>
      </c>
      <c r="F85" s="141">
        <f t="shared" si="0"/>
        <v>132000</v>
      </c>
      <c r="G85" s="141">
        <f t="shared" si="1"/>
        <v>110000</v>
      </c>
      <c r="H85" s="141">
        <f t="shared" si="2"/>
        <v>105600</v>
      </c>
      <c r="I85" s="141">
        <f t="shared" si="3"/>
        <v>101200</v>
      </c>
      <c r="J85" s="141">
        <f t="shared" si="4"/>
        <v>96800</v>
      </c>
      <c r="K85" s="141">
        <f t="shared" si="5"/>
        <v>92400</v>
      </c>
      <c r="L85" s="141">
        <f t="shared" si="6"/>
        <v>88000</v>
      </c>
    </row>
    <row r="86" spans="1:12" x14ac:dyDescent="0.35">
      <c r="A86" s="147" t="s">
        <v>127</v>
      </c>
      <c r="B86" s="135" t="s">
        <v>105</v>
      </c>
      <c r="C86" s="136">
        <v>44821</v>
      </c>
      <c r="D86" s="148">
        <v>0.5</v>
      </c>
      <c r="E86" s="146">
        <v>44821.5</v>
      </c>
      <c r="F86" s="141">
        <f t="shared" si="0"/>
        <v>129000</v>
      </c>
      <c r="G86" s="141">
        <f t="shared" si="1"/>
        <v>107500</v>
      </c>
      <c r="H86" s="141">
        <f t="shared" si="2"/>
        <v>103200</v>
      </c>
      <c r="I86" s="141">
        <f t="shared" si="3"/>
        <v>98900</v>
      </c>
      <c r="J86" s="141">
        <f t="shared" si="4"/>
        <v>94600</v>
      </c>
      <c r="K86" s="141">
        <f t="shared" si="5"/>
        <v>90300</v>
      </c>
      <c r="L86" s="141">
        <f t="shared" si="6"/>
        <v>86000</v>
      </c>
    </row>
    <row r="87" spans="1:12" x14ac:dyDescent="0.35">
      <c r="A87" s="147" t="s">
        <v>127</v>
      </c>
      <c r="B87" s="135" t="s">
        <v>105</v>
      </c>
      <c r="C87" s="136">
        <v>44821</v>
      </c>
      <c r="D87" s="148">
        <v>0.54166666666666696</v>
      </c>
      <c r="E87" s="146">
        <v>44821.541666666664</v>
      </c>
      <c r="F87" s="141">
        <f t="shared" si="0"/>
        <v>126000</v>
      </c>
      <c r="G87" s="141">
        <f t="shared" si="1"/>
        <v>105000</v>
      </c>
      <c r="H87" s="141">
        <f t="shared" si="2"/>
        <v>100800</v>
      </c>
      <c r="I87" s="141">
        <f t="shared" si="3"/>
        <v>96600</v>
      </c>
      <c r="J87" s="141">
        <f t="shared" si="4"/>
        <v>92400</v>
      </c>
      <c r="K87" s="141">
        <f t="shared" si="5"/>
        <v>88200</v>
      </c>
      <c r="L87" s="141">
        <f t="shared" si="6"/>
        <v>84000</v>
      </c>
    </row>
    <row r="88" spans="1:12" x14ac:dyDescent="0.35">
      <c r="A88" s="147" t="s">
        <v>127</v>
      </c>
      <c r="B88" s="135" t="s">
        <v>105</v>
      </c>
      <c r="C88" s="136">
        <v>44821</v>
      </c>
      <c r="D88" s="148">
        <v>0.58333333333333304</v>
      </c>
      <c r="E88" s="146">
        <v>44821.583333333336</v>
      </c>
      <c r="F88" s="141">
        <f t="shared" si="0"/>
        <v>123000</v>
      </c>
      <c r="G88" s="141">
        <f t="shared" si="1"/>
        <v>102500</v>
      </c>
      <c r="H88" s="141">
        <f t="shared" si="2"/>
        <v>98400</v>
      </c>
      <c r="I88" s="141">
        <f t="shared" si="3"/>
        <v>94300</v>
      </c>
      <c r="J88" s="141">
        <f t="shared" si="4"/>
        <v>90200</v>
      </c>
      <c r="K88" s="141">
        <f t="shared" si="5"/>
        <v>86100</v>
      </c>
      <c r="L88" s="141">
        <f t="shared" si="6"/>
        <v>82000</v>
      </c>
    </row>
    <row r="89" spans="1:12" x14ac:dyDescent="0.35">
      <c r="A89" s="147" t="s">
        <v>127</v>
      </c>
      <c r="B89" s="135" t="s">
        <v>105</v>
      </c>
      <c r="C89" s="136">
        <v>44821</v>
      </c>
      <c r="D89" s="148">
        <v>0.625</v>
      </c>
      <c r="E89" s="146">
        <v>44821.625</v>
      </c>
      <c r="F89" s="141">
        <f t="shared" si="0"/>
        <v>120000</v>
      </c>
      <c r="G89" s="141">
        <f t="shared" si="1"/>
        <v>100000</v>
      </c>
      <c r="H89" s="141">
        <f t="shared" si="2"/>
        <v>96000</v>
      </c>
      <c r="I89" s="141">
        <f t="shared" si="3"/>
        <v>92000</v>
      </c>
      <c r="J89" s="141">
        <f t="shared" si="4"/>
        <v>88000</v>
      </c>
      <c r="K89" s="141">
        <f t="shared" si="5"/>
        <v>84000</v>
      </c>
      <c r="L89" s="141">
        <f t="shared" si="6"/>
        <v>80000</v>
      </c>
    </row>
    <row r="90" spans="1:12" x14ac:dyDescent="0.35">
      <c r="A90" s="147" t="s">
        <v>127</v>
      </c>
      <c r="B90" s="135" t="s">
        <v>105</v>
      </c>
      <c r="C90" s="136">
        <v>44821</v>
      </c>
      <c r="D90" s="148">
        <v>0.66666666666666696</v>
      </c>
      <c r="E90" s="146">
        <v>44821.666666666664</v>
      </c>
      <c r="F90" s="141">
        <f t="shared" si="0"/>
        <v>117000</v>
      </c>
      <c r="G90" s="141">
        <f t="shared" si="1"/>
        <v>97500</v>
      </c>
      <c r="H90" s="141">
        <f t="shared" si="2"/>
        <v>93600</v>
      </c>
      <c r="I90" s="141">
        <f t="shared" si="3"/>
        <v>89700</v>
      </c>
      <c r="J90" s="141">
        <f t="shared" si="4"/>
        <v>85800</v>
      </c>
      <c r="K90" s="141">
        <f t="shared" si="5"/>
        <v>81900</v>
      </c>
      <c r="L90" s="141">
        <f t="shared" si="6"/>
        <v>78000</v>
      </c>
    </row>
    <row r="91" spans="1:12" x14ac:dyDescent="0.35">
      <c r="A91" s="147" t="s">
        <v>127</v>
      </c>
      <c r="B91" s="135" t="s">
        <v>105</v>
      </c>
      <c r="C91" s="136">
        <v>44821</v>
      </c>
      <c r="D91" s="148">
        <v>0.70833333333333304</v>
      </c>
      <c r="E91" s="146">
        <v>44821.708333333336</v>
      </c>
      <c r="F91" s="141">
        <f t="shared" si="0"/>
        <v>114000</v>
      </c>
      <c r="G91" s="141">
        <f t="shared" si="1"/>
        <v>95000</v>
      </c>
      <c r="H91" s="141">
        <f t="shared" si="2"/>
        <v>91200</v>
      </c>
      <c r="I91" s="141">
        <f t="shared" si="3"/>
        <v>87400</v>
      </c>
      <c r="J91" s="141">
        <f t="shared" si="4"/>
        <v>83600</v>
      </c>
      <c r="K91" s="141">
        <f t="shared" si="5"/>
        <v>79800</v>
      </c>
      <c r="L91" s="141">
        <f t="shared" si="6"/>
        <v>76000</v>
      </c>
    </row>
    <row r="92" spans="1:12" x14ac:dyDescent="0.35">
      <c r="A92" s="147" t="s">
        <v>127</v>
      </c>
      <c r="B92" s="135" t="s">
        <v>105</v>
      </c>
      <c r="C92" s="136">
        <v>44821</v>
      </c>
      <c r="D92" s="148">
        <v>0.75</v>
      </c>
      <c r="E92" s="146">
        <v>44821.75</v>
      </c>
      <c r="F92" s="141">
        <f t="shared" si="0"/>
        <v>111000</v>
      </c>
      <c r="G92" s="141">
        <f t="shared" si="1"/>
        <v>92500</v>
      </c>
      <c r="H92" s="141">
        <f t="shared" si="2"/>
        <v>88800</v>
      </c>
      <c r="I92" s="141">
        <f t="shared" si="3"/>
        <v>85100</v>
      </c>
      <c r="J92" s="141">
        <f t="shared" si="4"/>
        <v>81400</v>
      </c>
      <c r="K92" s="141">
        <f t="shared" si="5"/>
        <v>77700</v>
      </c>
      <c r="L92" s="141">
        <f t="shared" si="6"/>
        <v>74000</v>
      </c>
    </row>
    <row r="93" spans="1:12" x14ac:dyDescent="0.35">
      <c r="A93" s="147" t="s">
        <v>127</v>
      </c>
      <c r="B93" s="135" t="s">
        <v>105</v>
      </c>
      <c r="C93" s="136">
        <v>44821</v>
      </c>
      <c r="D93" s="148">
        <v>0.79166666666666696</v>
      </c>
      <c r="E93" s="146">
        <v>44821.791666666664</v>
      </c>
      <c r="F93" s="141">
        <f t="shared" si="0"/>
        <v>108000</v>
      </c>
      <c r="G93" s="141">
        <f t="shared" si="1"/>
        <v>90000</v>
      </c>
      <c r="H93" s="141">
        <f t="shared" si="2"/>
        <v>86400</v>
      </c>
      <c r="I93" s="141">
        <f t="shared" si="3"/>
        <v>82800</v>
      </c>
      <c r="J93" s="141">
        <f t="shared" si="4"/>
        <v>79200</v>
      </c>
      <c r="K93" s="141">
        <f t="shared" si="5"/>
        <v>75600</v>
      </c>
      <c r="L93" s="141">
        <f t="shared" si="6"/>
        <v>72000</v>
      </c>
    </row>
    <row r="94" spans="1:12" x14ac:dyDescent="0.35">
      <c r="A94" s="147" t="s">
        <v>127</v>
      </c>
      <c r="B94" s="135" t="s">
        <v>105</v>
      </c>
      <c r="C94" s="136">
        <v>44821</v>
      </c>
      <c r="D94" s="148">
        <v>0.83333333333333304</v>
      </c>
      <c r="E94" s="146">
        <v>44821.833333333336</v>
      </c>
      <c r="F94" s="141">
        <f t="shared" si="0"/>
        <v>105000</v>
      </c>
      <c r="G94" s="141">
        <f t="shared" si="1"/>
        <v>87500</v>
      </c>
      <c r="H94" s="141">
        <f t="shared" si="2"/>
        <v>84000</v>
      </c>
      <c r="I94" s="141">
        <f t="shared" si="3"/>
        <v>80500</v>
      </c>
      <c r="J94" s="141">
        <f t="shared" si="4"/>
        <v>77000</v>
      </c>
      <c r="K94" s="141">
        <f t="shared" si="5"/>
        <v>73500</v>
      </c>
      <c r="L94" s="141">
        <f t="shared" si="6"/>
        <v>70000</v>
      </c>
    </row>
    <row r="95" spans="1:12" x14ac:dyDescent="0.35">
      <c r="A95" s="147" t="s">
        <v>127</v>
      </c>
      <c r="B95" s="135" t="s">
        <v>105</v>
      </c>
      <c r="C95" s="136">
        <v>44821</v>
      </c>
      <c r="D95" s="148">
        <v>0.875</v>
      </c>
      <c r="E95" s="146">
        <v>44821.875</v>
      </c>
      <c r="F95" s="141">
        <f t="shared" si="0"/>
        <v>102000</v>
      </c>
      <c r="G95" s="141">
        <f t="shared" si="1"/>
        <v>85000</v>
      </c>
      <c r="H95" s="141">
        <f t="shared" si="2"/>
        <v>81600</v>
      </c>
      <c r="I95" s="141">
        <f t="shared" si="3"/>
        <v>78200</v>
      </c>
      <c r="J95" s="141">
        <f t="shared" si="4"/>
        <v>74800</v>
      </c>
      <c r="K95" s="141">
        <f t="shared" si="5"/>
        <v>71400</v>
      </c>
      <c r="L95" s="141">
        <f t="shared" si="6"/>
        <v>68000</v>
      </c>
    </row>
    <row r="96" spans="1:12" x14ac:dyDescent="0.35">
      <c r="A96" s="147" t="s">
        <v>127</v>
      </c>
      <c r="B96" s="135" t="s">
        <v>105</v>
      </c>
      <c r="C96" s="136">
        <v>44821</v>
      </c>
      <c r="D96" s="148">
        <v>0.91666666666666696</v>
      </c>
      <c r="E96" s="146">
        <v>44821.916666666664</v>
      </c>
      <c r="F96" s="141">
        <f t="shared" si="0"/>
        <v>99000</v>
      </c>
      <c r="G96" s="141">
        <f t="shared" si="1"/>
        <v>82500</v>
      </c>
      <c r="H96" s="141">
        <f t="shared" si="2"/>
        <v>79200</v>
      </c>
      <c r="I96" s="141">
        <f t="shared" si="3"/>
        <v>75900</v>
      </c>
      <c r="J96" s="141">
        <f t="shared" si="4"/>
        <v>72600</v>
      </c>
      <c r="K96" s="141">
        <f t="shared" si="5"/>
        <v>69300</v>
      </c>
      <c r="L96" s="141">
        <f t="shared" si="6"/>
        <v>66000</v>
      </c>
    </row>
    <row r="97" spans="1:12" x14ac:dyDescent="0.35">
      <c r="A97" s="147" t="s">
        <v>127</v>
      </c>
      <c r="B97" s="135" t="s">
        <v>105</v>
      </c>
      <c r="C97" s="136">
        <v>44821</v>
      </c>
      <c r="D97" s="148">
        <v>0.95833333333333304</v>
      </c>
      <c r="E97" s="146">
        <v>44821.958333333336</v>
      </c>
      <c r="F97" s="141">
        <f t="shared" si="0"/>
        <v>96000</v>
      </c>
      <c r="G97" s="141">
        <f t="shared" si="1"/>
        <v>80000</v>
      </c>
      <c r="H97" s="141">
        <f t="shared" si="2"/>
        <v>76800</v>
      </c>
      <c r="I97" s="141">
        <f t="shared" si="3"/>
        <v>73600</v>
      </c>
      <c r="J97" s="141">
        <f t="shared" si="4"/>
        <v>70400</v>
      </c>
      <c r="K97" s="141">
        <f t="shared" si="5"/>
        <v>67200</v>
      </c>
      <c r="L97" s="141">
        <f t="shared" si="6"/>
        <v>64000</v>
      </c>
    </row>
    <row r="98" spans="1:12" x14ac:dyDescent="0.35">
      <c r="A98" s="147" t="s">
        <v>128</v>
      </c>
      <c r="B98" s="135" t="s">
        <v>107</v>
      </c>
      <c r="C98" s="136">
        <v>44822</v>
      </c>
      <c r="D98" s="148">
        <v>0</v>
      </c>
      <c r="E98" s="146">
        <v>44822</v>
      </c>
      <c r="F98" s="141">
        <f t="shared" si="0"/>
        <v>93000</v>
      </c>
      <c r="G98" s="141">
        <f t="shared" si="1"/>
        <v>77500</v>
      </c>
      <c r="H98" s="141">
        <f t="shared" si="2"/>
        <v>74400</v>
      </c>
      <c r="I98" s="141">
        <f t="shared" si="3"/>
        <v>71300</v>
      </c>
      <c r="J98" s="141">
        <f t="shared" si="4"/>
        <v>68200</v>
      </c>
      <c r="K98" s="141">
        <f t="shared" si="5"/>
        <v>65100</v>
      </c>
      <c r="L98" s="141">
        <f t="shared" si="6"/>
        <v>62000</v>
      </c>
    </row>
    <row r="99" spans="1:12" x14ac:dyDescent="0.35">
      <c r="A99" s="147" t="s">
        <v>128</v>
      </c>
      <c r="B99" s="135" t="s">
        <v>107</v>
      </c>
      <c r="C99" s="136">
        <v>44822</v>
      </c>
      <c r="D99" s="148">
        <v>4.1666666666666664E-2</v>
      </c>
      <c r="E99" s="146">
        <v>44822.041666666664</v>
      </c>
      <c r="F99" s="141">
        <f t="shared" si="0"/>
        <v>90000</v>
      </c>
      <c r="G99" s="141">
        <f t="shared" si="1"/>
        <v>75000</v>
      </c>
      <c r="H99" s="141">
        <f t="shared" si="2"/>
        <v>72000</v>
      </c>
      <c r="I99" s="141">
        <f t="shared" si="3"/>
        <v>69000</v>
      </c>
      <c r="J99" s="141">
        <f t="shared" si="4"/>
        <v>66000</v>
      </c>
      <c r="K99" s="141">
        <f t="shared" si="5"/>
        <v>63000</v>
      </c>
      <c r="L99" s="141">
        <f t="shared" si="6"/>
        <v>60000</v>
      </c>
    </row>
    <row r="100" spans="1:12" x14ac:dyDescent="0.35">
      <c r="A100" s="147" t="s">
        <v>128</v>
      </c>
      <c r="B100" s="135" t="s">
        <v>107</v>
      </c>
      <c r="C100" s="136">
        <v>44822</v>
      </c>
      <c r="D100" s="148">
        <v>8.3333333333333329E-2</v>
      </c>
      <c r="E100" s="146">
        <v>44822.083333333336</v>
      </c>
      <c r="F100" s="141">
        <f t="shared" si="0"/>
        <v>87000</v>
      </c>
      <c r="G100" s="141">
        <f t="shared" si="1"/>
        <v>72500</v>
      </c>
      <c r="H100" s="141">
        <f t="shared" si="2"/>
        <v>69600</v>
      </c>
      <c r="I100" s="141">
        <f t="shared" si="3"/>
        <v>66700</v>
      </c>
      <c r="J100" s="141">
        <f t="shared" si="4"/>
        <v>63800</v>
      </c>
      <c r="K100" s="141">
        <f t="shared" si="5"/>
        <v>60900</v>
      </c>
      <c r="L100" s="141">
        <f t="shared" si="6"/>
        <v>58000</v>
      </c>
    </row>
    <row r="101" spans="1:12" x14ac:dyDescent="0.35">
      <c r="A101" s="147" t="s">
        <v>128</v>
      </c>
      <c r="B101" s="135" t="s">
        <v>107</v>
      </c>
      <c r="C101" s="136">
        <v>44822</v>
      </c>
      <c r="D101" s="148">
        <v>0.125</v>
      </c>
      <c r="E101" s="146">
        <v>44822.125</v>
      </c>
      <c r="F101" s="141">
        <f t="shared" si="0"/>
        <v>84000</v>
      </c>
      <c r="G101" s="141">
        <f t="shared" si="1"/>
        <v>70000</v>
      </c>
      <c r="H101" s="141">
        <f t="shared" si="2"/>
        <v>67200</v>
      </c>
      <c r="I101" s="141">
        <f t="shared" si="3"/>
        <v>64400</v>
      </c>
      <c r="J101" s="141">
        <f t="shared" si="4"/>
        <v>61600</v>
      </c>
      <c r="K101" s="141">
        <f t="shared" si="5"/>
        <v>58800</v>
      </c>
      <c r="L101" s="141">
        <f t="shared" si="6"/>
        <v>56000</v>
      </c>
    </row>
    <row r="102" spans="1:12" x14ac:dyDescent="0.35">
      <c r="A102" s="147" t="s">
        <v>128</v>
      </c>
      <c r="B102" s="135" t="s">
        <v>107</v>
      </c>
      <c r="C102" s="136">
        <v>44822</v>
      </c>
      <c r="D102" s="148">
        <v>0.16666666666666699</v>
      </c>
      <c r="E102" s="146">
        <v>44822.166666666664</v>
      </c>
      <c r="F102" s="141">
        <f t="shared" si="0"/>
        <v>81000</v>
      </c>
      <c r="G102" s="141">
        <f t="shared" si="1"/>
        <v>67500</v>
      </c>
      <c r="H102" s="141">
        <f t="shared" si="2"/>
        <v>64800</v>
      </c>
      <c r="I102" s="141">
        <f t="shared" si="3"/>
        <v>62100</v>
      </c>
      <c r="J102" s="141">
        <f t="shared" si="4"/>
        <v>59400</v>
      </c>
      <c r="K102" s="141">
        <f t="shared" si="5"/>
        <v>56700</v>
      </c>
      <c r="L102" s="141">
        <f t="shared" si="6"/>
        <v>54000</v>
      </c>
    </row>
    <row r="103" spans="1:12" x14ac:dyDescent="0.35">
      <c r="A103" s="135" t="s">
        <v>128</v>
      </c>
      <c r="B103" s="135" t="s">
        <v>107</v>
      </c>
      <c r="C103" s="136">
        <v>44822</v>
      </c>
      <c r="D103" s="137">
        <v>0.20833333333333301</v>
      </c>
      <c r="E103" s="132">
        <v>44822.208333333336</v>
      </c>
      <c r="F103" s="141">
        <f t="shared" si="0"/>
        <v>78000</v>
      </c>
      <c r="G103" s="141">
        <f t="shared" si="1"/>
        <v>65000</v>
      </c>
      <c r="H103" s="141">
        <f t="shared" si="2"/>
        <v>62400</v>
      </c>
      <c r="I103" s="141">
        <f t="shared" si="3"/>
        <v>59800</v>
      </c>
      <c r="J103" s="141">
        <f t="shared" si="4"/>
        <v>57200</v>
      </c>
      <c r="K103" s="141">
        <f t="shared" si="5"/>
        <v>54600</v>
      </c>
      <c r="L103" s="141">
        <f t="shared" si="6"/>
        <v>52000</v>
      </c>
    </row>
    <row r="104" spans="1:12" x14ac:dyDescent="0.35">
      <c r="A104" s="135" t="s">
        <v>128</v>
      </c>
      <c r="B104" s="135" t="s">
        <v>107</v>
      </c>
      <c r="C104" s="136">
        <v>44822</v>
      </c>
      <c r="D104" s="137">
        <v>0.25</v>
      </c>
      <c r="E104" s="132">
        <v>44822.25</v>
      </c>
      <c r="F104" s="141">
        <f t="shared" si="0"/>
        <v>75000</v>
      </c>
      <c r="G104" s="141">
        <f t="shared" si="1"/>
        <v>62500</v>
      </c>
      <c r="H104" s="141">
        <f t="shared" si="2"/>
        <v>60000</v>
      </c>
      <c r="I104" s="141">
        <f t="shared" si="3"/>
        <v>57500</v>
      </c>
      <c r="J104" s="141">
        <f t="shared" si="4"/>
        <v>55000</v>
      </c>
      <c r="K104" s="141">
        <f t="shared" si="5"/>
        <v>52500</v>
      </c>
      <c r="L104" s="141">
        <f t="shared" si="6"/>
        <v>50000</v>
      </c>
    </row>
    <row r="105" spans="1:12" x14ac:dyDescent="0.35">
      <c r="A105" s="135" t="s">
        <v>128</v>
      </c>
      <c r="B105" s="135" t="s">
        <v>107</v>
      </c>
      <c r="C105" s="136">
        <v>44822</v>
      </c>
      <c r="D105" s="137">
        <v>0.29166666666666702</v>
      </c>
      <c r="E105" s="132">
        <v>44822.291666666664</v>
      </c>
      <c r="F105" s="141">
        <f t="shared" si="0"/>
        <v>72000</v>
      </c>
      <c r="G105" s="141">
        <f t="shared" si="1"/>
        <v>60000</v>
      </c>
      <c r="H105" s="141">
        <f t="shared" si="2"/>
        <v>57600</v>
      </c>
      <c r="I105" s="141">
        <f t="shared" si="3"/>
        <v>55200</v>
      </c>
      <c r="J105" s="141">
        <f t="shared" si="4"/>
        <v>52800</v>
      </c>
      <c r="K105" s="141">
        <f t="shared" si="5"/>
        <v>50400</v>
      </c>
      <c r="L105" s="141">
        <f t="shared" si="6"/>
        <v>48000</v>
      </c>
    </row>
    <row r="106" spans="1:12" x14ac:dyDescent="0.35">
      <c r="A106" s="135" t="s">
        <v>128</v>
      </c>
      <c r="B106" s="135" t="s">
        <v>107</v>
      </c>
      <c r="C106" s="136">
        <v>44822</v>
      </c>
      <c r="D106" s="137">
        <v>0.33333333333333298</v>
      </c>
      <c r="E106" s="132">
        <v>44822.333333333336</v>
      </c>
      <c r="F106" s="141">
        <f t="shared" si="0"/>
        <v>69000</v>
      </c>
      <c r="G106" s="141">
        <f t="shared" si="1"/>
        <v>57500</v>
      </c>
      <c r="H106" s="141">
        <f t="shared" si="2"/>
        <v>55200</v>
      </c>
      <c r="I106" s="141">
        <f t="shared" si="3"/>
        <v>52900</v>
      </c>
      <c r="J106" s="141">
        <f t="shared" si="4"/>
        <v>50600</v>
      </c>
      <c r="K106" s="141">
        <f t="shared" si="5"/>
        <v>48300</v>
      </c>
      <c r="L106" s="141">
        <f t="shared" si="6"/>
        <v>46000</v>
      </c>
    </row>
    <row r="107" spans="1:12" x14ac:dyDescent="0.35">
      <c r="A107" s="135" t="s">
        <v>128</v>
      </c>
      <c r="B107" s="135" t="s">
        <v>107</v>
      </c>
      <c r="C107" s="136">
        <v>44822</v>
      </c>
      <c r="D107" s="137">
        <v>0.375</v>
      </c>
      <c r="E107" s="132">
        <v>44822.375</v>
      </c>
      <c r="F107" s="141">
        <f t="shared" si="0"/>
        <v>66000</v>
      </c>
      <c r="G107" s="141">
        <f t="shared" si="1"/>
        <v>55000</v>
      </c>
      <c r="H107" s="141">
        <f t="shared" si="2"/>
        <v>52800</v>
      </c>
      <c r="I107" s="141">
        <f t="shared" si="3"/>
        <v>50600</v>
      </c>
      <c r="J107" s="141">
        <f t="shared" si="4"/>
        <v>48400</v>
      </c>
      <c r="K107" s="141">
        <f t="shared" si="5"/>
        <v>46200</v>
      </c>
      <c r="L107" s="141">
        <f t="shared" si="6"/>
        <v>44000</v>
      </c>
    </row>
    <row r="108" spans="1:12" x14ac:dyDescent="0.35">
      <c r="A108" s="135" t="s">
        <v>128</v>
      </c>
      <c r="B108" s="135" t="s">
        <v>107</v>
      </c>
      <c r="C108" s="136">
        <v>44822</v>
      </c>
      <c r="D108" s="137">
        <v>0.41666666666666702</v>
      </c>
      <c r="E108" s="132">
        <v>44822.416666666664</v>
      </c>
      <c r="F108" s="141">
        <f t="shared" si="0"/>
        <v>63000</v>
      </c>
      <c r="G108" s="141">
        <f t="shared" si="1"/>
        <v>52500</v>
      </c>
      <c r="H108" s="141">
        <f t="shared" si="2"/>
        <v>50400</v>
      </c>
      <c r="I108" s="141">
        <f t="shared" si="3"/>
        <v>48300</v>
      </c>
      <c r="J108" s="141">
        <f t="shared" si="4"/>
        <v>46200</v>
      </c>
      <c r="K108" s="141">
        <f t="shared" si="5"/>
        <v>44100</v>
      </c>
      <c r="L108" s="141">
        <f t="shared" si="6"/>
        <v>42000</v>
      </c>
    </row>
    <row r="109" spans="1:12" x14ac:dyDescent="0.35">
      <c r="A109" s="135" t="s">
        <v>128</v>
      </c>
      <c r="B109" s="135" t="s">
        <v>107</v>
      </c>
      <c r="C109" s="136">
        <v>44822</v>
      </c>
      <c r="D109" s="137">
        <v>0.45833333333333298</v>
      </c>
      <c r="E109" s="132">
        <v>44822.458333333336</v>
      </c>
      <c r="F109" s="141">
        <f t="shared" si="0"/>
        <v>60000</v>
      </c>
      <c r="G109" s="141">
        <f t="shared" si="1"/>
        <v>50000</v>
      </c>
      <c r="H109" s="141">
        <f t="shared" si="2"/>
        <v>48000</v>
      </c>
      <c r="I109" s="141">
        <f t="shared" si="3"/>
        <v>46000</v>
      </c>
      <c r="J109" s="141">
        <f t="shared" si="4"/>
        <v>44000</v>
      </c>
      <c r="K109" s="141">
        <f t="shared" si="5"/>
        <v>42000</v>
      </c>
      <c r="L109" s="141">
        <f t="shared" si="6"/>
        <v>40000</v>
      </c>
    </row>
    <row r="110" spans="1:12" x14ac:dyDescent="0.35">
      <c r="A110" s="135" t="s">
        <v>128</v>
      </c>
      <c r="B110" s="135" t="s">
        <v>107</v>
      </c>
      <c r="C110" s="136">
        <v>44822</v>
      </c>
      <c r="D110" s="137">
        <v>0.5</v>
      </c>
      <c r="E110" s="132">
        <v>44822.5</v>
      </c>
      <c r="F110" s="141">
        <f t="shared" si="0"/>
        <v>57000</v>
      </c>
      <c r="G110" s="141">
        <f t="shared" si="1"/>
        <v>47500</v>
      </c>
      <c r="H110" s="141">
        <f t="shared" si="2"/>
        <v>45600</v>
      </c>
      <c r="I110" s="141">
        <f t="shared" si="3"/>
        <v>43700</v>
      </c>
      <c r="J110" s="141">
        <f t="shared" si="4"/>
        <v>41800</v>
      </c>
      <c r="K110" s="141">
        <f t="shared" si="5"/>
        <v>39900</v>
      </c>
      <c r="L110" s="141">
        <f t="shared" si="6"/>
        <v>38000</v>
      </c>
    </row>
    <row r="111" spans="1:12" x14ac:dyDescent="0.35">
      <c r="A111" s="135" t="s">
        <v>128</v>
      </c>
      <c r="B111" s="135" t="s">
        <v>107</v>
      </c>
      <c r="C111" s="136">
        <v>44822</v>
      </c>
      <c r="D111" s="137">
        <v>0.54166666666666696</v>
      </c>
      <c r="E111" s="132">
        <v>44822.541666666664</v>
      </c>
      <c r="F111" s="141">
        <f t="shared" si="0"/>
        <v>54000</v>
      </c>
      <c r="G111" s="141">
        <f t="shared" si="1"/>
        <v>45000</v>
      </c>
      <c r="H111" s="141">
        <f t="shared" si="2"/>
        <v>43200</v>
      </c>
      <c r="I111" s="141">
        <f t="shared" si="3"/>
        <v>41400</v>
      </c>
      <c r="J111" s="141">
        <f t="shared" si="4"/>
        <v>39600</v>
      </c>
      <c r="K111" s="141">
        <f t="shared" si="5"/>
        <v>37800</v>
      </c>
      <c r="L111" s="141">
        <f t="shared" si="6"/>
        <v>36000</v>
      </c>
    </row>
    <row r="112" spans="1:12" x14ac:dyDescent="0.35">
      <c r="A112" s="135" t="s">
        <v>128</v>
      </c>
      <c r="B112" s="135" t="s">
        <v>107</v>
      </c>
      <c r="C112" s="136">
        <v>44822</v>
      </c>
      <c r="D112" s="137">
        <v>0.58333333333333304</v>
      </c>
      <c r="E112" s="132">
        <v>44822.583333333336</v>
      </c>
      <c r="F112" s="141">
        <f t="shared" si="0"/>
        <v>51000</v>
      </c>
      <c r="G112" s="141">
        <f t="shared" si="1"/>
        <v>42500</v>
      </c>
      <c r="H112" s="141">
        <f t="shared" si="2"/>
        <v>40800</v>
      </c>
      <c r="I112" s="141">
        <f t="shared" si="3"/>
        <v>39100</v>
      </c>
      <c r="J112" s="141">
        <f t="shared" si="4"/>
        <v>37400</v>
      </c>
      <c r="K112" s="141">
        <f t="shared" si="5"/>
        <v>35700</v>
      </c>
      <c r="L112" s="141">
        <f t="shared" si="6"/>
        <v>34000</v>
      </c>
    </row>
    <row r="113" spans="1:12" x14ac:dyDescent="0.35">
      <c r="A113" s="135" t="s">
        <v>128</v>
      </c>
      <c r="B113" s="135" t="s">
        <v>107</v>
      </c>
      <c r="C113" s="136">
        <v>44822</v>
      </c>
      <c r="D113" s="137">
        <v>0.625</v>
      </c>
      <c r="E113" s="132">
        <v>44822.625</v>
      </c>
      <c r="F113" s="141">
        <f t="shared" si="0"/>
        <v>48000</v>
      </c>
      <c r="G113" s="141">
        <f t="shared" si="1"/>
        <v>40000</v>
      </c>
      <c r="H113" s="141">
        <f t="shared" si="2"/>
        <v>38400</v>
      </c>
      <c r="I113" s="141">
        <f t="shared" si="3"/>
        <v>36800</v>
      </c>
      <c r="J113" s="141">
        <f t="shared" si="4"/>
        <v>35200</v>
      </c>
      <c r="K113" s="141">
        <f t="shared" si="5"/>
        <v>33600</v>
      </c>
      <c r="L113" s="141">
        <f t="shared" si="6"/>
        <v>32000</v>
      </c>
    </row>
    <row r="114" spans="1:12" x14ac:dyDescent="0.35">
      <c r="A114" s="135" t="s">
        <v>128</v>
      </c>
      <c r="B114" s="135" t="s">
        <v>107</v>
      </c>
      <c r="C114" s="136">
        <v>44822</v>
      </c>
      <c r="D114" s="137">
        <v>0.66666666666666696</v>
      </c>
      <c r="E114" s="132">
        <v>44822.666666666664</v>
      </c>
      <c r="F114" s="141">
        <f t="shared" si="0"/>
        <v>45000</v>
      </c>
      <c r="G114" s="141">
        <f t="shared" si="1"/>
        <v>37500</v>
      </c>
      <c r="H114" s="141">
        <f t="shared" si="2"/>
        <v>36000</v>
      </c>
      <c r="I114" s="141">
        <f t="shared" si="3"/>
        <v>34500</v>
      </c>
      <c r="J114" s="141">
        <f t="shared" si="4"/>
        <v>33000</v>
      </c>
      <c r="K114" s="141">
        <f t="shared" si="5"/>
        <v>31500</v>
      </c>
      <c r="L114" s="141">
        <f t="shared" si="6"/>
        <v>30000</v>
      </c>
    </row>
    <row r="115" spans="1:12" x14ac:dyDescent="0.35">
      <c r="A115" s="135" t="s">
        <v>128</v>
      </c>
      <c r="B115" s="135" t="s">
        <v>107</v>
      </c>
      <c r="C115" s="136">
        <v>44822</v>
      </c>
      <c r="D115" s="137">
        <v>0.70833333333333304</v>
      </c>
      <c r="E115" s="132">
        <v>44822.708333333336</v>
      </c>
      <c r="F115" s="141">
        <f t="shared" si="0"/>
        <v>42000</v>
      </c>
      <c r="G115" s="141">
        <f t="shared" si="1"/>
        <v>35000</v>
      </c>
      <c r="H115" s="141">
        <f t="shared" si="2"/>
        <v>33600</v>
      </c>
      <c r="I115" s="141">
        <f t="shared" si="3"/>
        <v>32200</v>
      </c>
      <c r="J115" s="141">
        <f t="shared" si="4"/>
        <v>30800</v>
      </c>
      <c r="K115" s="141">
        <f t="shared" si="5"/>
        <v>29400</v>
      </c>
      <c r="L115" s="141">
        <f t="shared" si="6"/>
        <v>28000</v>
      </c>
    </row>
    <row r="116" spans="1:12" x14ac:dyDescent="0.35">
      <c r="A116" s="135" t="s">
        <v>128</v>
      </c>
      <c r="B116" s="135" t="s">
        <v>107</v>
      </c>
      <c r="C116" s="136">
        <v>44822</v>
      </c>
      <c r="D116" s="137">
        <v>0.75</v>
      </c>
      <c r="E116" s="132">
        <v>44822.75</v>
      </c>
      <c r="F116" s="141">
        <f t="shared" si="0"/>
        <v>39000</v>
      </c>
      <c r="G116" s="141">
        <f t="shared" si="1"/>
        <v>32500</v>
      </c>
      <c r="H116" s="141">
        <f t="shared" si="2"/>
        <v>31200</v>
      </c>
      <c r="I116" s="141">
        <f t="shared" si="3"/>
        <v>29900</v>
      </c>
      <c r="J116" s="141">
        <f t="shared" si="4"/>
        <v>28600</v>
      </c>
      <c r="K116" s="141">
        <f t="shared" si="5"/>
        <v>27300</v>
      </c>
      <c r="L116" s="141">
        <f t="shared" si="6"/>
        <v>26000</v>
      </c>
    </row>
    <row r="117" spans="1:12" x14ac:dyDescent="0.35">
      <c r="A117" s="135" t="s">
        <v>128</v>
      </c>
      <c r="B117" s="135" t="s">
        <v>107</v>
      </c>
      <c r="C117" s="136">
        <v>44822</v>
      </c>
      <c r="D117" s="137">
        <v>0.79166666666666696</v>
      </c>
      <c r="E117" s="132">
        <v>44822.791666666664</v>
      </c>
      <c r="F117" s="141">
        <f t="shared" si="0"/>
        <v>36000</v>
      </c>
      <c r="G117" s="141">
        <f t="shared" si="1"/>
        <v>30000</v>
      </c>
      <c r="H117" s="141">
        <f t="shared" si="2"/>
        <v>28800</v>
      </c>
      <c r="I117" s="141">
        <f t="shared" si="3"/>
        <v>27600</v>
      </c>
      <c r="J117" s="141">
        <f t="shared" si="4"/>
        <v>26400</v>
      </c>
      <c r="K117" s="141">
        <f t="shared" si="5"/>
        <v>25200</v>
      </c>
      <c r="L117" s="141">
        <f t="shared" si="6"/>
        <v>24000</v>
      </c>
    </row>
    <row r="118" spans="1:12" x14ac:dyDescent="0.35">
      <c r="A118" s="135" t="s">
        <v>128</v>
      </c>
      <c r="B118" s="135" t="s">
        <v>107</v>
      </c>
      <c r="C118" s="136">
        <v>44822</v>
      </c>
      <c r="D118" s="137">
        <v>0.83333333333333304</v>
      </c>
      <c r="E118" s="132">
        <v>44822.833333333336</v>
      </c>
      <c r="F118" s="141">
        <f t="shared" si="0"/>
        <v>33000</v>
      </c>
      <c r="G118" s="141">
        <f t="shared" si="1"/>
        <v>27500</v>
      </c>
      <c r="H118" s="141">
        <f t="shared" si="2"/>
        <v>26400</v>
      </c>
      <c r="I118" s="141">
        <f t="shared" si="3"/>
        <v>25300</v>
      </c>
      <c r="J118" s="141">
        <f t="shared" si="4"/>
        <v>24200</v>
      </c>
      <c r="K118" s="141">
        <f t="shared" si="5"/>
        <v>23100</v>
      </c>
      <c r="L118" s="141">
        <f t="shared" si="6"/>
        <v>22000</v>
      </c>
    </row>
    <row r="119" spans="1:12" x14ac:dyDescent="0.35">
      <c r="A119" s="135" t="s">
        <v>128</v>
      </c>
      <c r="B119" s="135" t="s">
        <v>107</v>
      </c>
      <c r="C119" s="136">
        <v>44822</v>
      </c>
      <c r="D119" s="137">
        <v>0.875</v>
      </c>
      <c r="E119" s="132">
        <v>44822.875</v>
      </c>
      <c r="F119" s="141">
        <f t="shared" si="0"/>
        <v>30000</v>
      </c>
      <c r="G119" s="141">
        <f t="shared" si="1"/>
        <v>25000</v>
      </c>
      <c r="H119" s="141">
        <f t="shared" si="2"/>
        <v>24000</v>
      </c>
      <c r="I119" s="141">
        <f t="shared" si="3"/>
        <v>23000</v>
      </c>
      <c r="J119" s="141">
        <f t="shared" si="4"/>
        <v>22000</v>
      </c>
      <c r="K119" s="141">
        <f t="shared" si="5"/>
        <v>21000</v>
      </c>
      <c r="L119" s="141">
        <f t="shared" si="6"/>
        <v>20000</v>
      </c>
    </row>
    <row r="120" spans="1:12" x14ac:dyDescent="0.35">
      <c r="A120" s="135" t="s">
        <v>128</v>
      </c>
      <c r="B120" s="135" t="s">
        <v>107</v>
      </c>
      <c r="C120" s="136">
        <v>44822</v>
      </c>
      <c r="D120" s="137">
        <v>0.91666666666666696</v>
      </c>
      <c r="E120" s="132">
        <v>44822.916666666664</v>
      </c>
      <c r="F120" s="141">
        <f t="shared" si="0"/>
        <v>27000</v>
      </c>
      <c r="G120" s="141">
        <f t="shared" si="1"/>
        <v>22500</v>
      </c>
      <c r="H120" s="141">
        <f t="shared" si="2"/>
        <v>21600</v>
      </c>
      <c r="I120" s="141">
        <f t="shared" si="3"/>
        <v>20700</v>
      </c>
      <c r="J120" s="141">
        <f t="shared" si="4"/>
        <v>19800</v>
      </c>
      <c r="K120" s="141">
        <f t="shared" si="5"/>
        <v>18900</v>
      </c>
      <c r="L120" s="141">
        <f t="shared" si="6"/>
        <v>18000</v>
      </c>
    </row>
    <row r="121" spans="1:12" x14ac:dyDescent="0.35">
      <c r="A121" s="135" t="s">
        <v>128</v>
      </c>
      <c r="B121" s="135" t="s">
        <v>110</v>
      </c>
      <c r="C121" s="136">
        <v>44823</v>
      </c>
      <c r="D121" s="137">
        <v>0.95833333333333304</v>
      </c>
      <c r="E121" s="132">
        <v>44822.958333333336</v>
      </c>
      <c r="F121" s="141">
        <f t="shared" si="0"/>
        <v>24000</v>
      </c>
      <c r="G121" s="141">
        <f t="shared" si="1"/>
        <v>20000</v>
      </c>
      <c r="H121" s="141">
        <f t="shared" si="2"/>
        <v>19200</v>
      </c>
      <c r="I121" s="141">
        <f t="shared" si="3"/>
        <v>18400</v>
      </c>
      <c r="J121" s="141">
        <f t="shared" si="4"/>
        <v>17600</v>
      </c>
      <c r="K121" s="141">
        <f t="shared" si="5"/>
        <v>16800</v>
      </c>
      <c r="L121" s="141">
        <f t="shared" si="6"/>
        <v>16000</v>
      </c>
    </row>
    <row r="122" spans="1:12" x14ac:dyDescent="0.35">
      <c r="A122" s="135" t="s">
        <v>129</v>
      </c>
      <c r="B122" s="135" t="s">
        <v>110</v>
      </c>
      <c r="C122" s="136">
        <v>44823</v>
      </c>
      <c r="D122" s="137">
        <v>1</v>
      </c>
      <c r="E122" s="132">
        <v>44823</v>
      </c>
      <c r="F122" s="141">
        <f t="shared" si="0"/>
        <v>21000</v>
      </c>
      <c r="G122" s="141">
        <f t="shared" si="1"/>
        <v>17500</v>
      </c>
      <c r="H122" s="141">
        <f t="shared" si="2"/>
        <v>16800</v>
      </c>
      <c r="I122" s="141">
        <f t="shared" si="3"/>
        <v>16100</v>
      </c>
      <c r="J122" s="141">
        <f t="shared" si="4"/>
        <v>15400</v>
      </c>
      <c r="K122" s="141">
        <f t="shared" si="5"/>
        <v>14700</v>
      </c>
      <c r="L122" s="141">
        <f t="shared" si="6"/>
        <v>14000</v>
      </c>
    </row>
    <row r="123" spans="1:12" x14ac:dyDescent="0.35">
      <c r="A123" s="135" t="s">
        <v>129</v>
      </c>
      <c r="B123" s="135" t="s">
        <v>110</v>
      </c>
      <c r="C123" s="136">
        <v>44823</v>
      </c>
      <c r="D123" s="137">
        <v>4.1666666666666664E-2</v>
      </c>
      <c r="E123" s="132">
        <v>44823.041666666664</v>
      </c>
      <c r="F123" s="141">
        <f t="shared" si="0"/>
        <v>18000</v>
      </c>
      <c r="G123" s="141">
        <f t="shared" si="1"/>
        <v>15000</v>
      </c>
      <c r="H123" s="141">
        <f t="shared" si="2"/>
        <v>14400</v>
      </c>
      <c r="I123" s="141">
        <f t="shared" si="3"/>
        <v>13800</v>
      </c>
      <c r="J123" s="141">
        <f t="shared" si="4"/>
        <v>13200</v>
      </c>
      <c r="K123" s="141">
        <f t="shared" si="5"/>
        <v>12600</v>
      </c>
      <c r="L123" s="141">
        <f t="shared" si="6"/>
        <v>12000</v>
      </c>
    </row>
    <row r="124" spans="1:12" x14ac:dyDescent="0.35">
      <c r="A124" s="135" t="s">
        <v>129</v>
      </c>
      <c r="B124" s="135" t="s">
        <v>110</v>
      </c>
      <c r="C124" s="136">
        <v>44823</v>
      </c>
      <c r="D124" s="137">
        <v>8.3333333333333329E-2</v>
      </c>
      <c r="E124" s="132">
        <v>44823.083333333336</v>
      </c>
      <c r="F124" s="141">
        <f t="shared" si="0"/>
        <v>15000</v>
      </c>
      <c r="G124" s="141">
        <f t="shared" si="1"/>
        <v>12500</v>
      </c>
      <c r="H124" s="141">
        <f t="shared" si="2"/>
        <v>12000</v>
      </c>
      <c r="I124" s="141">
        <f t="shared" si="3"/>
        <v>11500</v>
      </c>
      <c r="J124" s="141">
        <f t="shared" si="4"/>
        <v>11000</v>
      </c>
      <c r="K124" s="141">
        <f t="shared" si="5"/>
        <v>10500</v>
      </c>
      <c r="L124" s="141">
        <f t="shared" si="6"/>
        <v>10000</v>
      </c>
    </row>
    <row r="125" spans="1:12" x14ac:dyDescent="0.35">
      <c r="A125" s="135" t="s">
        <v>129</v>
      </c>
      <c r="B125" s="135" t="s">
        <v>110</v>
      </c>
      <c r="C125" s="136">
        <v>44823</v>
      </c>
      <c r="D125" s="137">
        <v>0.125</v>
      </c>
      <c r="E125" s="132">
        <v>44823.125</v>
      </c>
      <c r="F125" s="141">
        <f t="shared" si="0"/>
        <v>12000</v>
      </c>
      <c r="G125" s="141">
        <f t="shared" si="1"/>
        <v>10000</v>
      </c>
      <c r="H125" s="141">
        <f t="shared" si="2"/>
        <v>9600</v>
      </c>
      <c r="I125" s="141">
        <f t="shared" si="3"/>
        <v>9200</v>
      </c>
      <c r="J125" s="141">
        <f t="shared" si="4"/>
        <v>8800</v>
      </c>
      <c r="K125" s="141">
        <f t="shared" si="5"/>
        <v>8400</v>
      </c>
      <c r="L125" s="141">
        <f t="shared" si="6"/>
        <v>8000</v>
      </c>
    </row>
    <row r="126" spans="1:12" x14ac:dyDescent="0.35">
      <c r="A126" s="135" t="s">
        <v>129</v>
      </c>
      <c r="B126" s="135" t="s">
        <v>110</v>
      </c>
      <c r="C126" s="136">
        <v>44823</v>
      </c>
      <c r="D126" s="137">
        <v>0.16666666666666699</v>
      </c>
      <c r="E126" s="132">
        <v>44823.166666666664</v>
      </c>
      <c r="F126" s="141">
        <f t="shared" si="0"/>
        <v>9000</v>
      </c>
      <c r="G126" s="141">
        <f t="shared" si="1"/>
        <v>7500</v>
      </c>
      <c r="H126" s="141">
        <f t="shared" si="2"/>
        <v>7200</v>
      </c>
      <c r="I126" s="141">
        <f t="shared" si="3"/>
        <v>6900</v>
      </c>
      <c r="J126" s="141">
        <f t="shared" si="4"/>
        <v>6600</v>
      </c>
      <c r="K126" s="141">
        <f t="shared" si="5"/>
        <v>6300</v>
      </c>
      <c r="L126" s="141">
        <f t="shared" si="6"/>
        <v>6000</v>
      </c>
    </row>
    <row r="127" spans="1:12" x14ac:dyDescent="0.35">
      <c r="A127" s="135" t="s">
        <v>129</v>
      </c>
      <c r="B127" s="135" t="s">
        <v>110</v>
      </c>
      <c r="C127" s="136">
        <v>44823</v>
      </c>
      <c r="D127" s="137">
        <v>0.20833333333333301</v>
      </c>
      <c r="E127" s="132">
        <v>44823.208333333336</v>
      </c>
      <c r="F127" s="141">
        <f t="shared" si="0"/>
        <v>6000</v>
      </c>
      <c r="G127" s="141">
        <f t="shared" si="1"/>
        <v>5000</v>
      </c>
      <c r="H127" s="141">
        <f t="shared" si="2"/>
        <v>4800</v>
      </c>
      <c r="I127" s="141">
        <f t="shared" si="3"/>
        <v>4600</v>
      </c>
      <c r="J127" s="141">
        <f t="shared" si="4"/>
        <v>4400</v>
      </c>
      <c r="K127" s="141">
        <f t="shared" si="5"/>
        <v>4200</v>
      </c>
      <c r="L127" s="141">
        <f t="shared" si="6"/>
        <v>4000</v>
      </c>
    </row>
    <row r="128" spans="1:12" x14ac:dyDescent="0.35">
      <c r="A128" s="135" t="s">
        <v>129</v>
      </c>
      <c r="B128" s="135" t="s">
        <v>110</v>
      </c>
      <c r="C128" s="136">
        <v>44823</v>
      </c>
      <c r="D128" s="137">
        <v>0.25</v>
      </c>
      <c r="E128" s="132">
        <v>44823.25</v>
      </c>
      <c r="F128" s="141">
        <f t="shared" si="0"/>
        <v>3000</v>
      </c>
      <c r="G128" s="141">
        <f t="shared" si="1"/>
        <v>2500</v>
      </c>
      <c r="H128" s="141">
        <f t="shared" si="2"/>
        <v>2400</v>
      </c>
      <c r="I128" s="141">
        <f t="shared" si="3"/>
        <v>2300</v>
      </c>
      <c r="J128" s="141">
        <f t="shared" si="4"/>
        <v>2200</v>
      </c>
      <c r="K128" s="141">
        <f t="shared" si="5"/>
        <v>2100</v>
      </c>
      <c r="L128" s="141">
        <f t="shared" si="6"/>
        <v>2000</v>
      </c>
    </row>
    <row r="129" spans="1:12" x14ac:dyDescent="0.35">
      <c r="A129" s="135" t="s">
        <v>129</v>
      </c>
      <c r="B129" s="135" t="s">
        <v>110</v>
      </c>
      <c r="C129" s="136">
        <v>44823</v>
      </c>
      <c r="D129" s="137">
        <v>0.29166666666666702</v>
      </c>
      <c r="E129" s="132">
        <v>44823.291666666664</v>
      </c>
      <c r="F129" s="143"/>
      <c r="G129" s="144"/>
      <c r="H129" s="144"/>
      <c r="I129" s="144"/>
      <c r="J129" s="144"/>
      <c r="K129" s="144"/>
      <c r="L129" s="144"/>
    </row>
  </sheetData>
  <autoFilter ref="A1:L142" xr:uid="{00000000-0009-0000-0000-000001000000}">
    <sortState xmlns:xlrd2="http://schemas.microsoft.com/office/spreadsheetml/2017/richdata2" ref="A2:L142">
      <sortCondition ref="E1:E142"/>
    </sortState>
  </autoFilter>
  <conditionalFormatting sqref="F1:L73 F75:L1048576">
    <cfRule type="cellIs" dxfId="1" priority="2" operator="between">
      <formula>90000</formula>
      <formula>80000</formula>
    </cfRule>
  </conditionalFormatting>
  <conditionalFormatting sqref="F74:L74">
    <cfRule type="cellIs" dxfId="0" priority="1" operator="between">
      <formula>89000</formula>
      <formula>79000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102"/>
  <sheetViews>
    <sheetView topLeftCell="A45" zoomScale="70" zoomScaleNormal="70" workbookViewId="0">
      <selection activeCell="E51" sqref="E51"/>
    </sheetView>
  </sheetViews>
  <sheetFormatPr defaultRowHeight="14.5" x14ac:dyDescent="0.35"/>
  <cols>
    <col min="4" max="4" width="11.54296875" bestFit="1" customWidth="1"/>
    <col min="5" max="5" width="17.08984375" bestFit="1" customWidth="1"/>
    <col min="6" max="7" width="37.1796875" customWidth="1"/>
    <col min="8" max="8" width="10" customWidth="1"/>
    <col min="10" max="11" width="30.81640625" customWidth="1"/>
    <col min="12" max="12" width="11.453125" customWidth="1"/>
    <col min="14" max="14" width="11.453125" customWidth="1"/>
    <col min="15" max="15" width="14.08984375" style="90" customWidth="1"/>
    <col min="16" max="16" width="17.08984375" customWidth="1"/>
    <col min="17" max="17" width="20" customWidth="1"/>
    <col min="18" max="20" width="16.1796875" customWidth="1"/>
    <col min="21" max="22" width="18.08984375" customWidth="1"/>
    <col min="26" max="32" width="11" customWidth="1"/>
  </cols>
  <sheetData>
    <row r="1" spans="1:32" s="91" customFormat="1" ht="87" x14ac:dyDescent="0.35">
      <c r="A1" s="4" t="s">
        <v>90</v>
      </c>
      <c r="B1" s="4" t="s">
        <v>91</v>
      </c>
      <c r="C1" s="4" t="s">
        <v>92</v>
      </c>
      <c r="D1" s="100" t="s">
        <v>122</v>
      </c>
      <c r="E1" s="91" t="s">
        <v>0</v>
      </c>
      <c r="F1" s="92" t="s">
        <v>1</v>
      </c>
      <c r="G1" s="92" t="s">
        <v>120</v>
      </c>
      <c r="H1" s="93" t="s">
        <v>2</v>
      </c>
      <c r="I1" s="93" t="s">
        <v>3</v>
      </c>
      <c r="J1" s="94" t="s">
        <v>4</v>
      </c>
      <c r="K1" s="94" t="s">
        <v>120</v>
      </c>
      <c r="L1" s="93" t="s">
        <v>2</v>
      </c>
      <c r="M1" s="93" t="s">
        <v>3</v>
      </c>
      <c r="N1" s="92" t="s">
        <v>116</v>
      </c>
      <c r="O1" s="95" t="s">
        <v>114</v>
      </c>
      <c r="P1" s="94" t="s">
        <v>117</v>
      </c>
      <c r="Q1" s="94" t="s">
        <v>118</v>
      </c>
      <c r="R1" s="96" t="s">
        <v>6</v>
      </c>
      <c r="S1" s="94" t="s">
        <v>7</v>
      </c>
      <c r="T1" s="96" t="s">
        <v>8</v>
      </c>
      <c r="U1" s="96" t="s">
        <v>9</v>
      </c>
      <c r="V1" s="96" t="s">
        <v>10</v>
      </c>
      <c r="W1" s="98" t="s">
        <v>11</v>
      </c>
      <c r="Z1" s="91" t="s">
        <v>12</v>
      </c>
      <c r="AA1" s="92" t="s">
        <v>112</v>
      </c>
      <c r="AB1" s="97" t="s">
        <v>113</v>
      </c>
      <c r="AC1" s="94" t="s">
        <v>115</v>
      </c>
      <c r="AD1" s="93" t="s">
        <v>13</v>
      </c>
      <c r="AE1" s="96" t="s">
        <v>14</v>
      </c>
      <c r="AF1" s="98" t="s">
        <v>15</v>
      </c>
    </row>
    <row r="2" spans="1:32" s="87" customFormat="1" ht="87" x14ac:dyDescent="0.35">
      <c r="E2" s="87" t="s">
        <v>0</v>
      </c>
      <c r="F2" s="87" t="s">
        <v>16</v>
      </c>
      <c r="H2" s="87" t="s">
        <v>17</v>
      </c>
      <c r="I2" s="87" t="s">
        <v>18</v>
      </c>
      <c r="J2" s="87" t="s">
        <v>19</v>
      </c>
      <c r="L2" s="87" t="s">
        <v>20</v>
      </c>
      <c r="M2" s="87" t="s">
        <v>21</v>
      </c>
      <c r="N2" s="87" t="s">
        <v>22</v>
      </c>
      <c r="O2" s="88" t="s">
        <v>5</v>
      </c>
      <c r="R2" s="87" t="s">
        <v>6</v>
      </c>
      <c r="S2" s="87" t="s">
        <v>7</v>
      </c>
      <c r="T2" s="87" t="s">
        <v>8</v>
      </c>
      <c r="U2" s="87" t="s">
        <v>23</v>
      </c>
      <c r="V2" s="87" t="s">
        <v>10</v>
      </c>
      <c r="W2" s="87" t="s">
        <v>24</v>
      </c>
    </row>
    <row r="3" spans="1:32" x14ac:dyDescent="0.35">
      <c r="A3" t="s">
        <v>121</v>
      </c>
      <c r="D3" s="101">
        <v>44696</v>
      </c>
      <c r="E3" s="1">
        <v>45059</v>
      </c>
      <c r="F3" t="s">
        <v>25</v>
      </c>
      <c r="H3">
        <v>-0.11934599999999999</v>
      </c>
      <c r="I3">
        <v>51.503222000000001</v>
      </c>
      <c r="J3" t="s">
        <v>26</v>
      </c>
      <c r="L3">
        <v>-9.4541E-2</v>
      </c>
      <c r="M3">
        <v>51.508063999999997</v>
      </c>
      <c r="N3" s="2">
        <v>14456</v>
      </c>
      <c r="O3" s="89">
        <v>6104</v>
      </c>
      <c r="P3" s="2"/>
      <c r="Q3" s="2">
        <v>6104</v>
      </c>
      <c r="R3" s="2">
        <f>N3-O3</f>
        <v>8352</v>
      </c>
      <c r="S3" s="2">
        <v>3000</v>
      </c>
      <c r="T3" s="2">
        <v>11352</v>
      </c>
      <c r="U3">
        <v>5.68</v>
      </c>
      <c r="V3" s="3">
        <v>0.95972222222222225</v>
      </c>
      <c r="W3">
        <v>0</v>
      </c>
    </row>
    <row r="4" spans="1:32" x14ac:dyDescent="0.35">
      <c r="E4" s="1">
        <v>45059.041666666664</v>
      </c>
      <c r="F4" t="s">
        <v>27</v>
      </c>
      <c r="H4">
        <v>-0.1179283</v>
      </c>
      <c r="I4">
        <v>51.504572500000002</v>
      </c>
      <c r="J4" t="s">
        <v>28</v>
      </c>
      <c r="L4">
        <v>-8.7395E-2</v>
      </c>
      <c r="M4">
        <v>51.506782000000001</v>
      </c>
      <c r="N4" s="2">
        <v>15295</v>
      </c>
      <c r="O4" s="89">
        <v>7704</v>
      </c>
      <c r="P4" s="2">
        <f>O4-O3</f>
        <v>1600</v>
      </c>
      <c r="Q4" s="2">
        <f>Q3+P4</f>
        <v>7704</v>
      </c>
      <c r="R4" s="2">
        <f t="shared" ref="R4:R67" si="0">N4-O4</f>
        <v>7591</v>
      </c>
      <c r="S4" s="2">
        <v>3000</v>
      </c>
      <c r="T4" s="2">
        <v>10591</v>
      </c>
      <c r="U4">
        <v>5.3</v>
      </c>
      <c r="V4" s="3">
        <v>0.57222222222222219</v>
      </c>
      <c r="W4">
        <v>0</v>
      </c>
    </row>
    <row r="5" spans="1:32" x14ac:dyDescent="0.35">
      <c r="E5" s="1">
        <v>45059.083333333336</v>
      </c>
      <c r="F5" t="s">
        <v>27</v>
      </c>
      <c r="H5">
        <v>-0.1179283</v>
      </c>
      <c r="I5">
        <v>51.504572500000002</v>
      </c>
      <c r="J5" t="s">
        <v>29</v>
      </c>
      <c r="L5">
        <v>-8.8682999999999998E-2</v>
      </c>
      <c r="M5">
        <v>51.506942000000002</v>
      </c>
      <c r="N5" s="2">
        <v>16620</v>
      </c>
      <c r="O5" s="89">
        <v>7737</v>
      </c>
      <c r="P5" s="2">
        <f t="shared" ref="P5:P68" si="1">O5-O4</f>
        <v>33</v>
      </c>
      <c r="Q5" s="2">
        <f t="shared" ref="Q5:Q68" si="2">Q4+P5</f>
        <v>7737</v>
      </c>
      <c r="R5" s="2">
        <f t="shared" si="0"/>
        <v>8883</v>
      </c>
      <c r="S5" s="2">
        <v>3000</v>
      </c>
      <c r="T5" s="2">
        <v>11883</v>
      </c>
      <c r="U5">
        <v>5.94</v>
      </c>
      <c r="V5" s="3">
        <v>0.36874999999999997</v>
      </c>
      <c r="W5">
        <v>0</v>
      </c>
      <c r="AB5" t="s">
        <v>30</v>
      </c>
    </row>
    <row r="6" spans="1:32" x14ac:dyDescent="0.35">
      <c r="E6" s="1">
        <v>45059.125</v>
      </c>
      <c r="F6" t="s">
        <v>31</v>
      </c>
      <c r="H6">
        <v>-0.11753470000000001</v>
      </c>
      <c r="I6">
        <v>51.506167300000001</v>
      </c>
      <c r="J6" t="s">
        <v>32</v>
      </c>
      <c r="L6">
        <v>-9.4926999999999997E-2</v>
      </c>
      <c r="M6">
        <v>51.508170999999997</v>
      </c>
      <c r="N6" s="2">
        <v>18555</v>
      </c>
      <c r="O6" s="89">
        <v>9150</v>
      </c>
      <c r="P6" s="2">
        <f t="shared" si="1"/>
        <v>1413</v>
      </c>
      <c r="Q6" s="2">
        <f t="shared" si="2"/>
        <v>9150</v>
      </c>
      <c r="R6" s="2">
        <f t="shared" si="0"/>
        <v>9405</v>
      </c>
      <c r="S6" s="2">
        <v>2500</v>
      </c>
      <c r="T6" s="2">
        <v>11905</v>
      </c>
      <c r="U6">
        <v>5.95</v>
      </c>
      <c r="V6" s="3">
        <v>0.21458333333333335</v>
      </c>
      <c r="W6">
        <v>0</v>
      </c>
      <c r="AB6" t="s">
        <v>33</v>
      </c>
    </row>
    <row r="7" spans="1:32" x14ac:dyDescent="0.35">
      <c r="E7" s="1">
        <v>45059.166666666664</v>
      </c>
      <c r="F7" t="s">
        <v>34</v>
      </c>
      <c r="H7">
        <v>-0.115803</v>
      </c>
      <c r="I7">
        <v>51.507446999999999</v>
      </c>
      <c r="J7" t="s">
        <v>35</v>
      </c>
      <c r="L7">
        <v>-0.10402500000000001</v>
      </c>
      <c r="M7">
        <v>51.508758999999998</v>
      </c>
      <c r="N7" s="2">
        <v>18867</v>
      </c>
      <c r="O7" s="89">
        <v>9055</v>
      </c>
      <c r="P7" s="2">
        <f t="shared" si="1"/>
        <v>-95</v>
      </c>
      <c r="Q7" s="2">
        <f t="shared" si="2"/>
        <v>9055</v>
      </c>
      <c r="R7" s="2">
        <f t="shared" si="0"/>
        <v>9812</v>
      </c>
      <c r="S7" s="2">
        <v>1000</v>
      </c>
      <c r="T7" s="2">
        <v>10812</v>
      </c>
      <c r="U7">
        <v>5.41</v>
      </c>
      <c r="V7" s="3">
        <v>0.95694444444444438</v>
      </c>
      <c r="W7">
        <v>0</v>
      </c>
      <c r="AB7" t="s">
        <v>36</v>
      </c>
    </row>
    <row r="8" spans="1:32" x14ac:dyDescent="0.35">
      <c r="E8" s="1">
        <v>45059.208333333336</v>
      </c>
      <c r="F8" t="s">
        <v>37</v>
      </c>
      <c r="H8">
        <v>-0.11891</v>
      </c>
      <c r="I8">
        <v>51.504373000000001</v>
      </c>
      <c r="J8" t="s">
        <v>35</v>
      </c>
      <c r="L8">
        <v>-0.10402500000000001</v>
      </c>
      <c r="M8">
        <v>51.508758999999998</v>
      </c>
      <c r="N8" s="2">
        <v>20286</v>
      </c>
      <c r="O8" s="89">
        <v>12811</v>
      </c>
      <c r="P8" s="2">
        <f t="shared" si="1"/>
        <v>3756</v>
      </c>
      <c r="Q8" s="2">
        <f t="shared" si="2"/>
        <v>12811</v>
      </c>
      <c r="R8" s="2">
        <f t="shared" si="0"/>
        <v>7475</v>
      </c>
      <c r="S8" s="2">
        <v>2000</v>
      </c>
      <c r="T8" s="2">
        <v>9475</v>
      </c>
      <c r="U8">
        <v>4.74</v>
      </c>
      <c r="V8" s="3">
        <v>0.17222222222222225</v>
      </c>
      <c r="W8">
        <v>0</v>
      </c>
      <c r="AB8" t="s">
        <v>38</v>
      </c>
    </row>
    <row r="9" spans="1:32" x14ac:dyDescent="0.35">
      <c r="E9" s="1">
        <v>45059.25</v>
      </c>
      <c r="F9" t="s">
        <v>37</v>
      </c>
      <c r="H9">
        <v>-0.11891</v>
      </c>
      <c r="I9">
        <v>51.504373000000001</v>
      </c>
      <c r="J9" t="s">
        <v>39</v>
      </c>
      <c r="L9">
        <v>-0.104754</v>
      </c>
      <c r="M9">
        <v>51.508772</v>
      </c>
      <c r="N9" s="2">
        <v>21928</v>
      </c>
      <c r="O9" s="89">
        <v>14835</v>
      </c>
      <c r="P9" s="2">
        <f t="shared" si="1"/>
        <v>2024</v>
      </c>
      <c r="Q9" s="2">
        <f t="shared" si="2"/>
        <v>14835</v>
      </c>
      <c r="R9" s="2">
        <f t="shared" si="0"/>
        <v>7093</v>
      </c>
      <c r="S9" s="2">
        <v>1500</v>
      </c>
      <c r="T9" s="2">
        <v>8593</v>
      </c>
      <c r="U9">
        <v>4.3</v>
      </c>
      <c r="V9" s="3">
        <v>0.48958333333333331</v>
      </c>
      <c r="W9">
        <v>0</v>
      </c>
      <c r="AB9" t="s">
        <v>40</v>
      </c>
    </row>
    <row r="10" spans="1:32" x14ac:dyDescent="0.35">
      <c r="E10" s="1">
        <v>45059.291666666664</v>
      </c>
      <c r="F10" t="s">
        <v>37</v>
      </c>
      <c r="H10">
        <v>-0.11891</v>
      </c>
      <c r="I10">
        <v>51.504373000000001</v>
      </c>
      <c r="J10" t="s">
        <v>41</v>
      </c>
      <c r="L10">
        <v>-9.2246999999999996E-2</v>
      </c>
      <c r="M10">
        <v>51.507536000000002</v>
      </c>
      <c r="N10" s="2">
        <v>22951</v>
      </c>
      <c r="O10" s="89">
        <v>18157</v>
      </c>
      <c r="P10" s="2">
        <f t="shared" si="1"/>
        <v>3322</v>
      </c>
      <c r="Q10" s="2">
        <f t="shared" si="2"/>
        <v>18157</v>
      </c>
      <c r="R10" s="2">
        <f t="shared" si="0"/>
        <v>4794</v>
      </c>
      <c r="S10" s="2">
        <v>3000</v>
      </c>
      <c r="T10" s="2">
        <v>7794</v>
      </c>
      <c r="U10">
        <v>3.9</v>
      </c>
      <c r="V10" s="3">
        <v>6.5277777777777782E-2</v>
      </c>
      <c r="W10">
        <v>0</v>
      </c>
      <c r="AB10" t="s">
        <v>42</v>
      </c>
    </row>
    <row r="11" spans="1:32" x14ac:dyDescent="0.35">
      <c r="E11" s="1">
        <v>45059.333333333336</v>
      </c>
      <c r="F11" t="s">
        <v>37</v>
      </c>
      <c r="H11">
        <v>-0.11891</v>
      </c>
      <c r="I11">
        <v>51.504373000000001</v>
      </c>
      <c r="J11" t="s">
        <v>43</v>
      </c>
      <c r="L11">
        <v>-9.0105631000000005E-2</v>
      </c>
      <c r="M11">
        <v>51.506826320000002</v>
      </c>
      <c r="N11" s="2">
        <v>36000</v>
      </c>
      <c r="O11" s="89">
        <v>19540</v>
      </c>
      <c r="P11" s="2">
        <f t="shared" si="1"/>
        <v>1383</v>
      </c>
      <c r="Q11" s="2">
        <f t="shared" si="2"/>
        <v>19540</v>
      </c>
      <c r="R11" s="2">
        <f t="shared" si="0"/>
        <v>16460</v>
      </c>
      <c r="S11" s="2">
        <v>3000</v>
      </c>
      <c r="T11" s="2">
        <v>19460</v>
      </c>
      <c r="U11">
        <v>9.73</v>
      </c>
      <c r="V11" s="3">
        <v>0.84444444444444444</v>
      </c>
      <c r="W11">
        <v>0</v>
      </c>
      <c r="AB11" t="s">
        <v>44</v>
      </c>
    </row>
    <row r="12" spans="1:32" x14ac:dyDescent="0.35">
      <c r="E12" s="1">
        <v>45059.375</v>
      </c>
      <c r="F12" t="s">
        <v>45</v>
      </c>
      <c r="H12">
        <v>-0.11787499999999999</v>
      </c>
      <c r="I12">
        <v>51.504544000000003</v>
      </c>
      <c r="J12" t="s">
        <v>46</v>
      </c>
      <c r="L12">
        <v>-8.9674000000000004E-2</v>
      </c>
      <c r="M12">
        <v>51.478319999999997</v>
      </c>
      <c r="N12" s="2">
        <v>26000</v>
      </c>
      <c r="O12" s="89">
        <v>20588</v>
      </c>
      <c r="P12" s="2">
        <f t="shared" si="1"/>
        <v>1048</v>
      </c>
      <c r="Q12" s="2">
        <f t="shared" si="2"/>
        <v>20588</v>
      </c>
      <c r="R12" s="2">
        <f t="shared" si="0"/>
        <v>5412</v>
      </c>
      <c r="S12" s="2">
        <v>5000</v>
      </c>
      <c r="T12" s="2">
        <v>10412</v>
      </c>
      <c r="U12">
        <v>5.21</v>
      </c>
      <c r="V12" s="3">
        <v>0.65069444444444446</v>
      </c>
      <c r="W12">
        <v>0</v>
      </c>
      <c r="AB12" t="s">
        <v>47</v>
      </c>
    </row>
    <row r="13" spans="1:32" x14ac:dyDescent="0.35">
      <c r="E13" s="1">
        <v>45059.416666666664</v>
      </c>
      <c r="F13" t="s">
        <v>48</v>
      </c>
      <c r="H13">
        <v>-0.113734</v>
      </c>
      <c r="I13">
        <v>51.507978999999999</v>
      </c>
      <c r="J13" t="s">
        <v>49</v>
      </c>
      <c r="L13">
        <v>-7.6123114000000006E-2</v>
      </c>
      <c r="M13">
        <v>51.504565659999997</v>
      </c>
      <c r="N13" s="2">
        <v>28210</v>
      </c>
      <c r="O13" s="89">
        <v>22492</v>
      </c>
      <c r="P13" s="2">
        <f t="shared" si="1"/>
        <v>1904</v>
      </c>
      <c r="Q13" s="2">
        <f t="shared" si="2"/>
        <v>22492</v>
      </c>
      <c r="R13" s="2">
        <f t="shared" si="0"/>
        <v>5718</v>
      </c>
      <c r="S13" s="2">
        <v>6500</v>
      </c>
      <c r="T13" s="2">
        <v>12218</v>
      </c>
      <c r="U13">
        <v>6.11</v>
      </c>
      <c r="V13" s="3">
        <v>0.84513888888888899</v>
      </c>
      <c r="W13">
        <v>0</v>
      </c>
    </row>
    <row r="14" spans="1:32" x14ac:dyDescent="0.35">
      <c r="E14" s="1">
        <v>45059.458333333336</v>
      </c>
      <c r="F14" t="s">
        <v>50</v>
      </c>
      <c r="H14">
        <v>-0.104362</v>
      </c>
      <c r="I14">
        <v>51.508732000000002</v>
      </c>
      <c r="J14" t="s">
        <v>51</v>
      </c>
      <c r="L14">
        <v>-7.9505000000000006E-2</v>
      </c>
      <c r="M14">
        <v>51.503388000000001</v>
      </c>
      <c r="N14" s="2">
        <v>31001</v>
      </c>
      <c r="O14" s="89">
        <v>25655</v>
      </c>
      <c r="P14" s="2">
        <f t="shared" si="1"/>
        <v>3163</v>
      </c>
      <c r="Q14" s="2">
        <f t="shared" si="2"/>
        <v>25655</v>
      </c>
      <c r="R14" s="2">
        <f t="shared" si="0"/>
        <v>5346</v>
      </c>
      <c r="S14" s="2">
        <v>7000</v>
      </c>
      <c r="T14" s="2">
        <v>12346</v>
      </c>
      <c r="U14">
        <v>6.17</v>
      </c>
      <c r="V14" s="3">
        <v>0.48749999999999999</v>
      </c>
      <c r="W14">
        <v>0</v>
      </c>
    </row>
    <row r="15" spans="1:32" x14ac:dyDescent="0.35">
      <c r="E15" s="1">
        <v>45059.5</v>
      </c>
      <c r="F15" t="s">
        <v>49</v>
      </c>
      <c r="H15">
        <v>-7.6058000000000001E-2</v>
      </c>
      <c r="I15">
        <v>51.504483999999998</v>
      </c>
      <c r="J15" t="s">
        <v>52</v>
      </c>
      <c r="L15">
        <v>-7.2477246999999995E-2</v>
      </c>
      <c r="M15">
        <v>51.502092050000002</v>
      </c>
      <c r="N15" s="2">
        <v>33001</v>
      </c>
      <c r="O15" s="89">
        <v>26003</v>
      </c>
      <c r="P15" s="2">
        <f t="shared" si="1"/>
        <v>348</v>
      </c>
      <c r="Q15" s="2">
        <f t="shared" si="2"/>
        <v>26003</v>
      </c>
      <c r="R15" s="2">
        <f t="shared" si="0"/>
        <v>6998</v>
      </c>
      <c r="S15" s="2">
        <v>5000</v>
      </c>
      <c r="T15" s="2">
        <v>11998</v>
      </c>
      <c r="U15">
        <v>6</v>
      </c>
      <c r="V15" s="3">
        <v>0.78333333333333333</v>
      </c>
      <c r="W15">
        <v>0</v>
      </c>
    </row>
    <row r="16" spans="1:32" x14ac:dyDescent="0.35">
      <c r="E16" s="1">
        <v>45059.541666666664</v>
      </c>
      <c r="F16" t="s">
        <v>53</v>
      </c>
      <c r="H16">
        <v>-7.7511999999999998E-2</v>
      </c>
      <c r="I16">
        <v>51.504837000000002</v>
      </c>
      <c r="J16" t="s">
        <v>54</v>
      </c>
      <c r="L16">
        <v>-6.2044901999999999E-2</v>
      </c>
      <c r="M16">
        <v>51.500617380000001</v>
      </c>
      <c r="N16" s="2">
        <v>37001</v>
      </c>
      <c r="O16" s="89">
        <v>26989</v>
      </c>
      <c r="P16" s="2">
        <f t="shared" si="1"/>
        <v>986</v>
      </c>
      <c r="Q16" s="2">
        <f t="shared" si="2"/>
        <v>26989</v>
      </c>
      <c r="R16" s="2">
        <f t="shared" si="0"/>
        <v>10012</v>
      </c>
      <c r="S16" s="2">
        <v>4500</v>
      </c>
      <c r="T16" s="2">
        <v>14512</v>
      </c>
      <c r="U16">
        <v>7.26</v>
      </c>
      <c r="V16" s="3">
        <v>0.30208333333333331</v>
      </c>
      <c r="W16" s="2">
        <v>2000</v>
      </c>
    </row>
    <row r="17" spans="5:23" x14ac:dyDescent="0.35">
      <c r="E17" s="1">
        <v>45059.583333333336</v>
      </c>
      <c r="F17" t="s">
        <v>53</v>
      </c>
      <c r="H17">
        <v>-7.7511999999999998E-2</v>
      </c>
      <c r="I17">
        <v>51.504837000000002</v>
      </c>
      <c r="J17" t="s">
        <v>55</v>
      </c>
      <c r="L17">
        <v>-5.9098999999999999E-2</v>
      </c>
      <c r="M17">
        <v>51.500511000000003</v>
      </c>
      <c r="N17" s="2">
        <v>39501</v>
      </c>
      <c r="O17" s="89">
        <v>27258</v>
      </c>
      <c r="P17" s="2">
        <f t="shared" si="1"/>
        <v>269</v>
      </c>
      <c r="Q17" s="2">
        <f t="shared" si="2"/>
        <v>27258</v>
      </c>
      <c r="R17" s="2">
        <f t="shared" si="0"/>
        <v>12243</v>
      </c>
      <c r="S17" s="2">
        <v>5000</v>
      </c>
      <c r="T17" s="2">
        <v>17243</v>
      </c>
      <c r="U17">
        <v>8.6199999999999992</v>
      </c>
      <c r="V17" s="3">
        <v>0.35902777777777778</v>
      </c>
      <c r="W17" s="2">
        <v>2000</v>
      </c>
    </row>
    <row r="18" spans="5:23" x14ac:dyDescent="0.35">
      <c r="E18" s="1">
        <v>45059.625</v>
      </c>
      <c r="F18" t="s">
        <v>53</v>
      </c>
      <c r="H18">
        <v>-7.7511999999999998E-2</v>
      </c>
      <c r="I18">
        <v>51.504837000000002</v>
      </c>
      <c r="J18" t="s">
        <v>56</v>
      </c>
      <c r="L18">
        <v>-7.0835999999999996E-2</v>
      </c>
      <c r="M18">
        <v>51.501663000000001</v>
      </c>
      <c r="N18" s="2">
        <v>42001</v>
      </c>
      <c r="O18" s="89">
        <v>28555</v>
      </c>
      <c r="P18" s="2">
        <f t="shared" si="1"/>
        <v>1297</v>
      </c>
      <c r="Q18" s="2">
        <f t="shared" si="2"/>
        <v>28555</v>
      </c>
      <c r="R18" s="2">
        <f t="shared" si="0"/>
        <v>13446</v>
      </c>
      <c r="S18" s="2">
        <v>4250</v>
      </c>
      <c r="T18" s="2">
        <v>17696</v>
      </c>
      <c r="U18">
        <v>8.85</v>
      </c>
      <c r="V18" s="3">
        <v>0.36805555555555558</v>
      </c>
      <c r="W18" s="2">
        <v>2000</v>
      </c>
    </row>
    <row r="19" spans="5:23" x14ac:dyDescent="0.35">
      <c r="E19" s="1">
        <v>45059.666666666664</v>
      </c>
      <c r="F19" t="s">
        <v>53</v>
      </c>
      <c r="H19">
        <v>-7.7511999999999998E-2</v>
      </c>
      <c r="I19">
        <v>51.504837000000002</v>
      </c>
      <c r="J19" t="s">
        <v>56</v>
      </c>
      <c r="L19">
        <v>-7.0835999999999996E-2</v>
      </c>
      <c r="M19">
        <v>51.501663000000001</v>
      </c>
      <c r="N19" s="2">
        <v>44001</v>
      </c>
      <c r="O19" s="89">
        <v>30515</v>
      </c>
      <c r="P19" s="2">
        <f t="shared" si="1"/>
        <v>1960</v>
      </c>
      <c r="Q19" s="2">
        <f t="shared" si="2"/>
        <v>30515</v>
      </c>
      <c r="R19" s="2">
        <f t="shared" si="0"/>
        <v>13486</v>
      </c>
      <c r="S19" s="2">
        <v>4250</v>
      </c>
      <c r="T19" s="2">
        <v>17736</v>
      </c>
      <c r="U19">
        <v>8.8699999999999992</v>
      </c>
      <c r="V19" s="3">
        <v>0.36944444444444446</v>
      </c>
      <c r="W19" s="2">
        <v>2000</v>
      </c>
    </row>
    <row r="20" spans="5:23" x14ac:dyDescent="0.35">
      <c r="E20" s="1">
        <v>45059.708333333336</v>
      </c>
      <c r="F20" t="s">
        <v>57</v>
      </c>
      <c r="H20">
        <v>-7.3805921999999996E-2</v>
      </c>
      <c r="I20">
        <v>51.50387199</v>
      </c>
      <c r="J20" t="s">
        <v>56</v>
      </c>
      <c r="L20">
        <v>-7.0835999999999996E-2</v>
      </c>
      <c r="M20">
        <v>51.501663000000001</v>
      </c>
      <c r="N20" s="2">
        <v>45001</v>
      </c>
      <c r="O20" s="89">
        <v>31605</v>
      </c>
      <c r="P20" s="2">
        <f t="shared" si="1"/>
        <v>1090</v>
      </c>
      <c r="Q20" s="2">
        <f t="shared" si="2"/>
        <v>31605</v>
      </c>
      <c r="R20" s="2">
        <f t="shared" si="0"/>
        <v>13396</v>
      </c>
      <c r="S20" s="2">
        <v>1500</v>
      </c>
      <c r="T20" s="2">
        <v>14896</v>
      </c>
      <c r="U20">
        <v>7.45</v>
      </c>
      <c r="V20" s="3">
        <v>0.30972222222222223</v>
      </c>
      <c r="W20" s="2">
        <v>2000</v>
      </c>
    </row>
    <row r="21" spans="5:23" x14ac:dyDescent="0.35">
      <c r="E21" s="1">
        <v>45059.75</v>
      </c>
      <c r="F21" t="s">
        <v>58</v>
      </c>
      <c r="H21">
        <v>-6.8681289000000006E-2</v>
      </c>
      <c r="I21">
        <v>51.501553829999999</v>
      </c>
      <c r="J21" t="s">
        <v>59</v>
      </c>
      <c r="L21">
        <v>-6.5512000000000001E-2</v>
      </c>
      <c r="M21">
        <v>51.500034999999997</v>
      </c>
      <c r="N21" s="2">
        <v>49001</v>
      </c>
      <c r="O21" s="89">
        <v>33609</v>
      </c>
      <c r="P21" s="2">
        <f t="shared" si="1"/>
        <v>2004</v>
      </c>
      <c r="Q21" s="2">
        <f t="shared" si="2"/>
        <v>33609</v>
      </c>
      <c r="R21" s="2">
        <f t="shared" si="0"/>
        <v>15392</v>
      </c>
      <c r="S21">
        <v>500</v>
      </c>
      <c r="T21" s="2">
        <v>15892</v>
      </c>
      <c r="U21">
        <v>7.95</v>
      </c>
      <c r="V21" s="3">
        <v>0.33055555555555555</v>
      </c>
      <c r="W21" s="2">
        <v>2000</v>
      </c>
    </row>
    <row r="22" spans="5:23" x14ac:dyDescent="0.35">
      <c r="E22" s="1">
        <v>45059.791666666664</v>
      </c>
      <c r="F22" t="s">
        <v>56</v>
      </c>
      <c r="H22">
        <v>-7.1621810999999994E-2</v>
      </c>
      <c r="I22">
        <v>51.501054340000003</v>
      </c>
      <c r="J22" t="s">
        <v>60</v>
      </c>
      <c r="K22" t="s">
        <v>119</v>
      </c>
      <c r="L22" s="99">
        <v>51.493438268856401</v>
      </c>
      <c r="M22" s="99">
        <v>-5.3735474882411302E-2</v>
      </c>
      <c r="N22" s="2">
        <v>51001</v>
      </c>
      <c r="O22" s="89">
        <v>34975</v>
      </c>
      <c r="P22" s="2">
        <f t="shared" si="1"/>
        <v>1366</v>
      </c>
      <c r="Q22" s="2">
        <f t="shared" si="2"/>
        <v>34975</v>
      </c>
      <c r="R22" s="2">
        <f t="shared" si="0"/>
        <v>16026</v>
      </c>
      <c r="S22">
        <v>500</v>
      </c>
      <c r="T22" s="2">
        <v>16526</v>
      </c>
      <c r="U22">
        <v>8.26</v>
      </c>
      <c r="V22" s="3">
        <v>0.34375</v>
      </c>
      <c r="W22" s="2">
        <v>2000</v>
      </c>
    </row>
    <row r="23" spans="5:23" x14ac:dyDescent="0.35">
      <c r="E23" s="1">
        <v>45059.833333333336</v>
      </c>
      <c r="F23" t="s">
        <v>61</v>
      </c>
      <c r="H23">
        <v>-6.8729999999999999E-2</v>
      </c>
      <c r="I23">
        <v>51.504337999999997</v>
      </c>
      <c r="J23" t="s">
        <v>62</v>
      </c>
      <c r="L23">
        <v>-5.8762099999999998E-2</v>
      </c>
      <c r="M23">
        <v>51.49</v>
      </c>
      <c r="N23" s="2">
        <v>51001</v>
      </c>
      <c r="O23" s="89">
        <v>34975</v>
      </c>
      <c r="P23" s="2">
        <f t="shared" si="1"/>
        <v>0</v>
      </c>
      <c r="Q23" s="2">
        <f t="shared" si="2"/>
        <v>34975</v>
      </c>
      <c r="R23" s="2">
        <f t="shared" si="0"/>
        <v>16026</v>
      </c>
      <c r="S23" t="s">
        <v>63</v>
      </c>
      <c r="T23" s="2">
        <v>16026</v>
      </c>
      <c r="U23">
        <v>8.01</v>
      </c>
      <c r="V23" t="s">
        <v>64</v>
      </c>
      <c r="W23" s="2">
        <v>2000</v>
      </c>
    </row>
    <row r="24" spans="5:23" x14ac:dyDescent="0.35">
      <c r="E24" s="1">
        <v>45059.875</v>
      </c>
      <c r="F24" t="s">
        <v>65</v>
      </c>
      <c r="H24">
        <v>-7.8217999999999996E-2</v>
      </c>
      <c r="I24">
        <v>51.505085000000001</v>
      </c>
      <c r="J24" t="s">
        <v>60</v>
      </c>
      <c r="K24" t="s">
        <v>119</v>
      </c>
      <c r="L24" s="99">
        <v>51.493438268856401</v>
      </c>
      <c r="M24" s="99">
        <v>-5.3735474882411302E-2</v>
      </c>
      <c r="N24" s="2">
        <v>54404</v>
      </c>
      <c r="O24" s="89">
        <v>40545</v>
      </c>
      <c r="P24" s="2">
        <f t="shared" si="1"/>
        <v>5570</v>
      </c>
      <c r="Q24" s="2">
        <f t="shared" si="2"/>
        <v>40545</v>
      </c>
      <c r="R24" s="2">
        <f t="shared" si="0"/>
        <v>13859</v>
      </c>
      <c r="S24" s="2">
        <v>2500</v>
      </c>
      <c r="T24" s="2">
        <v>16359</v>
      </c>
      <c r="U24">
        <v>8.18</v>
      </c>
      <c r="V24" s="3">
        <v>0.34027777777777773</v>
      </c>
      <c r="W24" s="2">
        <v>2000</v>
      </c>
    </row>
    <row r="25" spans="5:23" x14ac:dyDescent="0.35">
      <c r="E25" s="1">
        <v>45059.916666666664</v>
      </c>
      <c r="F25" t="s">
        <v>49</v>
      </c>
      <c r="H25">
        <v>-7.6058000000000001E-2</v>
      </c>
      <c r="I25">
        <v>51.504483999999998</v>
      </c>
      <c r="J25" t="s">
        <v>60</v>
      </c>
      <c r="K25" t="s">
        <v>119</v>
      </c>
      <c r="L25" s="99">
        <v>51.493438268856401</v>
      </c>
      <c r="M25" s="99">
        <v>-5.3735474882411302E-2</v>
      </c>
      <c r="N25" s="2">
        <v>56727</v>
      </c>
      <c r="O25" s="89">
        <v>42398</v>
      </c>
      <c r="P25" s="2">
        <f t="shared" si="1"/>
        <v>1853</v>
      </c>
      <c r="Q25" s="2">
        <f t="shared" si="2"/>
        <v>42398</v>
      </c>
      <c r="R25" s="2">
        <f t="shared" si="0"/>
        <v>14329</v>
      </c>
      <c r="S25" s="2">
        <v>2000</v>
      </c>
      <c r="T25" s="2">
        <v>16329</v>
      </c>
      <c r="U25">
        <v>8.16</v>
      </c>
      <c r="V25" s="3">
        <v>0.33958333333333335</v>
      </c>
      <c r="W25" s="2">
        <v>2000</v>
      </c>
    </row>
    <row r="26" spans="5:23" x14ac:dyDescent="0.35">
      <c r="E26" s="1">
        <v>45059.958333333336</v>
      </c>
      <c r="F26" t="s">
        <v>65</v>
      </c>
      <c r="H26">
        <v>-7.8217999999999996E-2</v>
      </c>
      <c r="I26">
        <v>51.505085000000001</v>
      </c>
      <c r="J26" t="s">
        <v>60</v>
      </c>
      <c r="K26" t="s">
        <v>119</v>
      </c>
      <c r="L26" s="99">
        <v>51.493438268856401</v>
      </c>
      <c r="M26" s="99">
        <v>-5.3735474882411302E-2</v>
      </c>
      <c r="N26" s="2">
        <v>57367</v>
      </c>
      <c r="O26" s="89">
        <v>43660</v>
      </c>
      <c r="P26" s="2">
        <f t="shared" si="1"/>
        <v>1262</v>
      </c>
      <c r="Q26" s="2">
        <f t="shared" si="2"/>
        <v>43660</v>
      </c>
      <c r="R26" s="2">
        <f t="shared" si="0"/>
        <v>13707</v>
      </c>
      <c r="S26" s="2">
        <v>2500</v>
      </c>
      <c r="T26" s="2">
        <v>16207</v>
      </c>
      <c r="U26">
        <v>8.1</v>
      </c>
      <c r="V26" s="3">
        <v>0.33749999999999997</v>
      </c>
      <c r="W26" s="2">
        <v>2000</v>
      </c>
    </row>
    <row r="27" spans="5:23" x14ac:dyDescent="0.35">
      <c r="E27" s="1">
        <v>45060</v>
      </c>
      <c r="F27" t="s">
        <v>65</v>
      </c>
      <c r="H27">
        <v>-7.8217999999999996E-2</v>
      </c>
      <c r="I27">
        <v>51.505085000000001</v>
      </c>
      <c r="J27" t="s">
        <v>60</v>
      </c>
      <c r="K27" t="s">
        <v>119</v>
      </c>
      <c r="L27" s="99">
        <v>51.493438268856401</v>
      </c>
      <c r="M27" s="99">
        <v>-5.3735474882411302E-2</v>
      </c>
      <c r="N27" s="2">
        <v>59355</v>
      </c>
      <c r="O27" s="89">
        <v>45781</v>
      </c>
      <c r="P27" s="2">
        <f t="shared" si="1"/>
        <v>2121</v>
      </c>
      <c r="Q27" s="2">
        <f t="shared" si="2"/>
        <v>45781</v>
      </c>
      <c r="R27" s="2">
        <f t="shared" si="0"/>
        <v>13574</v>
      </c>
      <c r="S27" s="2">
        <v>2500</v>
      </c>
      <c r="T27" s="2">
        <v>16074</v>
      </c>
      <c r="U27">
        <v>8.0399999999999991</v>
      </c>
      <c r="V27" s="3">
        <v>0.3347222222222222</v>
      </c>
      <c r="W27" s="2">
        <v>2000</v>
      </c>
    </row>
    <row r="28" spans="5:23" x14ac:dyDescent="0.35">
      <c r="E28" s="1">
        <v>45060.041666666664</v>
      </c>
      <c r="F28" t="s">
        <v>66</v>
      </c>
      <c r="H28">
        <v>-7.8244999999999995E-2</v>
      </c>
      <c r="I28">
        <v>51.504111000000002</v>
      </c>
      <c r="J28" t="s">
        <v>60</v>
      </c>
      <c r="K28" t="s">
        <v>119</v>
      </c>
      <c r="L28" s="99">
        <v>51.493438268856401</v>
      </c>
      <c r="M28" s="99">
        <v>-5.3735474882411302E-2</v>
      </c>
      <c r="N28" s="2">
        <v>62346</v>
      </c>
      <c r="O28" s="89">
        <v>47440</v>
      </c>
      <c r="P28" s="2">
        <f t="shared" si="1"/>
        <v>1659</v>
      </c>
      <c r="Q28" s="2">
        <f t="shared" si="2"/>
        <v>47440</v>
      </c>
      <c r="R28" s="2">
        <f t="shared" si="0"/>
        <v>14906</v>
      </c>
      <c r="S28" s="2">
        <v>7000</v>
      </c>
      <c r="T28" s="2">
        <v>21906</v>
      </c>
      <c r="U28">
        <v>10.95</v>
      </c>
      <c r="V28" s="3">
        <v>0.45624999999999999</v>
      </c>
      <c r="W28" s="2">
        <v>2000</v>
      </c>
    </row>
    <row r="29" spans="5:23" x14ac:dyDescent="0.35">
      <c r="E29" s="1">
        <v>45060.083333333336</v>
      </c>
      <c r="F29" t="s">
        <v>66</v>
      </c>
      <c r="H29">
        <v>-7.8244999999999995E-2</v>
      </c>
      <c r="I29">
        <v>51.504111000000002</v>
      </c>
      <c r="J29" t="s">
        <v>60</v>
      </c>
      <c r="K29" t="s">
        <v>119</v>
      </c>
      <c r="L29" s="99">
        <v>51.493438268856401</v>
      </c>
      <c r="M29" s="99">
        <v>-5.3735474882411302E-2</v>
      </c>
      <c r="N29" s="2">
        <v>69996</v>
      </c>
      <c r="O29" s="89">
        <v>48959</v>
      </c>
      <c r="P29" s="2">
        <f t="shared" si="1"/>
        <v>1519</v>
      </c>
      <c r="Q29" s="2">
        <f t="shared" si="2"/>
        <v>48959</v>
      </c>
      <c r="R29" s="2">
        <f t="shared" si="0"/>
        <v>21037</v>
      </c>
      <c r="S29" s="2">
        <v>7000</v>
      </c>
      <c r="T29" s="2">
        <v>28037</v>
      </c>
      <c r="U29">
        <v>14.02</v>
      </c>
      <c r="V29" s="3">
        <v>0.58402777777777781</v>
      </c>
      <c r="W29" s="2">
        <v>2000</v>
      </c>
    </row>
    <row r="30" spans="5:23" x14ac:dyDescent="0.35">
      <c r="E30" s="1">
        <v>45060.125</v>
      </c>
      <c r="F30" t="s">
        <v>67</v>
      </c>
      <c r="H30">
        <v>-7.9505000000000006E-2</v>
      </c>
      <c r="I30">
        <v>51.503388000000001</v>
      </c>
      <c r="J30" t="s">
        <v>60</v>
      </c>
      <c r="K30" t="s">
        <v>119</v>
      </c>
      <c r="L30" s="99">
        <v>51.493438268856401</v>
      </c>
      <c r="M30" s="99">
        <v>-5.3735474882411302E-2</v>
      </c>
      <c r="N30" s="2">
        <v>69687</v>
      </c>
      <c r="O30" s="89">
        <v>50059</v>
      </c>
      <c r="P30" s="2">
        <f t="shared" si="1"/>
        <v>1100</v>
      </c>
      <c r="Q30" s="2">
        <f t="shared" si="2"/>
        <v>50059</v>
      </c>
      <c r="R30" s="2">
        <f t="shared" si="0"/>
        <v>19628</v>
      </c>
      <c r="S30" s="2">
        <v>2000</v>
      </c>
      <c r="T30" s="2">
        <v>21628</v>
      </c>
      <c r="U30">
        <v>10.81</v>
      </c>
      <c r="V30" s="3">
        <v>0.45</v>
      </c>
      <c r="W30" s="2">
        <v>2000</v>
      </c>
    </row>
    <row r="31" spans="5:23" x14ac:dyDescent="0.35">
      <c r="E31" s="1">
        <v>45060.166666666664</v>
      </c>
      <c r="F31" t="s">
        <v>65</v>
      </c>
      <c r="H31">
        <v>-7.8217999999999996E-2</v>
      </c>
      <c r="I31">
        <v>51.505085000000001</v>
      </c>
      <c r="J31" t="s">
        <v>68</v>
      </c>
      <c r="L31">
        <v>-7.2434121000000004E-2</v>
      </c>
      <c r="M31">
        <v>51.501936720000003</v>
      </c>
      <c r="N31" s="2">
        <v>72362</v>
      </c>
      <c r="O31" s="89">
        <v>51963</v>
      </c>
      <c r="P31" s="2">
        <f t="shared" si="1"/>
        <v>1904</v>
      </c>
      <c r="Q31" s="2">
        <f t="shared" si="2"/>
        <v>51963</v>
      </c>
      <c r="R31" s="2">
        <f t="shared" si="0"/>
        <v>20399</v>
      </c>
      <c r="S31" s="2">
        <v>1000</v>
      </c>
      <c r="T31" s="2">
        <v>21399</v>
      </c>
      <c r="U31">
        <v>10.7</v>
      </c>
      <c r="V31" s="3">
        <v>0.44513888888888892</v>
      </c>
      <c r="W31" s="2">
        <v>2000</v>
      </c>
    </row>
    <row r="32" spans="5:23" x14ac:dyDescent="0.35">
      <c r="E32" s="1">
        <v>45060.208333333336</v>
      </c>
      <c r="F32" t="s">
        <v>49</v>
      </c>
      <c r="H32">
        <v>-7.6058000000000001E-2</v>
      </c>
      <c r="I32">
        <v>51.504483999999998</v>
      </c>
      <c r="J32" t="s">
        <v>49</v>
      </c>
      <c r="L32">
        <v>-7.6123114000000006E-2</v>
      </c>
      <c r="M32">
        <v>51.504565659999997</v>
      </c>
      <c r="N32" s="2">
        <v>71762</v>
      </c>
      <c r="O32" s="89">
        <v>54680</v>
      </c>
      <c r="P32" s="2">
        <f t="shared" si="1"/>
        <v>2717</v>
      </c>
      <c r="Q32" s="2">
        <f t="shared" si="2"/>
        <v>54680</v>
      </c>
      <c r="R32" s="2">
        <f t="shared" si="0"/>
        <v>17082</v>
      </c>
      <c r="S32">
        <v>0</v>
      </c>
      <c r="T32" s="2">
        <v>17082</v>
      </c>
      <c r="U32">
        <v>8.5399999999999991</v>
      </c>
      <c r="V32" s="3">
        <v>0.35555555555555557</v>
      </c>
      <c r="W32" s="2">
        <v>2000</v>
      </c>
    </row>
    <row r="33" spans="5:23" x14ac:dyDescent="0.35">
      <c r="E33" s="1">
        <v>45060.25</v>
      </c>
      <c r="F33" t="s">
        <v>69</v>
      </c>
      <c r="H33">
        <v>-7.8453999999999996E-2</v>
      </c>
      <c r="I33">
        <v>51.505080999999997</v>
      </c>
      <c r="J33" t="s">
        <v>51</v>
      </c>
      <c r="L33">
        <v>-7.9505000000000006E-2</v>
      </c>
      <c r="M33">
        <v>51.503388000000001</v>
      </c>
      <c r="N33" s="2">
        <v>76112</v>
      </c>
      <c r="O33" s="89">
        <v>53145</v>
      </c>
      <c r="P33" s="2">
        <f t="shared" si="1"/>
        <v>-1535</v>
      </c>
      <c r="Q33" s="2">
        <f t="shared" si="2"/>
        <v>53145</v>
      </c>
      <c r="R33" s="2">
        <f t="shared" si="0"/>
        <v>22967</v>
      </c>
      <c r="S33">
        <v>0</v>
      </c>
      <c r="T33" s="2">
        <v>22967</v>
      </c>
      <c r="U33">
        <v>11.48</v>
      </c>
      <c r="V33" s="3">
        <v>0.47847222222222219</v>
      </c>
      <c r="W33" s="2">
        <v>2000</v>
      </c>
    </row>
    <row r="34" spans="5:23" x14ac:dyDescent="0.35">
      <c r="E34" s="1">
        <v>45060.291666666664</v>
      </c>
      <c r="F34" t="s">
        <v>70</v>
      </c>
      <c r="H34">
        <v>-7.9797000000000007E-2</v>
      </c>
      <c r="I34">
        <v>51.505499</v>
      </c>
      <c r="J34" t="s">
        <v>71</v>
      </c>
      <c r="L34">
        <v>-7.0540646999999998E-2</v>
      </c>
      <c r="M34">
        <v>51.501601020000003</v>
      </c>
      <c r="N34" s="2">
        <v>77001</v>
      </c>
      <c r="O34" s="89">
        <v>56277</v>
      </c>
      <c r="P34" s="2">
        <f t="shared" si="1"/>
        <v>3132</v>
      </c>
      <c r="Q34" s="2">
        <f t="shared" si="2"/>
        <v>56277</v>
      </c>
      <c r="R34" s="2">
        <f t="shared" si="0"/>
        <v>20724</v>
      </c>
      <c r="S34" s="2">
        <v>2000</v>
      </c>
      <c r="T34" s="2">
        <v>22724</v>
      </c>
      <c r="U34">
        <v>11.36</v>
      </c>
      <c r="V34" s="3">
        <v>0.47291666666666665</v>
      </c>
      <c r="W34" s="2">
        <v>2000</v>
      </c>
    </row>
    <row r="35" spans="5:23" x14ac:dyDescent="0.35">
      <c r="E35" s="1">
        <v>45060.333333333336</v>
      </c>
      <c r="F35" t="s">
        <v>65</v>
      </c>
      <c r="H35">
        <v>-7.8217999999999996E-2</v>
      </c>
      <c r="I35">
        <v>51.505085000000001</v>
      </c>
      <c r="J35" t="s">
        <v>60</v>
      </c>
      <c r="K35" t="s">
        <v>119</v>
      </c>
      <c r="L35" s="99">
        <v>51.493438268856401</v>
      </c>
      <c r="M35" s="99">
        <v>-5.3735474882411302E-2</v>
      </c>
      <c r="N35" s="2">
        <v>78001</v>
      </c>
      <c r="O35" s="89">
        <v>58826</v>
      </c>
      <c r="P35" s="2">
        <f t="shared" si="1"/>
        <v>2549</v>
      </c>
      <c r="Q35" s="2">
        <f t="shared" si="2"/>
        <v>58826</v>
      </c>
      <c r="R35" s="2">
        <f t="shared" si="0"/>
        <v>19175</v>
      </c>
      <c r="S35" s="2">
        <v>7500</v>
      </c>
      <c r="T35" s="2">
        <v>26675</v>
      </c>
      <c r="U35">
        <v>13.34</v>
      </c>
      <c r="V35" s="3">
        <v>0.55555555555555558</v>
      </c>
      <c r="W35" s="2">
        <v>2000</v>
      </c>
    </row>
    <row r="36" spans="5:23" x14ac:dyDescent="0.35">
      <c r="E36" s="1">
        <v>45060.375</v>
      </c>
      <c r="F36" t="s">
        <v>65</v>
      </c>
      <c r="H36">
        <v>-7.8217999999999996E-2</v>
      </c>
      <c r="I36">
        <v>51.505085000000001</v>
      </c>
      <c r="J36" t="s">
        <v>60</v>
      </c>
      <c r="K36" t="s">
        <v>119</v>
      </c>
      <c r="L36" s="99">
        <v>51.493438268856401</v>
      </c>
      <c r="M36" s="99">
        <v>-5.3735474882411302E-2</v>
      </c>
      <c r="N36" s="2">
        <v>79001</v>
      </c>
      <c r="O36" s="89">
        <v>60209</v>
      </c>
      <c r="P36" s="2">
        <f t="shared" si="1"/>
        <v>1383</v>
      </c>
      <c r="Q36" s="2">
        <f t="shared" si="2"/>
        <v>60209</v>
      </c>
      <c r="R36" s="2">
        <f t="shared" si="0"/>
        <v>18792</v>
      </c>
      <c r="S36" s="2">
        <v>20000</v>
      </c>
      <c r="T36" s="2">
        <v>38792</v>
      </c>
      <c r="U36">
        <v>19.399999999999999</v>
      </c>
      <c r="V36" s="3">
        <v>0.80763888888888891</v>
      </c>
      <c r="W36" s="2">
        <v>2000</v>
      </c>
    </row>
    <row r="37" spans="5:23" x14ac:dyDescent="0.35">
      <c r="E37" s="1">
        <v>45060.416666666664</v>
      </c>
      <c r="F37" t="s">
        <v>65</v>
      </c>
      <c r="H37">
        <v>-7.8217999999999996E-2</v>
      </c>
      <c r="I37">
        <v>51.505085000000001</v>
      </c>
      <c r="J37" t="s">
        <v>60</v>
      </c>
      <c r="K37" t="s">
        <v>119</v>
      </c>
      <c r="L37" s="99">
        <v>51.493438268856401</v>
      </c>
      <c r="M37" s="99">
        <v>-5.3735474882411302E-2</v>
      </c>
      <c r="N37" s="2">
        <v>80001</v>
      </c>
      <c r="O37" s="89">
        <v>63094</v>
      </c>
      <c r="P37" s="2">
        <f t="shared" si="1"/>
        <v>2885</v>
      </c>
      <c r="Q37" s="2">
        <f t="shared" si="2"/>
        <v>63094</v>
      </c>
      <c r="R37" s="2">
        <f t="shared" si="0"/>
        <v>16907</v>
      </c>
      <c r="S37" s="2">
        <v>24000</v>
      </c>
      <c r="T37" s="2">
        <v>40907</v>
      </c>
      <c r="U37">
        <v>20.45</v>
      </c>
      <c r="V37" s="3">
        <v>0.8520833333333333</v>
      </c>
      <c r="W37" s="2">
        <v>2000</v>
      </c>
    </row>
    <row r="38" spans="5:23" x14ac:dyDescent="0.35">
      <c r="E38" s="1">
        <v>45060.458333333336</v>
      </c>
      <c r="F38" t="s">
        <v>65</v>
      </c>
      <c r="H38">
        <v>-7.8217999999999996E-2</v>
      </c>
      <c r="I38">
        <v>51.505085000000001</v>
      </c>
      <c r="J38" t="s">
        <v>60</v>
      </c>
      <c r="K38" t="s">
        <v>119</v>
      </c>
      <c r="L38" s="99">
        <v>51.493438268856401</v>
      </c>
      <c r="M38" s="99">
        <v>-5.3735474882411302E-2</v>
      </c>
      <c r="N38" s="2">
        <v>82001</v>
      </c>
      <c r="O38" s="89">
        <v>65503</v>
      </c>
      <c r="P38" s="2">
        <f t="shared" si="1"/>
        <v>2409</v>
      </c>
      <c r="Q38" s="2">
        <f t="shared" si="2"/>
        <v>65503</v>
      </c>
      <c r="R38" s="2">
        <f t="shared" si="0"/>
        <v>16498</v>
      </c>
      <c r="S38" s="2">
        <v>25000</v>
      </c>
      <c r="T38" s="2">
        <v>41498</v>
      </c>
      <c r="U38">
        <v>20.75</v>
      </c>
      <c r="V38" s="3">
        <v>0.86388888888888893</v>
      </c>
      <c r="W38" s="2">
        <v>2000</v>
      </c>
    </row>
    <row r="39" spans="5:23" x14ac:dyDescent="0.35">
      <c r="E39" s="1">
        <v>45060.5</v>
      </c>
      <c r="F39" t="s">
        <v>65</v>
      </c>
      <c r="H39">
        <v>-7.8217999999999996E-2</v>
      </c>
      <c r="I39">
        <v>51.505085000000001</v>
      </c>
      <c r="J39" t="s">
        <v>60</v>
      </c>
      <c r="K39" t="s">
        <v>119</v>
      </c>
      <c r="L39" s="99">
        <v>51.493438268856401</v>
      </c>
      <c r="M39" s="99">
        <v>-5.3735474882411302E-2</v>
      </c>
      <c r="N39" s="2">
        <v>83001</v>
      </c>
      <c r="O39" s="89">
        <v>66701</v>
      </c>
      <c r="P39" s="2">
        <f t="shared" si="1"/>
        <v>1198</v>
      </c>
      <c r="Q39" s="2">
        <f t="shared" si="2"/>
        <v>66701</v>
      </c>
      <c r="R39" s="2">
        <f t="shared" si="0"/>
        <v>16300</v>
      </c>
      <c r="S39" s="2">
        <v>23500</v>
      </c>
      <c r="T39" s="2">
        <v>39800</v>
      </c>
      <c r="U39">
        <v>19.899999999999999</v>
      </c>
      <c r="V39" s="3">
        <v>0.97499999999999998</v>
      </c>
      <c r="W39" s="2">
        <v>1700</v>
      </c>
    </row>
    <row r="40" spans="5:23" x14ac:dyDescent="0.35">
      <c r="E40" s="1">
        <v>45060.541666666664</v>
      </c>
      <c r="F40" t="s">
        <v>65</v>
      </c>
      <c r="H40">
        <v>-7.8217999999999996E-2</v>
      </c>
      <c r="I40">
        <v>51.505085000000001</v>
      </c>
      <c r="J40" t="s">
        <v>60</v>
      </c>
      <c r="K40" t="s">
        <v>119</v>
      </c>
      <c r="L40" s="99">
        <v>51.493438268856401</v>
      </c>
      <c r="M40" s="99">
        <v>-5.3735474882411302E-2</v>
      </c>
      <c r="N40" s="2">
        <v>85001</v>
      </c>
      <c r="O40" s="89">
        <v>68533</v>
      </c>
      <c r="P40" s="2">
        <f t="shared" si="1"/>
        <v>1832</v>
      </c>
      <c r="Q40" s="2">
        <f t="shared" si="2"/>
        <v>68533</v>
      </c>
      <c r="R40" s="2">
        <f t="shared" si="0"/>
        <v>16468</v>
      </c>
      <c r="S40" s="2">
        <v>21000</v>
      </c>
      <c r="T40" s="2">
        <v>37468</v>
      </c>
      <c r="U40">
        <v>18.73</v>
      </c>
      <c r="V40" s="3">
        <v>0.91805555555555562</v>
      </c>
      <c r="W40" s="2">
        <v>1700</v>
      </c>
    </row>
    <row r="41" spans="5:23" x14ac:dyDescent="0.35">
      <c r="E41" s="1">
        <v>45060.583333333336</v>
      </c>
      <c r="F41" t="s">
        <v>65</v>
      </c>
      <c r="H41">
        <v>-7.8217999999999996E-2</v>
      </c>
      <c r="I41">
        <v>51.505085000000001</v>
      </c>
      <c r="J41" t="s">
        <v>60</v>
      </c>
      <c r="K41" t="s">
        <v>119</v>
      </c>
      <c r="L41" s="99">
        <v>51.493438268856401</v>
      </c>
      <c r="M41" s="99">
        <v>-5.3735474882411302E-2</v>
      </c>
      <c r="N41" s="2">
        <v>86010</v>
      </c>
      <c r="O41" s="89">
        <v>70176</v>
      </c>
      <c r="P41" s="2">
        <f t="shared" si="1"/>
        <v>1643</v>
      </c>
      <c r="Q41" s="2">
        <f t="shared" si="2"/>
        <v>70176</v>
      </c>
      <c r="R41" s="2">
        <f t="shared" si="0"/>
        <v>15834</v>
      </c>
      <c r="S41" s="2">
        <v>21000</v>
      </c>
      <c r="T41" s="2">
        <v>36834</v>
      </c>
      <c r="U41">
        <v>18.420000000000002</v>
      </c>
      <c r="V41" s="3">
        <v>0.90277777777777779</v>
      </c>
      <c r="W41" s="2">
        <v>1700</v>
      </c>
    </row>
    <row r="42" spans="5:23" x14ac:dyDescent="0.35">
      <c r="E42" s="1">
        <v>45060.625</v>
      </c>
      <c r="F42" t="s">
        <v>65</v>
      </c>
      <c r="H42">
        <v>-7.8217999999999996E-2</v>
      </c>
      <c r="I42">
        <v>51.505085000000001</v>
      </c>
      <c r="J42" t="s">
        <v>60</v>
      </c>
      <c r="K42" t="s">
        <v>119</v>
      </c>
      <c r="L42" s="99">
        <v>51.493438268856401</v>
      </c>
      <c r="M42" s="99">
        <v>-5.3735474882411302E-2</v>
      </c>
      <c r="N42" s="2">
        <v>87010</v>
      </c>
      <c r="O42" s="89">
        <v>70588</v>
      </c>
      <c r="P42" s="2">
        <f t="shared" si="1"/>
        <v>412</v>
      </c>
      <c r="Q42" s="2">
        <f t="shared" si="2"/>
        <v>70588</v>
      </c>
      <c r="R42" s="2">
        <f t="shared" si="0"/>
        <v>16422</v>
      </c>
      <c r="S42" s="2">
        <v>22500</v>
      </c>
      <c r="T42" s="2">
        <v>38922</v>
      </c>
      <c r="U42">
        <v>19.46</v>
      </c>
      <c r="V42" s="3">
        <v>0.95347222222222217</v>
      </c>
      <c r="W42" s="2">
        <v>1700</v>
      </c>
    </row>
    <row r="43" spans="5:23" x14ac:dyDescent="0.35">
      <c r="E43" s="1">
        <v>45060.666666666664</v>
      </c>
      <c r="F43" t="s">
        <v>65</v>
      </c>
      <c r="H43">
        <v>-7.8217999999999996E-2</v>
      </c>
      <c r="I43">
        <v>51.505085000000001</v>
      </c>
      <c r="J43" t="s">
        <v>60</v>
      </c>
      <c r="K43" t="s">
        <v>119</v>
      </c>
      <c r="L43" s="99">
        <v>51.493438268856401</v>
      </c>
      <c r="M43" s="99">
        <v>-5.3735474882411302E-2</v>
      </c>
      <c r="N43" s="2">
        <v>90001</v>
      </c>
      <c r="O43" s="89">
        <v>71226</v>
      </c>
      <c r="P43" s="2">
        <f t="shared" si="1"/>
        <v>638</v>
      </c>
      <c r="Q43" s="2">
        <f t="shared" si="2"/>
        <v>71226</v>
      </c>
      <c r="R43" s="2">
        <f t="shared" si="0"/>
        <v>18775</v>
      </c>
      <c r="S43" s="2">
        <v>17700</v>
      </c>
      <c r="T43" s="2">
        <v>36475</v>
      </c>
      <c r="U43">
        <v>18.239999999999998</v>
      </c>
      <c r="V43" s="3">
        <v>0.89374999999999993</v>
      </c>
      <c r="W43" s="2">
        <v>1700</v>
      </c>
    </row>
    <row r="44" spans="5:23" x14ac:dyDescent="0.35">
      <c r="E44" s="1">
        <v>45060.708333333336</v>
      </c>
      <c r="F44" t="s">
        <v>65</v>
      </c>
      <c r="H44">
        <v>-7.8217999999999996E-2</v>
      </c>
      <c r="I44">
        <v>51.505085000000001</v>
      </c>
      <c r="J44" t="s">
        <v>60</v>
      </c>
      <c r="K44" t="s">
        <v>119</v>
      </c>
      <c r="L44" s="99">
        <v>51.493438268856401</v>
      </c>
      <c r="M44" s="99">
        <v>-5.3735474882411302E-2</v>
      </c>
      <c r="N44" s="2">
        <v>93010</v>
      </c>
      <c r="O44" s="89">
        <v>74287</v>
      </c>
      <c r="P44" s="2">
        <f t="shared" si="1"/>
        <v>3061</v>
      </c>
      <c r="Q44" s="2">
        <f t="shared" si="2"/>
        <v>74287</v>
      </c>
      <c r="R44" s="2">
        <f t="shared" si="0"/>
        <v>18723</v>
      </c>
      <c r="S44" s="2">
        <v>16000</v>
      </c>
      <c r="T44" s="2">
        <v>34723</v>
      </c>
      <c r="U44">
        <v>17.36</v>
      </c>
      <c r="V44" s="3">
        <v>0.85069444444444453</v>
      </c>
      <c r="W44" s="2">
        <v>1700</v>
      </c>
    </row>
    <row r="45" spans="5:23" x14ac:dyDescent="0.35">
      <c r="E45" s="1">
        <v>45060.75</v>
      </c>
      <c r="F45" t="s">
        <v>65</v>
      </c>
      <c r="H45">
        <v>-7.8217999999999996E-2</v>
      </c>
      <c r="I45">
        <v>51.505085000000001</v>
      </c>
      <c r="J45" t="s">
        <v>60</v>
      </c>
      <c r="K45" t="s">
        <v>119</v>
      </c>
      <c r="L45" s="99">
        <v>51.493438268856401</v>
      </c>
      <c r="M45" s="99">
        <v>-5.3735474882411302E-2</v>
      </c>
      <c r="N45" s="2">
        <v>94001</v>
      </c>
      <c r="O45" s="89">
        <v>75341</v>
      </c>
      <c r="P45" s="2">
        <f t="shared" si="1"/>
        <v>1054</v>
      </c>
      <c r="Q45" s="2">
        <f t="shared" si="2"/>
        <v>75341</v>
      </c>
      <c r="R45" s="2">
        <f t="shared" si="0"/>
        <v>18660</v>
      </c>
      <c r="S45" s="2">
        <v>17500</v>
      </c>
      <c r="T45" s="2">
        <v>36160</v>
      </c>
      <c r="U45">
        <v>18.079999999999998</v>
      </c>
      <c r="V45" s="3">
        <v>0.88611111111111107</v>
      </c>
      <c r="W45" s="2">
        <v>1700</v>
      </c>
    </row>
    <row r="46" spans="5:23" x14ac:dyDescent="0.35">
      <c r="E46" s="1">
        <v>45060.791666666664</v>
      </c>
      <c r="F46" t="s">
        <v>65</v>
      </c>
      <c r="H46">
        <v>-7.8217999999999996E-2</v>
      </c>
      <c r="I46">
        <v>51.505085000000001</v>
      </c>
      <c r="J46" t="s">
        <v>60</v>
      </c>
      <c r="K46" t="s">
        <v>119</v>
      </c>
      <c r="L46" s="99">
        <v>51.493438268856401</v>
      </c>
      <c r="M46" s="99">
        <v>-5.3735474882411302E-2</v>
      </c>
      <c r="N46" s="2">
        <v>94001</v>
      </c>
      <c r="O46" s="90" t="s">
        <v>63</v>
      </c>
      <c r="P46" s="2" t="e">
        <f t="shared" si="1"/>
        <v>#VALUE!</v>
      </c>
      <c r="Q46" s="2"/>
      <c r="R46" s="2" t="e">
        <f t="shared" si="0"/>
        <v>#VALUE!</v>
      </c>
      <c r="S46" t="s">
        <v>63</v>
      </c>
      <c r="T46" t="e">
        <v>#VALUE!</v>
      </c>
      <c r="U46" t="e">
        <v>#VALUE!</v>
      </c>
      <c r="V46" t="s">
        <v>64</v>
      </c>
      <c r="W46" t="s">
        <v>63</v>
      </c>
    </row>
    <row r="47" spans="5:23" x14ac:dyDescent="0.35">
      <c r="E47" s="1">
        <v>45060.833333333336</v>
      </c>
      <c r="F47" t="s">
        <v>65</v>
      </c>
      <c r="H47">
        <v>-7.8217999999999996E-2</v>
      </c>
      <c r="I47">
        <v>51.505085000000001</v>
      </c>
      <c r="J47" t="s">
        <v>60</v>
      </c>
      <c r="K47" t="s">
        <v>119</v>
      </c>
      <c r="L47" s="99">
        <v>51.493438268856401</v>
      </c>
      <c r="M47" s="99">
        <v>-5.3735474882411302E-2</v>
      </c>
      <c r="N47" s="2">
        <v>97308</v>
      </c>
      <c r="O47" s="89">
        <v>81778</v>
      </c>
      <c r="P47" s="2" t="e">
        <f t="shared" si="1"/>
        <v>#VALUE!</v>
      </c>
      <c r="Q47" s="2"/>
      <c r="R47" s="2">
        <f t="shared" si="0"/>
        <v>15530</v>
      </c>
      <c r="S47" s="2">
        <v>23900</v>
      </c>
      <c r="T47" s="2">
        <v>39430</v>
      </c>
      <c r="U47">
        <v>19.72</v>
      </c>
      <c r="V47" s="3">
        <v>0.74652777777777779</v>
      </c>
      <c r="W47" s="2">
        <v>2200</v>
      </c>
    </row>
    <row r="48" spans="5:23" x14ac:dyDescent="0.35">
      <c r="E48" s="1">
        <v>45060.875</v>
      </c>
      <c r="F48" t="s">
        <v>65</v>
      </c>
      <c r="H48">
        <v>-7.8217999999999996E-2</v>
      </c>
      <c r="I48">
        <v>51.505085000000001</v>
      </c>
      <c r="J48" t="s">
        <v>60</v>
      </c>
      <c r="K48" t="s">
        <v>119</v>
      </c>
      <c r="L48" s="99">
        <v>51.493438268856401</v>
      </c>
      <c r="M48" s="99">
        <v>-5.3735474882411302E-2</v>
      </c>
      <c r="N48" s="2">
        <v>104245</v>
      </c>
      <c r="O48" s="89">
        <v>84469</v>
      </c>
      <c r="P48" s="2">
        <f t="shared" si="1"/>
        <v>2691</v>
      </c>
      <c r="Q48" s="2">
        <f t="shared" si="2"/>
        <v>2691</v>
      </c>
      <c r="R48" s="2">
        <f t="shared" si="0"/>
        <v>19776</v>
      </c>
      <c r="S48" s="2">
        <v>19000</v>
      </c>
      <c r="T48" s="2">
        <v>38776</v>
      </c>
      <c r="U48">
        <v>19.39</v>
      </c>
      <c r="V48" s="3">
        <v>0.73402777777777783</v>
      </c>
      <c r="W48" s="2">
        <v>2200</v>
      </c>
    </row>
    <row r="49" spans="5:23" x14ac:dyDescent="0.35">
      <c r="E49" s="1">
        <v>45060.916666666664</v>
      </c>
      <c r="F49" t="s">
        <v>65</v>
      </c>
      <c r="H49">
        <v>-7.8217999999999996E-2</v>
      </c>
      <c r="I49">
        <v>51.505085000000001</v>
      </c>
      <c r="J49" t="s">
        <v>60</v>
      </c>
      <c r="K49" t="s">
        <v>119</v>
      </c>
      <c r="L49" s="99">
        <v>51.493438268856401</v>
      </c>
      <c r="M49" s="99">
        <v>-5.3735474882411302E-2</v>
      </c>
      <c r="N49" s="2">
        <v>104245</v>
      </c>
      <c r="O49" s="89">
        <v>85139</v>
      </c>
      <c r="P49" s="2">
        <f t="shared" si="1"/>
        <v>670</v>
      </c>
      <c r="Q49" s="2">
        <f t="shared" si="2"/>
        <v>3361</v>
      </c>
      <c r="R49" s="2">
        <f t="shared" si="0"/>
        <v>19106</v>
      </c>
      <c r="T49" s="2">
        <v>19106</v>
      </c>
      <c r="U49">
        <v>9.5500000000000007</v>
      </c>
      <c r="V49" s="3">
        <v>0.36180555555555555</v>
      </c>
      <c r="W49" s="2">
        <v>2200</v>
      </c>
    </row>
    <row r="50" spans="5:23" x14ac:dyDescent="0.35">
      <c r="E50" s="1">
        <v>45060.958333333336</v>
      </c>
      <c r="F50" t="s">
        <v>60</v>
      </c>
      <c r="G50" s="99" t="s">
        <v>119</v>
      </c>
      <c r="H50" s="99">
        <v>51.493438268856401</v>
      </c>
      <c r="I50" s="99">
        <v>-5.3735474882411302E-2</v>
      </c>
      <c r="J50" t="s">
        <v>60</v>
      </c>
      <c r="K50" t="s">
        <v>119</v>
      </c>
      <c r="L50" s="99">
        <v>51.493438268856401</v>
      </c>
      <c r="M50" s="99">
        <v>-5.3735474882411302E-2</v>
      </c>
      <c r="N50" s="2">
        <v>107355</v>
      </c>
      <c r="O50" s="89">
        <v>86720</v>
      </c>
      <c r="P50" s="2">
        <f t="shared" si="1"/>
        <v>1581</v>
      </c>
      <c r="Q50" s="2">
        <f t="shared" si="2"/>
        <v>4942</v>
      </c>
      <c r="R50" s="2">
        <f t="shared" si="0"/>
        <v>20635</v>
      </c>
      <c r="S50" s="2">
        <v>22000</v>
      </c>
      <c r="T50" s="2">
        <v>42635</v>
      </c>
      <c r="U50">
        <v>21.32</v>
      </c>
      <c r="V50" s="3">
        <v>0.80694444444444446</v>
      </c>
      <c r="W50" s="2">
        <v>2200</v>
      </c>
    </row>
    <row r="51" spans="5:23" x14ac:dyDescent="0.35">
      <c r="E51" s="1">
        <v>45061</v>
      </c>
      <c r="F51" t="s">
        <v>60</v>
      </c>
      <c r="G51" t="s">
        <v>119</v>
      </c>
      <c r="H51" s="99">
        <v>51.493438268856401</v>
      </c>
      <c r="I51" s="99">
        <v>-5.3735474882411302E-2</v>
      </c>
      <c r="J51" t="s">
        <v>60</v>
      </c>
      <c r="K51" t="s">
        <v>119</v>
      </c>
      <c r="L51" s="99">
        <v>51.493438268856401</v>
      </c>
      <c r="M51" s="99">
        <v>-5.3735474882411302E-2</v>
      </c>
      <c r="N51" s="2">
        <v>116022</v>
      </c>
      <c r="O51" s="89">
        <v>89675</v>
      </c>
      <c r="P51" s="2">
        <f t="shared" si="1"/>
        <v>2955</v>
      </c>
      <c r="Q51" s="2">
        <f t="shared" si="2"/>
        <v>7897</v>
      </c>
      <c r="R51" s="2">
        <f t="shared" si="0"/>
        <v>26347</v>
      </c>
      <c r="S51" s="2">
        <v>20000</v>
      </c>
      <c r="T51" s="2">
        <v>46347</v>
      </c>
      <c r="U51">
        <v>23.17</v>
      </c>
      <c r="V51" s="3">
        <v>0.87777777777777777</v>
      </c>
      <c r="W51" s="2">
        <v>2200</v>
      </c>
    </row>
    <row r="52" spans="5:23" x14ac:dyDescent="0.35">
      <c r="E52" s="1">
        <v>45061.041666666664</v>
      </c>
      <c r="F52" t="s">
        <v>60</v>
      </c>
      <c r="G52" t="s">
        <v>119</v>
      </c>
      <c r="H52" s="99">
        <v>51.493438268856401</v>
      </c>
      <c r="I52" s="99">
        <v>-5.3735474882411302E-2</v>
      </c>
      <c r="J52" t="s">
        <v>60</v>
      </c>
      <c r="K52" t="s">
        <v>119</v>
      </c>
      <c r="L52" s="99">
        <v>51.493438268856401</v>
      </c>
      <c r="M52" s="99">
        <v>-5.3735474882411302E-2</v>
      </c>
      <c r="N52" s="2">
        <v>116540</v>
      </c>
      <c r="O52" s="89">
        <v>91584</v>
      </c>
      <c r="P52" s="2">
        <f t="shared" si="1"/>
        <v>1909</v>
      </c>
      <c r="Q52" s="2">
        <f t="shared" si="2"/>
        <v>9806</v>
      </c>
      <c r="R52" s="2">
        <f t="shared" si="0"/>
        <v>24956</v>
      </c>
      <c r="S52" s="2">
        <v>19500</v>
      </c>
      <c r="T52" s="2">
        <v>44456</v>
      </c>
      <c r="U52">
        <v>22.23</v>
      </c>
      <c r="V52" s="3">
        <v>0.92569444444444438</v>
      </c>
      <c r="W52" s="2">
        <v>2000</v>
      </c>
    </row>
    <row r="53" spans="5:23" x14ac:dyDescent="0.35">
      <c r="E53" s="1">
        <v>45061.083333333336</v>
      </c>
      <c r="F53" t="s">
        <v>60</v>
      </c>
      <c r="G53" t="s">
        <v>119</v>
      </c>
      <c r="H53" s="99">
        <v>51.493438268856401</v>
      </c>
      <c r="I53" s="99">
        <v>-5.3735474882411302E-2</v>
      </c>
      <c r="J53" t="s">
        <v>60</v>
      </c>
      <c r="K53" t="s">
        <v>119</v>
      </c>
      <c r="L53" s="99">
        <v>51.493438268856401</v>
      </c>
      <c r="M53" s="99">
        <v>-5.3735474882411302E-2</v>
      </c>
      <c r="N53" s="2">
        <v>118371</v>
      </c>
      <c r="O53" s="89">
        <v>94463</v>
      </c>
      <c r="P53" s="2">
        <f t="shared" si="1"/>
        <v>2879</v>
      </c>
      <c r="Q53" s="2">
        <f t="shared" si="2"/>
        <v>12685</v>
      </c>
      <c r="R53" s="2">
        <f t="shared" si="0"/>
        <v>23908</v>
      </c>
      <c r="S53" s="2">
        <v>18500</v>
      </c>
      <c r="T53" s="2">
        <v>42408</v>
      </c>
      <c r="U53">
        <v>21.2</v>
      </c>
      <c r="V53" s="3">
        <v>0.92986111111111114</v>
      </c>
      <c r="W53" s="2">
        <v>1900</v>
      </c>
    </row>
    <row r="54" spans="5:23" x14ac:dyDescent="0.35">
      <c r="E54" s="1">
        <v>45061.125</v>
      </c>
      <c r="F54" t="s">
        <v>72</v>
      </c>
      <c r="G54" t="s">
        <v>119</v>
      </c>
      <c r="H54" s="99">
        <v>51.493438268856401</v>
      </c>
      <c r="I54" s="99">
        <v>-5.3735474882411302E-2</v>
      </c>
      <c r="J54" t="s">
        <v>60</v>
      </c>
      <c r="K54" t="s">
        <v>119</v>
      </c>
      <c r="L54" s="99">
        <v>51.493438268856401</v>
      </c>
      <c r="M54" s="99">
        <v>-5.3735474882411302E-2</v>
      </c>
      <c r="N54" s="2">
        <v>125789</v>
      </c>
      <c r="O54" s="89">
        <v>96892</v>
      </c>
      <c r="P54" s="2">
        <f t="shared" si="1"/>
        <v>2429</v>
      </c>
      <c r="Q54" s="2">
        <f t="shared" si="2"/>
        <v>15114</v>
      </c>
      <c r="R54" s="2">
        <f t="shared" si="0"/>
        <v>28897</v>
      </c>
      <c r="S54" s="2">
        <v>9500</v>
      </c>
      <c r="T54" s="2">
        <v>38397</v>
      </c>
      <c r="U54">
        <v>19.2</v>
      </c>
      <c r="V54" s="3">
        <v>0.84166666666666667</v>
      </c>
      <c r="W54" s="2">
        <v>1900</v>
      </c>
    </row>
    <row r="55" spans="5:23" x14ac:dyDescent="0.35">
      <c r="E55" s="1">
        <v>45061.166666666664</v>
      </c>
      <c r="F55" t="s">
        <v>65</v>
      </c>
      <c r="H55">
        <v>-7.8217999999999996E-2</v>
      </c>
      <c r="I55">
        <v>51.505085000000001</v>
      </c>
      <c r="J55" t="s">
        <v>60</v>
      </c>
      <c r="K55" t="s">
        <v>119</v>
      </c>
      <c r="L55" s="99">
        <v>51.493438268856401</v>
      </c>
      <c r="M55" s="99">
        <v>-5.3735474882411302E-2</v>
      </c>
      <c r="N55" s="2">
        <v>127451</v>
      </c>
      <c r="O55" s="89">
        <v>97866</v>
      </c>
      <c r="P55" s="2">
        <f t="shared" si="1"/>
        <v>974</v>
      </c>
      <c r="Q55" s="2">
        <f t="shared" si="2"/>
        <v>16088</v>
      </c>
      <c r="R55" s="2">
        <f t="shared" si="0"/>
        <v>29585</v>
      </c>
      <c r="S55" s="2">
        <v>2200</v>
      </c>
      <c r="T55" s="2">
        <v>31785</v>
      </c>
      <c r="U55">
        <v>15.89</v>
      </c>
      <c r="V55" s="3">
        <v>0.69652777777777775</v>
      </c>
      <c r="W55" s="2">
        <v>1900</v>
      </c>
    </row>
    <row r="56" spans="5:23" x14ac:dyDescent="0.35">
      <c r="E56" s="1">
        <v>45061.208333333336</v>
      </c>
      <c r="F56" t="s">
        <v>73</v>
      </c>
      <c r="H56">
        <v>-5.8802730999999997E-2</v>
      </c>
      <c r="I56">
        <v>51.49977827</v>
      </c>
      <c r="J56" t="s">
        <v>74</v>
      </c>
      <c r="L56">
        <v>-7.2477246999999995E-2</v>
      </c>
      <c r="M56">
        <v>51.501951800000001</v>
      </c>
      <c r="N56" s="2">
        <v>129998</v>
      </c>
      <c r="O56" s="89">
        <v>99231</v>
      </c>
      <c r="P56" s="2">
        <f t="shared" si="1"/>
        <v>1365</v>
      </c>
      <c r="Q56" s="2">
        <f t="shared" si="2"/>
        <v>17453</v>
      </c>
      <c r="R56" s="2">
        <f t="shared" si="0"/>
        <v>30767</v>
      </c>
      <c r="S56" t="s">
        <v>75</v>
      </c>
      <c r="T56" s="2">
        <v>30767</v>
      </c>
      <c r="U56">
        <v>15.38</v>
      </c>
      <c r="V56" s="3">
        <v>0.6743055555555556</v>
      </c>
      <c r="W56" s="2">
        <v>1900</v>
      </c>
    </row>
    <row r="57" spans="5:23" x14ac:dyDescent="0.35">
      <c r="E57" s="1">
        <v>45061.25</v>
      </c>
      <c r="F57" t="s">
        <v>73</v>
      </c>
      <c r="H57">
        <v>-5.8802730999999997E-2</v>
      </c>
      <c r="I57">
        <v>51.49977827</v>
      </c>
      <c r="J57" t="s">
        <v>76</v>
      </c>
      <c r="L57">
        <v>-6.8669473999999994E-2</v>
      </c>
      <c r="M57">
        <v>51.501186859999997</v>
      </c>
      <c r="N57" s="2">
        <v>129998</v>
      </c>
      <c r="O57" s="90" t="s">
        <v>63</v>
      </c>
      <c r="P57" s="2" t="e">
        <f t="shared" si="1"/>
        <v>#VALUE!</v>
      </c>
      <c r="Q57" s="2"/>
      <c r="R57" s="2" t="e">
        <f t="shared" si="0"/>
        <v>#VALUE!</v>
      </c>
      <c r="S57" t="s">
        <v>63</v>
      </c>
      <c r="T57" t="e">
        <v>#VALUE!</v>
      </c>
      <c r="U57" t="e">
        <v>#VALUE!</v>
      </c>
      <c r="V57" t="s">
        <v>64</v>
      </c>
      <c r="W57" s="2">
        <v>2200</v>
      </c>
    </row>
    <row r="58" spans="5:23" x14ac:dyDescent="0.35">
      <c r="E58" s="1">
        <v>45061.291666666664</v>
      </c>
      <c r="F58" t="s">
        <v>77</v>
      </c>
      <c r="G58" t="s">
        <v>119</v>
      </c>
      <c r="H58" s="99">
        <v>51.493438268856401</v>
      </c>
      <c r="I58" s="99">
        <v>-5.3735474882411302E-2</v>
      </c>
      <c r="J58" t="s">
        <v>60</v>
      </c>
      <c r="K58" t="s">
        <v>119</v>
      </c>
      <c r="L58" s="99">
        <v>51.493438268856401</v>
      </c>
      <c r="M58" s="99">
        <v>-5.3735474882411302E-2</v>
      </c>
      <c r="N58" s="2">
        <v>129998</v>
      </c>
      <c r="O58" s="90" t="s">
        <v>63</v>
      </c>
      <c r="P58" s="2" t="e">
        <f t="shared" si="1"/>
        <v>#VALUE!</v>
      </c>
      <c r="Q58" s="2"/>
      <c r="R58" s="2" t="e">
        <f t="shared" si="0"/>
        <v>#VALUE!</v>
      </c>
      <c r="S58" t="s">
        <v>75</v>
      </c>
      <c r="T58" t="e">
        <v>#VALUE!</v>
      </c>
      <c r="U58" t="e">
        <v>#VALUE!</v>
      </c>
      <c r="V58" t="s">
        <v>64</v>
      </c>
      <c r="W58" s="2">
        <v>2200</v>
      </c>
    </row>
    <row r="59" spans="5:23" x14ac:dyDescent="0.35">
      <c r="E59" s="1">
        <v>45061.333333333336</v>
      </c>
      <c r="F59" t="s">
        <v>77</v>
      </c>
      <c r="G59" t="s">
        <v>119</v>
      </c>
      <c r="H59" s="99">
        <v>51.493438268856401</v>
      </c>
      <c r="I59" s="99">
        <v>-5.3735474882411302E-2</v>
      </c>
      <c r="J59" t="s">
        <v>60</v>
      </c>
      <c r="K59" t="s">
        <v>119</v>
      </c>
      <c r="L59" s="99">
        <v>51.493438268856401</v>
      </c>
      <c r="M59" s="99">
        <v>-5.3735474882411302E-2</v>
      </c>
      <c r="N59" s="2">
        <v>130686</v>
      </c>
      <c r="O59" s="89">
        <v>107360</v>
      </c>
      <c r="P59" s="2" t="e">
        <f t="shared" si="1"/>
        <v>#VALUE!</v>
      </c>
      <c r="Q59" s="2"/>
      <c r="R59" s="2">
        <f t="shared" si="0"/>
        <v>23326</v>
      </c>
      <c r="S59" s="2">
        <v>2000</v>
      </c>
      <c r="T59" s="2">
        <v>25326</v>
      </c>
      <c r="U59">
        <v>12.66</v>
      </c>
      <c r="V59" s="3">
        <v>0.47916666666666669</v>
      </c>
      <c r="W59" s="2">
        <v>2200</v>
      </c>
    </row>
    <row r="60" spans="5:23" x14ac:dyDescent="0.35">
      <c r="E60" s="1">
        <v>45061.375</v>
      </c>
      <c r="F60" t="s">
        <v>77</v>
      </c>
      <c r="G60" t="s">
        <v>119</v>
      </c>
      <c r="H60" s="99">
        <v>51.493438268856401</v>
      </c>
      <c r="I60" s="99">
        <v>-5.3735474882411302E-2</v>
      </c>
      <c r="J60" t="s">
        <v>60</v>
      </c>
      <c r="K60" t="s">
        <v>119</v>
      </c>
      <c r="L60" s="99">
        <v>51.493438268856401</v>
      </c>
      <c r="M60" s="99">
        <v>-5.3735474882411302E-2</v>
      </c>
      <c r="N60" s="2">
        <v>135506</v>
      </c>
      <c r="O60" s="89">
        <v>108456</v>
      </c>
      <c r="P60" s="2">
        <f t="shared" si="1"/>
        <v>1096</v>
      </c>
      <c r="Q60" s="2">
        <f t="shared" si="2"/>
        <v>1096</v>
      </c>
      <c r="R60" s="2">
        <f t="shared" si="0"/>
        <v>27050</v>
      </c>
      <c r="S60" s="2">
        <v>2000</v>
      </c>
      <c r="T60" s="2">
        <v>29050</v>
      </c>
      <c r="U60">
        <v>14.53</v>
      </c>
      <c r="V60" s="3">
        <v>0.54999999999999993</v>
      </c>
      <c r="W60" s="2">
        <v>2200</v>
      </c>
    </row>
    <row r="61" spans="5:23" x14ac:dyDescent="0.35">
      <c r="E61" s="1">
        <v>45061.416666666664</v>
      </c>
      <c r="F61" t="s">
        <v>77</v>
      </c>
      <c r="G61" t="s">
        <v>119</v>
      </c>
      <c r="H61" s="99">
        <v>51.493438268856401</v>
      </c>
      <c r="I61" s="99">
        <v>-5.3735474882411302E-2</v>
      </c>
      <c r="J61" t="s">
        <v>60</v>
      </c>
      <c r="K61" t="s">
        <v>119</v>
      </c>
      <c r="L61" s="99">
        <v>51.493438268856401</v>
      </c>
      <c r="M61" s="99">
        <v>-5.3735474882411302E-2</v>
      </c>
      <c r="N61" s="2">
        <v>145951</v>
      </c>
      <c r="O61" s="90" t="s">
        <v>63</v>
      </c>
      <c r="P61" s="2" t="e">
        <f t="shared" si="1"/>
        <v>#VALUE!</v>
      </c>
      <c r="Q61" s="2"/>
      <c r="R61" s="2" t="e">
        <f t="shared" si="0"/>
        <v>#VALUE!</v>
      </c>
      <c r="S61" s="2">
        <v>1500</v>
      </c>
      <c r="T61" t="e">
        <v>#VALUE!</v>
      </c>
      <c r="U61" t="e">
        <v>#VALUE!</v>
      </c>
      <c r="V61" t="s">
        <v>64</v>
      </c>
      <c r="W61" s="2">
        <v>2200</v>
      </c>
    </row>
    <row r="62" spans="5:23" x14ac:dyDescent="0.35">
      <c r="E62" s="1">
        <v>45061.458333333336</v>
      </c>
      <c r="F62" t="s">
        <v>77</v>
      </c>
      <c r="G62" t="s">
        <v>119</v>
      </c>
      <c r="H62" s="99">
        <v>51.493438268856401</v>
      </c>
      <c r="I62" s="99">
        <v>-5.3735474882411302E-2</v>
      </c>
      <c r="J62" t="s">
        <v>60</v>
      </c>
      <c r="K62" t="s">
        <v>119</v>
      </c>
      <c r="L62" s="99">
        <v>51.493438268856401</v>
      </c>
      <c r="M62" s="99">
        <v>-5.3735474882411302E-2</v>
      </c>
      <c r="N62" s="2">
        <v>146598</v>
      </c>
      <c r="O62" s="89">
        <v>117127</v>
      </c>
      <c r="P62" s="2" t="e">
        <f t="shared" si="1"/>
        <v>#VALUE!</v>
      </c>
      <c r="Q62" s="2"/>
      <c r="R62" s="2">
        <f t="shared" si="0"/>
        <v>29471</v>
      </c>
      <c r="S62" s="2">
        <v>6000</v>
      </c>
      <c r="T62" s="2">
        <v>35471</v>
      </c>
      <c r="U62">
        <v>17.739999999999998</v>
      </c>
      <c r="V62" s="3">
        <v>0.67152777777777783</v>
      </c>
      <c r="W62" s="2">
        <v>2200</v>
      </c>
    </row>
    <row r="63" spans="5:23" x14ac:dyDescent="0.35">
      <c r="E63" s="1">
        <v>45061.5</v>
      </c>
      <c r="F63" t="s">
        <v>77</v>
      </c>
      <c r="G63" t="s">
        <v>119</v>
      </c>
      <c r="H63" s="99">
        <v>51.493438268856401</v>
      </c>
      <c r="I63" s="99">
        <v>-5.3735474882411302E-2</v>
      </c>
      <c r="J63" t="s">
        <v>60</v>
      </c>
      <c r="K63" t="s">
        <v>119</v>
      </c>
      <c r="L63" s="99">
        <v>51.493438268856401</v>
      </c>
      <c r="M63" s="99">
        <v>-5.3735474882411302E-2</v>
      </c>
      <c r="N63" s="2">
        <v>149996</v>
      </c>
      <c r="O63" s="89">
        <v>119479</v>
      </c>
      <c r="P63" s="2">
        <f t="shared" si="1"/>
        <v>2352</v>
      </c>
      <c r="Q63" s="2">
        <f t="shared" si="2"/>
        <v>2352</v>
      </c>
      <c r="R63" s="2">
        <f t="shared" si="0"/>
        <v>30517</v>
      </c>
      <c r="S63" s="2">
        <v>7740</v>
      </c>
      <c r="T63" s="2">
        <v>38257</v>
      </c>
      <c r="U63">
        <v>19.13</v>
      </c>
      <c r="V63" s="3">
        <v>0.72430555555555554</v>
      </c>
      <c r="W63" s="2">
        <v>2200</v>
      </c>
    </row>
    <row r="64" spans="5:23" x14ac:dyDescent="0.35">
      <c r="E64" s="1">
        <v>45061.541666666664</v>
      </c>
      <c r="F64" t="s">
        <v>77</v>
      </c>
      <c r="G64" t="s">
        <v>119</v>
      </c>
      <c r="H64" s="99">
        <v>51.493438268856401</v>
      </c>
      <c r="I64" s="99">
        <v>-5.3735474882411302E-2</v>
      </c>
      <c r="J64" t="s">
        <v>60</v>
      </c>
      <c r="K64" t="s">
        <v>119</v>
      </c>
      <c r="L64" s="99">
        <v>51.493438268856401</v>
      </c>
      <c r="M64" s="99">
        <v>-5.3735474882411302E-2</v>
      </c>
      <c r="N64" s="2">
        <v>180457</v>
      </c>
      <c r="O64" s="89">
        <v>118316</v>
      </c>
      <c r="P64" s="2">
        <f t="shared" si="1"/>
        <v>-1163</v>
      </c>
      <c r="Q64" s="2">
        <f t="shared" si="2"/>
        <v>1189</v>
      </c>
      <c r="R64" s="2">
        <f t="shared" si="0"/>
        <v>62141</v>
      </c>
      <c r="S64" s="2">
        <v>3900</v>
      </c>
      <c r="T64" s="2">
        <v>66041</v>
      </c>
      <c r="U64">
        <v>33.020000000000003</v>
      </c>
      <c r="V64" s="3">
        <v>0.25069444444444444</v>
      </c>
      <c r="W64" s="2">
        <v>2200</v>
      </c>
    </row>
    <row r="65" spans="5:23" x14ac:dyDescent="0.35">
      <c r="E65" s="1">
        <v>45061.583333333336</v>
      </c>
      <c r="F65" t="s">
        <v>77</v>
      </c>
      <c r="G65" t="s">
        <v>119</v>
      </c>
      <c r="H65" s="99">
        <v>51.493438268856401</v>
      </c>
      <c r="I65" s="99">
        <v>-5.3735474882411302E-2</v>
      </c>
      <c r="J65" t="s">
        <v>60</v>
      </c>
      <c r="K65" t="s">
        <v>119</v>
      </c>
      <c r="L65" s="99">
        <v>51.493438268856401</v>
      </c>
      <c r="M65" s="99">
        <v>-5.3735474882411302E-2</v>
      </c>
      <c r="N65" s="2">
        <v>182865</v>
      </c>
      <c r="O65" s="89">
        <v>122407</v>
      </c>
      <c r="P65" s="2">
        <f t="shared" si="1"/>
        <v>4091</v>
      </c>
      <c r="Q65" s="2">
        <f t="shared" si="2"/>
        <v>5280</v>
      </c>
      <c r="R65" s="2">
        <f t="shared" si="0"/>
        <v>60458</v>
      </c>
      <c r="S65" s="2">
        <v>1800</v>
      </c>
      <c r="T65" s="2">
        <v>62258</v>
      </c>
      <c r="U65">
        <v>31.13</v>
      </c>
      <c r="V65" s="3">
        <v>0.17847222222222223</v>
      </c>
      <c r="W65" s="2">
        <v>2200</v>
      </c>
    </row>
    <row r="66" spans="5:23" x14ac:dyDescent="0.35">
      <c r="E66" s="1">
        <v>45061.625</v>
      </c>
      <c r="F66" t="s">
        <v>77</v>
      </c>
      <c r="G66" t="s">
        <v>119</v>
      </c>
      <c r="H66" s="99">
        <v>51.493438268856401</v>
      </c>
      <c r="I66" s="99">
        <v>-5.3735474882411302E-2</v>
      </c>
      <c r="J66" t="s">
        <v>60</v>
      </c>
      <c r="K66" t="s">
        <v>119</v>
      </c>
      <c r="L66" s="99">
        <v>51.493438268856401</v>
      </c>
      <c r="M66" s="99">
        <v>-5.3735474882411302E-2</v>
      </c>
      <c r="N66" s="2">
        <v>183699</v>
      </c>
      <c r="O66" s="89">
        <v>125283</v>
      </c>
      <c r="P66" s="2">
        <f t="shared" si="1"/>
        <v>2876</v>
      </c>
      <c r="Q66" s="2">
        <f t="shared" si="2"/>
        <v>8156</v>
      </c>
      <c r="R66" s="2">
        <f t="shared" si="0"/>
        <v>58416</v>
      </c>
      <c r="S66" s="2">
        <v>1400</v>
      </c>
      <c r="T66" s="2">
        <v>59816</v>
      </c>
      <c r="U66">
        <v>29.91</v>
      </c>
      <c r="V66" s="3">
        <v>0.13263888888888889</v>
      </c>
      <c r="W66" s="2">
        <v>2200</v>
      </c>
    </row>
    <row r="67" spans="5:23" x14ac:dyDescent="0.35">
      <c r="E67" s="1">
        <v>45061.666666666664</v>
      </c>
      <c r="F67" t="s">
        <v>77</v>
      </c>
      <c r="G67" t="s">
        <v>119</v>
      </c>
      <c r="H67" s="99">
        <v>51.493438268856401</v>
      </c>
      <c r="I67" s="99">
        <v>-5.3735474882411302E-2</v>
      </c>
      <c r="J67" t="s">
        <v>60</v>
      </c>
      <c r="K67" t="s">
        <v>119</v>
      </c>
      <c r="L67" s="99">
        <v>51.493438268856401</v>
      </c>
      <c r="M67" s="99">
        <v>-5.3735474882411302E-2</v>
      </c>
      <c r="N67" s="2">
        <v>185080</v>
      </c>
      <c r="O67" s="89">
        <v>126983</v>
      </c>
      <c r="P67" s="2">
        <f t="shared" si="1"/>
        <v>1700</v>
      </c>
      <c r="Q67" s="2">
        <f t="shared" si="2"/>
        <v>9856</v>
      </c>
      <c r="R67" s="2">
        <f t="shared" si="0"/>
        <v>58097</v>
      </c>
      <c r="S67" s="2">
        <v>2900</v>
      </c>
      <c r="T67" s="2">
        <v>60997</v>
      </c>
      <c r="U67">
        <v>30.5</v>
      </c>
      <c r="V67" s="3">
        <v>0.15486111111111112</v>
      </c>
      <c r="W67" s="2">
        <v>2200</v>
      </c>
    </row>
    <row r="68" spans="5:23" x14ac:dyDescent="0.35">
      <c r="E68" s="1">
        <v>45061.708333333336</v>
      </c>
      <c r="F68" t="s">
        <v>77</v>
      </c>
      <c r="G68" t="s">
        <v>119</v>
      </c>
      <c r="H68" s="99">
        <v>51.493438268856401</v>
      </c>
      <c r="I68" s="99">
        <v>-5.3735474882411302E-2</v>
      </c>
      <c r="J68" t="s">
        <v>60</v>
      </c>
      <c r="K68" t="s">
        <v>119</v>
      </c>
      <c r="L68" s="99">
        <v>51.493438268856401</v>
      </c>
      <c r="M68" s="99">
        <v>-5.3735474882411302E-2</v>
      </c>
      <c r="N68" s="2">
        <v>188802</v>
      </c>
      <c r="O68" s="89">
        <v>129504</v>
      </c>
      <c r="P68" s="2">
        <f t="shared" si="1"/>
        <v>2521</v>
      </c>
      <c r="Q68" s="2">
        <f t="shared" si="2"/>
        <v>12377</v>
      </c>
      <c r="R68" s="2">
        <f t="shared" ref="R68:R102" si="3">N68-O68</f>
        <v>59298</v>
      </c>
      <c r="S68" s="2">
        <v>4700</v>
      </c>
      <c r="T68" s="2">
        <v>63998</v>
      </c>
      <c r="U68">
        <v>32</v>
      </c>
      <c r="V68" s="3">
        <v>0.21180555555555555</v>
      </c>
      <c r="W68" s="2">
        <v>2200</v>
      </c>
    </row>
    <row r="69" spans="5:23" x14ac:dyDescent="0.35">
      <c r="E69" s="1">
        <v>45061.75</v>
      </c>
      <c r="F69" t="s">
        <v>77</v>
      </c>
      <c r="G69" t="s">
        <v>119</v>
      </c>
      <c r="H69" s="99">
        <v>51.493438268856401</v>
      </c>
      <c r="I69" s="99">
        <v>-5.3735474882411302E-2</v>
      </c>
      <c r="J69" t="s">
        <v>60</v>
      </c>
      <c r="K69" t="s">
        <v>119</v>
      </c>
      <c r="L69" s="99">
        <v>51.493438268856401</v>
      </c>
      <c r="M69" s="99">
        <v>-5.3735474882411302E-2</v>
      </c>
      <c r="N69" s="2">
        <v>189709</v>
      </c>
      <c r="O69" s="89">
        <v>129377</v>
      </c>
      <c r="P69" s="2">
        <f t="shared" ref="P69:P102" si="4">O69-O68</f>
        <v>-127</v>
      </c>
      <c r="Q69" s="2">
        <f t="shared" ref="Q69:Q102" si="5">Q68+P69</f>
        <v>12250</v>
      </c>
      <c r="R69" s="2">
        <f t="shared" si="3"/>
        <v>60332</v>
      </c>
      <c r="S69" s="2">
        <v>5100</v>
      </c>
      <c r="T69" s="2">
        <v>65432</v>
      </c>
      <c r="U69">
        <v>32.72</v>
      </c>
      <c r="V69" s="3">
        <v>0.2388888888888889</v>
      </c>
      <c r="W69" s="2">
        <v>2200</v>
      </c>
    </row>
    <row r="70" spans="5:23" x14ac:dyDescent="0.35">
      <c r="E70" s="1">
        <v>45061.791666666664</v>
      </c>
      <c r="F70" t="s">
        <v>77</v>
      </c>
      <c r="G70" t="s">
        <v>119</v>
      </c>
      <c r="H70" s="99">
        <v>51.493438268856401</v>
      </c>
      <c r="I70" s="99">
        <v>-5.3735474882411302E-2</v>
      </c>
      <c r="J70" t="s">
        <v>60</v>
      </c>
      <c r="K70" t="s">
        <v>119</v>
      </c>
      <c r="L70" s="99">
        <v>51.493438268856401</v>
      </c>
      <c r="M70" s="99">
        <v>-5.3735474882411302E-2</v>
      </c>
      <c r="N70" s="2">
        <v>190826</v>
      </c>
      <c r="O70" s="89">
        <v>130647</v>
      </c>
      <c r="P70" s="2">
        <f t="shared" si="4"/>
        <v>1270</v>
      </c>
      <c r="Q70" s="2">
        <f t="shared" si="5"/>
        <v>13520</v>
      </c>
      <c r="R70" s="2">
        <f t="shared" si="3"/>
        <v>60179</v>
      </c>
      <c r="S70" s="2">
        <v>6200</v>
      </c>
      <c r="T70" s="2">
        <v>66379</v>
      </c>
      <c r="U70">
        <v>33.19</v>
      </c>
      <c r="V70" s="3">
        <v>0.25694444444444448</v>
      </c>
      <c r="W70" s="2">
        <v>2200</v>
      </c>
    </row>
    <row r="71" spans="5:23" x14ac:dyDescent="0.35">
      <c r="E71" s="1">
        <v>45061.833333333336</v>
      </c>
      <c r="F71" t="s">
        <v>78</v>
      </c>
      <c r="G71" t="s">
        <v>119</v>
      </c>
      <c r="H71" s="99">
        <v>51.493438268856401</v>
      </c>
      <c r="I71" s="99">
        <v>-5.3735474882411302E-2</v>
      </c>
      <c r="J71" t="s">
        <v>60</v>
      </c>
      <c r="K71" t="s">
        <v>119</v>
      </c>
      <c r="L71" s="99">
        <v>51.493438268856401</v>
      </c>
      <c r="M71" s="99">
        <v>-5.3735474882411302E-2</v>
      </c>
      <c r="N71" s="2">
        <v>195071</v>
      </c>
      <c r="O71" s="89">
        <v>135741</v>
      </c>
      <c r="P71" s="2">
        <f t="shared" si="4"/>
        <v>5094</v>
      </c>
      <c r="Q71" s="2">
        <f t="shared" si="5"/>
        <v>18614</v>
      </c>
      <c r="R71" s="2">
        <f t="shared" si="3"/>
        <v>59330</v>
      </c>
      <c r="S71" s="2">
        <v>4800</v>
      </c>
      <c r="T71" s="2">
        <v>64130</v>
      </c>
      <c r="U71">
        <v>32.07</v>
      </c>
      <c r="V71" s="3">
        <v>0.21458333333333335</v>
      </c>
      <c r="W71" s="2">
        <v>2200</v>
      </c>
    </row>
    <row r="72" spans="5:23" x14ac:dyDescent="0.35">
      <c r="E72" s="1">
        <v>45061.875</v>
      </c>
      <c r="F72" t="s">
        <v>77</v>
      </c>
      <c r="G72" t="s">
        <v>119</v>
      </c>
      <c r="H72" s="99">
        <v>51.493438268856401</v>
      </c>
      <c r="I72" s="99">
        <v>-5.3735474882411302E-2</v>
      </c>
      <c r="J72" t="s">
        <v>60</v>
      </c>
      <c r="K72" t="s">
        <v>119</v>
      </c>
      <c r="L72" s="99">
        <v>51.493438268856401</v>
      </c>
      <c r="M72" s="99">
        <v>-5.3735474882411302E-2</v>
      </c>
      <c r="N72" s="2">
        <v>197271</v>
      </c>
      <c r="O72" s="89">
        <v>135315</v>
      </c>
      <c r="P72" s="2">
        <f t="shared" si="4"/>
        <v>-426</v>
      </c>
      <c r="Q72" s="2">
        <f t="shared" si="5"/>
        <v>18188</v>
      </c>
      <c r="R72" s="2">
        <f t="shared" si="3"/>
        <v>61956</v>
      </c>
      <c r="S72" s="2">
        <v>5600</v>
      </c>
      <c r="T72" s="2">
        <v>67556</v>
      </c>
      <c r="U72">
        <v>33.78</v>
      </c>
      <c r="V72" s="3">
        <v>0.27916666666666667</v>
      </c>
      <c r="W72" s="2">
        <v>2200</v>
      </c>
    </row>
    <row r="73" spans="5:23" x14ac:dyDescent="0.35">
      <c r="E73" s="1">
        <v>45061.916666666664</v>
      </c>
      <c r="F73" t="s">
        <v>78</v>
      </c>
      <c r="G73" t="s">
        <v>119</v>
      </c>
      <c r="H73" s="99">
        <v>51.493438268856401</v>
      </c>
      <c r="I73" s="99">
        <v>-5.3735474882411302E-2</v>
      </c>
      <c r="J73" t="s">
        <v>60</v>
      </c>
      <c r="K73" t="s">
        <v>119</v>
      </c>
      <c r="L73" s="99">
        <v>51.493438268856401</v>
      </c>
      <c r="M73" s="99">
        <v>-5.3735474882411302E-2</v>
      </c>
      <c r="N73" s="2">
        <v>199175</v>
      </c>
      <c r="O73" s="89">
        <v>146388</v>
      </c>
      <c r="P73" s="2">
        <f t="shared" si="4"/>
        <v>11073</v>
      </c>
      <c r="Q73" s="2">
        <f t="shared" si="5"/>
        <v>29261</v>
      </c>
      <c r="R73" s="2">
        <f t="shared" si="3"/>
        <v>52787</v>
      </c>
      <c r="S73" s="2">
        <v>6000</v>
      </c>
      <c r="T73" s="2">
        <v>58787</v>
      </c>
      <c r="U73">
        <v>29.39</v>
      </c>
      <c r="V73" s="3">
        <v>0.11319444444444444</v>
      </c>
      <c r="W73" s="2">
        <v>2200</v>
      </c>
    </row>
    <row r="74" spans="5:23" x14ac:dyDescent="0.35">
      <c r="E74" s="1">
        <v>45061.958333333336</v>
      </c>
      <c r="F74" t="s">
        <v>77</v>
      </c>
      <c r="G74" t="s">
        <v>119</v>
      </c>
      <c r="H74" s="99">
        <v>51.493438268856401</v>
      </c>
      <c r="I74" s="99">
        <v>-5.3735474882411302E-2</v>
      </c>
      <c r="J74" t="s">
        <v>60</v>
      </c>
      <c r="K74" t="s">
        <v>119</v>
      </c>
      <c r="L74" s="99">
        <v>51.493438268856401</v>
      </c>
      <c r="M74" s="99">
        <v>-5.3735474882411302E-2</v>
      </c>
      <c r="N74" s="2">
        <v>201480</v>
      </c>
      <c r="O74" s="89">
        <v>148988</v>
      </c>
      <c r="P74" s="2">
        <f t="shared" si="4"/>
        <v>2600</v>
      </c>
      <c r="Q74" s="2">
        <f t="shared" si="5"/>
        <v>31861</v>
      </c>
      <c r="R74" s="2">
        <f t="shared" si="3"/>
        <v>52492</v>
      </c>
      <c r="S74" s="2">
        <v>11250</v>
      </c>
      <c r="T74" s="2">
        <v>63742</v>
      </c>
      <c r="U74">
        <v>31.87</v>
      </c>
      <c r="V74" s="3">
        <v>0.20694444444444446</v>
      </c>
      <c r="W74" s="2">
        <v>2200</v>
      </c>
    </row>
    <row r="75" spans="5:23" x14ac:dyDescent="0.35">
      <c r="E75" s="1">
        <v>45062</v>
      </c>
      <c r="F75" t="s">
        <v>77</v>
      </c>
      <c r="G75" t="s">
        <v>119</v>
      </c>
      <c r="H75" s="99">
        <v>51.493438268856401</v>
      </c>
      <c r="I75" s="99">
        <v>-5.3735474882411302E-2</v>
      </c>
      <c r="J75" t="s">
        <v>60</v>
      </c>
      <c r="K75" t="s">
        <v>119</v>
      </c>
      <c r="L75" s="99">
        <v>51.493438268856401</v>
      </c>
      <c r="M75" s="99">
        <v>-5.3735474882411302E-2</v>
      </c>
      <c r="N75" s="2">
        <v>203485</v>
      </c>
      <c r="O75" s="89">
        <v>181517</v>
      </c>
      <c r="P75" s="2">
        <f t="shared" si="4"/>
        <v>32529</v>
      </c>
      <c r="Q75" s="2">
        <f t="shared" si="5"/>
        <v>64390</v>
      </c>
      <c r="R75" s="2">
        <f t="shared" si="3"/>
        <v>21968</v>
      </c>
      <c r="S75" s="2">
        <v>11250</v>
      </c>
      <c r="T75" s="2">
        <v>33218</v>
      </c>
      <c r="U75">
        <v>16.61</v>
      </c>
      <c r="V75" s="3">
        <v>0.62847222222222221</v>
      </c>
      <c r="W75" s="2">
        <v>2200</v>
      </c>
    </row>
    <row r="76" spans="5:23" x14ac:dyDescent="0.35">
      <c r="E76" s="1">
        <v>45062.041666666664</v>
      </c>
      <c r="F76" t="s">
        <v>77</v>
      </c>
      <c r="G76" t="s">
        <v>119</v>
      </c>
      <c r="H76" s="99">
        <v>51.493438268856401</v>
      </c>
      <c r="I76" s="99">
        <v>-5.3735474882411302E-2</v>
      </c>
      <c r="J76" t="s">
        <v>60</v>
      </c>
      <c r="K76" t="s">
        <v>119</v>
      </c>
      <c r="L76" s="99">
        <v>51.493438268856401</v>
      </c>
      <c r="M76" s="99">
        <v>-5.3735474882411302E-2</v>
      </c>
      <c r="N76" s="2">
        <v>208958</v>
      </c>
      <c r="O76" s="89">
        <v>183721</v>
      </c>
      <c r="P76" s="2">
        <f t="shared" si="4"/>
        <v>2204</v>
      </c>
      <c r="Q76" s="2">
        <f t="shared" si="5"/>
        <v>66594</v>
      </c>
      <c r="R76" s="2">
        <f t="shared" si="3"/>
        <v>25237</v>
      </c>
      <c r="S76" s="2">
        <v>9300</v>
      </c>
      <c r="T76" s="2">
        <v>34537</v>
      </c>
      <c r="U76">
        <v>17.27</v>
      </c>
      <c r="V76" s="3">
        <v>0.65347222222222223</v>
      </c>
      <c r="W76" s="2">
        <v>2200</v>
      </c>
    </row>
    <row r="77" spans="5:23" x14ac:dyDescent="0.35">
      <c r="E77" s="1">
        <v>45062.083333333336</v>
      </c>
      <c r="F77" t="s">
        <v>77</v>
      </c>
      <c r="G77" t="s">
        <v>119</v>
      </c>
      <c r="H77" s="99">
        <v>51.493438268856401</v>
      </c>
      <c r="I77" s="99">
        <v>-5.3735474882411302E-2</v>
      </c>
      <c r="J77" t="s">
        <v>60</v>
      </c>
      <c r="K77" t="s">
        <v>119</v>
      </c>
      <c r="L77" s="99">
        <v>51.493438268856401</v>
      </c>
      <c r="M77" s="99">
        <v>-5.3735474882411302E-2</v>
      </c>
      <c r="N77" s="2">
        <v>211531</v>
      </c>
      <c r="O77" s="89">
        <v>185076</v>
      </c>
      <c r="P77" s="2">
        <f t="shared" si="4"/>
        <v>1355</v>
      </c>
      <c r="Q77" s="2">
        <f t="shared" si="5"/>
        <v>67949</v>
      </c>
      <c r="R77" s="2">
        <f t="shared" si="3"/>
        <v>26455</v>
      </c>
      <c r="S77" t="s">
        <v>75</v>
      </c>
      <c r="T77" s="2">
        <v>26455</v>
      </c>
      <c r="U77">
        <v>13.23</v>
      </c>
      <c r="V77" s="3">
        <v>0.50069444444444444</v>
      </c>
      <c r="W77" s="2">
        <v>2200</v>
      </c>
    </row>
    <row r="78" spans="5:23" x14ac:dyDescent="0.35">
      <c r="E78" s="1">
        <v>45062.125</v>
      </c>
      <c r="F78" t="s">
        <v>77</v>
      </c>
      <c r="G78" t="s">
        <v>119</v>
      </c>
      <c r="H78" s="99">
        <v>51.493438268856401</v>
      </c>
      <c r="I78" s="99">
        <v>-5.3735474882411302E-2</v>
      </c>
      <c r="J78" t="s">
        <v>60</v>
      </c>
      <c r="K78" t="s">
        <v>119</v>
      </c>
      <c r="L78" s="99">
        <v>51.493438268856401</v>
      </c>
      <c r="M78" s="99">
        <v>-5.3735474882411302E-2</v>
      </c>
      <c r="N78" s="2">
        <v>211714</v>
      </c>
      <c r="O78" s="89">
        <v>187667</v>
      </c>
      <c r="P78" s="2">
        <f t="shared" si="4"/>
        <v>2591</v>
      </c>
      <c r="Q78" s="2">
        <f t="shared" si="5"/>
        <v>70540</v>
      </c>
      <c r="R78" s="2">
        <f t="shared" si="3"/>
        <v>24047</v>
      </c>
      <c r="S78" t="s">
        <v>75</v>
      </c>
      <c r="T78" s="2">
        <v>24047</v>
      </c>
      <c r="U78">
        <v>12.02</v>
      </c>
      <c r="V78" s="3">
        <v>0.4548611111111111</v>
      </c>
      <c r="W78" s="2">
        <v>2200</v>
      </c>
    </row>
    <row r="79" spans="5:23" x14ac:dyDescent="0.35">
      <c r="E79" s="1">
        <v>45062.166666666664</v>
      </c>
      <c r="F79" t="s">
        <v>77</v>
      </c>
      <c r="G79" t="s">
        <v>119</v>
      </c>
      <c r="H79" s="99">
        <v>51.493438268856401</v>
      </c>
      <c r="I79" s="99">
        <v>-5.3735474882411302E-2</v>
      </c>
      <c r="J79" t="s">
        <v>60</v>
      </c>
      <c r="K79" t="s">
        <v>119</v>
      </c>
      <c r="L79" s="99">
        <v>51.493438268856401</v>
      </c>
      <c r="M79" s="99">
        <v>-5.3735474882411302E-2</v>
      </c>
      <c r="N79" s="2">
        <v>215698</v>
      </c>
      <c r="O79" s="89">
        <v>188823</v>
      </c>
      <c r="P79" s="2">
        <f t="shared" si="4"/>
        <v>1156</v>
      </c>
      <c r="Q79" s="2">
        <f t="shared" si="5"/>
        <v>71696</v>
      </c>
      <c r="R79" s="2">
        <f t="shared" si="3"/>
        <v>26875</v>
      </c>
      <c r="S79" t="s">
        <v>75</v>
      </c>
      <c r="T79" s="2">
        <v>26875</v>
      </c>
      <c r="U79">
        <v>13.44</v>
      </c>
      <c r="V79" s="3">
        <v>0.5083333333333333</v>
      </c>
      <c r="W79" s="2">
        <v>2200</v>
      </c>
    </row>
    <row r="80" spans="5:23" x14ac:dyDescent="0.35">
      <c r="E80" s="1">
        <v>45062.208333333336</v>
      </c>
      <c r="F80" t="s">
        <v>77</v>
      </c>
      <c r="G80" t="s">
        <v>119</v>
      </c>
      <c r="H80" s="99">
        <v>51.493438268856401</v>
      </c>
      <c r="I80" s="99">
        <v>-5.3735474882411302E-2</v>
      </c>
      <c r="J80" t="s">
        <v>60</v>
      </c>
      <c r="K80" t="s">
        <v>119</v>
      </c>
      <c r="L80" s="99">
        <v>51.493438268856401</v>
      </c>
      <c r="M80" s="99">
        <v>-5.3735474882411302E-2</v>
      </c>
      <c r="N80" s="2">
        <v>215992</v>
      </c>
      <c r="O80" s="89">
        <v>191026</v>
      </c>
      <c r="P80" s="2">
        <f t="shared" si="4"/>
        <v>2203</v>
      </c>
      <c r="Q80" s="2">
        <f t="shared" si="5"/>
        <v>73899</v>
      </c>
      <c r="R80" s="2">
        <f t="shared" si="3"/>
        <v>24966</v>
      </c>
      <c r="S80" t="s">
        <v>75</v>
      </c>
      <c r="T80" s="2">
        <v>24966</v>
      </c>
      <c r="U80">
        <v>12.48</v>
      </c>
      <c r="V80" s="3">
        <v>0.47222222222222227</v>
      </c>
      <c r="W80" s="2">
        <v>2200</v>
      </c>
    </row>
    <row r="81" spans="5:23" x14ac:dyDescent="0.35">
      <c r="E81" s="1">
        <v>45062.25</v>
      </c>
      <c r="F81" t="s">
        <v>77</v>
      </c>
      <c r="G81" t="s">
        <v>119</v>
      </c>
      <c r="H81" s="99">
        <v>51.493438268856401</v>
      </c>
      <c r="I81" s="99">
        <v>-5.3735474882411302E-2</v>
      </c>
      <c r="J81" t="s">
        <v>60</v>
      </c>
      <c r="K81" t="s">
        <v>119</v>
      </c>
      <c r="L81" s="99">
        <v>51.493438268856401</v>
      </c>
      <c r="M81" s="99">
        <v>-5.3735474882411302E-2</v>
      </c>
      <c r="N81" s="2">
        <v>216423</v>
      </c>
      <c r="O81" s="89">
        <v>192770</v>
      </c>
      <c r="P81" s="2">
        <f t="shared" si="4"/>
        <v>1744</v>
      </c>
      <c r="Q81" s="2">
        <f t="shared" si="5"/>
        <v>75643</v>
      </c>
      <c r="R81" s="2">
        <f t="shared" si="3"/>
        <v>23653</v>
      </c>
      <c r="S81" t="s">
        <v>75</v>
      </c>
      <c r="T81" s="2">
        <v>23653</v>
      </c>
      <c r="U81">
        <v>11.83</v>
      </c>
      <c r="V81" s="3">
        <v>0.44791666666666669</v>
      </c>
      <c r="W81" s="2">
        <v>2200</v>
      </c>
    </row>
    <row r="82" spans="5:23" x14ac:dyDescent="0.35">
      <c r="E82" s="1">
        <v>45062.291666666664</v>
      </c>
      <c r="F82" t="s">
        <v>77</v>
      </c>
      <c r="G82" t="s">
        <v>119</v>
      </c>
      <c r="H82" s="99">
        <v>51.493438268856401</v>
      </c>
      <c r="I82" s="99">
        <v>-5.3735474882411302E-2</v>
      </c>
      <c r="J82" t="s">
        <v>60</v>
      </c>
      <c r="K82" t="s">
        <v>119</v>
      </c>
      <c r="L82" s="99">
        <v>51.493438268856401</v>
      </c>
      <c r="M82" s="99">
        <v>-5.3735474882411302E-2</v>
      </c>
      <c r="N82" s="2">
        <v>217287</v>
      </c>
      <c r="O82" s="89">
        <v>194751</v>
      </c>
      <c r="P82" s="2">
        <f t="shared" si="4"/>
        <v>1981</v>
      </c>
      <c r="Q82" s="2">
        <f t="shared" si="5"/>
        <v>77624</v>
      </c>
      <c r="R82" s="2">
        <f t="shared" si="3"/>
        <v>22536</v>
      </c>
      <c r="S82" t="s">
        <v>75</v>
      </c>
      <c r="T82" s="2">
        <v>22536</v>
      </c>
      <c r="U82">
        <v>11.27</v>
      </c>
      <c r="V82" s="3">
        <v>0.42638888888888887</v>
      </c>
      <c r="W82" s="2">
        <v>2200</v>
      </c>
    </row>
    <row r="83" spans="5:23" x14ac:dyDescent="0.35">
      <c r="E83" s="1">
        <v>45062.333333333336</v>
      </c>
      <c r="F83" t="s">
        <v>77</v>
      </c>
      <c r="G83" t="s">
        <v>119</v>
      </c>
      <c r="H83" s="99">
        <v>51.493438268856401</v>
      </c>
      <c r="I83" s="99">
        <v>-5.3735474882411302E-2</v>
      </c>
      <c r="J83" t="s">
        <v>60</v>
      </c>
      <c r="K83" t="s">
        <v>119</v>
      </c>
      <c r="L83" s="99">
        <v>51.493438268856401</v>
      </c>
      <c r="M83" s="99">
        <v>-5.3735474882411302E-2</v>
      </c>
      <c r="N83" s="2">
        <v>219145</v>
      </c>
      <c r="O83" s="89">
        <v>196142</v>
      </c>
      <c r="P83" s="2">
        <f t="shared" si="4"/>
        <v>1391</v>
      </c>
      <c r="Q83" s="2">
        <f t="shared" si="5"/>
        <v>79015</v>
      </c>
      <c r="R83" s="2">
        <f t="shared" si="3"/>
        <v>23003</v>
      </c>
      <c r="S83" t="s">
        <v>75</v>
      </c>
      <c r="T83" s="2">
        <v>23003</v>
      </c>
      <c r="U83">
        <v>11.5</v>
      </c>
      <c r="V83" s="3">
        <v>0.43541666666666662</v>
      </c>
      <c r="W83" s="2">
        <v>2200</v>
      </c>
    </row>
    <row r="84" spans="5:23" x14ac:dyDescent="0.35">
      <c r="E84" s="1">
        <v>45062.375</v>
      </c>
      <c r="F84" t="s">
        <v>77</v>
      </c>
      <c r="G84" t="s">
        <v>119</v>
      </c>
      <c r="H84" s="99">
        <v>51.493438268856401</v>
      </c>
      <c r="I84" s="99">
        <v>-5.3735474882411302E-2</v>
      </c>
      <c r="J84" t="s">
        <v>60</v>
      </c>
      <c r="K84" t="s">
        <v>119</v>
      </c>
      <c r="L84" s="99">
        <v>51.493438268856401</v>
      </c>
      <c r="M84" s="99">
        <v>-5.3735474882411302E-2</v>
      </c>
      <c r="N84" s="2">
        <v>221868</v>
      </c>
      <c r="O84" s="89">
        <v>197924</v>
      </c>
      <c r="P84" s="2">
        <f t="shared" si="4"/>
        <v>1782</v>
      </c>
      <c r="Q84" s="2">
        <f t="shared" si="5"/>
        <v>80797</v>
      </c>
      <c r="R84" s="2">
        <f t="shared" si="3"/>
        <v>23944</v>
      </c>
      <c r="S84" s="2">
        <v>2400</v>
      </c>
      <c r="T84" s="2">
        <v>26344</v>
      </c>
      <c r="U84">
        <v>13.17</v>
      </c>
      <c r="V84" s="3">
        <v>0.49861111111111112</v>
      </c>
      <c r="W84" s="2">
        <v>2200</v>
      </c>
    </row>
    <row r="85" spans="5:23" x14ac:dyDescent="0.35">
      <c r="E85" s="1">
        <v>45062.416666666664</v>
      </c>
      <c r="F85" t="s">
        <v>77</v>
      </c>
      <c r="G85" t="s">
        <v>119</v>
      </c>
      <c r="H85" s="99">
        <v>51.493438268856401</v>
      </c>
      <c r="I85" s="99">
        <v>-5.3735474882411302E-2</v>
      </c>
      <c r="J85" t="s">
        <v>60</v>
      </c>
      <c r="K85" t="s">
        <v>119</v>
      </c>
      <c r="L85" s="99">
        <v>51.493438268856401</v>
      </c>
      <c r="M85" s="99">
        <v>-5.3735474882411302E-2</v>
      </c>
      <c r="N85" s="2">
        <v>223967</v>
      </c>
      <c r="O85" s="89">
        <v>200343</v>
      </c>
      <c r="P85" s="2">
        <f t="shared" si="4"/>
        <v>2419</v>
      </c>
      <c r="Q85" s="2">
        <f t="shared" si="5"/>
        <v>83216</v>
      </c>
      <c r="R85" s="2">
        <f t="shared" si="3"/>
        <v>23624</v>
      </c>
      <c r="S85" s="2">
        <v>1600</v>
      </c>
      <c r="T85" s="2">
        <v>25224</v>
      </c>
      <c r="U85">
        <v>12.61</v>
      </c>
      <c r="V85" s="3">
        <v>0.4770833333333333</v>
      </c>
      <c r="W85" s="2">
        <v>2200</v>
      </c>
    </row>
    <row r="86" spans="5:23" x14ac:dyDescent="0.35">
      <c r="E86" s="1">
        <v>45062.458333333336</v>
      </c>
      <c r="F86" t="s">
        <v>77</v>
      </c>
      <c r="G86" t="s">
        <v>119</v>
      </c>
      <c r="H86" s="99">
        <v>51.493438268856401</v>
      </c>
      <c r="I86" s="99">
        <v>-5.3735474882411302E-2</v>
      </c>
      <c r="J86" t="s">
        <v>60</v>
      </c>
      <c r="K86" t="s">
        <v>119</v>
      </c>
      <c r="L86" s="99">
        <v>51.493438268856401</v>
      </c>
      <c r="M86" s="99">
        <v>-5.3735474882411302E-2</v>
      </c>
      <c r="N86" s="2">
        <v>224410</v>
      </c>
      <c r="O86" s="89">
        <v>202615</v>
      </c>
      <c r="P86" s="2">
        <f t="shared" si="4"/>
        <v>2272</v>
      </c>
      <c r="Q86" s="2">
        <f t="shared" si="5"/>
        <v>85488</v>
      </c>
      <c r="R86" s="2">
        <f t="shared" si="3"/>
        <v>21795</v>
      </c>
      <c r="S86" s="2">
        <v>2860</v>
      </c>
      <c r="T86" s="2">
        <v>24655</v>
      </c>
      <c r="U86">
        <v>12.33</v>
      </c>
      <c r="V86" s="3">
        <v>0.46666666666666662</v>
      </c>
      <c r="W86" s="2">
        <v>2200</v>
      </c>
    </row>
    <row r="87" spans="5:23" x14ac:dyDescent="0.35">
      <c r="E87" s="1">
        <v>45062.5</v>
      </c>
      <c r="F87" t="s">
        <v>77</v>
      </c>
      <c r="G87" t="s">
        <v>119</v>
      </c>
      <c r="H87" s="99">
        <v>51.493438268856401</v>
      </c>
      <c r="I87" s="99">
        <v>-5.3735474882411302E-2</v>
      </c>
      <c r="J87" t="s">
        <v>60</v>
      </c>
      <c r="K87" t="s">
        <v>119</v>
      </c>
      <c r="L87" s="99">
        <v>51.493438268856401</v>
      </c>
      <c r="M87" s="99">
        <v>-5.3735474882411302E-2</v>
      </c>
      <c r="N87" s="2">
        <v>226999</v>
      </c>
      <c r="O87" s="89">
        <v>205546</v>
      </c>
      <c r="P87" s="2">
        <f t="shared" si="4"/>
        <v>2931</v>
      </c>
      <c r="Q87" s="2">
        <f t="shared" si="5"/>
        <v>88419</v>
      </c>
      <c r="R87" s="2">
        <f t="shared" si="3"/>
        <v>21453</v>
      </c>
      <c r="S87" s="2">
        <v>1600</v>
      </c>
      <c r="T87" s="2">
        <v>23053</v>
      </c>
      <c r="U87">
        <v>11.53</v>
      </c>
      <c r="V87" s="3">
        <v>0.43611111111111112</v>
      </c>
      <c r="W87" s="2">
        <v>2200</v>
      </c>
    </row>
    <row r="88" spans="5:23" x14ac:dyDescent="0.35">
      <c r="E88" s="1">
        <v>45062.541666666664</v>
      </c>
      <c r="F88" t="s">
        <v>77</v>
      </c>
      <c r="G88" t="s">
        <v>119</v>
      </c>
      <c r="H88" s="99">
        <v>51.493438268856401</v>
      </c>
      <c r="I88" s="99">
        <v>-5.3735474882411302E-2</v>
      </c>
      <c r="J88" t="s">
        <v>60</v>
      </c>
      <c r="K88" t="s">
        <v>119</v>
      </c>
      <c r="L88" s="99">
        <v>51.493438268856401</v>
      </c>
      <c r="M88" s="99">
        <v>-5.3735474882411302E-2</v>
      </c>
      <c r="N88" s="2">
        <v>228754</v>
      </c>
      <c r="O88" s="89">
        <v>208040</v>
      </c>
      <c r="P88" s="2">
        <f t="shared" si="4"/>
        <v>2494</v>
      </c>
      <c r="Q88" s="2">
        <f t="shared" si="5"/>
        <v>90913</v>
      </c>
      <c r="R88" s="2">
        <f t="shared" si="3"/>
        <v>20714</v>
      </c>
      <c r="S88" s="2">
        <v>1600</v>
      </c>
      <c r="T88" s="2">
        <v>22314</v>
      </c>
      <c r="U88">
        <v>11.16</v>
      </c>
      <c r="V88" s="3">
        <v>0.42222222222222222</v>
      </c>
      <c r="W88" s="2">
        <v>2200</v>
      </c>
    </row>
    <row r="89" spans="5:23" x14ac:dyDescent="0.35">
      <c r="E89" s="1">
        <v>45062.583333333336</v>
      </c>
      <c r="F89" t="s">
        <v>77</v>
      </c>
      <c r="G89" t="s">
        <v>119</v>
      </c>
      <c r="H89" s="99">
        <v>51.493438268856401</v>
      </c>
      <c r="I89" s="99">
        <v>-5.3735474882411302E-2</v>
      </c>
      <c r="J89" t="s">
        <v>60</v>
      </c>
      <c r="K89" t="s">
        <v>119</v>
      </c>
      <c r="L89" s="99">
        <v>51.493438268856401</v>
      </c>
      <c r="M89" s="99">
        <v>-5.3735474882411302E-2</v>
      </c>
      <c r="N89" s="2">
        <v>231461</v>
      </c>
      <c r="O89" s="89">
        <v>211727</v>
      </c>
      <c r="P89" s="2">
        <f t="shared" si="4"/>
        <v>3687</v>
      </c>
      <c r="Q89" s="2">
        <f t="shared" si="5"/>
        <v>94600</v>
      </c>
      <c r="R89" s="2">
        <f t="shared" si="3"/>
        <v>19734</v>
      </c>
      <c r="S89" t="s">
        <v>75</v>
      </c>
      <c r="T89" s="2">
        <v>19734</v>
      </c>
      <c r="U89">
        <v>9.8699999999999992</v>
      </c>
      <c r="V89" s="3">
        <v>0.37361111111111112</v>
      </c>
      <c r="W89" s="2">
        <v>2200</v>
      </c>
    </row>
    <row r="90" spans="5:23" x14ac:dyDescent="0.35">
      <c r="E90" s="1">
        <v>45062.625</v>
      </c>
      <c r="F90" t="s">
        <v>77</v>
      </c>
      <c r="G90" t="s">
        <v>119</v>
      </c>
      <c r="H90" s="99">
        <v>51.493438268856401</v>
      </c>
      <c r="I90" s="99">
        <v>-5.3735474882411302E-2</v>
      </c>
      <c r="J90" t="s">
        <v>60</v>
      </c>
      <c r="K90" t="s">
        <v>119</v>
      </c>
      <c r="L90" s="99">
        <v>51.493438268856401</v>
      </c>
      <c r="M90" s="99">
        <v>-5.3735474882411302E-2</v>
      </c>
      <c r="N90" s="2">
        <v>233339</v>
      </c>
      <c r="O90" s="89">
        <v>212489</v>
      </c>
      <c r="P90" s="2">
        <f t="shared" si="4"/>
        <v>762</v>
      </c>
      <c r="Q90" s="2">
        <f t="shared" si="5"/>
        <v>95362</v>
      </c>
      <c r="R90" s="2">
        <f t="shared" si="3"/>
        <v>20850</v>
      </c>
      <c r="T90" s="2">
        <v>20850</v>
      </c>
      <c r="U90">
        <v>10.43</v>
      </c>
      <c r="V90" s="3">
        <v>0.39444444444444443</v>
      </c>
      <c r="W90" s="2">
        <v>2200</v>
      </c>
    </row>
    <row r="91" spans="5:23" x14ac:dyDescent="0.35">
      <c r="E91" s="1">
        <v>45062.666666666664</v>
      </c>
      <c r="F91" t="s">
        <v>77</v>
      </c>
      <c r="G91" t="s">
        <v>119</v>
      </c>
      <c r="H91" s="99">
        <v>51.493438268856401</v>
      </c>
      <c r="I91" s="99">
        <v>-5.3735474882411302E-2</v>
      </c>
      <c r="J91" t="s">
        <v>60</v>
      </c>
      <c r="K91" t="s">
        <v>119</v>
      </c>
      <c r="L91" s="99">
        <v>51.493438268856401</v>
      </c>
      <c r="M91" s="99">
        <v>-5.3735474882411302E-2</v>
      </c>
      <c r="N91" s="2">
        <v>234851</v>
      </c>
      <c r="O91" s="89">
        <v>214289</v>
      </c>
      <c r="P91" s="2">
        <f t="shared" si="4"/>
        <v>1800</v>
      </c>
      <c r="Q91" s="2">
        <f t="shared" si="5"/>
        <v>97162</v>
      </c>
      <c r="R91" s="2">
        <f t="shared" si="3"/>
        <v>20562</v>
      </c>
      <c r="T91" s="2">
        <v>20562</v>
      </c>
      <c r="U91">
        <v>10.28</v>
      </c>
      <c r="V91" s="3">
        <v>0.3888888888888889</v>
      </c>
      <c r="W91" s="2">
        <v>2200</v>
      </c>
    </row>
    <row r="92" spans="5:23" x14ac:dyDescent="0.35">
      <c r="E92" s="1">
        <v>45062.708333333336</v>
      </c>
      <c r="F92" t="s">
        <v>79</v>
      </c>
      <c r="H92">
        <v>-7.9292000000000001E-2</v>
      </c>
      <c r="I92">
        <v>51.503245</v>
      </c>
      <c r="J92" t="s">
        <v>60</v>
      </c>
      <c r="K92" t="s">
        <v>119</v>
      </c>
      <c r="L92" s="99">
        <v>51.493438268856401</v>
      </c>
      <c r="M92" s="99">
        <v>-5.3735474882411302E-2</v>
      </c>
      <c r="N92" s="2">
        <v>235000</v>
      </c>
      <c r="O92" s="89">
        <v>217467</v>
      </c>
      <c r="P92" s="2">
        <f t="shared" si="4"/>
        <v>3178</v>
      </c>
      <c r="Q92" s="2">
        <f t="shared" si="5"/>
        <v>100340</v>
      </c>
      <c r="R92" s="2">
        <f t="shared" si="3"/>
        <v>17533</v>
      </c>
      <c r="T92" s="2">
        <v>17533</v>
      </c>
      <c r="U92">
        <v>8.77</v>
      </c>
      <c r="V92" s="3">
        <v>0.33194444444444443</v>
      </c>
      <c r="W92" s="2">
        <v>2200</v>
      </c>
    </row>
    <row r="93" spans="5:23" x14ac:dyDescent="0.35">
      <c r="E93" s="1">
        <v>45062.75</v>
      </c>
      <c r="F93" t="s">
        <v>80</v>
      </c>
      <c r="H93">
        <v>-7.8589999999999993E-2</v>
      </c>
      <c r="I93">
        <v>51.504178000000003</v>
      </c>
      <c r="J93" t="s">
        <v>81</v>
      </c>
      <c r="L93">
        <v>-8.0030000000000004E-2</v>
      </c>
      <c r="M93">
        <v>51.503500000000003</v>
      </c>
      <c r="N93" s="2">
        <v>236677</v>
      </c>
      <c r="O93" s="89">
        <v>219232</v>
      </c>
      <c r="P93" s="2">
        <f t="shared" si="4"/>
        <v>1765</v>
      </c>
      <c r="Q93" s="2">
        <f t="shared" si="5"/>
        <v>102105</v>
      </c>
      <c r="R93" s="2">
        <f t="shared" si="3"/>
        <v>17445</v>
      </c>
      <c r="T93" s="2">
        <v>17445</v>
      </c>
      <c r="U93">
        <v>8.7200000000000006</v>
      </c>
      <c r="V93" s="3">
        <v>0.3298611111111111</v>
      </c>
      <c r="W93" s="2">
        <v>2200</v>
      </c>
    </row>
    <row r="94" spans="5:23" x14ac:dyDescent="0.35">
      <c r="E94" s="1">
        <v>45062.791666666664</v>
      </c>
      <c r="F94" t="s">
        <v>82</v>
      </c>
      <c r="H94">
        <v>-7.9800999999999997E-2</v>
      </c>
      <c r="I94">
        <v>51.503478000000001</v>
      </c>
      <c r="J94" t="s">
        <v>83</v>
      </c>
      <c r="L94">
        <v>-8.8037000000000004E-2</v>
      </c>
      <c r="M94">
        <v>51.506245</v>
      </c>
      <c r="N94" s="2">
        <v>238874</v>
      </c>
      <c r="O94" s="89">
        <v>224007</v>
      </c>
      <c r="P94" s="2">
        <f t="shared" si="4"/>
        <v>4775</v>
      </c>
      <c r="Q94" s="2">
        <f t="shared" si="5"/>
        <v>106880</v>
      </c>
      <c r="R94" s="2">
        <f t="shared" si="3"/>
        <v>14867</v>
      </c>
      <c r="T94" s="2">
        <v>14867</v>
      </c>
      <c r="U94">
        <v>7.43</v>
      </c>
      <c r="V94" s="3">
        <v>0.28125</v>
      </c>
      <c r="W94" s="2">
        <v>2200</v>
      </c>
    </row>
    <row r="95" spans="5:23" x14ac:dyDescent="0.35">
      <c r="E95" s="1">
        <v>45062.833333333336</v>
      </c>
      <c r="F95" t="s">
        <v>84</v>
      </c>
      <c r="H95">
        <v>-8.5641999999999996E-2</v>
      </c>
      <c r="I95">
        <v>51.498719999999999</v>
      </c>
      <c r="J95" t="s">
        <v>46</v>
      </c>
      <c r="L95">
        <v>-8.9674000000000004E-2</v>
      </c>
      <c r="M95">
        <v>51.478319999999997</v>
      </c>
      <c r="N95" s="2">
        <v>240463</v>
      </c>
      <c r="O95" s="89">
        <v>224970</v>
      </c>
      <c r="P95" s="2">
        <f t="shared" si="4"/>
        <v>963</v>
      </c>
      <c r="Q95" s="2">
        <f t="shared" si="5"/>
        <v>107843</v>
      </c>
      <c r="R95" s="2">
        <f t="shared" si="3"/>
        <v>15493</v>
      </c>
      <c r="T95" s="2">
        <v>15493</v>
      </c>
      <c r="U95">
        <v>7.75</v>
      </c>
      <c r="V95" s="3">
        <v>0.29305555555555557</v>
      </c>
      <c r="W95" s="2">
        <v>2200</v>
      </c>
    </row>
    <row r="96" spans="5:23" x14ac:dyDescent="0.35">
      <c r="E96" s="1">
        <v>45062.875</v>
      </c>
      <c r="F96" t="s">
        <v>85</v>
      </c>
      <c r="H96">
        <v>-8.8103000000000001E-2</v>
      </c>
      <c r="I96">
        <v>51.506501999999998</v>
      </c>
      <c r="J96" t="s">
        <v>86</v>
      </c>
      <c r="L96">
        <v>-8.3596000000000004E-2</v>
      </c>
      <c r="M96">
        <v>51.506391999999998</v>
      </c>
      <c r="N96" s="2">
        <v>243083</v>
      </c>
      <c r="O96" s="89">
        <v>225776</v>
      </c>
      <c r="P96" s="2">
        <f t="shared" si="4"/>
        <v>806</v>
      </c>
      <c r="Q96" s="2">
        <f t="shared" si="5"/>
        <v>108649</v>
      </c>
      <c r="R96" s="2">
        <f t="shared" si="3"/>
        <v>17307</v>
      </c>
      <c r="T96" s="2">
        <v>17307</v>
      </c>
      <c r="U96">
        <v>8.65</v>
      </c>
      <c r="V96" s="3">
        <v>0.32777777777777778</v>
      </c>
      <c r="W96" s="2">
        <v>2200</v>
      </c>
    </row>
    <row r="97" spans="5:23" x14ac:dyDescent="0.35">
      <c r="E97" s="1">
        <v>45062.916666666664</v>
      </c>
      <c r="F97" t="s">
        <v>85</v>
      </c>
      <c r="H97">
        <v>-8.8103000000000001E-2</v>
      </c>
      <c r="I97">
        <v>51.506501999999998</v>
      </c>
      <c r="J97" t="s">
        <v>86</v>
      </c>
      <c r="L97">
        <v>-8.3596000000000004E-2</v>
      </c>
      <c r="M97">
        <v>51.506391999999998</v>
      </c>
      <c r="N97" s="2">
        <v>243390</v>
      </c>
      <c r="O97" s="89">
        <v>227456</v>
      </c>
      <c r="P97" s="2">
        <f t="shared" si="4"/>
        <v>1680</v>
      </c>
      <c r="Q97" s="2">
        <f t="shared" si="5"/>
        <v>110329</v>
      </c>
      <c r="R97" s="2">
        <f t="shared" si="3"/>
        <v>15934</v>
      </c>
      <c r="T97" s="2">
        <v>15934</v>
      </c>
      <c r="U97">
        <v>7.97</v>
      </c>
      <c r="V97" s="3">
        <v>0.30138888888888887</v>
      </c>
      <c r="W97" s="2">
        <v>2200</v>
      </c>
    </row>
    <row r="98" spans="5:23" x14ac:dyDescent="0.35">
      <c r="E98" s="1">
        <v>45062.958333333336</v>
      </c>
      <c r="F98" t="s">
        <v>85</v>
      </c>
      <c r="H98">
        <v>-8.8103000000000001E-2</v>
      </c>
      <c r="I98">
        <v>51.506501999999998</v>
      </c>
      <c r="J98" t="s">
        <v>74</v>
      </c>
      <c r="L98">
        <v>-7.2477246999999995E-2</v>
      </c>
      <c r="M98">
        <v>51.501951800000001</v>
      </c>
      <c r="N98" s="2">
        <v>243945</v>
      </c>
      <c r="O98" s="89">
        <v>231388</v>
      </c>
      <c r="P98" s="2">
        <f t="shared" si="4"/>
        <v>3932</v>
      </c>
      <c r="Q98" s="2">
        <f t="shared" si="5"/>
        <v>114261</v>
      </c>
      <c r="R98" s="2">
        <f t="shared" si="3"/>
        <v>12557</v>
      </c>
      <c r="T98" s="2">
        <v>12557</v>
      </c>
      <c r="U98">
        <v>6.28</v>
      </c>
      <c r="V98" s="3">
        <v>0.23750000000000002</v>
      </c>
      <c r="W98" s="2">
        <v>2200</v>
      </c>
    </row>
    <row r="99" spans="5:23" x14ac:dyDescent="0.35">
      <c r="E99" s="1">
        <v>45063</v>
      </c>
      <c r="F99" t="s">
        <v>85</v>
      </c>
      <c r="H99">
        <v>-8.8103000000000001E-2</v>
      </c>
      <c r="I99">
        <v>51.506501999999998</v>
      </c>
      <c r="J99" t="s">
        <v>87</v>
      </c>
      <c r="L99">
        <v>-0.110269589</v>
      </c>
      <c r="M99">
        <v>51.50790275</v>
      </c>
      <c r="N99" s="2">
        <v>243945</v>
      </c>
      <c r="O99" s="89">
        <v>231882</v>
      </c>
      <c r="P99" s="2">
        <f t="shared" si="4"/>
        <v>494</v>
      </c>
      <c r="Q99" s="2">
        <f t="shared" si="5"/>
        <v>114755</v>
      </c>
      <c r="R99" s="2">
        <f t="shared" si="3"/>
        <v>12063</v>
      </c>
      <c r="T99" s="2">
        <v>12063</v>
      </c>
      <c r="U99">
        <v>6.03</v>
      </c>
      <c r="V99" s="3">
        <v>0.22777777777777777</v>
      </c>
      <c r="W99" s="2">
        <v>2200</v>
      </c>
    </row>
    <row r="100" spans="5:23" x14ac:dyDescent="0.35">
      <c r="E100" s="1">
        <v>45063.041666666664</v>
      </c>
      <c r="F100" t="s">
        <v>85</v>
      </c>
      <c r="H100">
        <v>-8.8103000000000001E-2</v>
      </c>
      <c r="I100">
        <v>51.506501999999998</v>
      </c>
      <c r="J100" t="s">
        <v>88</v>
      </c>
      <c r="L100">
        <v>-0.104970044</v>
      </c>
      <c r="M100">
        <v>51.508671759999999</v>
      </c>
      <c r="N100" s="2">
        <v>243945</v>
      </c>
      <c r="O100" s="89">
        <v>234018</v>
      </c>
      <c r="P100" s="2">
        <f t="shared" si="4"/>
        <v>2136</v>
      </c>
      <c r="Q100" s="2">
        <f t="shared" si="5"/>
        <v>116891</v>
      </c>
      <c r="R100" s="2">
        <f t="shared" si="3"/>
        <v>9927</v>
      </c>
      <c r="T100" s="2">
        <v>9927</v>
      </c>
      <c r="U100">
        <v>4.96</v>
      </c>
      <c r="V100" s="3">
        <v>0.1875</v>
      </c>
      <c r="W100" s="2">
        <v>2200</v>
      </c>
    </row>
    <row r="101" spans="5:23" x14ac:dyDescent="0.35">
      <c r="E101" s="1">
        <v>45063.083333333336</v>
      </c>
      <c r="F101" t="s">
        <v>85</v>
      </c>
      <c r="H101">
        <v>-8.8103000000000001E-2</v>
      </c>
      <c r="I101">
        <v>51.506501999999998</v>
      </c>
      <c r="J101" t="s">
        <v>45</v>
      </c>
      <c r="L101">
        <v>-0.11909599999999999</v>
      </c>
      <c r="M101">
        <v>51.504430999999997</v>
      </c>
      <c r="N101" s="2">
        <v>243945</v>
      </c>
      <c r="O101" s="89">
        <v>234583</v>
      </c>
      <c r="P101" s="2">
        <f t="shared" si="4"/>
        <v>565</v>
      </c>
      <c r="Q101" s="2">
        <f t="shared" si="5"/>
        <v>117456</v>
      </c>
      <c r="R101" s="2">
        <f t="shared" si="3"/>
        <v>9362</v>
      </c>
      <c r="T101" s="2">
        <v>9362</v>
      </c>
      <c r="U101">
        <v>4.68</v>
      </c>
      <c r="V101" s="3">
        <v>0.17708333333333334</v>
      </c>
      <c r="W101" s="2">
        <v>2200</v>
      </c>
    </row>
    <row r="102" spans="5:23" x14ac:dyDescent="0.35">
      <c r="E102" s="1">
        <v>45063.125</v>
      </c>
      <c r="F102" t="s">
        <v>85</v>
      </c>
      <c r="H102">
        <v>-8.8103000000000001E-2</v>
      </c>
      <c r="I102">
        <v>51.506501999999998</v>
      </c>
      <c r="J102" t="s">
        <v>89</v>
      </c>
      <c r="L102">
        <v>-0.116913</v>
      </c>
      <c r="M102">
        <v>51.504226000000003</v>
      </c>
      <c r="N102" s="2">
        <v>243945</v>
      </c>
      <c r="O102" s="89">
        <v>236085</v>
      </c>
      <c r="P102" s="2">
        <f t="shared" si="4"/>
        <v>1502</v>
      </c>
      <c r="Q102" s="2">
        <f t="shared" si="5"/>
        <v>118958</v>
      </c>
      <c r="R102" s="2">
        <f t="shared" si="3"/>
        <v>7860</v>
      </c>
      <c r="T102" s="2">
        <v>7860</v>
      </c>
      <c r="U102">
        <v>3.93</v>
      </c>
      <c r="V102" s="3">
        <v>0.19236111111111112</v>
      </c>
      <c r="W102" s="2">
        <v>1700</v>
      </c>
    </row>
  </sheetData>
  <autoFilter ref="E1:AF102" xr:uid="{00000000-0009-0000-0000-00000500000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07"/>
  <sheetViews>
    <sheetView zoomScale="90" zoomScaleNormal="90" workbookViewId="0">
      <selection activeCell="F102" sqref="F102"/>
    </sheetView>
  </sheetViews>
  <sheetFormatPr defaultColWidth="8.6328125" defaultRowHeight="13" outlineLevelCol="1" x14ac:dyDescent="0.3"/>
  <cols>
    <col min="1" max="1" width="8.6328125" style="17" customWidth="1"/>
    <col min="2" max="7" width="10.54296875" style="17" customWidth="1"/>
    <col min="8" max="8" width="12" style="17" customWidth="1"/>
    <col min="9" max="9" width="46.90625" style="17" customWidth="1"/>
    <col min="10" max="10" width="30.453125" style="17" customWidth="1"/>
    <col min="11" max="11" width="10.90625" style="17" customWidth="1"/>
    <col min="12" max="12" width="11.6328125" style="17" customWidth="1"/>
    <col min="13" max="13" width="16.54296875" style="17" customWidth="1" outlineLevel="1"/>
    <col min="14" max="14" width="13.6328125" style="17" customWidth="1"/>
    <col min="15" max="15" width="10.90625" style="17" customWidth="1"/>
    <col min="16" max="16" width="18" style="17" customWidth="1"/>
    <col min="17" max="16384" width="8.6328125" style="17"/>
  </cols>
  <sheetData>
    <row r="1" spans="1:20" s="7" customFormat="1" ht="80.150000000000006" customHeight="1" x14ac:dyDescent="0.35">
      <c r="A1" s="4" t="s">
        <v>90</v>
      </c>
      <c r="B1" s="4" t="s">
        <v>91</v>
      </c>
      <c r="C1" s="4" t="s">
        <v>92</v>
      </c>
      <c r="D1" s="5" t="s">
        <v>22</v>
      </c>
      <c r="E1" s="4" t="s">
        <v>93</v>
      </c>
      <c r="F1" s="4" t="s">
        <v>94</v>
      </c>
      <c r="G1" s="4" t="s">
        <v>5</v>
      </c>
      <c r="H1" s="4" t="s">
        <v>6</v>
      </c>
      <c r="I1" s="5" t="s">
        <v>95</v>
      </c>
      <c r="J1" s="5" t="s">
        <v>96</v>
      </c>
      <c r="K1" s="5" t="s">
        <v>7</v>
      </c>
      <c r="L1" s="4" t="s">
        <v>8</v>
      </c>
      <c r="M1" s="4" t="s">
        <v>97</v>
      </c>
      <c r="N1" s="4" t="s">
        <v>10</v>
      </c>
      <c r="O1" s="6" t="s">
        <v>24</v>
      </c>
      <c r="P1" s="4" t="s">
        <v>98</v>
      </c>
    </row>
    <row r="2" spans="1:20" x14ac:dyDescent="0.3">
      <c r="A2" s="8" t="s">
        <v>99</v>
      </c>
      <c r="B2" s="9" t="s">
        <v>100</v>
      </c>
      <c r="C2" s="10">
        <v>0</v>
      </c>
      <c r="D2" s="11">
        <v>14456</v>
      </c>
      <c r="E2" s="12"/>
      <c r="F2" s="12"/>
      <c r="G2" s="11">
        <v>6104</v>
      </c>
      <c r="H2" s="11">
        <f t="shared" ref="H2:H21" si="0">D2-G2</f>
        <v>8352</v>
      </c>
      <c r="I2" s="9" t="s">
        <v>25</v>
      </c>
      <c r="J2" s="9" t="s">
        <v>26</v>
      </c>
      <c r="K2" s="13">
        <v>3000</v>
      </c>
      <c r="L2" s="14">
        <f t="shared" ref="L2:L21" si="1">SUM(H2+K2)</f>
        <v>11352</v>
      </c>
      <c r="M2" s="15"/>
      <c r="N2" s="16"/>
      <c r="O2" s="16"/>
      <c r="P2" s="16"/>
    </row>
    <row r="3" spans="1:20" x14ac:dyDescent="0.3">
      <c r="A3" s="8" t="s">
        <v>99</v>
      </c>
      <c r="B3" s="9" t="s">
        <v>100</v>
      </c>
      <c r="C3" s="10">
        <v>4.1666666666666664E-2</v>
      </c>
      <c r="D3" s="11">
        <v>15295</v>
      </c>
      <c r="E3" s="12"/>
      <c r="F3" s="12"/>
      <c r="G3" s="11">
        <v>7704</v>
      </c>
      <c r="H3" s="11">
        <f t="shared" si="0"/>
        <v>7591</v>
      </c>
      <c r="I3" s="9" t="s">
        <v>27</v>
      </c>
      <c r="J3" s="9" t="s">
        <v>28</v>
      </c>
      <c r="K3" s="13">
        <v>3000</v>
      </c>
      <c r="L3" s="14">
        <f t="shared" si="1"/>
        <v>10591</v>
      </c>
      <c r="M3" s="15"/>
      <c r="N3" s="16"/>
      <c r="O3" s="16"/>
      <c r="P3" s="16"/>
    </row>
    <row r="4" spans="1:20" x14ac:dyDescent="0.3">
      <c r="A4" s="8" t="s">
        <v>99</v>
      </c>
      <c r="B4" s="9" t="s">
        <v>100</v>
      </c>
      <c r="C4" s="10">
        <v>8.3333333333333329E-2</v>
      </c>
      <c r="D4" s="11">
        <v>16620</v>
      </c>
      <c r="E4" s="12"/>
      <c r="F4" s="12"/>
      <c r="G4" s="11">
        <v>7737</v>
      </c>
      <c r="H4" s="11">
        <f t="shared" si="0"/>
        <v>8883</v>
      </c>
      <c r="I4" s="9" t="s">
        <v>27</v>
      </c>
      <c r="J4" s="9" t="s">
        <v>29</v>
      </c>
      <c r="K4" s="13">
        <v>3000</v>
      </c>
      <c r="L4" s="14">
        <f t="shared" si="1"/>
        <v>11883</v>
      </c>
      <c r="M4" s="15"/>
      <c r="N4" s="16"/>
      <c r="O4" s="16"/>
      <c r="P4" s="16"/>
    </row>
    <row r="5" spans="1:20" x14ac:dyDescent="0.3">
      <c r="A5" s="8" t="s">
        <v>99</v>
      </c>
      <c r="B5" s="9" t="s">
        <v>100</v>
      </c>
      <c r="C5" s="10">
        <v>0.125</v>
      </c>
      <c r="D5" s="11">
        <v>18555</v>
      </c>
      <c r="E5" s="12"/>
      <c r="F5" s="12"/>
      <c r="G5" s="11">
        <v>9150</v>
      </c>
      <c r="H5" s="11">
        <f t="shared" si="0"/>
        <v>9405</v>
      </c>
      <c r="I5" s="9" t="s">
        <v>31</v>
      </c>
      <c r="J5" s="9" t="s">
        <v>32</v>
      </c>
      <c r="K5" s="13">
        <v>2500</v>
      </c>
      <c r="L5" s="14">
        <f t="shared" si="1"/>
        <v>11905</v>
      </c>
      <c r="M5" s="15"/>
      <c r="N5" s="16"/>
      <c r="O5" s="16"/>
      <c r="P5" s="16"/>
    </row>
    <row r="6" spans="1:20" x14ac:dyDescent="0.3">
      <c r="A6" s="8" t="s">
        <v>99</v>
      </c>
      <c r="B6" s="9" t="s">
        <v>100</v>
      </c>
      <c r="C6" s="10">
        <v>0.16666666666666699</v>
      </c>
      <c r="D6" s="11">
        <v>18867</v>
      </c>
      <c r="E6" s="12"/>
      <c r="F6" s="12"/>
      <c r="G6" s="11">
        <v>9055</v>
      </c>
      <c r="H6" s="11">
        <f t="shared" si="0"/>
        <v>9812</v>
      </c>
      <c r="I6" s="9" t="s">
        <v>34</v>
      </c>
      <c r="J6" s="9" t="s">
        <v>35</v>
      </c>
      <c r="K6" s="13">
        <v>1000</v>
      </c>
      <c r="L6" s="14">
        <f t="shared" si="1"/>
        <v>10812</v>
      </c>
      <c r="M6" s="15"/>
      <c r="N6" s="16"/>
      <c r="O6" s="16"/>
      <c r="P6" s="16"/>
    </row>
    <row r="7" spans="1:20" x14ac:dyDescent="0.3">
      <c r="A7" s="8" t="s">
        <v>99</v>
      </c>
      <c r="B7" s="9" t="s">
        <v>100</v>
      </c>
      <c r="C7" s="10">
        <v>0.20833333333333301</v>
      </c>
      <c r="D7" s="11">
        <v>20286</v>
      </c>
      <c r="E7" s="12"/>
      <c r="F7" s="12"/>
      <c r="G7" s="11">
        <v>12811</v>
      </c>
      <c r="H7" s="11">
        <f t="shared" si="0"/>
        <v>7475</v>
      </c>
      <c r="I7" s="9" t="s">
        <v>37</v>
      </c>
      <c r="J7" s="9" t="s">
        <v>35</v>
      </c>
      <c r="K7" s="13">
        <v>2000</v>
      </c>
      <c r="L7" s="14">
        <f t="shared" si="1"/>
        <v>9475</v>
      </c>
      <c r="M7" s="15"/>
      <c r="N7" s="16"/>
      <c r="O7" s="16"/>
      <c r="P7" s="16"/>
    </row>
    <row r="8" spans="1:20" x14ac:dyDescent="0.3">
      <c r="A8" s="8" t="s">
        <v>99</v>
      </c>
      <c r="B8" s="9" t="s">
        <v>100</v>
      </c>
      <c r="C8" s="10">
        <v>0.25</v>
      </c>
      <c r="D8" s="11">
        <v>21928</v>
      </c>
      <c r="E8" s="12"/>
      <c r="F8" s="12"/>
      <c r="G8" s="11">
        <v>14835</v>
      </c>
      <c r="H8" s="11">
        <f t="shared" si="0"/>
        <v>7093</v>
      </c>
      <c r="I8" s="9" t="s">
        <v>37</v>
      </c>
      <c r="J8" s="9" t="s">
        <v>39</v>
      </c>
      <c r="K8" s="13">
        <v>1500</v>
      </c>
      <c r="L8" s="14">
        <f t="shared" si="1"/>
        <v>8593</v>
      </c>
      <c r="M8" s="15"/>
      <c r="N8" s="16"/>
      <c r="O8" s="16"/>
      <c r="P8" s="16"/>
    </row>
    <row r="9" spans="1:20" x14ac:dyDescent="0.3">
      <c r="A9" s="8" t="s">
        <v>99</v>
      </c>
      <c r="B9" s="9" t="s">
        <v>100</v>
      </c>
      <c r="C9" s="10">
        <v>0.29166666666666702</v>
      </c>
      <c r="D9" s="11">
        <v>22951</v>
      </c>
      <c r="E9" s="12"/>
      <c r="F9" s="12"/>
      <c r="G9" s="11">
        <v>18157</v>
      </c>
      <c r="H9" s="11">
        <f t="shared" si="0"/>
        <v>4794</v>
      </c>
      <c r="I9" s="9" t="s">
        <v>37</v>
      </c>
      <c r="J9" s="9" t="s">
        <v>41</v>
      </c>
      <c r="K9" s="13">
        <v>3000</v>
      </c>
      <c r="L9" s="14">
        <f t="shared" si="1"/>
        <v>7794</v>
      </c>
      <c r="M9" s="15"/>
      <c r="N9" s="16"/>
      <c r="O9" s="16"/>
      <c r="P9" s="16"/>
    </row>
    <row r="10" spans="1:20" x14ac:dyDescent="0.3">
      <c r="A10" s="8" t="s">
        <v>99</v>
      </c>
      <c r="B10" s="9" t="s">
        <v>100</v>
      </c>
      <c r="C10" s="10">
        <v>0.33333333333333298</v>
      </c>
      <c r="D10" s="18">
        <v>36000</v>
      </c>
      <c r="E10" s="12"/>
      <c r="F10" s="12"/>
      <c r="G10" s="11">
        <v>19540</v>
      </c>
      <c r="H10" s="11">
        <f t="shared" si="0"/>
        <v>16460</v>
      </c>
      <c r="I10" s="9" t="s">
        <v>37</v>
      </c>
      <c r="J10" s="9" t="s">
        <v>43</v>
      </c>
      <c r="K10" s="13">
        <v>3000</v>
      </c>
      <c r="L10" s="19">
        <f t="shared" si="1"/>
        <v>19460</v>
      </c>
      <c r="M10" s="15"/>
      <c r="N10" s="16"/>
      <c r="O10" s="16"/>
      <c r="P10" s="16"/>
    </row>
    <row r="11" spans="1:20" x14ac:dyDescent="0.3">
      <c r="A11" s="8" t="s">
        <v>99</v>
      </c>
      <c r="B11" s="9" t="s">
        <v>100</v>
      </c>
      <c r="C11" s="10">
        <v>0.375</v>
      </c>
      <c r="D11" s="18">
        <v>26000</v>
      </c>
      <c r="E11" s="12"/>
      <c r="F11" s="12"/>
      <c r="G11" s="11">
        <v>20588</v>
      </c>
      <c r="H11" s="11">
        <f t="shared" si="0"/>
        <v>5412</v>
      </c>
      <c r="I11" s="9" t="s">
        <v>45</v>
      </c>
      <c r="J11" s="9" t="s">
        <v>46</v>
      </c>
      <c r="K11" s="11">
        <v>5000</v>
      </c>
      <c r="L11" s="18">
        <f t="shared" si="1"/>
        <v>10412</v>
      </c>
      <c r="M11" s="12"/>
      <c r="N11" s="16"/>
      <c r="O11" s="16"/>
      <c r="P11" s="16"/>
    </row>
    <row r="12" spans="1:20" x14ac:dyDescent="0.3">
      <c r="A12" s="8" t="s">
        <v>99</v>
      </c>
      <c r="B12" s="9" t="s">
        <v>100</v>
      </c>
      <c r="C12" s="10">
        <v>0.41666666666666702</v>
      </c>
      <c r="D12" s="11">
        <v>28210</v>
      </c>
      <c r="E12" s="12"/>
      <c r="F12" s="12"/>
      <c r="G12" s="11">
        <v>22492</v>
      </c>
      <c r="H12" s="11">
        <f t="shared" si="0"/>
        <v>5718</v>
      </c>
      <c r="I12" s="9" t="s">
        <v>48</v>
      </c>
      <c r="J12" s="9" t="s">
        <v>49</v>
      </c>
      <c r="K12" s="11">
        <v>6500</v>
      </c>
      <c r="L12" s="11">
        <f t="shared" si="1"/>
        <v>12218</v>
      </c>
      <c r="M12" s="12"/>
      <c r="N12" s="16"/>
      <c r="O12" s="16"/>
      <c r="P12" s="16"/>
    </row>
    <row r="13" spans="1:20" x14ac:dyDescent="0.3">
      <c r="A13" s="8" t="s">
        <v>99</v>
      </c>
      <c r="B13" s="9" t="s">
        <v>100</v>
      </c>
      <c r="C13" s="10">
        <v>0.45833333333333298</v>
      </c>
      <c r="D13" s="11">
        <v>31001</v>
      </c>
      <c r="E13" s="12"/>
      <c r="F13" s="12"/>
      <c r="G13" s="11">
        <v>25655</v>
      </c>
      <c r="H13" s="11">
        <f t="shared" si="0"/>
        <v>5346</v>
      </c>
      <c r="I13" s="9" t="s">
        <v>50</v>
      </c>
      <c r="J13" s="9" t="s">
        <v>51</v>
      </c>
      <c r="K13" s="11">
        <v>7000</v>
      </c>
      <c r="L13" s="11">
        <f t="shared" si="1"/>
        <v>12346</v>
      </c>
      <c r="M13" s="12"/>
      <c r="N13" s="16"/>
      <c r="O13" s="16"/>
      <c r="P13" s="16"/>
    </row>
    <row r="14" spans="1:20" x14ac:dyDescent="0.3">
      <c r="A14" s="8" t="s">
        <v>99</v>
      </c>
      <c r="B14" s="9" t="s">
        <v>100</v>
      </c>
      <c r="C14" s="10">
        <v>0.5</v>
      </c>
      <c r="D14" s="11">
        <v>33001</v>
      </c>
      <c r="E14" s="12"/>
      <c r="F14" s="12"/>
      <c r="G14" s="11">
        <v>26003</v>
      </c>
      <c r="H14" s="11">
        <f t="shared" si="0"/>
        <v>6998</v>
      </c>
      <c r="I14" s="9" t="s">
        <v>49</v>
      </c>
      <c r="J14" s="9" t="s">
        <v>52</v>
      </c>
      <c r="K14" s="11">
        <v>5000</v>
      </c>
      <c r="L14" s="11">
        <f t="shared" si="1"/>
        <v>11998</v>
      </c>
      <c r="M14" s="12"/>
      <c r="N14" s="16"/>
      <c r="O14" s="16"/>
      <c r="P14" s="16"/>
    </row>
    <row r="15" spans="1:20" x14ac:dyDescent="0.3">
      <c r="A15" s="8" t="s">
        <v>99</v>
      </c>
      <c r="B15" s="9" t="s">
        <v>100</v>
      </c>
      <c r="C15" s="10">
        <v>0.54166666666666696</v>
      </c>
      <c r="D15" s="11">
        <v>37001</v>
      </c>
      <c r="E15" s="12"/>
      <c r="F15" s="12"/>
      <c r="G15" s="11">
        <v>26989</v>
      </c>
      <c r="H15" s="11">
        <f t="shared" si="0"/>
        <v>10012</v>
      </c>
      <c r="I15" s="9" t="s">
        <v>53</v>
      </c>
      <c r="J15" s="9" t="s">
        <v>54</v>
      </c>
      <c r="K15" s="11">
        <v>4500</v>
      </c>
      <c r="L15" s="11">
        <f t="shared" si="1"/>
        <v>14512</v>
      </c>
      <c r="M15" s="20">
        <f>SUM(L15/2000)</f>
        <v>7.2560000000000002</v>
      </c>
      <c r="N15" s="21">
        <f>M15/24</f>
        <v>0.30233333333333334</v>
      </c>
      <c r="O15" s="22">
        <v>2000</v>
      </c>
      <c r="P15" s="23"/>
      <c r="R15" s="24"/>
      <c r="S15" s="25"/>
      <c r="T15" s="25"/>
    </row>
    <row r="16" spans="1:20" x14ac:dyDescent="0.3">
      <c r="A16" s="8" t="s">
        <v>99</v>
      </c>
      <c r="B16" s="9" t="s">
        <v>100</v>
      </c>
      <c r="C16" s="10">
        <v>0.58333333333333304</v>
      </c>
      <c r="D16" s="11">
        <v>39501</v>
      </c>
      <c r="E16" s="12"/>
      <c r="F16" s="12"/>
      <c r="G16" s="11">
        <v>27258</v>
      </c>
      <c r="H16" s="11">
        <f t="shared" si="0"/>
        <v>12243</v>
      </c>
      <c r="I16" s="9" t="s">
        <v>53</v>
      </c>
      <c r="J16" s="9" t="s">
        <v>55</v>
      </c>
      <c r="K16" s="11">
        <v>5000</v>
      </c>
      <c r="L16" s="11">
        <f t="shared" si="1"/>
        <v>17243</v>
      </c>
      <c r="M16" s="26">
        <f>SUM(L16/2000)</f>
        <v>8.6214999999999993</v>
      </c>
      <c r="N16" s="21">
        <f t="shared" ref="N16:N21" si="2">M16/24</f>
        <v>0.35922916666666665</v>
      </c>
      <c r="O16" s="22">
        <v>2000</v>
      </c>
      <c r="P16" s="23"/>
    </row>
    <row r="17" spans="1:16" x14ac:dyDescent="0.3">
      <c r="A17" s="8" t="s">
        <v>99</v>
      </c>
      <c r="B17" s="9" t="s">
        <v>100</v>
      </c>
      <c r="C17" s="10">
        <v>0.625</v>
      </c>
      <c r="D17" s="11">
        <v>42001</v>
      </c>
      <c r="E17" s="12"/>
      <c r="F17" s="12"/>
      <c r="G17" s="11">
        <v>28555</v>
      </c>
      <c r="H17" s="11">
        <f t="shared" si="0"/>
        <v>13446</v>
      </c>
      <c r="I17" s="9" t="s">
        <v>53</v>
      </c>
      <c r="J17" s="9" t="s">
        <v>56</v>
      </c>
      <c r="K17" s="11">
        <v>4250</v>
      </c>
      <c r="L17" s="11">
        <f t="shared" si="1"/>
        <v>17696</v>
      </c>
      <c r="M17" s="20">
        <f t="shared" ref="M17:M37" si="3">SUM(L17/2000)</f>
        <v>8.8480000000000008</v>
      </c>
      <c r="N17" s="21">
        <f t="shared" si="2"/>
        <v>0.3686666666666667</v>
      </c>
      <c r="O17" s="22">
        <v>2000</v>
      </c>
      <c r="P17" s="23"/>
    </row>
    <row r="18" spans="1:16" x14ac:dyDescent="0.3">
      <c r="A18" s="8" t="s">
        <v>99</v>
      </c>
      <c r="B18" s="9" t="s">
        <v>100</v>
      </c>
      <c r="C18" s="10">
        <v>0.66666666666666696</v>
      </c>
      <c r="D18" s="11">
        <v>44001</v>
      </c>
      <c r="E18" s="12"/>
      <c r="F18" s="12"/>
      <c r="G18" s="11">
        <v>30515</v>
      </c>
      <c r="H18" s="11">
        <f t="shared" si="0"/>
        <v>13486</v>
      </c>
      <c r="I18" s="9" t="s">
        <v>53</v>
      </c>
      <c r="J18" s="9" t="s">
        <v>56</v>
      </c>
      <c r="K18" s="11">
        <v>4250</v>
      </c>
      <c r="L18" s="11">
        <f t="shared" si="1"/>
        <v>17736</v>
      </c>
      <c r="M18" s="26">
        <f t="shared" si="3"/>
        <v>8.8680000000000003</v>
      </c>
      <c r="N18" s="21">
        <f t="shared" si="2"/>
        <v>0.3695</v>
      </c>
      <c r="O18" s="22">
        <v>2000</v>
      </c>
      <c r="P18" s="23"/>
    </row>
    <row r="19" spans="1:16" x14ac:dyDescent="0.3">
      <c r="A19" s="8" t="s">
        <v>99</v>
      </c>
      <c r="B19" s="9" t="s">
        <v>100</v>
      </c>
      <c r="C19" s="10">
        <v>0.70833333333333304</v>
      </c>
      <c r="D19" s="11">
        <v>45001</v>
      </c>
      <c r="E19" s="12"/>
      <c r="F19" s="12"/>
      <c r="G19" s="11">
        <v>31605</v>
      </c>
      <c r="H19" s="11">
        <f t="shared" si="0"/>
        <v>13396</v>
      </c>
      <c r="I19" s="9" t="s">
        <v>57</v>
      </c>
      <c r="J19" s="9" t="s">
        <v>56</v>
      </c>
      <c r="K19" s="11">
        <v>1500</v>
      </c>
      <c r="L19" s="11">
        <f t="shared" si="1"/>
        <v>14896</v>
      </c>
      <c r="M19" s="20">
        <f t="shared" si="3"/>
        <v>7.4480000000000004</v>
      </c>
      <c r="N19" s="21">
        <f t="shared" si="2"/>
        <v>0.31033333333333335</v>
      </c>
      <c r="O19" s="22">
        <v>2000</v>
      </c>
      <c r="P19" s="23"/>
    </row>
    <row r="20" spans="1:16" x14ac:dyDescent="0.3">
      <c r="A20" s="8" t="s">
        <v>99</v>
      </c>
      <c r="B20" s="9" t="s">
        <v>100</v>
      </c>
      <c r="C20" s="10">
        <v>0.75</v>
      </c>
      <c r="D20" s="11">
        <v>49001</v>
      </c>
      <c r="E20" s="12"/>
      <c r="F20" s="12"/>
      <c r="G20" s="11">
        <v>33609</v>
      </c>
      <c r="H20" s="11">
        <f t="shared" si="0"/>
        <v>15392</v>
      </c>
      <c r="I20" s="9" t="s">
        <v>58</v>
      </c>
      <c r="J20" s="9" t="s">
        <v>59</v>
      </c>
      <c r="K20" s="11">
        <v>500</v>
      </c>
      <c r="L20" s="11">
        <f t="shared" si="1"/>
        <v>15892</v>
      </c>
      <c r="M20" s="26">
        <f t="shared" si="3"/>
        <v>7.9459999999999997</v>
      </c>
      <c r="N20" s="21">
        <f t="shared" si="2"/>
        <v>0.33108333333333334</v>
      </c>
      <c r="O20" s="22">
        <v>2000</v>
      </c>
      <c r="P20" s="23"/>
    </row>
    <row r="21" spans="1:16" x14ac:dyDescent="0.3">
      <c r="A21" s="8" t="s">
        <v>99</v>
      </c>
      <c r="B21" s="9" t="s">
        <v>100</v>
      </c>
      <c r="C21" s="10">
        <v>0.79166666666666696</v>
      </c>
      <c r="D21" s="11">
        <v>51001</v>
      </c>
      <c r="E21" s="12"/>
      <c r="F21" s="12"/>
      <c r="G21" s="11">
        <v>34975</v>
      </c>
      <c r="H21" s="11">
        <f t="shared" si="0"/>
        <v>16026</v>
      </c>
      <c r="I21" s="9" t="s">
        <v>56</v>
      </c>
      <c r="J21" s="9" t="s">
        <v>60</v>
      </c>
      <c r="K21" s="11">
        <v>500</v>
      </c>
      <c r="L21" s="11">
        <f t="shared" si="1"/>
        <v>16526</v>
      </c>
      <c r="M21" s="20">
        <f t="shared" si="3"/>
        <v>8.2629999999999999</v>
      </c>
      <c r="N21" s="21">
        <f t="shared" si="2"/>
        <v>0.34429166666666666</v>
      </c>
      <c r="O21" s="22">
        <v>2000</v>
      </c>
      <c r="P21" s="23"/>
    </row>
    <row r="22" spans="1:16" x14ac:dyDescent="0.3">
      <c r="A22" s="8" t="s">
        <v>99</v>
      </c>
      <c r="B22" s="9" t="s">
        <v>100</v>
      </c>
      <c r="C22" s="10">
        <v>0.83333333333333304</v>
      </c>
      <c r="D22" s="27" t="s">
        <v>64</v>
      </c>
      <c r="E22" s="28"/>
      <c r="F22" s="28"/>
      <c r="G22" s="29" t="s">
        <v>64</v>
      </c>
      <c r="H22" s="27" t="s">
        <v>64</v>
      </c>
      <c r="I22" s="30" t="s">
        <v>64</v>
      </c>
      <c r="J22" s="30" t="s">
        <v>64</v>
      </c>
      <c r="K22" s="27" t="s">
        <v>64</v>
      </c>
      <c r="L22" s="27" t="s">
        <v>64</v>
      </c>
      <c r="M22" s="31" t="s">
        <v>64</v>
      </c>
      <c r="N22" s="32" t="s">
        <v>64</v>
      </c>
      <c r="O22" s="22">
        <v>2000</v>
      </c>
      <c r="P22" s="23"/>
    </row>
    <row r="23" spans="1:16" x14ac:dyDescent="0.3">
      <c r="A23" s="8" t="s">
        <v>99</v>
      </c>
      <c r="B23" s="9" t="s">
        <v>100</v>
      </c>
      <c r="C23" s="10">
        <v>0.875</v>
      </c>
      <c r="D23" s="11">
        <v>54404</v>
      </c>
      <c r="E23" s="12"/>
      <c r="F23" s="12"/>
      <c r="G23" s="11">
        <v>40545</v>
      </c>
      <c r="H23" s="11">
        <f t="shared" ref="H23:H44" si="4">D23-G23</f>
        <v>13859</v>
      </c>
      <c r="I23" s="9" t="s">
        <v>65</v>
      </c>
      <c r="J23" s="9" t="s">
        <v>60</v>
      </c>
      <c r="K23" s="11">
        <v>2500</v>
      </c>
      <c r="L23" s="11">
        <f t="shared" ref="L23:L86" si="5">SUM(H23+K23)</f>
        <v>16359</v>
      </c>
      <c r="M23" s="20">
        <f t="shared" si="3"/>
        <v>8.1795000000000009</v>
      </c>
      <c r="N23" s="21">
        <f>M23/24</f>
        <v>0.34081250000000002</v>
      </c>
      <c r="O23" s="22">
        <v>2000</v>
      </c>
      <c r="P23" s="23"/>
    </row>
    <row r="24" spans="1:16" x14ac:dyDescent="0.3">
      <c r="A24" s="8" t="s">
        <v>99</v>
      </c>
      <c r="B24" s="9" t="s">
        <v>100</v>
      </c>
      <c r="C24" s="10">
        <v>0.91666666666666696</v>
      </c>
      <c r="D24" s="11">
        <v>56727</v>
      </c>
      <c r="E24" s="12"/>
      <c r="F24" s="12"/>
      <c r="G24" s="11">
        <v>42398</v>
      </c>
      <c r="H24" s="11">
        <f t="shared" si="4"/>
        <v>14329</v>
      </c>
      <c r="I24" s="9" t="s">
        <v>49</v>
      </c>
      <c r="J24" s="9" t="s">
        <v>60</v>
      </c>
      <c r="K24" s="11">
        <v>2000</v>
      </c>
      <c r="L24" s="11">
        <f t="shared" si="5"/>
        <v>16329</v>
      </c>
      <c r="M24" s="26">
        <f t="shared" si="3"/>
        <v>8.1645000000000003</v>
      </c>
      <c r="N24" s="21">
        <f>M24/24</f>
        <v>0.34018750000000003</v>
      </c>
      <c r="O24" s="22">
        <v>2000</v>
      </c>
      <c r="P24" s="23"/>
    </row>
    <row r="25" spans="1:16" ht="13.5" thickBot="1" x14ac:dyDescent="0.35">
      <c r="A25" s="33" t="s">
        <v>99</v>
      </c>
      <c r="B25" s="34" t="s">
        <v>100</v>
      </c>
      <c r="C25" s="35">
        <v>0.95833333333333304</v>
      </c>
      <c r="D25" s="36">
        <v>57367</v>
      </c>
      <c r="E25" s="37"/>
      <c r="F25" s="37"/>
      <c r="G25" s="36">
        <v>43660</v>
      </c>
      <c r="H25" s="11">
        <f t="shared" si="4"/>
        <v>13707</v>
      </c>
      <c r="I25" s="34" t="s">
        <v>65</v>
      </c>
      <c r="J25" s="34" t="s">
        <v>60</v>
      </c>
      <c r="K25" s="11">
        <v>2500</v>
      </c>
      <c r="L25" s="36">
        <f t="shared" si="5"/>
        <v>16207</v>
      </c>
      <c r="M25" s="38">
        <f t="shared" si="3"/>
        <v>8.1035000000000004</v>
      </c>
      <c r="N25" s="39">
        <f>M25/24</f>
        <v>0.33764583333333337</v>
      </c>
      <c r="O25" s="22">
        <v>2000</v>
      </c>
      <c r="P25" s="23"/>
    </row>
    <row r="26" spans="1:16" x14ac:dyDescent="0.3">
      <c r="A26" s="40" t="s">
        <v>101</v>
      </c>
      <c r="B26" s="41" t="s">
        <v>102</v>
      </c>
      <c r="C26" s="42">
        <v>0</v>
      </c>
      <c r="D26" s="43">
        <v>59355</v>
      </c>
      <c r="E26" s="44"/>
      <c r="F26" s="44"/>
      <c r="G26" s="43">
        <v>45781</v>
      </c>
      <c r="H26" s="43">
        <f t="shared" si="4"/>
        <v>13574</v>
      </c>
      <c r="I26" s="45" t="s">
        <v>65</v>
      </c>
      <c r="J26" s="45" t="s">
        <v>60</v>
      </c>
      <c r="K26" s="43">
        <v>2500</v>
      </c>
      <c r="L26" s="43">
        <f t="shared" si="5"/>
        <v>16074</v>
      </c>
      <c r="M26" s="46">
        <f t="shared" si="3"/>
        <v>8.0370000000000008</v>
      </c>
      <c r="N26" s="47">
        <f t="shared" ref="N26:N89" si="6">M26/24</f>
        <v>0.33487500000000003</v>
      </c>
      <c r="O26" s="48">
        <v>2000</v>
      </c>
      <c r="P26" s="49"/>
    </row>
    <row r="27" spans="1:16" x14ac:dyDescent="0.3">
      <c r="A27" s="50" t="s">
        <v>101</v>
      </c>
      <c r="B27" s="51" t="s">
        <v>102</v>
      </c>
      <c r="C27" s="52">
        <v>4.1666666666666664E-2</v>
      </c>
      <c r="D27" s="11">
        <v>62346</v>
      </c>
      <c r="E27" s="12"/>
      <c r="F27" s="12"/>
      <c r="G27" s="11">
        <v>47440</v>
      </c>
      <c r="H27" s="11">
        <f t="shared" si="4"/>
        <v>14906</v>
      </c>
      <c r="I27" s="9" t="s">
        <v>66</v>
      </c>
      <c r="J27" s="9" t="s">
        <v>60</v>
      </c>
      <c r="K27" s="11">
        <v>7000</v>
      </c>
      <c r="L27" s="11">
        <f t="shared" si="5"/>
        <v>21906</v>
      </c>
      <c r="M27" s="20">
        <f t="shared" si="3"/>
        <v>10.952999999999999</v>
      </c>
      <c r="N27" s="21">
        <f t="shared" si="6"/>
        <v>0.45637499999999998</v>
      </c>
      <c r="O27" s="22">
        <v>2000</v>
      </c>
      <c r="P27" s="53"/>
    </row>
    <row r="28" spans="1:16" x14ac:dyDescent="0.3">
      <c r="A28" s="50" t="s">
        <v>101</v>
      </c>
      <c r="B28" s="51" t="s">
        <v>102</v>
      </c>
      <c r="C28" s="52">
        <v>8.3333333333333329E-2</v>
      </c>
      <c r="D28" s="11">
        <v>69996</v>
      </c>
      <c r="E28" s="12"/>
      <c r="F28" s="12"/>
      <c r="G28" s="11">
        <v>48959</v>
      </c>
      <c r="H28" s="11">
        <f t="shared" si="4"/>
        <v>21037</v>
      </c>
      <c r="I28" s="9" t="s">
        <v>66</v>
      </c>
      <c r="J28" s="9" t="s">
        <v>60</v>
      </c>
      <c r="K28" s="11">
        <v>7000</v>
      </c>
      <c r="L28" s="11">
        <f t="shared" si="5"/>
        <v>28037</v>
      </c>
      <c r="M28" s="20">
        <f t="shared" si="3"/>
        <v>14.0185</v>
      </c>
      <c r="N28" s="21">
        <f t="shared" si="6"/>
        <v>0.58410416666666665</v>
      </c>
      <c r="O28" s="22">
        <v>2000</v>
      </c>
      <c r="P28" s="53"/>
    </row>
    <row r="29" spans="1:16" x14ac:dyDescent="0.3">
      <c r="A29" s="50" t="s">
        <v>101</v>
      </c>
      <c r="B29" s="51" t="s">
        <v>102</v>
      </c>
      <c r="C29" s="52">
        <v>0.125</v>
      </c>
      <c r="D29" s="11">
        <v>69687</v>
      </c>
      <c r="E29" s="12"/>
      <c r="F29" s="12"/>
      <c r="G29" s="11">
        <v>50059</v>
      </c>
      <c r="H29" s="11">
        <f t="shared" si="4"/>
        <v>19628</v>
      </c>
      <c r="I29" s="9" t="s">
        <v>67</v>
      </c>
      <c r="J29" s="9" t="s">
        <v>60</v>
      </c>
      <c r="K29" s="11">
        <v>2000</v>
      </c>
      <c r="L29" s="11">
        <f t="shared" si="5"/>
        <v>21628</v>
      </c>
      <c r="M29" s="20">
        <f t="shared" si="3"/>
        <v>10.814</v>
      </c>
      <c r="N29" s="21">
        <f t="shared" si="6"/>
        <v>0.45058333333333334</v>
      </c>
      <c r="O29" s="22">
        <v>2000</v>
      </c>
      <c r="P29" s="53"/>
    </row>
    <row r="30" spans="1:16" x14ac:dyDescent="0.3">
      <c r="A30" s="50" t="s">
        <v>101</v>
      </c>
      <c r="B30" s="51" t="s">
        <v>102</v>
      </c>
      <c r="C30" s="52">
        <v>0.16666666666666699</v>
      </c>
      <c r="D30" s="18">
        <v>72362</v>
      </c>
      <c r="E30" s="12"/>
      <c r="F30" s="12"/>
      <c r="G30" s="11">
        <v>51963</v>
      </c>
      <c r="H30" s="11">
        <f t="shared" si="4"/>
        <v>20399</v>
      </c>
      <c r="I30" s="34" t="s">
        <v>65</v>
      </c>
      <c r="J30" s="9" t="s">
        <v>68</v>
      </c>
      <c r="K30" s="11">
        <v>1000</v>
      </c>
      <c r="L30" s="11">
        <f t="shared" si="5"/>
        <v>21399</v>
      </c>
      <c r="M30" s="20">
        <f t="shared" si="3"/>
        <v>10.6995</v>
      </c>
      <c r="N30" s="21">
        <f t="shared" si="6"/>
        <v>0.4458125</v>
      </c>
      <c r="O30" s="22">
        <v>2000</v>
      </c>
      <c r="P30" s="53"/>
    </row>
    <row r="31" spans="1:16" x14ac:dyDescent="0.3">
      <c r="A31" s="50" t="s">
        <v>101</v>
      </c>
      <c r="B31" s="51" t="s">
        <v>102</v>
      </c>
      <c r="C31" s="52">
        <v>0.20833333333333301</v>
      </c>
      <c r="D31" s="11">
        <v>71762</v>
      </c>
      <c r="E31" s="12"/>
      <c r="F31" s="12"/>
      <c r="G31" s="11">
        <v>54680</v>
      </c>
      <c r="H31" s="11">
        <f t="shared" si="4"/>
        <v>17082</v>
      </c>
      <c r="I31" s="9" t="s">
        <v>49</v>
      </c>
      <c r="J31" s="9" t="s">
        <v>49</v>
      </c>
      <c r="K31" s="27" t="s">
        <v>103</v>
      </c>
      <c r="L31" s="11">
        <f t="shared" si="5"/>
        <v>17082</v>
      </c>
      <c r="M31" s="20">
        <f t="shared" si="3"/>
        <v>8.5410000000000004</v>
      </c>
      <c r="N31" s="21">
        <f t="shared" si="6"/>
        <v>0.355875</v>
      </c>
      <c r="O31" s="22">
        <v>2000</v>
      </c>
      <c r="P31" s="53"/>
    </row>
    <row r="32" spans="1:16" x14ac:dyDescent="0.3">
      <c r="A32" s="50" t="s">
        <v>101</v>
      </c>
      <c r="B32" s="51" t="s">
        <v>102</v>
      </c>
      <c r="C32" s="52">
        <v>0.25</v>
      </c>
      <c r="D32" s="11">
        <v>76112</v>
      </c>
      <c r="E32" s="12"/>
      <c r="F32" s="12"/>
      <c r="G32" s="11">
        <v>53145</v>
      </c>
      <c r="H32" s="11">
        <f t="shared" si="4"/>
        <v>22967</v>
      </c>
      <c r="I32" s="9" t="s">
        <v>69</v>
      </c>
      <c r="J32" s="9" t="s">
        <v>51</v>
      </c>
      <c r="K32" s="27" t="s">
        <v>103</v>
      </c>
      <c r="L32" s="11">
        <f t="shared" si="5"/>
        <v>22967</v>
      </c>
      <c r="M32" s="20">
        <f t="shared" si="3"/>
        <v>11.483499999999999</v>
      </c>
      <c r="N32" s="21">
        <f t="shared" si="6"/>
        <v>0.47847916666666662</v>
      </c>
      <c r="O32" s="22">
        <v>2000</v>
      </c>
      <c r="P32" s="53"/>
    </row>
    <row r="33" spans="1:16" x14ac:dyDescent="0.3">
      <c r="A33" s="50" t="s">
        <v>101</v>
      </c>
      <c r="B33" s="51" t="s">
        <v>102</v>
      </c>
      <c r="C33" s="52">
        <v>0.29166666666666702</v>
      </c>
      <c r="D33" s="11">
        <v>77001</v>
      </c>
      <c r="E33" s="12"/>
      <c r="F33" s="12"/>
      <c r="G33" s="11">
        <v>56277</v>
      </c>
      <c r="H33" s="11">
        <f t="shared" si="4"/>
        <v>20724</v>
      </c>
      <c r="I33" s="9" t="s">
        <v>70</v>
      </c>
      <c r="J33" s="9" t="s">
        <v>71</v>
      </c>
      <c r="K33" s="11">
        <v>2000</v>
      </c>
      <c r="L33" s="11">
        <f t="shared" si="5"/>
        <v>22724</v>
      </c>
      <c r="M33" s="20">
        <f t="shared" si="3"/>
        <v>11.362</v>
      </c>
      <c r="N33" s="21">
        <f>M33/24</f>
        <v>0.47341666666666665</v>
      </c>
      <c r="O33" s="22">
        <v>2000</v>
      </c>
      <c r="P33" s="53"/>
    </row>
    <row r="34" spans="1:16" x14ac:dyDescent="0.3">
      <c r="A34" s="50" t="s">
        <v>101</v>
      </c>
      <c r="B34" s="51" t="s">
        <v>102</v>
      </c>
      <c r="C34" s="52">
        <v>0.33333333333333298</v>
      </c>
      <c r="D34" s="11">
        <v>78001</v>
      </c>
      <c r="E34" s="12"/>
      <c r="F34" s="12"/>
      <c r="G34" s="11">
        <v>58826</v>
      </c>
      <c r="H34" s="11">
        <f t="shared" si="4"/>
        <v>19175</v>
      </c>
      <c r="I34" s="9" t="s">
        <v>65</v>
      </c>
      <c r="J34" s="9" t="s">
        <v>60</v>
      </c>
      <c r="K34" s="11">
        <v>7500</v>
      </c>
      <c r="L34" s="11">
        <f t="shared" si="5"/>
        <v>26675</v>
      </c>
      <c r="M34" s="20">
        <f t="shared" si="3"/>
        <v>13.3375</v>
      </c>
      <c r="N34" s="21">
        <f>M34/24</f>
        <v>0.55572916666666672</v>
      </c>
      <c r="O34" s="22">
        <v>2000</v>
      </c>
      <c r="P34" s="53"/>
    </row>
    <row r="35" spans="1:16" x14ac:dyDescent="0.3">
      <c r="A35" s="50" t="s">
        <v>101</v>
      </c>
      <c r="B35" s="51" t="s">
        <v>102</v>
      </c>
      <c r="C35" s="52">
        <v>0.375</v>
      </c>
      <c r="D35" s="11">
        <v>79001</v>
      </c>
      <c r="E35" s="12"/>
      <c r="F35" s="12"/>
      <c r="G35" s="11">
        <v>60209</v>
      </c>
      <c r="H35" s="11">
        <f t="shared" si="4"/>
        <v>18792</v>
      </c>
      <c r="I35" s="9" t="s">
        <v>65</v>
      </c>
      <c r="J35" s="9" t="s">
        <v>60</v>
      </c>
      <c r="K35" s="11">
        <v>20000</v>
      </c>
      <c r="L35" s="11">
        <f t="shared" si="5"/>
        <v>38792</v>
      </c>
      <c r="M35" s="20">
        <f t="shared" si="3"/>
        <v>19.396000000000001</v>
      </c>
      <c r="N35" s="21">
        <f>M35/24</f>
        <v>0.8081666666666667</v>
      </c>
      <c r="O35" s="22">
        <v>2000</v>
      </c>
      <c r="P35" s="53"/>
    </row>
    <row r="36" spans="1:16" x14ac:dyDescent="0.3">
      <c r="A36" s="50" t="s">
        <v>101</v>
      </c>
      <c r="B36" s="51" t="s">
        <v>102</v>
      </c>
      <c r="C36" s="52">
        <v>0.41666666666666702</v>
      </c>
      <c r="D36" s="11">
        <v>80001</v>
      </c>
      <c r="E36" s="12"/>
      <c r="F36" s="12"/>
      <c r="G36" s="11">
        <v>63094</v>
      </c>
      <c r="H36" s="11">
        <f t="shared" si="4"/>
        <v>16907</v>
      </c>
      <c r="I36" s="9" t="s">
        <v>65</v>
      </c>
      <c r="J36" s="9" t="s">
        <v>60</v>
      </c>
      <c r="K36" s="11">
        <v>24000</v>
      </c>
      <c r="L36" s="11">
        <f t="shared" si="5"/>
        <v>40907</v>
      </c>
      <c r="M36" s="20">
        <f t="shared" si="3"/>
        <v>20.453499999999998</v>
      </c>
      <c r="N36" s="21">
        <f>M36/24</f>
        <v>0.85222916666666659</v>
      </c>
      <c r="O36" s="22">
        <v>2000</v>
      </c>
      <c r="P36" s="53"/>
    </row>
    <row r="37" spans="1:16" x14ac:dyDescent="0.3">
      <c r="A37" s="50" t="s">
        <v>101</v>
      </c>
      <c r="B37" s="51" t="s">
        <v>102</v>
      </c>
      <c r="C37" s="52">
        <v>0.45833333333333298</v>
      </c>
      <c r="D37" s="54">
        <v>82001</v>
      </c>
      <c r="E37" s="12"/>
      <c r="F37" s="12"/>
      <c r="G37" s="54">
        <v>65503</v>
      </c>
      <c r="H37" s="54">
        <f t="shared" si="4"/>
        <v>16498</v>
      </c>
      <c r="I37" s="9" t="s">
        <v>65</v>
      </c>
      <c r="J37" s="55" t="s">
        <v>60</v>
      </c>
      <c r="K37" s="11">
        <v>25000</v>
      </c>
      <c r="L37" s="11">
        <f t="shared" si="5"/>
        <v>41498</v>
      </c>
      <c r="M37" s="20">
        <f t="shared" si="3"/>
        <v>20.748999999999999</v>
      </c>
      <c r="N37" s="21">
        <f t="shared" si="6"/>
        <v>0.86454166666666665</v>
      </c>
      <c r="O37" s="22">
        <v>2000</v>
      </c>
      <c r="P37" s="53"/>
    </row>
    <row r="38" spans="1:16" x14ac:dyDescent="0.3">
      <c r="A38" s="50" t="s">
        <v>101</v>
      </c>
      <c r="B38" s="51" t="s">
        <v>102</v>
      </c>
      <c r="C38" s="52">
        <v>0.5</v>
      </c>
      <c r="D38" s="54">
        <v>83001</v>
      </c>
      <c r="E38" s="12"/>
      <c r="F38" s="12"/>
      <c r="G38" s="54">
        <v>66701</v>
      </c>
      <c r="H38" s="54">
        <f t="shared" si="4"/>
        <v>16300</v>
      </c>
      <c r="I38" s="9" t="s">
        <v>65</v>
      </c>
      <c r="J38" s="55" t="s">
        <v>60</v>
      </c>
      <c r="K38" s="11">
        <v>23500</v>
      </c>
      <c r="L38" s="11">
        <f t="shared" si="5"/>
        <v>39800</v>
      </c>
      <c r="M38" s="20">
        <f>SUM(L38/O38)</f>
        <v>23.411764705882351</v>
      </c>
      <c r="N38" s="21">
        <f t="shared" si="6"/>
        <v>0.97549019607843135</v>
      </c>
      <c r="O38" s="22">
        <v>1700</v>
      </c>
      <c r="P38" s="53"/>
    </row>
    <row r="39" spans="1:16" x14ac:dyDescent="0.3">
      <c r="A39" s="50" t="s">
        <v>101</v>
      </c>
      <c r="B39" s="51" t="s">
        <v>102</v>
      </c>
      <c r="C39" s="52">
        <v>0.54166666666666696</v>
      </c>
      <c r="D39" s="56">
        <v>85001</v>
      </c>
      <c r="E39" s="12"/>
      <c r="F39" s="12"/>
      <c r="G39" s="56">
        <v>68533</v>
      </c>
      <c r="H39" s="56">
        <f t="shared" si="4"/>
        <v>16468</v>
      </c>
      <c r="I39" s="9" t="s">
        <v>65</v>
      </c>
      <c r="J39" s="9" t="s">
        <v>60</v>
      </c>
      <c r="K39" s="11">
        <v>21000</v>
      </c>
      <c r="L39" s="11">
        <f t="shared" si="5"/>
        <v>37468</v>
      </c>
      <c r="M39" s="20">
        <f>SUM(L39/O39)</f>
        <v>22.04</v>
      </c>
      <c r="N39" s="21">
        <f t="shared" si="6"/>
        <v>0.91833333333333333</v>
      </c>
      <c r="O39" s="57">
        <v>1700</v>
      </c>
      <c r="P39" s="53"/>
    </row>
    <row r="40" spans="1:16" x14ac:dyDescent="0.3">
      <c r="A40" s="50" t="s">
        <v>101</v>
      </c>
      <c r="B40" s="51" t="s">
        <v>102</v>
      </c>
      <c r="C40" s="52">
        <v>0.58333333333333304</v>
      </c>
      <c r="D40" s="56">
        <v>86010</v>
      </c>
      <c r="E40" s="12"/>
      <c r="F40" s="12"/>
      <c r="G40" s="56">
        <v>70176</v>
      </c>
      <c r="H40" s="56">
        <f t="shared" si="4"/>
        <v>15834</v>
      </c>
      <c r="I40" s="9" t="s">
        <v>65</v>
      </c>
      <c r="J40" s="9" t="s">
        <v>60</v>
      </c>
      <c r="K40" s="11">
        <v>21000</v>
      </c>
      <c r="L40" s="11">
        <f t="shared" si="5"/>
        <v>36834</v>
      </c>
      <c r="M40" s="20">
        <f>SUM(L40/O40)</f>
        <v>21.667058823529413</v>
      </c>
      <c r="N40" s="58">
        <f>M40/24</f>
        <v>0.90279411764705886</v>
      </c>
      <c r="O40" s="57">
        <v>1700</v>
      </c>
      <c r="P40" s="53"/>
    </row>
    <row r="41" spans="1:16" x14ac:dyDescent="0.3">
      <c r="A41" s="50" t="s">
        <v>101</v>
      </c>
      <c r="B41" s="51" t="s">
        <v>102</v>
      </c>
      <c r="C41" s="52">
        <v>0.625</v>
      </c>
      <c r="D41" s="56">
        <v>87010</v>
      </c>
      <c r="E41" s="12"/>
      <c r="F41" s="12"/>
      <c r="G41" s="56">
        <v>70588</v>
      </c>
      <c r="H41" s="56">
        <f t="shared" si="4"/>
        <v>16422</v>
      </c>
      <c r="I41" s="9" t="s">
        <v>65</v>
      </c>
      <c r="J41" s="9" t="s">
        <v>60</v>
      </c>
      <c r="K41" s="11">
        <v>22500</v>
      </c>
      <c r="L41" s="11">
        <f t="shared" si="5"/>
        <v>38922</v>
      </c>
      <c r="M41" s="20">
        <f t="shared" ref="M41:M107" si="7">SUM(L41/O41)</f>
        <v>22.895294117647058</v>
      </c>
      <c r="N41" s="58">
        <f t="shared" si="6"/>
        <v>0.95397058823529413</v>
      </c>
      <c r="O41" s="57">
        <v>1700</v>
      </c>
      <c r="P41" s="53"/>
    </row>
    <row r="42" spans="1:16" x14ac:dyDescent="0.3">
      <c r="A42" s="50" t="s">
        <v>101</v>
      </c>
      <c r="B42" s="51" t="s">
        <v>102</v>
      </c>
      <c r="C42" s="52">
        <v>0.66666666666666696</v>
      </c>
      <c r="D42" s="56">
        <v>90001</v>
      </c>
      <c r="E42" s="12"/>
      <c r="F42" s="12"/>
      <c r="G42" s="56">
        <v>71226</v>
      </c>
      <c r="H42" s="56">
        <f t="shared" si="4"/>
        <v>18775</v>
      </c>
      <c r="I42" s="9" t="s">
        <v>65</v>
      </c>
      <c r="J42" s="9" t="s">
        <v>60</v>
      </c>
      <c r="K42" s="11">
        <v>17700</v>
      </c>
      <c r="L42" s="11">
        <f t="shared" si="5"/>
        <v>36475</v>
      </c>
      <c r="M42" s="20">
        <f t="shared" si="7"/>
        <v>21.455882352941178</v>
      </c>
      <c r="N42" s="58">
        <f t="shared" si="6"/>
        <v>0.89399509803921573</v>
      </c>
      <c r="O42" s="57">
        <v>1700</v>
      </c>
      <c r="P42" s="53"/>
    </row>
    <row r="43" spans="1:16" x14ac:dyDescent="0.3">
      <c r="A43" s="50" t="s">
        <v>101</v>
      </c>
      <c r="B43" s="51" t="s">
        <v>102</v>
      </c>
      <c r="C43" s="52">
        <v>0.70833333333333304</v>
      </c>
      <c r="D43" s="56">
        <v>93010</v>
      </c>
      <c r="E43" s="12"/>
      <c r="F43" s="12"/>
      <c r="G43" s="56">
        <v>74287</v>
      </c>
      <c r="H43" s="56">
        <f t="shared" si="4"/>
        <v>18723</v>
      </c>
      <c r="I43" s="9" t="s">
        <v>65</v>
      </c>
      <c r="J43" s="9" t="s">
        <v>60</v>
      </c>
      <c r="K43" s="11">
        <v>16000</v>
      </c>
      <c r="L43" s="11">
        <f t="shared" si="5"/>
        <v>34723</v>
      </c>
      <c r="M43" s="20">
        <f t="shared" si="7"/>
        <v>20.425294117647059</v>
      </c>
      <c r="N43" s="58">
        <f t="shared" si="6"/>
        <v>0.85105392156862747</v>
      </c>
      <c r="O43" s="57">
        <v>1700</v>
      </c>
      <c r="P43" s="53"/>
    </row>
    <row r="44" spans="1:16" x14ac:dyDescent="0.3">
      <c r="A44" s="50" t="s">
        <v>101</v>
      </c>
      <c r="B44" s="51" t="s">
        <v>102</v>
      </c>
      <c r="C44" s="52">
        <v>0.75</v>
      </c>
      <c r="D44" s="56">
        <v>94001</v>
      </c>
      <c r="E44" s="12"/>
      <c r="F44" s="12"/>
      <c r="G44" s="56">
        <v>75341</v>
      </c>
      <c r="H44" s="56">
        <f t="shared" si="4"/>
        <v>18660</v>
      </c>
      <c r="I44" s="9" t="s">
        <v>65</v>
      </c>
      <c r="J44" s="9" t="s">
        <v>60</v>
      </c>
      <c r="K44" s="11">
        <v>17500</v>
      </c>
      <c r="L44" s="11">
        <f t="shared" si="5"/>
        <v>36160</v>
      </c>
      <c r="M44" s="20">
        <f t="shared" si="7"/>
        <v>21.270588235294117</v>
      </c>
      <c r="N44" s="58">
        <f t="shared" si="6"/>
        <v>0.88627450980392153</v>
      </c>
      <c r="O44" s="57">
        <v>1700</v>
      </c>
      <c r="P44" s="53"/>
    </row>
    <row r="45" spans="1:16" x14ac:dyDescent="0.3">
      <c r="A45" s="50" t="s">
        <v>101</v>
      </c>
      <c r="B45" s="51" t="s">
        <v>102</v>
      </c>
      <c r="C45" s="52">
        <v>0.79166666666666696</v>
      </c>
      <c r="D45" s="59" t="s">
        <v>64</v>
      </c>
      <c r="E45" s="28"/>
      <c r="F45" s="28"/>
      <c r="G45" s="59" t="s">
        <v>64</v>
      </c>
      <c r="H45" s="59" t="s">
        <v>64</v>
      </c>
      <c r="I45" s="9" t="s">
        <v>65</v>
      </c>
      <c r="J45" s="9" t="s">
        <v>60</v>
      </c>
      <c r="K45" s="59" t="s">
        <v>64</v>
      </c>
      <c r="L45" s="59" t="s">
        <v>64</v>
      </c>
      <c r="M45" s="60"/>
      <c r="N45" s="61" t="s">
        <v>64</v>
      </c>
      <c r="O45" s="62" t="s">
        <v>64</v>
      </c>
      <c r="P45" s="53"/>
    </row>
    <row r="46" spans="1:16" x14ac:dyDescent="0.3">
      <c r="A46" s="50" t="s">
        <v>101</v>
      </c>
      <c r="B46" s="51" t="s">
        <v>102</v>
      </c>
      <c r="C46" s="52">
        <v>0.83333333333333304</v>
      </c>
      <c r="D46" s="11">
        <v>97308</v>
      </c>
      <c r="E46" s="12"/>
      <c r="F46" s="12"/>
      <c r="G46" s="11">
        <v>81778</v>
      </c>
      <c r="H46" s="11">
        <f t="shared" ref="H46:H55" si="8">D46-G46</f>
        <v>15530</v>
      </c>
      <c r="I46" s="9" t="s">
        <v>65</v>
      </c>
      <c r="J46" s="9" t="s">
        <v>60</v>
      </c>
      <c r="K46" s="11">
        <v>23900</v>
      </c>
      <c r="L46" s="11">
        <f t="shared" si="5"/>
        <v>39430</v>
      </c>
      <c r="M46" s="20">
        <f t="shared" si="7"/>
        <v>17.922727272727272</v>
      </c>
      <c r="N46" s="58">
        <f t="shared" si="6"/>
        <v>0.74678030303030296</v>
      </c>
      <c r="O46" s="57">
        <v>2200</v>
      </c>
      <c r="P46" s="53"/>
    </row>
    <row r="47" spans="1:16" x14ac:dyDescent="0.3">
      <c r="A47" s="50" t="s">
        <v>101</v>
      </c>
      <c r="B47" s="51" t="s">
        <v>102</v>
      </c>
      <c r="C47" s="52">
        <v>0.875</v>
      </c>
      <c r="D47" s="11">
        <v>104245</v>
      </c>
      <c r="E47" s="12"/>
      <c r="F47" s="12"/>
      <c r="G47" s="11">
        <v>84469</v>
      </c>
      <c r="H47" s="11">
        <f t="shared" si="8"/>
        <v>19776</v>
      </c>
      <c r="I47" s="9" t="s">
        <v>65</v>
      </c>
      <c r="J47" s="9" t="s">
        <v>60</v>
      </c>
      <c r="K47" s="11">
        <v>19000</v>
      </c>
      <c r="L47" s="11">
        <f t="shared" si="5"/>
        <v>38776</v>
      </c>
      <c r="M47" s="20">
        <f t="shared" si="7"/>
        <v>17.625454545454545</v>
      </c>
      <c r="N47" s="58">
        <f t="shared" si="6"/>
        <v>0.73439393939393938</v>
      </c>
      <c r="O47" s="57">
        <v>2200</v>
      </c>
      <c r="P47" s="53"/>
    </row>
    <row r="48" spans="1:16" x14ac:dyDescent="0.3">
      <c r="A48" s="50" t="s">
        <v>101</v>
      </c>
      <c r="B48" s="51" t="s">
        <v>102</v>
      </c>
      <c r="C48" s="52">
        <v>0.91666666666666696</v>
      </c>
      <c r="D48" s="11"/>
      <c r="E48" s="12"/>
      <c r="F48" s="12"/>
      <c r="G48" s="11">
        <v>85139</v>
      </c>
      <c r="H48" s="11">
        <f t="shared" si="8"/>
        <v>-85139</v>
      </c>
      <c r="I48" s="9" t="s">
        <v>65</v>
      </c>
      <c r="J48" s="9" t="s">
        <v>60</v>
      </c>
      <c r="K48" s="11"/>
      <c r="L48" s="11">
        <f t="shared" si="5"/>
        <v>-85139</v>
      </c>
      <c r="M48" s="20">
        <f t="shared" si="7"/>
        <v>-38.699545454545458</v>
      </c>
      <c r="N48" s="58">
        <f t="shared" si="6"/>
        <v>-1.6124810606060607</v>
      </c>
      <c r="O48" s="57">
        <v>2200</v>
      </c>
      <c r="P48" s="53"/>
    </row>
    <row r="49" spans="1:16" ht="13.5" thickBot="1" x14ac:dyDescent="0.35">
      <c r="A49" s="63" t="s">
        <v>101</v>
      </c>
      <c r="B49" s="64" t="s">
        <v>102</v>
      </c>
      <c r="C49" s="65">
        <v>0.95833333333333304</v>
      </c>
      <c r="D49" s="66">
        <v>107355</v>
      </c>
      <c r="E49" s="67"/>
      <c r="F49" s="67"/>
      <c r="G49" s="66">
        <v>86720</v>
      </c>
      <c r="H49" s="66">
        <f t="shared" si="8"/>
        <v>20635</v>
      </c>
      <c r="I49" s="68" t="s">
        <v>60</v>
      </c>
      <c r="J49" s="68" t="s">
        <v>60</v>
      </c>
      <c r="K49" s="66">
        <v>22000</v>
      </c>
      <c r="L49" s="66">
        <f t="shared" si="5"/>
        <v>42635</v>
      </c>
      <c r="M49" s="20">
        <f t="shared" si="7"/>
        <v>19.379545454545454</v>
      </c>
      <c r="N49" s="69">
        <f t="shared" si="6"/>
        <v>0.80748106060606062</v>
      </c>
      <c r="O49" s="70">
        <v>2200</v>
      </c>
      <c r="P49" s="71"/>
    </row>
    <row r="50" spans="1:16" x14ac:dyDescent="0.3">
      <c r="A50" s="40" t="s">
        <v>104</v>
      </c>
      <c r="B50" s="41" t="s">
        <v>105</v>
      </c>
      <c r="C50" s="42">
        <v>0</v>
      </c>
      <c r="D50" s="43">
        <v>116022</v>
      </c>
      <c r="E50" s="44"/>
      <c r="F50" s="44"/>
      <c r="G50" s="43">
        <v>89675</v>
      </c>
      <c r="H50" s="43">
        <f t="shared" si="8"/>
        <v>26347</v>
      </c>
      <c r="I50" s="45" t="s">
        <v>60</v>
      </c>
      <c r="J50" s="45" t="s">
        <v>60</v>
      </c>
      <c r="K50" s="43">
        <v>20000</v>
      </c>
      <c r="L50" s="43">
        <f t="shared" si="5"/>
        <v>46347</v>
      </c>
      <c r="M50" s="20">
        <f t="shared" si="7"/>
        <v>21.066818181818181</v>
      </c>
      <c r="N50" s="47">
        <f t="shared" si="6"/>
        <v>0.87778409090909093</v>
      </c>
      <c r="O50" s="48">
        <v>2200</v>
      </c>
      <c r="P50" s="49"/>
    </row>
    <row r="51" spans="1:16" x14ac:dyDescent="0.3">
      <c r="A51" s="50" t="s">
        <v>104</v>
      </c>
      <c r="B51" s="51" t="s">
        <v>105</v>
      </c>
      <c r="C51" s="52">
        <v>4.1666666666666664E-2</v>
      </c>
      <c r="D51" s="11">
        <v>116540</v>
      </c>
      <c r="E51" s="12"/>
      <c r="F51" s="12"/>
      <c r="G51" s="11">
        <v>91584</v>
      </c>
      <c r="H51" s="11">
        <f t="shared" si="8"/>
        <v>24956</v>
      </c>
      <c r="I51" s="9" t="s">
        <v>60</v>
      </c>
      <c r="J51" s="9" t="s">
        <v>60</v>
      </c>
      <c r="K51" s="11">
        <v>19500</v>
      </c>
      <c r="L51" s="11">
        <f t="shared" si="5"/>
        <v>44456</v>
      </c>
      <c r="M51" s="20">
        <f t="shared" si="7"/>
        <v>22.228000000000002</v>
      </c>
      <c r="N51" s="58">
        <f t="shared" si="6"/>
        <v>0.92616666666666669</v>
      </c>
      <c r="O51" s="57">
        <v>2000</v>
      </c>
      <c r="P51" s="53"/>
    </row>
    <row r="52" spans="1:16" x14ac:dyDescent="0.3">
      <c r="A52" s="50" t="s">
        <v>104</v>
      </c>
      <c r="B52" s="51" t="s">
        <v>105</v>
      </c>
      <c r="C52" s="52">
        <v>8.3333333333333329E-2</v>
      </c>
      <c r="D52" s="11">
        <v>118371</v>
      </c>
      <c r="E52" s="12"/>
      <c r="F52" s="12"/>
      <c r="G52" s="11">
        <v>94463</v>
      </c>
      <c r="H52" s="11">
        <f t="shared" si="8"/>
        <v>23908</v>
      </c>
      <c r="I52" s="9" t="s">
        <v>60</v>
      </c>
      <c r="J52" s="9" t="s">
        <v>60</v>
      </c>
      <c r="K52" s="11">
        <v>18500</v>
      </c>
      <c r="L52" s="11">
        <f t="shared" si="5"/>
        <v>42408</v>
      </c>
      <c r="M52" s="20">
        <f t="shared" si="7"/>
        <v>22.32</v>
      </c>
      <c r="N52" s="58">
        <f t="shared" si="6"/>
        <v>0.93</v>
      </c>
      <c r="O52" s="57">
        <v>1900</v>
      </c>
      <c r="P52" s="53"/>
    </row>
    <row r="53" spans="1:16" x14ac:dyDescent="0.3">
      <c r="A53" s="50" t="s">
        <v>104</v>
      </c>
      <c r="B53" s="51" t="s">
        <v>105</v>
      </c>
      <c r="C53" s="52">
        <v>0.125</v>
      </c>
      <c r="D53" s="11">
        <v>125789</v>
      </c>
      <c r="E53" s="12"/>
      <c r="F53" s="12"/>
      <c r="G53" s="11">
        <v>96892</v>
      </c>
      <c r="H53" s="11">
        <f t="shared" si="8"/>
        <v>28897</v>
      </c>
      <c r="I53" s="9" t="s">
        <v>72</v>
      </c>
      <c r="J53" s="9" t="s">
        <v>60</v>
      </c>
      <c r="K53" s="11">
        <v>9500</v>
      </c>
      <c r="L53" s="11">
        <f t="shared" si="5"/>
        <v>38397</v>
      </c>
      <c r="M53" s="20">
        <f t="shared" si="7"/>
        <v>20.208947368421054</v>
      </c>
      <c r="N53" s="58">
        <f t="shared" si="6"/>
        <v>0.84203947368421062</v>
      </c>
      <c r="O53" s="57">
        <v>1900</v>
      </c>
      <c r="P53" s="53"/>
    </row>
    <row r="54" spans="1:16" x14ac:dyDescent="0.3">
      <c r="A54" s="50" t="s">
        <v>104</v>
      </c>
      <c r="B54" s="51" t="s">
        <v>105</v>
      </c>
      <c r="C54" s="52">
        <v>0.16666666666666699</v>
      </c>
      <c r="D54" s="11">
        <v>127451</v>
      </c>
      <c r="E54" s="12"/>
      <c r="F54" s="12"/>
      <c r="G54" s="11">
        <v>97866</v>
      </c>
      <c r="H54" s="11">
        <f t="shared" si="8"/>
        <v>29585</v>
      </c>
      <c r="I54" s="9" t="s">
        <v>65</v>
      </c>
      <c r="J54" s="9" t="s">
        <v>60</v>
      </c>
      <c r="K54" s="11">
        <v>2200</v>
      </c>
      <c r="L54" s="11">
        <f t="shared" si="5"/>
        <v>31785</v>
      </c>
      <c r="M54" s="20">
        <f t="shared" si="7"/>
        <v>16.728947368421053</v>
      </c>
      <c r="N54" s="58">
        <f t="shared" si="6"/>
        <v>0.6970394736842106</v>
      </c>
      <c r="O54" s="57">
        <v>1900</v>
      </c>
      <c r="P54" s="53"/>
    </row>
    <row r="55" spans="1:16" x14ac:dyDescent="0.3">
      <c r="A55" s="50" t="s">
        <v>104</v>
      </c>
      <c r="B55" s="51" t="s">
        <v>105</v>
      </c>
      <c r="C55" s="52">
        <v>0.20833333333333301</v>
      </c>
      <c r="D55" s="11">
        <v>129998</v>
      </c>
      <c r="E55" s="12"/>
      <c r="F55" s="12"/>
      <c r="G55" s="56">
        <v>99231</v>
      </c>
      <c r="H55" s="11">
        <f t="shared" si="8"/>
        <v>30767</v>
      </c>
      <c r="I55" s="9" t="s">
        <v>73</v>
      </c>
      <c r="J55" s="9" t="s">
        <v>74</v>
      </c>
      <c r="K55" s="29">
        <v>0</v>
      </c>
      <c r="L55" s="11">
        <f t="shared" si="5"/>
        <v>30767</v>
      </c>
      <c r="M55" s="20">
        <f t="shared" si="7"/>
        <v>16.193157894736842</v>
      </c>
      <c r="N55" s="58">
        <f t="shared" si="6"/>
        <v>0.6747149122807018</v>
      </c>
      <c r="O55" s="57">
        <v>1900</v>
      </c>
      <c r="P55" s="53"/>
    </row>
    <row r="56" spans="1:16" x14ac:dyDescent="0.3">
      <c r="A56" s="50" t="s">
        <v>104</v>
      </c>
      <c r="B56" s="51" t="s">
        <v>105</v>
      </c>
      <c r="C56" s="52">
        <v>0.25</v>
      </c>
      <c r="D56" s="56"/>
      <c r="E56" s="12"/>
      <c r="F56" s="12"/>
      <c r="G56" s="59" t="s">
        <v>64</v>
      </c>
      <c r="H56" s="59" t="s">
        <v>64</v>
      </c>
      <c r="I56" s="9" t="s">
        <v>73</v>
      </c>
      <c r="J56" s="9" t="s">
        <v>76</v>
      </c>
      <c r="K56" s="29" t="s">
        <v>64</v>
      </c>
      <c r="L56" s="59" t="s">
        <v>64</v>
      </c>
      <c r="M56" s="72" t="e">
        <f t="shared" si="7"/>
        <v>#VALUE!</v>
      </c>
      <c r="N56" s="73" t="s">
        <v>64</v>
      </c>
      <c r="O56" s="74">
        <v>2200</v>
      </c>
      <c r="P56" s="53"/>
    </row>
    <row r="57" spans="1:16" x14ac:dyDescent="0.3">
      <c r="A57" s="50" t="s">
        <v>104</v>
      </c>
      <c r="B57" s="51" t="s">
        <v>105</v>
      </c>
      <c r="C57" s="52">
        <v>0.29166666666666702</v>
      </c>
      <c r="D57" s="56"/>
      <c r="E57" s="12"/>
      <c r="F57" s="12"/>
      <c r="G57" s="59" t="s">
        <v>64</v>
      </c>
      <c r="H57" s="59" t="s">
        <v>64</v>
      </c>
      <c r="I57" s="9" t="s">
        <v>77</v>
      </c>
      <c r="J57" s="9" t="s">
        <v>60</v>
      </c>
      <c r="K57" s="75">
        <v>0</v>
      </c>
      <c r="L57" s="76" t="s">
        <v>64</v>
      </c>
      <c r="M57" s="72" t="e">
        <f t="shared" si="7"/>
        <v>#VALUE!</v>
      </c>
      <c r="N57" s="73" t="s">
        <v>64</v>
      </c>
      <c r="O57" s="74">
        <v>2200</v>
      </c>
      <c r="P57" s="53"/>
    </row>
    <row r="58" spans="1:16" x14ac:dyDescent="0.3">
      <c r="A58" s="50" t="s">
        <v>104</v>
      </c>
      <c r="B58" s="51" t="s">
        <v>105</v>
      </c>
      <c r="C58" s="52">
        <v>0.33333333333333298</v>
      </c>
      <c r="D58" s="11">
        <v>130686</v>
      </c>
      <c r="E58" s="12"/>
      <c r="F58" s="12"/>
      <c r="G58" s="11">
        <v>107360</v>
      </c>
      <c r="H58" s="11">
        <f>D58-G58</f>
        <v>23326</v>
      </c>
      <c r="I58" s="9" t="s">
        <v>77</v>
      </c>
      <c r="J58" s="9" t="s">
        <v>60</v>
      </c>
      <c r="K58" s="11">
        <v>2000</v>
      </c>
      <c r="L58" s="11">
        <f t="shared" si="5"/>
        <v>25326</v>
      </c>
      <c r="M58" s="20">
        <f t="shared" si="7"/>
        <v>11.511818181818182</v>
      </c>
      <c r="N58" s="58">
        <f t="shared" si="6"/>
        <v>0.47965909090909092</v>
      </c>
      <c r="O58" s="57">
        <v>2200</v>
      </c>
      <c r="P58" s="53"/>
    </row>
    <row r="59" spans="1:16" x14ac:dyDescent="0.3">
      <c r="A59" s="50" t="s">
        <v>104</v>
      </c>
      <c r="B59" s="51" t="s">
        <v>105</v>
      </c>
      <c r="C59" s="52">
        <v>0.375</v>
      </c>
      <c r="D59" s="11">
        <v>135506</v>
      </c>
      <c r="E59" s="12"/>
      <c r="F59" s="12"/>
      <c r="G59" s="54">
        <v>108456</v>
      </c>
      <c r="H59" s="11">
        <f>D59-G59</f>
        <v>27050</v>
      </c>
      <c r="I59" s="9" t="s">
        <v>77</v>
      </c>
      <c r="J59" s="9" t="s">
        <v>60</v>
      </c>
      <c r="K59" s="11">
        <v>2000</v>
      </c>
      <c r="L59" s="11">
        <f t="shared" si="5"/>
        <v>29050</v>
      </c>
      <c r="M59" s="20">
        <f t="shared" si="7"/>
        <v>13.204545454545455</v>
      </c>
      <c r="N59" s="58">
        <f t="shared" si="6"/>
        <v>0.55018939393939392</v>
      </c>
      <c r="O59" s="57">
        <v>2200</v>
      </c>
      <c r="P59" s="53"/>
    </row>
    <row r="60" spans="1:16" x14ac:dyDescent="0.3">
      <c r="A60" s="50" t="s">
        <v>104</v>
      </c>
      <c r="B60" s="51" t="s">
        <v>105</v>
      </c>
      <c r="C60" s="52">
        <v>0.41666666666666702</v>
      </c>
      <c r="D60" s="11">
        <v>145951</v>
      </c>
      <c r="E60" s="12"/>
      <c r="F60" s="12"/>
      <c r="G60" s="27" t="s">
        <v>64</v>
      </c>
      <c r="H60" s="27" t="s">
        <v>64</v>
      </c>
      <c r="I60" s="9" t="s">
        <v>77</v>
      </c>
      <c r="J60" s="9" t="s">
        <v>60</v>
      </c>
      <c r="K60" s="11">
        <v>1500</v>
      </c>
      <c r="L60" s="11"/>
      <c r="M60" s="20">
        <f>SUM(L60/O60)</f>
        <v>0</v>
      </c>
      <c r="N60" s="73" t="s">
        <v>64</v>
      </c>
      <c r="O60" s="57">
        <v>2200</v>
      </c>
      <c r="P60" s="53"/>
    </row>
    <row r="61" spans="1:16" x14ac:dyDescent="0.3">
      <c r="A61" s="50" t="s">
        <v>104</v>
      </c>
      <c r="B61" s="51" t="s">
        <v>105</v>
      </c>
      <c r="C61" s="52">
        <v>0.45833333333333298</v>
      </c>
      <c r="D61" s="11">
        <v>146598</v>
      </c>
      <c r="E61" s="11">
        <f>SUM(D61-6725)</f>
        <v>139873</v>
      </c>
      <c r="F61" s="11"/>
      <c r="G61" s="11">
        <v>117127</v>
      </c>
      <c r="H61" s="11">
        <f t="shared" ref="H61:H74" si="9">E61-G61</f>
        <v>22746</v>
      </c>
      <c r="I61" s="9" t="s">
        <v>77</v>
      </c>
      <c r="J61" s="9" t="s">
        <v>60</v>
      </c>
      <c r="K61" s="11">
        <v>6000</v>
      </c>
      <c r="L61" s="11">
        <f t="shared" si="5"/>
        <v>28746</v>
      </c>
      <c r="M61" s="20">
        <f t="shared" si="7"/>
        <v>13.066363636363636</v>
      </c>
      <c r="N61" s="58">
        <f>M61/24</f>
        <v>0.54443181818181818</v>
      </c>
      <c r="O61" s="57">
        <v>2200</v>
      </c>
      <c r="P61" s="53"/>
    </row>
    <row r="62" spans="1:16" x14ac:dyDescent="0.3">
      <c r="A62" s="50" t="s">
        <v>104</v>
      </c>
      <c r="B62" s="51" t="s">
        <v>105</v>
      </c>
      <c r="C62" s="52">
        <v>0.5</v>
      </c>
      <c r="D62" s="56">
        <v>149996</v>
      </c>
      <c r="E62" s="56">
        <f>SUM(D62-6725)</f>
        <v>143271</v>
      </c>
      <c r="F62" s="56"/>
      <c r="G62" s="56">
        <v>119479</v>
      </c>
      <c r="H62" s="56">
        <f t="shared" si="9"/>
        <v>23792</v>
      </c>
      <c r="I62" s="9" t="s">
        <v>77</v>
      </c>
      <c r="J62" s="9" t="s">
        <v>60</v>
      </c>
      <c r="K62" s="11">
        <v>7740</v>
      </c>
      <c r="L62" s="11">
        <f t="shared" si="5"/>
        <v>31532</v>
      </c>
      <c r="M62" s="20">
        <f t="shared" si="7"/>
        <v>14.332727272727272</v>
      </c>
      <c r="N62" s="58">
        <f t="shared" si="6"/>
        <v>0.59719696969696967</v>
      </c>
      <c r="O62" s="57">
        <v>2200</v>
      </c>
      <c r="P62" s="53"/>
    </row>
    <row r="63" spans="1:16" x14ac:dyDescent="0.3">
      <c r="A63" s="50" t="s">
        <v>104</v>
      </c>
      <c r="B63" s="51" t="s">
        <v>105</v>
      </c>
      <c r="C63" s="52">
        <v>0.54166666666666696</v>
      </c>
      <c r="D63" s="56">
        <v>180457</v>
      </c>
      <c r="E63" s="56">
        <f t="shared" ref="E63:E69" si="10">SUM(D63-38000)</f>
        <v>142457</v>
      </c>
      <c r="F63" s="56"/>
      <c r="G63" s="56">
        <v>118316</v>
      </c>
      <c r="H63" s="56">
        <f t="shared" si="9"/>
        <v>24141</v>
      </c>
      <c r="I63" s="9" t="s">
        <v>77</v>
      </c>
      <c r="J63" s="9" t="s">
        <v>60</v>
      </c>
      <c r="K63" s="11">
        <v>3900</v>
      </c>
      <c r="L63" s="11">
        <f t="shared" si="5"/>
        <v>28041</v>
      </c>
      <c r="M63" s="20">
        <f t="shared" si="7"/>
        <v>12.745909090909091</v>
      </c>
      <c r="N63" s="58">
        <f t="shared" si="6"/>
        <v>0.5310795454545455</v>
      </c>
      <c r="O63" s="57">
        <v>2200</v>
      </c>
      <c r="P63" s="53"/>
    </row>
    <row r="64" spans="1:16" x14ac:dyDescent="0.3">
      <c r="A64" s="50" t="s">
        <v>104</v>
      </c>
      <c r="B64" s="51" t="s">
        <v>105</v>
      </c>
      <c r="C64" s="52">
        <v>0.58333333333333304</v>
      </c>
      <c r="D64" s="11">
        <v>182865</v>
      </c>
      <c r="E64" s="11">
        <f t="shared" si="10"/>
        <v>144865</v>
      </c>
      <c r="F64" s="11"/>
      <c r="G64" s="11">
        <v>122407</v>
      </c>
      <c r="H64" s="11">
        <f t="shared" si="9"/>
        <v>22458</v>
      </c>
      <c r="I64" s="9" t="s">
        <v>77</v>
      </c>
      <c r="J64" s="9" t="s">
        <v>60</v>
      </c>
      <c r="K64" s="11">
        <v>1800</v>
      </c>
      <c r="L64" s="11">
        <f t="shared" si="5"/>
        <v>24258</v>
      </c>
      <c r="M64" s="20">
        <f t="shared" si="7"/>
        <v>11.026363636363635</v>
      </c>
      <c r="N64" s="58">
        <f t="shared" si="6"/>
        <v>0.45943181818181816</v>
      </c>
      <c r="O64" s="57">
        <v>2200</v>
      </c>
      <c r="P64" s="53"/>
    </row>
    <row r="65" spans="1:16" x14ac:dyDescent="0.3">
      <c r="A65" s="50" t="s">
        <v>104</v>
      </c>
      <c r="B65" s="51" t="s">
        <v>105</v>
      </c>
      <c r="C65" s="52">
        <v>0.625</v>
      </c>
      <c r="D65" s="11">
        <v>183699</v>
      </c>
      <c r="E65" s="11">
        <f t="shared" si="10"/>
        <v>145699</v>
      </c>
      <c r="F65" s="11"/>
      <c r="G65" s="11">
        <v>125283</v>
      </c>
      <c r="H65" s="11">
        <f t="shared" si="9"/>
        <v>20416</v>
      </c>
      <c r="I65" s="9" t="s">
        <v>77</v>
      </c>
      <c r="J65" s="9" t="s">
        <v>60</v>
      </c>
      <c r="K65" s="11">
        <v>1400</v>
      </c>
      <c r="L65" s="11">
        <f>SUM(H65+K65)</f>
        <v>21816</v>
      </c>
      <c r="M65" s="20">
        <f t="shared" si="7"/>
        <v>9.916363636363636</v>
      </c>
      <c r="N65" s="58">
        <f>M65/24</f>
        <v>0.41318181818181815</v>
      </c>
      <c r="O65" s="57">
        <v>2200</v>
      </c>
      <c r="P65" s="53"/>
    </row>
    <row r="66" spans="1:16" ht="14.5" x14ac:dyDescent="0.35">
      <c r="A66" s="50" t="s">
        <v>104</v>
      </c>
      <c r="B66" s="51" t="s">
        <v>105</v>
      </c>
      <c r="C66" s="52">
        <v>0.66666666666666696</v>
      </c>
      <c r="D66" s="11">
        <v>185080</v>
      </c>
      <c r="E66" s="11">
        <f t="shared" si="10"/>
        <v>147080</v>
      </c>
      <c r="F66" s="11"/>
      <c r="G66" s="11">
        <v>126983</v>
      </c>
      <c r="H66" s="11">
        <f t="shared" si="9"/>
        <v>20097</v>
      </c>
      <c r="I66" s="9" t="s">
        <v>77</v>
      </c>
      <c r="J66" s="9" t="s">
        <v>60</v>
      </c>
      <c r="K66" s="77">
        <v>2900</v>
      </c>
      <c r="L66" s="11">
        <f t="shared" si="5"/>
        <v>22997</v>
      </c>
      <c r="M66" s="20">
        <f>SUM(L66/O66)</f>
        <v>10.453181818181818</v>
      </c>
      <c r="N66" s="58">
        <f>M66/24</f>
        <v>0.43554924242424242</v>
      </c>
      <c r="O66" s="57">
        <v>2200</v>
      </c>
      <c r="P66" s="53"/>
    </row>
    <row r="67" spans="1:16" x14ac:dyDescent="0.3">
      <c r="A67" s="50" t="s">
        <v>104</v>
      </c>
      <c r="B67" s="51" t="s">
        <v>105</v>
      </c>
      <c r="C67" s="52">
        <v>0.70833333333333304</v>
      </c>
      <c r="D67" s="11">
        <v>188802</v>
      </c>
      <c r="E67" s="11">
        <f t="shared" si="10"/>
        <v>150802</v>
      </c>
      <c r="F67" s="11"/>
      <c r="G67" s="11">
        <v>129504</v>
      </c>
      <c r="H67" s="11">
        <f t="shared" si="9"/>
        <v>21298</v>
      </c>
      <c r="I67" s="9" t="s">
        <v>77</v>
      </c>
      <c r="J67" s="9" t="s">
        <v>60</v>
      </c>
      <c r="K67" s="11">
        <v>4700</v>
      </c>
      <c r="L67" s="11">
        <f t="shared" si="5"/>
        <v>25998</v>
      </c>
      <c r="M67" s="20">
        <f t="shared" si="7"/>
        <v>11.817272727272726</v>
      </c>
      <c r="N67" s="58">
        <f>M67/24</f>
        <v>0.49238636363636362</v>
      </c>
      <c r="O67" s="57">
        <v>2200</v>
      </c>
      <c r="P67" s="53"/>
    </row>
    <row r="68" spans="1:16" x14ac:dyDescent="0.3">
      <c r="A68" s="50" t="s">
        <v>104</v>
      </c>
      <c r="B68" s="51" t="s">
        <v>105</v>
      </c>
      <c r="C68" s="52">
        <v>0.75</v>
      </c>
      <c r="D68" s="11">
        <v>189709</v>
      </c>
      <c r="E68" s="11">
        <f t="shared" si="10"/>
        <v>151709</v>
      </c>
      <c r="F68" s="11"/>
      <c r="G68" s="11">
        <v>129377</v>
      </c>
      <c r="H68" s="11">
        <f t="shared" si="9"/>
        <v>22332</v>
      </c>
      <c r="I68" s="9" t="s">
        <v>77</v>
      </c>
      <c r="J68" s="9" t="s">
        <v>60</v>
      </c>
      <c r="K68" s="11">
        <v>5100</v>
      </c>
      <c r="L68" s="11">
        <f t="shared" si="5"/>
        <v>27432</v>
      </c>
      <c r="M68" s="20">
        <f t="shared" si="7"/>
        <v>12.469090909090909</v>
      </c>
      <c r="N68" s="58">
        <f t="shared" si="6"/>
        <v>0.51954545454545453</v>
      </c>
      <c r="O68" s="57">
        <v>2200</v>
      </c>
      <c r="P68" s="53"/>
    </row>
    <row r="69" spans="1:16" x14ac:dyDescent="0.3">
      <c r="A69" s="50" t="s">
        <v>104</v>
      </c>
      <c r="B69" s="51" t="s">
        <v>105</v>
      </c>
      <c r="C69" s="52">
        <v>0.79166666666666696</v>
      </c>
      <c r="D69" s="11">
        <v>190826</v>
      </c>
      <c r="E69" s="11">
        <f t="shared" si="10"/>
        <v>152826</v>
      </c>
      <c r="F69" s="11"/>
      <c r="G69" s="11">
        <v>130647</v>
      </c>
      <c r="H69" s="11">
        <f t="shared" si="9"/>
        <v>22179</v>
      </c>
      <c r="I69" s="9" t="s">
        <v>77</v>
      </c>
      <c r="J69" s="9" t="s">
        <v>60</v>
      </c>
      <c r="K69" s="11">
        <v>6200</v>
      </c>
      <c r="L69" s="11">
        <f t="shared" si="5"/>
        <v>28379</v>
      </c>
      <c r="M69" s="20">
        <f t="shared" si="7"/>
        <v>12.899545454545455</v>
      </c>
      <c r="N69" s="58">
        <f t="shared" si="6"/>
        <v>0.5374810606060606</v>
      </c>
      <c r="O69" s="57">
        <v>2200</v>
      </c>
      <c r="P69" s="53"/>
    </row>
    <row r="70" spans="1:16" x14ac:dyDescent="0.3">
      <c r="A70" s="50" t="s">
        <v>104</v>
      </c>
      <c r="B70" s="51" t="s">
        <v>105</v>
      </c>
      <c r="C70" s="52">
        <v>0.83333333333333304</v>
      </c>
      <c r="D70" s="11">
        <v>195071</v>
      </c>
      <c r="E70" s="11">
        <f>SUM(D70-36000)</f>
        <v>159071</v>
      </c>
      <c r="F70" s="11"/>
      <c r="G70" s="11">
        <v>135741</v>
      </c>
      <c r="H70" s="11">
        <f t="shared" si="9"/>
        <v>23330</v>
      </c>
      <c r="I70" s="9" t="s">
        <v>78</v>
      </c>
      <c r="J70" s="9" t="s">
        <v>60</v>
      </c>
      <c r="K70" s="11">
        <v>4800</v>
      </c>
      <c r="L70" s="11">
        <f>SUM(H70+K70)</f>
        <v>28130</v>
      </c>
      <c r="M70" s="20">
        <f t="shared" si="7"/>
        <v>12.786363636363637</v>
      </c>
      <c r="N70" s="58">
        <f>M70/24</f>
        <v>0.53276515151515158</v>
      </c>
      <c r="O70" s="57">
        <v>2200</v>
      </c>
      <c r="P70" s="53"/>
    </row>
    <row r="71" spans="1:16" x14ac:dyDescent="0.3">
      <c r="A71" s="50" t="s">
        <v>104</v>
      </c>
      <c r="B71" s="51" t="s">
        <v>105</v>
      </c>
      <c r="C71" s="52">
        <v>0.875</v>
      </c>
      <c r="D71" s="11">
        <v>197271</v>
      </c>
      <c r="E71" s="11">
        <f>SUM(D71-36000)</f>
        <v>161271</v>
      </c>
      <c r="F71" s="11"/>
      <c r="G71" s="11">
        <v>135315</v>
      </c>
      <c r="H71" s="11">
        <f t="shared" si="9"/>
        <v>25956</v>
      </c>
      <c r="I71" s="9" t="s">
        <v>77</v>
      </c>
      <c r="J71" s="9" t="s">
        <v>60</v>
      </c>
      <c r="K71" s="11">
        <v>5600</v>
      </c>
      <c r="L71" s="11">
        <f t="shared" si="5"/>
        <v>31556</v>
      </c>
      <c r="M71" s="20">
        <f t="shared" si="7"/>
        <v>14.343636363636364</v>
      </c>
      <c r="N71" s="58">
        <f t="shared" si="6"/>
        <v>0.59765151515151516</v>
      </c>
      <c r="O71" s="57">
        <v>2200</v>
      </c>
      <c r="P71" s="53"/>
    </row>
    <row r="72" spans="1:16" x14ac:dyDescent="0.3">
      <c r="A72" s="50" t="s">
        <v>104</v>
      </c>
      <c r="B72" s="51" t="s">
        <v>105</v>
      </c>
      <c r="C72" s="52">
        <v>0.91666666666666696</v>
      </c>
      <c r="D72" s="11">
        <v>199175</v>
      </c>
      <c r="E72" s="11">
        <f>SUM(D72-34000)</f>
        <v>165175</v>
      </c>
      <c r="F72" s="11"/>
      <c r="G72" s="11">
        <v>146388</v>
      </c>
      <c r="H72" s="11">
        <f t="shared" si="9"/>
        <v>18787</v>
      </c>
      <c r="I72" s="9" t="s">
        <v>78</v>
      </c>
      <c r="J72" s="9" t="s">
        <v>60</v>
      </c>
      <c r="K72" s="11">
        <v>6000</v>
      </c>
      <c r="L72" s="11">
        <f t="shared" si="5"/>
        <v>24787</v>
      </c>
      <c r="M72" s="20">
        <f t="shared" si="7"/>
        <v>11.266818181818183</v>
      </c>
      <c r="N72" s="58">
        <f t="shared" si="6"/>
        <v>0.4694507575757576</v>
      </c>
      <c r="O72" s="57">
        <v>2200</v>
      </c>
      <c r="P72" s="53"/>
    </row>
    <row r="73" spans="1:16" ht="13.5" thickBot="1" x14ac:dyDescent="0.35">
      <c r="A73" s="63" t="s">
        <v>104</v>
      </c>
      <c r="B73" s="64" t="s">
        <v>105</v>
      </c>
      <c r="C73" s="65">
        <v>0.95833333333333304</v>
      </c>
      <c r="D73" s="66">
        <v>201480</v>
      </c>
      <c r="E73" s="66">
        <f>SUM(D73-32000)</f>
        <v>169480</v>
      </c>
      <c r="F73" s="66"/>
      <c r="G73" s="66">
        <v>148988</v>
      </c>
      <c r="H73" s="11">
        <f t="shared" si="9"/>
        <v>20492</v>
      </c>
      <c r="I73" s="68" t="s">
        <v>77</v>
      </c>
      <c r="J73" s="68" t="s">
        <v>60</v>
      </c>
      <c r="K73" s="66">
        <v>11250</v>
      </c>
      <c r="L73" s="66">
        <f t="shared" si="5"/>
        <v>31742</v>
      </c>
      <c r="M73" s="20">
        <f t="shared" si="7"/>
        <v>14.428181818181818</v>
      </c>
      <c r="N73" s="69">
        <f t="shared" si="6"/>
        <v>0.60117424242424244</v>
      </c>
      <c r="O73" s="70">
        <v>2200</v>
      </c>
      <c r="P73" s="71"/>
    </row>
    <row r="74" spans="1:16" x14ac:dyDescent="0.3">
      <c r="A74" s="40" t="s">
        <v>106</v>
      </c>
      <c r="B74" s="41" t="s">
        <v>107</v>
      </c>
      <c r="C74" s="42">
        <v>0</v>
      </c>
      <c r="D74" s="43">
        <v>203485</v>
      </c>
      <c r="E74" s="78">
        <f>SUM(D74)</f>
        <v>203485</v>
      </c>
      <c r="F74" s="78"/>
      <c r="G74" s="43">
        <v>181517</v>
      </c>
      <c r="H74" s="43">
        <f t="shared" si="9"/>
        <v>21968</v>
      </c>
      <c r="I74" s="79" t="s">
        <v>77</v>
      </c>
      <c r="J74" s="79" t="s">
        <v>60</v>
      </c>
      <c r="K74" s="43">
        <v>11250</v>
      </c>
      <c r="L74" s="43">
        <f t="shared" si="5"/>
        <v>33218</v>
      </c>
      <c r="M74" s="20">
        <f t="shared" si="7"/>
        <v>15.09909090909091</v>
      </c>
      <c r="N74" s="47">
        <f t="shared" si="6"/>
        <v>0.6291287878787879</v>
      </c>
      <c r="O74" s="48">
        <v>2200</v>
      </c>
      <c r="P74" s="49"/>
    </row>
    <row r="75" spans="1:16" x14ac:dyDescent="0.3">
      <c r="A75" s="50" t="s">
        <v>106</v>
      </c>
      <c r="B75" s="51" t="s">
        <v>107</v>
      </c>
      <c r="C75" s="52">
        <v>4.1666666666666664E-2</v>
      </c>
      <c r="D75" s="11">
        <v>208958</v>
      </c>
      <c r="E75" s="78">
        <f t="shared" ref="E75:E82" si="11">SUM(D75)</f>
        <v>208958</v>
      </c>
      <c r="F75" s="78"/>
      <c r="G75" s="11">
        <v>183721</v>
      </c>
      <c r="H75" s="11">
        <f t="shared" ref="H75:H88" si="12">D75-G75</f>
        <v>25237</v>
      </c>
      <c r="I75" s="9" t="s">
        <v>77</v>
      </c>
      <c r="J75" s="9" t="s">
        <v>60</v>
      </c>
      <c r="K75" s="11">
        <v>9300</v>
      </c>
      <c r="L75" s="11">
        <f t="shared" si="5"/>
        <v>34537</v>
      </c>
      <c r="M75" s="20">
        <f t="shared" si="7"/>
        <v>15.698636363636364</v>
      </c>
      <c r="N75" s="58">
        <f t="shared" si="6"/>
        <v>0.65410984848484854</v>
      </c>
      <c r="O75" s="57">
        <v>2200</v>
      </c>
      <c r="P75" s="53"/>
    </row>
    <row r="76" spans="1:16" x14ac:dyDescent="0.3">
      <c r="A76" s="50" t="s">
        <v>106</v>
      </c>
      <c r="B76" s="51" t="s">
        <v>107</v>
      </c>
      <c r="C76" s="52">
        <v>8.3333333333333329E-2</v>
      </c>
      <c r="D76" s="11">
        <v>211531</v>
      </c>
      <c r="E76" s="78">
        <f t="shared" si="11"/>
        <v>211531</v>
      </c>
      <c r="F76" s="78"/>
      <c r="G76" s="11">
        <v>185076</v>
      </c>
      <c r="H76" s="11">
        <f t="shared" si="12"/>
        <v>26455</v>
      </c>
      <c r="I76" s="9" t="s">
        <v>77</v>
      </c>
      <c r="J76" s="9" t="s">
        <v>60</v>
      </c>
      <c r="K76" s="11">
        <v>0</v>
      </c>
      <c r="L76" s="11">
        <f t="shared" si="5"/>
        <v>26455</v>
      </c>
      <c r="M76" s="20">
        <f t="shared" si="7"/>
        <v>12.025</v>
      </c>
      <c r="N76" s="58">
        <f t="shared" si="6"/>
        <v>0.50104166666666672</v>
      </c>
      <c r="O76" s="57">
        <v>2200</v>
      </c>
      <c r="P76" s="53"/>
    </row>
    <row r="77" spans="1:16" x14ac:dyDescent="0.3">
      <c r="A77" s="50" t="s">
        <v>106</v>
      </c>
      <c r="B77" s="51" t="s">
        <v>107</v>
      </c>
      <c r="C77" s="52">
        <v>0.125</v>
      </c>
      <c r="D77" s="11">
        <v>211714</v>
      </c>
      <c r="E77" s="78">
        <f t="shared" si="11"/>
        <v>211714</v>
      </c>
      <c r="F77" s="78"/>
      <c r="G77" s="11">
        <v>187667</v>
      </c>
      <c r="H77" s="11">
        <f t="shared" si="12"/>
        <v>24047</v>
      </c>
      <c r="I77" s="9" t="s">
        <v>77</v>
      </c>
      <c r="J77" s="9" t="s">
        <v>60</v>
      </c>
      <c r="K77" s="11">
        <v>0</v>
      </c>
      <c r="L77" s="11">
        <f t="shared" si="5"/>
        <v>24047</v>
      </c>
      <c r="M77" s="20">
        <f t="shared" si="7"/>
        <v>10.930454545454545</v>
      </c>
      <c r="N77" s="58">
        <f t="shared" si="6"/>
        <v>0.45543560606060601</v>
      </c>
      <c r="O77" s="57">
        <v>2200</v>
      </c>
      <c r="P77" s="53"/>
    </row>
    <row r="78" spans="1:16" x14ac:dyDescent="0.3">
      <c r="A78" s="50" t="s">
        <v>106</v>
      </c>
      <c r="B78" s="51" t="s">
        <v>107</v>
      </c>
      <c r="C78" s="52">
        <v>0.16666666666666699</v>
      </c>
      <c r="D78" s="11">
        <v>215698</v>
      </c>
      <c r="E78" s="78">
        <f t="shared" si="11"/>
        <v>215698</v>
      </c>
      <c r="F78" s="78"/>
      <c r="G78" s="11">
        <v>188823</v>
      </c>
      <c r="H78" s="11">
        <f t="shared" si="12"/>
        <v>26875</v>
      </c>
      <c r="I78" s="9" t="s">
        <v>77</v>
      </c>
      <c r="J78" s="9" t="s">
        <v>60</v>
      </c>
      <c r="K78" s="11">
        <v>0</v>
      </c>
      <c r="L78" s="11">
        <f t="shared" si="5"/>
        <v>26875</v>
      </c>
      <c r="M78" s="20">
        <f t="shared" si="7"/>
        <v>12.215909090909092</v>
      </c>
      <c r="N78" s="58">
        <f t="shared" si="6"/>
        <v>0.50899621212121215</v>
      </c>
      <c r="O78" s="57">
        <v>2200</v>
      </c>
      <c r="P78" s="53"/>
    </row>
    <row r="79" spans="1:16" x14ac:dyDescent="0.3">
      <c r="A79" s="50" t="s">
        <v>106</v>
      </c>
      <c r="B79" s="51" t="s">
        <v>107</v>
      </c>
      <c r="C79" s="52">
        <v>0.20833333333333301</v>
      </c>
      <c r="D79" s="11">
        <v>215992</v>
      </c>
      <c r="E79" s="78">
        <f t="shared" si="11"/>
        <v>215992</v>
      </c>
      <c r="F79" s="78"/>
      <c r="G79" s="11">
        <v>191026</v>
      </c>
      <c r="H79" s="11">
        <f t="shared" si="12"/>
        <v>24966</v>
      </c>
      <c r="I79" s="9" t="s">
        <v>77</v>
      </c>
      <c r="J79" s="9" t="s">
        <v>60</v>
      </c>
      <c r="K79" s="11">
        <v>0</v>
      </c>
      <c r="L79" s="11">
        <f t="shared" si="5"/>
        <v>24966</v>
      </c>
      <c r="M79" s="20">
        <f t="shared" si="7"/>
        <v>11.348181818181818</v>
      </c>
      <c r="N79" s="58">
        <f t="shared" si="6"/>
        <v>0.47284090909090909</v>
      </c>
      <c r="O79" s="57">
        <v>2200</v>
      </c>
      <c r="P79" s="53"/>
    </row>
    <row r="80" spans="1:16" x14ac:dyDescent="0.3">
      <c r="A80" s="50" t="s">
        <v>106</v>
      </c>
      <c r="B80" s="51" t="s">
        <v>107</v>
      </c>
      <c r="C80" s="52">
        <v>0.25</v>
      </c>
      <c r="D80" s="11">
        <v>216423</v>
      </c>
      <c r="E80" s="78">
        <f t="shared" si="11"/>
        <v>216423</v>
      </c>
      <c r="F80" s="78"/>
      <c r="G80" s="11">
        <v>192770</v>
      </c>
      <c r="H80" s="11">
        <f t="shared" si="12"/>
        <v>23653</v>
      </c>
      <c r="I80" s="9" t="s">
        <v>77</v>
      </c>
      <c r="J80" s="9" t="s">
        <v>60</v>
      </c>
      <c r="K80" s="11">
        <v>0</v>
      </c>
      <c r="L80" s="11">
        <f t="shared" si="5"/>
        <v>23653</v>
      </c>
      <c r="M80" s="20">
        <f t="shared" si="7"/>
        <v>10.751363636363637</v>
      </c>
      <c r="N80" s="58">
        <f t="shared" si="6"/>
        <v>0.44797348484848487</v>
      </c>
      <c r="O80" s="57">
        <v>2200</v>
      </c>
      <c r="P80" s="53"/>
    </row>
    <row r="81" spans="1:16" x14ac:dyDescent="0.3">
      <c r="A81" s="50" t="s">
        <v>106</v>
      </c>
      <c r="B81" s="51" t="s">
        <v>107</v>
      </c>
      <c r="C81" s="52">
        <v>0.29166666666666702</v>
      </c>
      <c r="D81" s="11">
        <v>217287</v>
      </c>
      <c r="E81" s="78">
        <f t="shared" si="11"/>
        <v>217287</v>
      </c>
      <c r="F81" s="78"/>
      <c r="G81" s="11">
        <v>194751</v>
      </c>
      <c r="H81" s="11">
        <f t="shared" si="12"/>
        <v>22536</v>
      </c>
      <c r="I81" s="9" t="s">
        <v>77</v>
      </c>
      <c r="J81" s="9" t="s">
        <v>60</v>
      </c>
      <c r="K81" s="11">
        <v>0</v>
      </c>
      <c r="L81" s="11">
        <f t="shared" si="5"/>
        <v>22536</v>
      </c>
      <c r="M81" s="20">
        <f t="shared" si="7"/>
        <v>10.243636363636364</v>
      </c>
      <c r="N81" s="58">
        <f t="shared" si="6"/>
        <v>0.42681818181818182</v>
      </c>
      <c r="O81" s="57">
        <v>2200</v>
      </c>
      <c r="P81" s="53"/>
    </row>
    <row r="82" spans="1:16" x14ac:dyDescent="0.3">
      <c r="A82" s="50" t="s">
        <v>106</v>
      </c>
      <c r="B82" s="51" t="s">
        <v>107</v>
      </c>
      <c r="C82" s="52">
        <v>0.33333333333333298</v>
      </c>
      <c r="D82" s="11">
        <v>219145</v>
      </c>
      <c r="E82" s="78">
        <f t="shared" si="11"/>
        <v>219145</v>
      </c>
      <c r="F82" s="78"/>
      <c r="G82" s="11">
        <v>196142</v>
      </c>
      <c r="H82" s="11">
        <f t="shared" si="12"/>
        <v>23003</v>
      </c>
      <c r="I82" s="9" t="s">
        <v>77</v>
      </c>
      <c r="J82" s="9" t="s">
        <v>60</v>
      </c>
      <c r="K82" s="11">
        <v>0</v>
      </c>
      <c r="L82" s="11">
        <f t="shared" si="5"/>
        <v>23003</v>
      </c>
      <c r="M82" s="20">
        <f t="shared" si="7"/>
        <v>10.45590909090909</v>
      </c>
      <c r="N82" s="58">
        <f t="shared" si="6"/>
        <v>0.43566287878787874</v>
      </c>
      <c r="O82" s="57">
        <v>2200</v>
      </c>
      <c r="P82" s="53"/>
    </row>
    <row r="83" spans="1:16" x14ac:dyDescent="0.3">
      <c r="A83" s="50" t="s">
        <v>106</v>
      </c>
      <c r="B83" s="51" t="s">
        <v>107</v>
      </c>
      <c r="C83" s="52">
        <v>0.375</v>
      </c>
      <c r="D83" s="11">
        <v>221868</v>
      </c>
      <c r="E83" s="11">
        <f t="shared" ref="E83:E88" si="13">SUM(D83)</f>
        <v>221868</v>
      </c>
      <c r="F83" s="11"/>
      <c r="G83" s="11">
        <v>197924</v>
      </c>
      <c r="H83" s="11">
        <f t="shared" si="12"/>
        <v>23944</v>
      </c>
      <c r="I83" s="9" t="s">
        <v>77</v>
      </c>
      <c r="J83" s="9" t="s">
        <v>60</v>
      </c>
      <c r="K83" s="11">
        <v>2400</v>
      </c>
      <c r="L83" s="11">
        <f t="shared" si="5"/>
        <v>26344</v>
      </c>
      <c r="M83" s="20">
        <f t="shared" si="7"/>
        <v>11.974545454545455</v>
      </c>
      <c r="N83" s="58">
        <f t="shared" si="6"/>
        <v>0.49893939393939396</v>
      </c>
      <c r="O83" s="57">
        <v>2200</v>
      </c>
      <c r="P83" s="53"/>
    </row>
    <row r="84" spans="1:16" x14ac:dyDescent="0.3">
      <c r="A84" s="50" t="s">
        <v>106</v>
      </c>
      <c r="B84" s="51" t="s">
        <v>107</v>
      </c>
      <c r="C84" s="52">
        <v>0.41666666666666702</v>
      </c>
      <c r="D84" s="11">
        <v>223967</v>
      </c>
      <c r="E84" s="11">
        <f t="shared" si="13"/>
        <v>223967</v>
      </c>
      <c r="F84" s="11"/>
      <c r="G84" s="11">
        <v>200343</v>
      </c>
      <c r="H84" s="11">
        <f t="shared" si="12"/>
        <v>23624</v>
      </c>
      <c r="I84" s="9" t="s">
        <v>77</v>
      </c>
      <c r="J84" s="9" t="s">
        <v>60</v>
      </c>
      <c r="K84" s="11">
        <v>1600</v>
      </c>
      <c r="L84" s="11">
        <f t="shared" si="5"/>
        <v>25224</v>
      </c>
      <c r="M84" s="20">
        <f>SUM(L84/O84)</f>
        <v>11.465454545454545</v>
      </c>
      <c r="N84" s="58">
        <f>M84/24</f>
        <v>0.47772727272727272</v>
      </c>
      <c r="O84" s="57">
        <v>2200</v>
      </c>
      <c r="P84" s="53"/>
    </row>
    <row r="85" spans="1:16" x14ac:dyDescent="0.3">
      <c r="A85" s="50" t="s">
        <v>106</v>
      </c>
      <c r="B85" s="51" t="s">
        <v>107</v>
      </c>
      <c r="C85" s="52">
        <v>0.45833333333333298</v>
      </c>
      <c r="D85" s="11">
        <v>224410</v>
      </c>
      <c r="E85" s="11">
        <f t="shared" si="13"/>
        <v>224410</v>
      </c>
      <c r="F85" s="11"/>
      <c r="G85" s="80">
        <v>202615</v>
      </c>
      <c r="H85" s="11">
        <f t="shared" si="12"/>
        <v>21795</v>
      </c>
      <c r="I85" s="9" t="s">
        <v>77</v>
      </c>
      <c r="J85" s="9" t="s">
        <v>60</v>
      </c>
      <c r="K85" s="11">
        <v>2860</v>
      </c>
      <c r="L85" s="11">
        <f t="shared" si="5"/>
        <v>24655</v>
      </c>
      <c r="M85" s="20">
        <f t="shared" si="7"/>
        <v>11.206818181818182</v>
      </c>
      <c r="N85" s="58">
        <f t="shared" si="6"/>
        <v>0.4669507575757576</v>
      </c>
      <c r="O85" s="57">
        <v>2200</v>
      </c>
      <c r="P85" s="53"/>
    </row>
    <row r="86" spans="1:16" x14ac:dyDescent="0.3">
      <c r="A86" s="50" t="s">
        <v>106</v>
      </c>
      <c r="B86" s="51" t="s">
        <v>107</v>
      </c>
      <c r="C86" s="52">
        <v>0.5</v>
      </c>
      <c r="D86" s="11">
        <v>226999</v>
      </c>
      <c r="E86" s="11">
        <f t="shared" si="13"/>
        <v>226999</v>
      </c>
      <c r="F86" s="11"/>
      <c r="G86" s="11">
        <v>205546</v>
      </c>
      <c r="H86" s="11">
        <f t="shared" si="12"/>
        <v>21453</v>
      </c>
      <c r="I86" s="9" t="s">
        <v>77</v>
      </c>
      <c r="J86" s="9" t="s">
        <v>60</v>
      </c>
      <c r="K86" s="11">
        <v>1600</v>
      </c>
      <c r="L86" s="11">
        <f t="shared" si="5"/>
        <v>23053</v>
      </c>
      <c r="M86" s="20">
        <f t="shared" si="7"/>
        <v>10.478636363636364</v>
      </c>
      <c r="N86" s="58">
        <f t="shared" si="6"/>
        <v>0.43660984848484846</v>
      </c>
      <c r="O86" s="57">
        <v>2200</v>
      </c>
      <c r="P86" s="53"/>
    </row>
    <row r="87" spans="1:16" x14ac:dyDescent="0.3">
      <c r="A87" s="50" t="s">
        <v>106</v>
      </c>
      <c r="B87" s="51" t="s">
        <v>107</v>
      </c>
      <c r="C87" s="52">
        <v>0.54166666666666696</v>
      </c>
      <c r="D87" s="11">
        <v>228754</v>
      </c>
      <c r="E87" s="11">
        <f t="shared" si="13"/>
        <v>228754</v>
      </c>
      <c r="F87" s="11"/>
      <c r="G87" s="11">
        <v>208040</v>
      </c>
      <c r="H87" s="11">
        <f t="shared" si="12"/>
        <v>20714</v>
      </c>
      <c r="I87" s="9" t="s">
        <v>77</v>
      </c>
      <c r="J87" s="9" t="s">
        <v>60</v>
      </c>
      <c r="K87" s="11">
        <v>1600</v>
      </c>
      <c r="L87" s="11">
        <f t="shared" ref="L87:L107" si="14">SUM(H87+K87)</f>
        <v>22314</v>
      </c>
      <c r="M87" s="20">
        <f t="shared" si="7"/>
        <v>10.142727272727273</v>
      </c>
      <c r="N87" s="58">
        <f t="shared" si="6"/>
        <v>0.42261363636363636</v>
      </c>
      <c r="O87" s="57">
        <v>2200</v>
      </c>
      <c r="P87" s="53"/>
    </row>
    <row r="88" spans="1:16" x14ac:dyDescent="0.3">
      <c r="A88" s="50" t="s">
        <v>106</v>
      </c>
      <c r="B88" s="51" t="s">
        <v>107</v>
      </c>
      <c r="C88" s="52">
        <v>0.58333333333333304</v>
      </c>
      <c r="D88" s="11">
        <v>231461</v>
      </c>
      <c r="E88" s="11">
        <f t="shared" si="13"/>
        <v>231461</v>
      </c>
      <c r="F88" s="11"/>
      <c r="G88" s="11">
        <v>211727</v>
      </c>
      <c r="H88" s="11">
        <f t="shared" si="12"/>
        <v>19734</v>
      </c>
      <c r="I88" s="9" t="s">
        <v>77</v>
      </c>
      <c r="J88" s="9" t="s">
        <v>60</v>
      </c>
      <c r="K88" s="11">
        <v>0</v>
      </c>
      <c r="L88" s="11">
        <f t="shared" si="14"/>
        <v>19734</v>
      </c>
      <c r="M88" s="20">
        <f t="shared" si="7"/>
        <v>8.9700000000000006</v>
      </c>
      <c r="N88" s="58">
        <f t="shared" si="6"/>
        <v>0.37375000000000003</v>
      </c>
      <c r="O88" s="57">
        <v>2200</v>
      </c>
      <c r="P88" s="53"/>
    </row>
    <row r="89" spans="1:16" x14ac:dyDescent="0.3">
      <c r="A89" s="50" t="s">
        <v>106</v>
      </c>
      <c r="B89" s="51" t="s">
        <v>107</v>
      </c>
      <c r="C89" s="52">
        <v>0.625</v>
      </c>
      <c r="D89" s="11">
        <v>233339</v>
      </c>
      <c r="E89" s="11">
        <f t="shared" ref="E89:E98" si="15">D89-1000</f>
        <v>232339</v>
      </c>
      <c r="F89" s="11"/>
      <c r="G89" s="11">
        <v>212489</v>
      </c>
      <c r="H89" s="11">
        <f t="shared" ref="H89:H101" si="16">E89-G89</f>
        <v>19850</v>
      </c>
      <c r="I89" s="9" t="s">
        <v>77</v>
      </c>
      <c r="J89" s="9" t="s">
        <v>60</v>
      </c>
      <c r="K89" s="11"/>
      <c r="L89" s="11">
        <f t="shared" si="14"/>
        <v>19850</v>
      </c>
      <c r="M89" s="20">
        <f t="shared" si="7"/>
        <v>9.0227272727272734</v>
      </c>
      <c r="N89" s="58">
        <f t="shared" si="6"/>
        <v>0.37594696969696972</v>
      </c>
      <c r="O89" s="57">
        <v>2200</v>
      </c>
      <c r="P89" s="53"/>
    </row>
    <row r="90" spans="1:16" x14ac:dyDescent="0.3">
      <c r="A90" s="50" t="s">
        <v>106</v>
      </c>
      <c r="B90" s="51" t="s">
        <v>107</v>
      </c>
      <c r="C90" s="52">
        <v>0.66666666666666696</v>
      </c>
      <c r="D90" s="11">
        <v>234851</v>
      </c>
      <c r="E90" s="11">
        <f t="shared" si="15"/>
        <v>233851</v>
      </c>
      <c r="F90" s="11"/>
      <c r="G90" s="11">
        <v>214289</v>
      </c>
      <c r="H90" s="11">
        <f t="shared" si="16"/>
        <v>19562</v>
      </c>
      <c r="I90" s="9" t="s">
        <v>77</v>
      </c>
      <c r="J90" s="9" t="s">
        <v>60</v>
      </c>
      <c r="K90" s="11"/>
      <c r="L90" s="11">
        <f t="shared" si="14"/>
        <v>19562</v>
      </c>
      <c r="M90" s="20">
        <f t="shared" si="7"/>
        <v>8.8918181818181825</v>
      </c>
      <c r="N90" s="58">
        <f t="shared" ref="N90:N107" si="17">M90/24</f>
        <v>0.37049242424242429</v>
      </c>
      <c r="O90" s="57">
        <v>2200</v>
      </c>
      <c r="P90" s="53"/>
    </row>
    <row r="91" spans="1:16" x14ac:dyDescent="0.3">
      <c r="A91" s="50" t="s">
        <v>106</v>
      </c>
      <c r="B91" s="51" t="s">
        <v>107</v>
      </c>
      <c r="C91" s="52">
        <v>0.70833333333333304</v>
      </c>
      <c r="D91" s="11">
        <v>235000</v>
      </c>
      <c r="E91" s="11">
        <f t="shared" si="15"/>
        <v>234000</v>
      </c>
      <c r="F91" s="11"/>
      <c r="G91" s="11">
        <v>217467</v>
      </c>
      <c r="H91" s="11">
        <f t="shared" si="16"/>
        <v>16533</v>
      </c>
      <c r="I91" s="9" t="s">
        <v>79</v>
      </c>
      <c r="J91" s="9" t="s">
        <v>60</v>
      </c>
      <c r="K91" s="11"/>
      <c r="L91" s="11">
        <f t="shared" si="14"/>
        <v>16533</v>
      </c>
      <c r="M91" s="20">
        <f t="shared" si="7"/>
        <v>7.5149999999999997</v>
      </c>
      <c r="N91" s="58">
        <f t="shared" si="17"/>
        <v>0.31312499999999999</v>
      </c>
      <c r="O91" s="57">
        <v>2200</v>
      </c>
      <c r="P91" s="53"/>
    </row>
    <row r="92" spans="1:16" x14ac:dyDescent="0.3">
      <c r="A92" s="50" t="s">
        <v>106</v>
      </c>
      <c r="B92" s="51" t="s">
        <v>107</v>
      </c>
      <c r="C92" s="52">
        <v>0.75</v>
      </c>
      <c r="D92" s="11">
        <v>236677</v>
      </c>
      <c r="E92" s="11">
        <f t="shared" si="15"/>
        <v>235677</v>
      </c>
      <c r="F92" s="11"/>
      <c r="G92" s="11">
        <v>219232</v>
      </c>
      <c r="H92" s="11">
        <f t="shared" si="16"/>
        <v>16445</v>
      </c>
      <c r="I92" s="9" t="s">
        <v>108</v>
      </c>
      <c r="J92" s="9" t="s">
        <v>81</v>
      </c>
      <c r="K92" s="11"/>
      <c r="L92" s="11">
        <f t="shared" si="14"/>
        <v>16445</v>
      </c>
      <c r="M92" s="20">
        <f t="shared" si="7"/>
        <v>7.4749999999999996</v>
      </c>
      <c r="N92" s="58">
        <f t="shared" si="17"/>
        <v>0.31145833333333334</v>
      </c>
      <c r="O92" s="57">
        <v>2200</v>
      </c>
      <c r="P92" s="53"/>
    </row>
    <row r="93" spans="1:16" x14ac:dyDescent="0.3">
      <c r="A93" s="50" t="s">
        <v>106</v>
      </c>
      <c r="B93" s="51" t="s">
        <v>107</v>
      </c>
      <c r="C93" s="52">
        <v>0.79166666666666696</v>
      </c>
      <c r="D93" s="11">
        <v>238874</v>
      </c>
      <c r="E93" s="11">
        <f t="shared" si="15"/>
        <v>237874</v>
      </c>
      <c r="F93" s="11"/>
      <c r="G93" s="11">
        <v>224007</v>
      </c>
      <c r="H93" s="11">
        <f t="shared" si="16"/>
        <v>13867</v>
      </c>
      <c r="I93" s="9" t="s">
        <v>82</v>
      </c>
      <c r="J93" s="9" t="s">
        <v>83</v>
      </c>
      <c r="K93" s="11"/>
      <c r="L93" s="11">
        <f t="shared" si="14"/>
        <v>13867</v>
      </c>
      <c r="M93" s="20">
        <f t="shared" si="7"/>
        <v>6.3031818181818178</v>
      </c>
      <c r="N93" s="58">
        <f>M93/24</f>
        <v>0.26263257575757576</v>
      </c>
      <c r="O93" s="57">
        <v>2200</v>
      </c>
      <c r="P93" s="53"/>
    </row>
    <row r="94" spans="1:16" x14ac:dyDescent="0.3">
      <c r="A94" s="50" t="s">
        <v>106</v>
      </c>
      <c r="B94" s="51" t="s">
        <v>107</v>
      </c>
      <c r="C94" s="52">
        <v>0.83333333333333304</v>
      </c>
      <c r="D94" s="11">
        <v>240463</v>
      </c>
      <c r="E94" s="11">
        <f t="shared" si="15"/>
        <v>239463</v>
      </c>
      <c r="F94" s="11"/>
      <c r="G94" s="11">
        <v>224970</v>
      </c>
      <c r="H94" s="11">
        <f t="shared" si="16"/>
        <v>14493</v>
      </c>
      <c r="I94" s="9" t="s">
        <v>84</v>
      </c>
      <c r="J94" s="9" t="s">
        <v>46</v>
      </c>
      <c r="K94" s="11"/>
      <c r="L94" s="11">
        <f t="shared" si="14"/>
        <v>14493</v>
      </c>
      <c r="M94" s="20">
        <f t="shared" si="7"/>
        <v>6.5877272727272729</v>
      </c>
      <c r="N94" s="58">
        <f t="shared" si="17"/>
        <v>0.27448863636363635</v>
      </c>
      <c r="O94" s="57">
        <v>2200</v>
      </c>
      <c r="P94" s="53"/>
    </row>
    <row r="95" spans="1:16" x14ac:dyDescent="0.3">
      <c r="A95" s="50" t="s">
        <v>106</v>
      </c>
      <c r="B95" s="51" t="s">
        <v>107</v>
      </c>
      <c r="C95" s="52">
        <v>0.875</v>
      </c>
      <c r="D95" s="11">
        <f>241683+400+1000</f>
        <v>243083</v>
      </c>
      <c r="E95" s="11">
        <f t="shared" si="15"/>
        <v>242083</v>
      </c>
      <c r="F95" s="11"/>
      <c r="G95" s="11">
        <v>225776</v>
      </c>
      <c r="H95" s="11">
        <f t="shared" si="16"/>
        <v>16307</v>
      </c>
      <c r="I95" s="9" t="s">
        <v>85</v>
      </c>
      <c r="J95" s="9" t="s">
        <v>86</v>
      </c>
      <c r="K95" s="11"/>
      <c r="L95" s="11">
        <f t="shared" si="14"/>
        <v>16307</v>
      </c>
      <c r="M95" s="20">
        <f t="shared" si="7"/>
        <v>7.4122727272727271</v>
      </c>
      <c r="N95" s="58">
        <f t="shared" si="17"/>
        <v>0.30884469696969696</v>
      </c>
      <c r="O95" s="57">
        <v>2200</v>
      </c>
      <c r="P95" s="53"/>
    </row>
    <row r="96" spans="1:16" ht="13.5" thickBot="1" x14ac:dyDescent="0.35">
      <c r="A96" s="63" t="s">
        <v>106</v>
      </c>
      <c r="B96" s="64" t="s">
        <v>107</v>
      </c>
      <c r="C96" s="52">
        <v>0.91666666666666696</v>
      </c>
      <c r="D96" s="11">
        <v>243390</v>
      </c>
      <c r="E96" s="11">
        <f t="shared" si="15"/>
        <v>242390</v>
      </c>
      <c r="F96" s="11"/>
      <c r="G96" s="11">
        <v>227456</v>
      </c>
      <c r="H96" s="11">
        <f t="shared" si="16"/>
        <v>14934</v>
      </c>
      <c r="I96" s="9" t="s">
        <v>85</v>
      </c>
      <c r="J96" s="9" t="s">
        <v>86</v>
      </c>
      <c r="K96" s="11"/>
      <c r="L96" s="11">
        <f t="shared" si="14"/>
        <v>14934</v>
      </c>
      <c r="M96" s="20">
        <f t="shared" si="7"/>
        <v>6.7881818181818181</v>
      </c>
      <c r="N96" s="58">
        <f t="shared" si="17"/>
        <v>0.28284090909090909</v>
      </c>
      <c r="O96" s="57">
        <v>2200</v>
      </c>
      <c r="P96" s="71"/>
    </row>
    <row r="97" spans="1:16" ht="13.5" thickBot="1" x14ac:dyDescent="0.35">
      <c r="A97" s="40" t="s">
        <v>109</v>
      </c>
      <c r="B97" s="41" t="s">
        <v>110</v>
      </c>
      <c r="C97" s="65">
        <v>0.95833333333333304</v>
      </c>
      <c r="D97" s="66">
        <v>243945</v>
      </c>
      <c r="E97" s="66">
        <f t="shared" si="15"/>
        <v>242945</v>
      </c>
      <c r="F97" s="66"/>
      <c r="G97" s="66">
        <v>231388</v>
      </c>
      <c r="H97" s="66">
        <f t="shared" si="16"/>
        <v>11557</v>
      </c>
      <c r="I97" s="68" t="s">
        <v>85</v>
      </c>
      <c r="J97" s="68" t="s">
        <v>74</v>
      </c>
      <c r="K97" s="66"/>
      <c r="L97" s="66">
        <f t="shared" si="14"/>
        <v>11557</v>
      </c>
      <c r="M97" s="81">
        <f t="shared" si="7"/>
        <v>5.253181818181818</v>
      </c>
      <c r="N97" s="69">
        <f t="shared" si="17"/>
        <v>0.21888257575757575</v>
      </c>
      <c r="O97" s="70">
        <v>2200</v>
      </c>
      <c r="P97" s="49"/>
    </row>
    <row r="98" spans="1:16" x14ac:dyDescent="0.3">
      <c r="A98" s="50" t="s">
        <v>109</v>
      </c>
      <c r="B98" s="51" t="s">
        <v>110</v>
      </c>
      <c r="C98" s="82">
        <v>1</v>
      </c>
      <c r="D98" s="78">
        <v>243945</v>
      </c>
      <c r="E98" s="36">
        <f t="shared" si="15"/>
        <v>242945</v>
      </c>
      <c r="F98" s="83"/>
      <c r="G98" s="78">
        <v>231882</v>
      </c>
      <c r="H98" s="78">
        <f t="shared" si="16"/>
        <v>11063</v>
      </c>
      <c r="I98" s="79" t="s">
        <v>111</v>
      </c>
      <c r="J98" s="79" t="s">
        <v>87</v>
      </c>
      <c r="K98" s="78"/>
      <c r="L98" s="78">
        <f t="shared" si="14"/>
        <v>11063</v>
      </c>
      <c r="M98" s="84">
        <f t="shared" si="7"/>
        <v>5.0286363636363633</v>
      </c>
      <c r="N98" s="85">
        <f t="shared" si="17"/>
        <v>0.20952651515151513</v>
      </c>
      <c r="O98" s="86">
        <v>2200</v>
      </c>
      <c r="P98" s="53"/>
    </row>
    <row r="99" spans="1:16" x14ac:dyDescent="0.3">
      <c r="A99" s="50" t="s">
        <v>109</v>
      </c>
      <c r="B99" s="51" t="s">
        <v>110</v>
      </c>
      <c r="C99" s="52">
        <v>2.0833333333333332E-2</v>
      </c>
      <c r="D99" s="11">
        <v>243945</v>
      </c>
      <c r="E99" s="11">
        <f t="shared" ref="E99:E107" si="18">D99</f>
        <v>243945</v>
      </c>
      <c r="F99" s="11"/>
      <c r="G99" s="11">
        <v>234018</v>
      </c>
      <c r="H99" s="11">
        <f t="shared" si="16"/>
        <v>9927</v>
      </c>
      <c r="I99" s="9" t="s">
        <v>111</v>
      </c>
      <c r="J99" s="9" t="s">
        <v>88</v>
      </c>
      <c r="K99" s="11"/>
      <c r="L99" s="11">
        <f t="shared" si="14"/>
        <v>9927</v>
      </c>
      <c r="M99" s="20">
        <f t="shared" si="7"/>
        <v>4.5122727272727277</v>
      </c>
      <c r="N99" s="58">
        <f t="shared" si="17"/>
        <v>0.18801136363636364</v>
      </c>
      <c r="O99" s="57">
        <v>2200</v>
      </c>
      <c r="P99" s="53"/>
    </row>
    <row r="100" spans="1:16" x14ac:dyDescent="0.3">
      <c r="A100" s="50" t="s">
        <v>109</v>
      </c>
      <c r="B100" s="51" t="s">
        <v>110</v>
      </c>
      <c r="C100" s="52">
        <v>4.1666666666666664E-2</v>
      </c>
      <c r="D100" s="11">
        <v>243945</v>
      </c>
      <c r="E100" s="11">
        <f t="shared" si="18"/>
        <v>243945</v>
      </c>
      <c r="F100" s="11"/>
      <c r="G100" s="11">
        <v>234583</v>
      </c>
      <c r="H100" s="11">
        <f t="shared" si="16"/>
        <v>9362</v>
      </c>
      <c r="I100" s="9" t="s">
        <v>111</v>
      </c>
      <c r="J100" s="9" t="s">
        <v>45</v>
      </c>
      <c r="K100" s="11"/>
      <c r="L100" s="11">
        <f t="shared" si="14"/>
        <v>9362</v>
      </c>
      <c r="M100" s="20">
        <f t="shared" si="7"/>
        <v>4.2554545454545458</v>
      </c>
      <c r="N100" s="58">
        <f t="shared" si="17"/>
        <v>0.17731060606060609</v>
      </c>
      <c r="O100" s="57">
        <v>2200</v>
      </c>
      <c r="P100" s="53"/>
    </row>
    <row r="101" spans="1:16" x14ac:dyDescent="0.3">
      <c r="A101" s="50"/>
      <c r="B101" s="51"/>
      <c r="C101" s="52">
        <v>6.25E-2</v>
      </c>
      <c r="D101" s="11">
        <v>243945</v>
      </c>
      <c r="E101" s="11">
        <f t="shared" si="18"/>
        <v>243945</v>
      </c>
      <c r="F101" s="11">
        <v>236950</v>
      </c>
      <c r="G101" s="11">
        <v>236085</v>
      </c>
      <c r="H101" s="11">
        <f t="shared" si="16"/>
        <v>7860</v>
      </c>
      <c r="I101" s="9" t="s">
        <v>111</v>
      </c>
      <c r="J101" s="9" t="s">
        <v>89</v>
      </c>
      <c r="K101" s="11"/>
      <c r="L101" s="11">
        <f t="shared" si="14"/>
        <v>7860</v>
      </c>
      <c r="M101" s="20">
        <f t="shared" si="7"/>
        <v>4.6235294117647054</v>
      </c>
      <c r="N101" s="58">
        <f t="shared" si="17"/>
        <v>0.19264705882352939</v>
      </c>
      <c r="O101" s="57">
        <v>1700</v>
      </c>
      <c r="P101" s="53"/>
    </row>
    <row r="102" spans="1:16" x14ac:dyDescent="0.3">
      <c r="A102" s="50"/>
      <c r="B102" s="51"/>
      <c r="C102" s="52">
        <v>8.3333333333333301E-2</v>
      </c>
      <c r="D102" s="11">
        <v>243945</v>
      </c>
      <c r="E102" s="11">
        <f t="shared" si="18"/>
        <v>243945</v>
      </c>
      <c r="F102" s="11"/>
      <c r="G102" s="11"/>
      <c r="H102" s="11"/>
      <c r="I102" s="9" t="s">
        <v>111</v>
      </c>
      <c r="J102" s="9"/>
      <c r="K102" s="11"/>
      <c r="L102" s="11"/>
      <c r="M102" s="20"/>
      <c r="N102" s="58">
        <f t="shared" si="17"/>
        <v>0</v>
      </c>
      <c r="O102" s="57"/>
      <c r="P102" s="53"/>
    </row>
    <row r="103" spans="1:16" x14ac:dyDescent="0.3">
      <c r="A103" s="50"/>
      <c r="B103" s="51"/>
      <c r="C103" s="52">
        <v>0.104166666666667</v>
      </c>
      <c r="D103" s="11">
        <v>243945</v>
      </c>
      <c r="E103" s="11">
        <f t="shared" si="18"/>
        <v>243945</v>
      </c>
      <c r="F103" s="11"/>
      <c r="G103" s="11"/>
      <c r="H103" s="11"/>
      <c r="I103" s="9" t="s">
        <v>111</v>
      </c>
      <c r="J103" s="9"/>
      <c r="K103" s="11"/>
      <c r="L103" s="11"/>
      <c r="M103" s="20"/>
      <c r="N103" s="58">
        <f t="shared" si="17"/>
        <v>0</v>
      </c>
      <c r="O103" s="57"/>
      <c r="P103" s="53"/>
    </row>
    <row r="104" spans="1:16" x14ac:dyDescent="0.3">
      <c r="A104" s="50"/>
      <c r="B104" s="51"/>
      <c r="C104" s="52">
        <v>0.125</v>
      </c>
      <c r="D104" s="11">
        <v>243945</v>
      </c>
      <c r="E104" s="11">
        <f t="shared" si="18"/>
        <v>243945</v>
      </c>
      <c r="F104" s="11"/>
      <c r="G104" s="11"/>
      <c r="H104" s="11"/>
      <c r="I104" s="9" t="s">
        <v>111</v>
      </c>
      <c r="J104" s="9"/>
      <c r="K104" s="11"/>
      <c r="L104" s="11"/>
      <c r="M104" s="20"/>
      <c r="N104" s="58">
        <f t="shared" si="17"/>
        <v>0</v>
      </c>
      <c r="O104" s="57"/>
      <c r="P104" s="53"/>
    </row>
    <row r="105" spans="1:16" x14ac:dyDescent="0.3">
      <c r="A105" s="50" t="s">
        <v>109</v>
      </c>
      <c r="B105" s="51" t="s">
        <v>110</v>
      </c>
      <c r="C105" s="52">
        <v>0.14583333333333301</v>
      </c>
      <c r="D105" s="11">
        <v>243945</v>
      </c>
      <c r="E105" s="11">
        <f t="shared" si="18"/>
        <v>243945</v>
      </c>
      <c r="F105" s="11"/>
      <c r="G105" s="11"/>
      <c r="H105" s="11"/>
      <c r="I105" s="9" t="s">
        <v>111</v>
      </c>
      <c r="J105" s="9"/>
      <c r="K105" s="11"/>
      <c r="L105" s="11">
        <f t="shared" si="14"/>
        <v>0</v>
      </c>
      <c r="M105" s="20" t="e">
        <f t="shared" si="7"/>
        <v>#DIV/0!</v>
      </c>
      <c r="N105" s="58" t="e">
        <f t="shared" si="17"/>
        <v>#DIV/0!</v>
      </c>
      <c r="O105" s="57"/>
      <c r="P105" s="53"/>
    </row>
    <row r="106" spans="1:16" x14ac:dyDescent="0.3">
      <c r="A106" s="50" t="s">
        <v>109</v>
      </c>
      <c r="B106" s="51" t="s">
        <v>110</v>
      </c>
      <c r="C106" s="52">
        <v>0.16666666666666599</v>
      </c>
      <c r="D106" s="11">
        <v>243945</v>
      </c>
      <c r="E106" s="11">
        <f t="shared" si="18"/>
        <v>243945</v>
      </c>
      <c r="F106" s="11"/>
      <c r="G106" s="11"/>
      <c r="H106" s="11"/>
      <c r="I106" s="9" t="s">
        <v>111</v>
      </c>
      <c r="J106" s="9"/>
      <c r="K106" s="11"/>
      <c r="L106" s="11">
        <f t="shared" si="14"/>
        <v>0</v>
      </c>
      <c r="M106" s="20" t="e">
        <f t="shared" si="7"/>
        <v>#DIV/0!</v>
      </c>
      <c r="N106" s="58" t="e">
        <f t="shared" si="17"/>
        <v>#DIV/0!</v>
      </c>
      <c r="O106" s="57"/>
      <c r="P106" s="53"/>
    </row>
    <row r="107" spans="1:16" ht="13.5" thickBot="1" x14ac:dyDescent="0.35">
      <c r="A107" s="63" t="s">
        <v>109</v>
      </c>
      <c r="B107" s="64" t="s">
        <v>110</v>
      </c>
      <c r="C107" s="52">
        <v>0.187499999999999</v>
      </c>
      <c r="D107" s="66">
        <v>243945</v>
      </c>
      <c r="E107" s="66">
        <f t="shared" si="18"/>
        <v>243945</v>
      </c>
      <c r="F107" s="66"/>
      <c r="G107" s="66"/>
      <c r="H107" s="66"/>
      <c r="I107" s="68" t="s">
        <v>111</v>
      </c>
      <c r="J107" s="68"/>
      <c r="K107" s="66"/>
      <c r="L107" s="66">
        <f t="shared" si="14"/>
        <v>0</v>
      </c>
      <c r="M107" s="20" t="e">
        <f t="shared" si="7"/>
        <v>#DIV/0!</v>
      </c>
      <c r="N107" s="69" t="e">
        <f t="shared" si="17"/>
        <v>#DIV/0!</v>
      </c>
      <c r="O107" s="70"/>
      <c r="P107" s="71"/>
    </row>
  </sheetData>
  <autoFilter ref="A1:O1" xr:uid="{00000000-0009-0000-0000-000006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Template</vt:lpstr>
      <vt:lpstr>Average</vt:lpstr>
      <vt:lpstr>Queue time</vt:lpstr>
      <vt:lpstr>Bag drop</vt:lpstr>
      <vt:lpstr>New Dashboard</vt:lpstr>
      <vt:lpstr>Sheet1</vt:lpstr>
      <vt:lpstr>Backend</vt:lpstr>
      <vt:lpstr>MQ Closure</vt:lpstr>
      <vt:lpstr>Queue datastructure _LS review</vt:lpstr>
      <vt:lpstr>Queue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Torres, Charlie</dc:creator>
  <cp:lastModifiedBy>Torres, Charlie</cp:lastModifiedBy>
  <dcterms:created xsi:type="dcterms:W3CDTF">2023-05-25T21:23:18Z</dcterms:created>
  <dcterms:modified xsi:type="dcterms:W3CDTF">2023-05-31T07:25:16Z</dcterms:modified>
</cp:coreProperties>
</file>