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f3a42771cab8a77/Books/Ing. Económica y Mat. Financiera/Modelos/"/>
    </mc:Choice>
  </mc:AlternateContent>
  <xr:revisionPtr revIDLastSave="11" documentId="13_ncr:1_{F6B005A7-EE57-453A-B423-77AAE0709090}" xr6:coauthVersionLast="47" xr6:coauthVersionMax="47" xr10:uidLastSave="{51579871-57A1-4314-8CAD-2A194FB97380}"/>
  <bookViews>
    <workbookView xWindow="-108" yWindow="-108" windowWidth="23256" windowHeight="12456" xr2:uid="{00000000-000D-0000-FFFF-FFFF00000000}"/>
  </bookViews>
  <sheets>
    <sheet name="Método francés" sheetId="1" r:id="rId1"/>
    <sheet name="Método alemá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2" l="1"/>
  <c r="C6" i="1"/>
  <c r="C7" i="1"/>
  <c r="P4" i="2"/>
  <c r="Q3" i="2"/>
  <c r="M4" i="2" s="1"/>
  <c r="O4" i="2" s="1"/>
  <c r="L5" i="2"/>
  <c r="L6" i="2" s="1"/>
  <c r="L7" i="2" s="1"/>
  <c r="L8" i="2" s="1"/>
  <c r="L9" i="2" s="1"/>
  <c r="L10" i="2" s="1"/>
  <c r="L11" i="2" s="1"/>
  <c r="L12" i="2" s="1"/>
  <c r="L13" i="2" s="1"/>
  <c r="I5" i="2"/>
  <c r="I6" i="2"/>
  <c r="I7" i="2"/>
  <c r="I8" i="2"/>
  <c r="I9" i="2"/>
  <c r="I10" i="2"/>
  <c r="I11" i="2"/>
  <c r="I12" i="2"/>
  <c r="I13" i="2"/>
  <c r="I14" i="2"/>
  <c r="I15" i="2"/>
  <c r="I4" i="2"/>
  <c r="Q4" i="2" l="1"/>
  <c r="M5" i="2" s="1"/>
  <c r="O5" i="2" s="1"/>
  <c r="C8" i="1"/>
  <c r="P5" i="2"/>
  <c r="N4" i="2"/>
  <c r="L14" i="2"/>
  <c r="P13" i="2"/>
  <c r="P12" i="2"/>
  <c r="P11" i="2"/>
  <c r="P10" i="2"/>
  <c r="P8" i="2"/>
  <c r="I16" i="2"/>
  <c r="P9" i="2"/>
  <c r="P7" i="2"/>
  <c r="P6" i="2"/>
  <c r="J3" i="2"/>
  <c r="N5" i="2" l="1"/>
  <c r="Q5" i="2"/>
  <c r="M6" i="2" s="1"/>
  <c r="O6" i="2" s="1"/>
  <c r="L15" i="2"/>
  <c r="P14" i="2"/>
  <c r="F4" i="2"/>
  <c r="J4" i="2"/>
  <c r="W4" i="1"/>
  <c r="V4" i="1"/>
  <c r="U4" i="1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X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4" i="1"/>
  <c r="Q3" i="1"/>
  <c r="M4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J3" i="1"/>
  <c r="F4" i="1" s="1"/>
  <c r="H4" i="1" s="1"/>
  <c r="Q6" i="2" l="1"/>
  <c r="Q7" i="2" s="1"/>
  <c r="N6" i="2"/>
  <c r="H4" i="2"/>
  <c r="G4" i="2" s="1"/>
  <c r="L16" i="2"/>
  <c r="P15" i="2"/>
  <c r="J5" i="2"/>
  <c r="F5" i="2"/>
  <c r="AB3" i="1"/>
  <c r="X4" i="1"/>
  <c r="T5" i="1" s="1"/>
  <c r="T4" i="1"/>
  <c r="U5" i="1"/>
  <c r="V5" i="1"/>
  <c r="W5" i="1"/>
  <c r="V63" i="1"/>
  <c r="V55" i="1"/>
  <c r="V47" i="1"/>
  <c r="V39" i="1"/>
  <c r="V31" i="1"/>
  <c r="V23" i="1"/>
  <c r="V15" i="1"/>
  <c r="V7" i="1"/>
  <c r="W60" i="1"/>
  <c r="W52" i="1"/>
  <c r="W44" i="1"/>
  <c r="W36" i="1"/>
  <c r="W28" i="1"/>
  <c r="W20" i="1"/>
  <c r="W12" i="1"/>
  <c r="V62" i="1"/>
  <c r="V54" i="1"/>
  <c r="V46" i="1"/>
  <c r="V38" i="1"/>
  <c r="V30" i="1"/>
  <c r="V22" i="1"/>
  <c r="V14" i="1"/>
  <c r="V6" i="1"/>
  <c r="W59" i="1"/>
  <c r="W51" i="1"/>
  <c r="W43" i="1"/>
  <c r="W35" i="1"/>
  <c r="W27" i="1"/>
  <c r="W19" i="1"/>
  <c r="W11" i="1"/>
  <c r="V60" i="1"/>
  <c r="V52" i="1"/>
  <c r="V44" i="1"/>
  <c r="V36" i="1"/>
  <c r="V28" i="1"/>
  <c r="V20" i="1"/>
  <c r="V12" i="1"/>
  <c r="W57" i="1"/>
  <c r="W49" i="1"/>
  <c r="W41" i="1"/>
  <c r="W33" i="1"/>
  <c r="W25" i="1"/>
  <c r="W17" i="1"/>
  <c r="W9" i="1"/>
  <c r="V53" i="1"/>
  <c r="V37" i="1"/>
  <c r="V13" i="1"/>
  <c r="W18" i="1"/>
  <c r="V59" i="1"/>
  <c r="V51" i="1"/>
  <c r="V43" i="1"/>
  <c r="V35" i="1"/>
  <c r="V27" i="1"/>
  <c r="V19" i="1"/>
  <c r="V11" i="1"/>
  <c r="W56" i="1"/>
  <c r="W48" i="1"/>
  <c r="W40" i="1"/>
  <c r="W32" i="1"/>
  <c r="W24" i="1"/>
  <c r="W16" i="1"/>
  <c r="W8" i="1"/>
  <c r="W58" i="1"/>
  <c r="W50" i="1"/>
  <c r="W42" i="1"/>
  <c r="W26" i="1"/>
  <c r="W10" i="1"/>
  <c r="V58" i="1"/>
  <c r="V50" i="1"/>
  <c r="V42" i="1"/>
  <c r="V34" i="1"/>
  <c r="V26" i="1"/>
  <c r="V18" i="1"/>
  <c r="V10" i="1"/>
  <c r="W63" i="1"/>
  <c r="W55" i="1"/>
  <c r="W47" i="1"/>
  <c r="W39" i="1"/>
  <c r="W31" i="1"/>
  <c r="W23" i="1"/>
  <c r="W15" i="1"/>
  <c r="W7" i="1"/>
  <c r="V61" i="1"/>
  <c r="V45" i="1"/>
  <c r="V29" i="1"/>
  <c r="V21" i="1"/>
  <c r="W34" i="1"/>
  <c r="V57" i="1"/>
  <c r="V49" i="1"/>
  <c r="V41" i="1"/>
  <c r="V33" i="1"/>
  <c r="V25" i="1"/>
  <c r="V17" i="1"/>
  <c r="V9" i="1"/>
  <c r="W62" i="1"/>
  <c r="W54" i="1"/>
  <c r="W46" i="1"/>
  <c r="W38" i="1"/>
  <c r="W30" i="1"/>
  <c r="W22" i="1"/>
  <c r="W14" i="1"/>
  <c r="W6" i="1"/>
  <c r="V56" i="1"/>
  <c r="V48" i="1"/>
  <c r="V40" i="1"/>
  <c r="V32" i="1"/>
  <c r="V24" i="1"/>
  <c r="V16" i="1"/>
  <c r="V8" i="1"/>
  <c r="W61" i="1"/>
  <c r="W53" i="1"/>
  <c r="W45" i="1"/>
  <c r="W37" i="1"/>
  <c r="W29" i="1"/>
  <c r="W21" i="1"/>
  <c r="W13" i="1"/>
  <c r="U44" i="1"/>
  <c r="U36" i="1"/>
  <c r="U28" i="1"/>
  <c r="U20" i="1"/>
  <c r="U12" i="1"/>
  <c r="U59" i="1"/>
  <c r="U51" i="1"/>
  <c r="U43" i="1"/>
  <c r="U35" i="1"/>
  <c r="U27" i="1"/>
  <c r="U19" i="1"/>
  <c r="U11" i="1"/>
  <c r="U58" i="1"/>
  <c r="U10" i="1"/>
  <c r="U57" i="1"/>
  <c r="U49" i="1"/>
  <c r="U41" i="1"/>
  <c r="U33" i="1"/>
  <c r="U25" i="1"/>
  <c r="U17" i="1"/>
  <c r="U9" i="1"/>
  <c r="U52" i="1"/>
  <c r="U42" i="1"/>
  <c r="U18" i="1"/>
  <c r="U56" i="1"/>
  <c r="U48" i="1"/>
  <c r="U40" i="1"/>
  <c r="U32" i="1"/>
  <c r="U24" i="1"/>
  <c r="U16" i="1"/>
  <c r="U8" i="1"/>
  <c r="U26" i="1"/>
  <c r="U63" i="1"/>
  <c r="U55" i="1"/>
  <c r="U47" i="1"/>
  <c r="U39" i="1"/>
  <c r="U31" i="1"/>
  <c r="U23" i="1"/>
  <c r="U15" i="1"/>
  <c r="U7" i="1"/>
  <c r="U60" i="1"/>
  <c r="U50" i="1"/>
  <c r="U34" i="1"/>
  <c r="U62" i="1"/>
  <c r="U54" i="1"/>
  <c r="U46" i="1"/>
  <c r="U38" i="1"/>
  <c r="U30" i="1"/>
  <c r="U22" i="1"/>
  <c r="U14" i="1"/>
  <c r="U6" i="1"/>
  <c r="U61" i="1"/>
  <c r="U53" i="1"/>
  <c r="U45" i="1"/>
  <c r="U37" i="1"/>
  <c r="U29" i="1"/>
  <c r="U21" i="1"/>
  <c r="U13" i="1"/>
  <c r="O19" i="1"/>
  <c r="P19" i="1"/>
  <c r="G19" i="1"/>
  <c r="N19" i="1"/>
  <c r="Q4" i="1"/>
  <c r="M5" i="1" s="1"/>
  <c r="I4" i="1"/>
  <c r="M7" i="2" l="1"/>
  <c r="O7" i="2" s="1"/>
  <c r="M8" i="2"/>
  <c r="O8" i="2" s="1"/>
  <c r="N8" i="2" s="1"/>
  <c r="Q8" i="2"/>
  <c r="L17" i="2"/>
  <c r="P16" i="2"/>
  <c r="H5" i="2"/>
  <c r="J6" i="2"/>
  <c r="F6" i="2"/>
  <c r="V64" i="1"/>
  <c r="X5" i="1"/>
  <c r="T6" i="1" s="1"/>
  <c r="U64" i="1"/>
  <c r="W64" i="1"/>
  <c r="J4" i="1"/>
  <c r="F5" i="1" s="1"/>
  <c r="H5" i="1" s="1"/>
  <c r="Q5" i="1"/>
  <c r="Q6" i="1" s="1"/>
  <c r="N7" i="2" l="1"/>
  <c r="Q9" i="2"/>
  <c r="M9" i="2"/>
  <c r="O9" i="2" s="1"/>
  <c r="N9" i="2" s="1"/>
  <c r="L18" i="2"/>
  <c r="P17" i="2"/>
  <c r="H6" i="2"/>
  <c r="G6" i="2" s="1"/>
  <c r="G5" i="2"/>
  <c r="J7" i="2"/>
  <c r="F7" i="2"/>
  <c r="AA3" i="1"/>
  <c r="X6" i="1"/>
  <c r="T7" i="1" s="1"/>
  <c r="I5" i="1"/>
  <c r="M7" i="1"/>
  <c r="Q7" i="1"/>
  <c r="M8" i="1" s="1"/>
  <c r="M6" i="1"/>
  <c r="Q10" i="2" l="1"/>
  <c r="M10" i="2"/>
  <c r="O10" i="2" s="1"/>
  <c r="L19" i="2"/>
  <c r="P18" i="2"/>
  <c r="H7" i="2"/>
  <c r="G7" i="2" s="1"/>
  <c r="J8" i="2"/>
  <c r="F8" i="2"/>
  <c r="X7" i="1"/>
  <c r="X8" i="1" s="1"/>
  <c r="X9" i="1" s="1"/>
  <c r="J5" i="1"/>
  <c r="F6" i="1" s="1"/>
  <c r="H6" i="1" s="1"/>
  <c r="Q8" i="1"/>
  <c r="N10" i="2" l="1"/>
  <c r="M11" i="2"/>
  <c r="O11" i="2" s="1"/>
  <c r="N11" i="2" s="1"/>
  <c r="Q11" i="2"/>
  <c r="L20" i="2"/>
  <c r="P19" i="2"/>
  <c r="H8" i="2"/>
  <c r="J9" i="2"/>
  <c r="F9" i="2"/>
  <c r="T8" i="1"/>
  <c r="T9" i="1"/>
  <c r="X10" i="1"/>
  <c r="T10" i="1"/>
  <c r="I6" i="1"/>
  <c r="M9" i="1"/>
  <c r="M12" i="2" l="1"/>
  <c r="O12" i="2" s="1"/>
  <c r="N12" i="2" s="1"/>
  <c r="Q12" i="2"/>
  <c r="L21" i="2"/>
  <c r="P20" i="2"/>
  <c r="H9" i="2"/>
  <c r="G9" i="2" s="1"/>
  <c r="G8" i="2"/>
  <c r="J10" i="2"/>
  <c r="F10" i="2"/>
  <c r="X11" i="1"/>
  <c r="T11" i="1"/>
  <c r="J6" i="1"/>
  <c r="F7" i="1" s="1"/>
  <c r="H7" i="1" s="1"/>
  <c r="Q9" i="1"/>
  <c r="Q13" i="2" l="1"/>
  <c r="M13" i="2"/>
  <c r="O13" i="2" s="1"/>
  <c r="L22" i="2"/>
  <c r="P21" i="2"/>
  <c r="H10" i="2"/>
  <c r="G10" i="2" s="1"/>
  <c r="J11" i="2"/>
  <c r="F11" i="2"/>
  <c r="T12" i="1"/>
  <c r="X12" i="1"/>
  <c r="I7" i="1"/>
  <c r="M10" i="1"/>
  <c r="Q14" i="2" l="1"/>
  <c r="M14" i="2"/>
  <c r="O14" i="2" s="1"/>
  <c r="N14" i="2" s="1"/>
  <c r="N13" i="2"/>
  <c r="L23" i="2"/>
  <c r="P22" i="2"/>
  <c r="H11" i="2"/>
  <c r="G11" i="2" s="1"/>
  <c r="J12" i="2"/>
  <c r="F12" i="2"/>
  <c r="X13" i="1"/>
  <c r="T13" i="1"/>
  <c r="J7" i="1"/>
  <c r="F8" i="1" s="1"/>
  <c r="H8" i="1" s="1"/>
  <c r="I8" i="1" s="1"/>
  <c r="J8" i="1" s="1"/>
  <c r="F9" i="1" s="1"/>
  <c r="H9" i="1" s="1"/>
  <c r="I9" i="1" s="1"/>
  <c r="J9" i="1" s="1"/>
  <c r="F10" i="1" s="1"/>
  <c r="H10" i="1" s="1"/>
  <c r="I10" i="1" s="1"/>
  <c r="J10" i="1" s="1"/>
  <c r="F11" i="1" s="1"/>
  <c r="H11" i="1" s="1"/>
  <c r="I11" i="1" s="1"/>
  <c r="J11" i="1" s="1"/>
  <c r="F12" i="1" s="1"/>
  <c r="H12" i="1" s="1"/>
  <c r="I12" i="1" s="1"/>
  <c r="J12" i="1" s="1"/>
  <c r="F13" i="1" s="1"/>
  <c r="H13" i="1" s="1"/>
  <c r="I13" i="1" s="1"/>
  <c r="J13" i="1" s="1"/>
  <c r="F14" i="1" s="1"/>
  <c r="H14" i="1" s="1"/>
  <c r="I14" i="1" s="1"/>
  <c r="J14" i="1" s="1"/>
  <c r="Q10" i="1"/>
  <c r="M15" i="2" l="1"/>
  <c r="O15" i="2" s="1"/>
  <c r="N15" i="2" s="1"/>
  <c r="Q15" i="2"/>
  <c r="L24" i="2"/>
  <c r="P23" i="2"/>
  <c r="H12" i="2"/>
  <c r="G12" i="2" s="1"/>
  <c r="J13" i="2"/>
  <c r="F13" i="2"/>
  <c r="X14" i="1"/>
  <c r="T14" i="1"/>
  <c r="M11" i="1"/>
  <c r="F15" i="1"/>
  <c r="H15" i="1" s="1"/>
  <c r="I15" i="1" s="1"/>
  <c r="J15" i="1" s="1"/>
  <c r="Q16" i="2" l="1"/>
  <c r="M16" i="2"/>
  <c r="O16" i="2" s="1"/>
  <c r="N16" i="2" s="1"/>
  <c r="L25" i="2"/>
  <c r="P24" i="2"/>
  <c r="H13" i="2"/>
  <c r="G13" i="2" s="1"/>
  <c r="J14" i="2"/>
  <c r="F14" i="2"/>
  <c r="X15" i="1"/>
  <c r="T15" i="1"/>
  <c r="Q11" i="1"/>
  <c r="F16" i="1"/>
  <c r="H16" i="1" s="1"/>
  <c r="I16" i="1" s="1"/>
  <c r="J16" i="1" s="1"/>
  <c r="M17" i="2" l="1"/>
  <c r="O17" i="2" s="1"/>
  <c r="N17" i="2" s="1"/>
  <c r="Q17" i="2"/>
  <c r="L26" i="2"/>
  <c r="P25" i="2"/>
  <c r="H14" i="2"/>
  <c r="G14" i="2" s="1"/>
  <c r="J15" i="2"/>
  <c r="F15" i="2"/>
  <c r="X16" i="1"/>
  <c r="T16" i="1"/>
  <c r="M12" i="1"/>
  <c r="F17" i="1"/>
  <c r="H17" i="1" s="1"/>
  <c r="I17" i="1" s="1"/>
  <c r="J17" i="1" s="1"/>
  <c r="Q18" i="2" l="1"/>
  <c r="M18" i="2"/>
  <c r="O18" i="2" s="1"/>
  <c r="N18" i="2" s="1"/>
  <c r="L27" i="2"/>
  <c r="P26" i="2"/>
  <c r="H15" i="2"/>
  <c r="H16" i="2" s="1"/>
  <c r="X17" i="1"/>
  <c r="T17" i="1"/>
  <c r="Q12" i="1"/>
  <c r="F18" i="1"/>
  <c r="H18" i="1" s="1"/>
  <c r="Q19" i="2" l="1"/>
  <c r="M19" i="2"/>
  <c r="O19" i="2" s="1"/>
  <c r="N19" i="2" s="1"/>
  <c r="L28" i="2"/>
  <c r="P27" i="2"/>
  <c r="G15" i="2"/>
  <c r="G16" i="2" s="1"/>
  <c r="X18" i="1"/>
  <c r="T18" i="1"/>
  <c r="I18" i="1"/>
  <c r="H19" i="1"/>
  <c r="M13" i="1"/>
  <c r="M20" i="2" l="1"/>
  <c r="O20" i="2" s="1"/>
  <c r="N20" i="2" s="1"/>
  <c r="Q20" i="2"/>
  <c r="L29" i="2"/>
  <c r="P28" i="2"/>
  <c r="T19" i="1"/>
  <c r="X19" i="1"/>
  <c r="J18" i="1"/>
  <c r="I19" i="1"/>
  <c r="Q13" i="1"/>
  <c r="Q21" i="2" l="1"/>
  <c r="M21" i="2"/>
  <c r="O21" i="2" s="1"/>
  <c r="N21" i="2" s="1"/>
  <c r="L30" i="2"/>
  <c r="P29" i="2"/>
  <c r="X20" i="1"/>
  <c r="T20" i="1"/>
  <c r="M14" i="1"/>
  <c r="Q22" i="2" l="1"/>
  <c r="M22" i="2"/>
  <c r="O22" i="2" s="1"/>
  <c r="N22" i="2" s="1"/>
  <c r="L31" i="2"/>
  <c r="P30" i="2"/>
  <c r="X21" i="1"/>
  <c r="T21" i="1"/>
  <c r="Q14" i="1"/>
  <c r="Q23" i="2" l="1"/>
  <c r="M23" i="2"/>
  <c r="O23" i="2" s="1"/>
  <c r="N23" i="2" s="1"/>
  <c r="L32" i="2"/>
  <c r="P31" i="2"/>
  <c r="X22" i="1"/>
  <c r="T22" i="1"/>
  <c r="M15" i="1"/>
  <c r="M24" i="2" l="1"/>
  <c r="O24" i="2" s="1"/>
  <c r="N24" i="2" s="1"/>
  <c r="Q24" i="2"/>
  <c r="L33" i="2"/>
  <c r="P32" i="2"/>
  <c r="X23" i="1"/>
  <c r="T23" i="1"/>
  <c r="Q15" i="1"/>
  <c r="Q25" i="2" l="1"/>
  <c r="M25" i="2"/>
  <c r="O25" i="2" s="1"/>
  <c r="N25" i="2" s="1"/>
  <c r="L34" i="2"/>
  <c r="P33" i="2"/>
  <c r="X24" i="1"/>
  <c r="T24" i="1"/>
  <c r="M16" i="1"/>
  <c r="Q26" i="2" l="1"/>
  <c r="M26" i="2"/>
  <c r="O26" i="2" s="1"/>
  <c r="N26" i="2" s="1"/>
  <c r="L35" i="2"/>
  <c r="P34" i="2"/>
  <c r="X25" i="1"/>
  <c r="T25" i="1"/>
  <c r="Q16" i="1"/>
  <c r="M27" i="2" l="1"/>
  <c r="O27" i="2" s="1"/>
  <c r="N27" i="2" s="1"/>
  <c r="Q27" i="2"/>
  <c r="L36" i="2"/>
  <c r="P35" i="2"/>
  <c r="T26" i="1"/>
  <c r="X26" i="1"/>
  <c r="M17" i="1"/>
  <c r="Q28" i="2" l="1"/>
  <c r="M28" i="2"/>
  <c r="O28" i="2" s="1"/>
  <c r="N28" i="2" s="1"/>
  <c r="L37" i="2"/>
  <c r="P36" i="2"/>
  <c r="T27" i="1"/>
  <c r="X27" i="1"/>
  <c r="Q17" i="1"/>
  <c r="Q29" i="2" l="1"/>
  <c r="M29" i="2"/>
  <c r="O29" i="2" s="1"/>
  <c r="N29" i="2" s="1"/>
  <c r="L38" i="2"/>
  <c r="P37" i="2"/>
  <c r="X28" i="1"/>
  <c r="T28" i="1"/>
  <c r="M18" i="1"/>
  <c r="Q30" i="2" l="1"/>
  <c r="M30" i="2"/>
  <c r="O30" i="2" s="1"/>
  <c r="N30" i="2" s="1"/>
  <c r="L39" i="2"/>
  <c r="P38" i="2"/>
  <c r="T29" i="1"/>
  <c r="X29" i="1"/>
  <c r="Q18" i="1"/>
  <c r="Q31" i="2" l="1"/>
  <c r="M31" i="2"/>
  <c r="O31" i="2" s="1"/>
  <c r="N31" i="2" s="1"/>
  <c r="L40" i="2"/>
  <c r="P39" i="2"/>
  <c r="X30" i="1"/>
  <c r="T30" i="1"/>
  <c r="Q32" i="2" l="1"/>
  <c r="M32" i="2"/>
  <c r="O32" i="2" s="1"/>
  <c r="N32" i="2" s="1"/>
  <c r="L41" i="2"/>
  <c r="P40" i="2"/>
  <c r="T31" i="1"/>
  <c r="X31" i="1"/>
  <c r="M33" i="2" l="1"/>
  <c r="O33" i="2" s="1"/>
  <c r="N33" i="2" s="1"/>
  <c r="Q33" i="2"/>
  <c r="L42" i="2"/>
  <c r="P41" i="2"/>
  <c r="X32" i="1"/>
  <c r="T32" i="1"/>
  <c r="Q34" i="2" l="1"/>
  <c r="M34" i="2"/>
  <c r="O34" i="2" s="1"/>
  <c r="N34" i="2" s="1"/>
  <c r="L43" i="2"/>
  <c r="P42" i="2"/>
  <c r="T33" i="1"/>
  <c r="X33" i="1"/>
  <c r="M35" i="2" l="1"/>
  <c r="O35" i="2" s="1"/>
  <c r="N35" i="2" s="1"/>
  <c r="Q35" i="2"/>
  <c r="L44" i="2"/>
  <c r="P43" i="2"/>
  <c r="X34" i="1"/>
  <c r="T34" i="1"/>
  <c r="M36" i="2" l="1"/>
  <c r="O36" i="2" s="1"/>
  <c r="N36" i="2" s="1"/>
  <c r="Q36" i="2"/>
  <c r="L45" i="2"/>
  <c r="P44" i="2"/>
  <c r="X35" i="1"/>
  <c r="T35" i="1"/>
  <c r="Q37" i="2" l="1"/>
  <c r="M37" i="2"/>
  <c r="O37" i="2" s="1"/>
  <c r="N37" i="2" s="1"/>
  <c r="L46" i="2"/>
  <c r="P45" i="2"/>
  <c r="T36" i="1"/>
  <c r="X36" i="1"/>
  <c r="M38" i="2" l="1"/>
  <c r="O38" i="2" s="1"/>
  <c r="N38" i="2" s="1"/>
  <c r="Q38" i="2"/>
  <c r="P46" i="2"/>
  <c r="L47" i="2"/>
  <c r="X37" i="1"/>
  <c r="T37" i="1"/>
  <c r="M39" i="2" l="1"/>
  <c r="O39" i="2" s="1"/>
  <c r="N39" i="2" s="1"/>
  <c r="Q39" i="2"/>
  <c r="L48" i="2"/>
  <c r="P47" i="2"/>
  <c r="T38" i="1"/>
  <c r="X38" i="1"/>
  <c r="Q40" i="2" l="1"/>
  <c r="M40" i="2"/>
  <c r="O40" i="2" s="1"/>
  <c r="N40" i="2" s="1"/>
  <c r="L49" i="2"/>
  <c r="P48" i="2"/>
  <c r="X39" i="1"/>
  <c r="T39" i="1"/>
  <c r="M41" i="2" l="1"/>
  <c r="O41" i="2" s="1"/>
  <c r="N41" i="2" s="1"/>
  <c r="Q41" i="2"/>
  <c r="L50" i="2"/>
  <c r="P49" i="2"/>
  <c r="X40" i="1"/>
  <c r="T40" i="1"/>
  <c r="M42" i="2" l="1"/>
  <c r="O42" i="2" s="1"/>
  <c r="N42" i="2" s="1"/>
  <c r="Q42" i="2"/>
  <c r="L51" i="2"/>
  <c r="P50" i="2"/>
  <c r="T41" i="1"/>
  <c r="X41" i="1"/>
  <c r="M43" i="2" l="1"/>
  <c r="O43" i="2" s="1"/>
  <c r="N43" i="2" s="1"/>
  <c r="Q43" i="2"/>
  <c r="L52" i="2"/>
  <c r="P51" i="2"/>
  <c r="X42" i="1"/>
  <c r="T42" i="1"/>
  <c r="M44" i="2" l="1"/>
  <c r="O44" i="2" s="1"/>
  <c r="N44" i="2" s="1"/>
  <c r="Q44" i="2"/>
  <c r="L53" i="2"/>
  <c r="P52" i="2"/>
  <c r="X43" i="1"/>
  <c r="T43" i="1"/>
  <c r="Q45" i="2" l="1"/>
  <c r="M45" i="2"/>
  <c r="O45" i="2" s="1"/>
  <c r="N45" i="2" s="1"/>
  <c r="L54" i="2"/>
  <c r="P53" i="2"/>
  <c r="T44" i="1"/>
  <c r="X44" i="1"/>
  <c r="Q46" i="2" l="1"/>
  <c r="M46" i="2"/>
  <c r="O46" i="2" s="1"/>
  <c r="N46" i="2" s="1"/>
  <c r="L55" i="2"/>
  <c r="P54" i="2"/>
  <c r="T45" i="1"/>
  <c r="X45" i="1"/>
  <c r="M47" i="2" l="1"/>
  <c r="O47" i="2" s="1"/>
  <c r="N47" i="2" s="1"/>
  <c r="Q47" i="2"/>
  <c r="L56" i="2"/>
  <c r="P55" i="2"/>
  <c r="X46" i="1"/>
  <c r="T46" i="1"/>
  <c r="Q48" i="2" l="1"/>
  <c r="M48" i="2"/>
  <c r="O48" i="2" s="1"/>
  <c r="N48" i="2" s="1"/>
  <c r="L57" i="2"/>
  <c r="P56" i="2"/>
  <c r="X47" i="1"/>
  <c r="T47" i="1"/>
  <c r="M49" i="2" l="1"/>
  <c r="O49" i="2" s="1"/>
  <c r="N49" i="2" s="1"/>
  <c r="Q49" i="2"/>
  <c r="L58" i="2"/>
  <c r="P57" i="2"/>
  <c r="X48" i="1"/>
  <c r="T48" i="1"/>
  <c r="M50" i="2" l="1"/>
  <c r="O50" i="2" s="1"/>
  <c r="N50" i="2" s="1"/>
  <c r="Q50" i="2"/>
  <c r="L59" i="2"/>
  <c r="P58" i="2"/>
  <c r="T49" i="1"/>
  <c r="X49" i="1"/>
  <c r="Q51" i="2" l="1"/>
  <c r="M51" i="2"/>
  <c r="O51" i="2" s="1"/>
  <c r="N51" i="2" s="1"/>
  <c r="L60" i="2"/>
  <c r="P59" i="2"/>
  <c r="X50" i="1"/>
  <c r="T50" i="1"/>
  <c r="M52" i="2" l="1"/>
  <c r="O52" i="2" s="1"/>
  <c r="N52" i="2" s="1"/>
  <c r="Q52" i="2"/>
  <c r="L61" i="2"/>
  <c r="P60" i="2"/>
  <c r="T51" i="1"/>
  <c r="X51" i="1"/>
  <c r="M53" i="2" l="1"/>
  <c r="O53" i="2" s="1"/>
  <c r="N53" i="2" s="1"/>
  <c r="Q53" i="2"/>
  <c r="L62" i="2"/>
  <c r="P61" i="2"/>
  <c r="X52" i="1"/>
  <c r="T52" i="1"/>
  <c r="M54" i="2" l="1"/>
  <c r="O54" i="2" s="1"/>
  <c r="N54" i="2" s="1"/>
  <c r="Q54" i="2"/>
  <c r="L63" i="2"/>
  <c r="P63" i="2" s="1"/>
  <c r="P62" i="2"/>
  <c r="X53" i="1"/>
  <c r="T53" i="1"/>
  <c r="P64" i="2" l="1"/>
  <c r="C6" i="2"/>
  <c r="M55" i="2"/>
  <c r="O55" i="2" s="1"/>
  <c r="N55" i="2" s="1"/>
  <c r="Q55" i="2"/>
  <c r="X54" i="1"/>
  <c r="T54" i="1"/>
  <c r="Q56" i="2" l="1"/>
  <c r="M56" i="2"/>
  <c r="O56" i="2" s="1"/>
  <c r="N56" i="2" s="1"/>
  <c r="T55" i="1"/>
  <c r="X55" i="1"/>
  <c r="M57" i="2" l="1"/>
  <c r="O57" i="2" s="1"/>
  <c r="N57" i="2" s="1"/>
  <c r="Q57" i="2"/>
  <c r="T56" i="1"/>
  <c r="X56" i="1"/>
  <c r="M58" i="2" l="1"/>
  <c r="O58" i="2" s="1"/>
  <c r="N58" i="2" s="1"/>
  <c r="Q58" i="2"/>
  <c r="T57" i="1"/>
  <c r="X57" i="1"/>
  <c r="M59" i="2" l="1"/>
  <c r="O59" i="2" s="1"/>
  <c r="N59" i="2" s="1"/>
  <c r="Q59" i="2"/>
  <c r="X58" i="1"/>
  <c r="T58" i="1"/>
  <c r="M60" i="2" l="1"/>
  <c r="O60" i="2" s="1"/>
  <c r="N60" i="2" s="1"/>
  <c r="Q60" i="2"/>
  <c r="T59" i="1"/>
  <c r="X59" i="1"/>
  <c r="Q61" i="2" l="1"/>
  <c r="M61" i="2"/>
  <c r="O61" i="2" s="1"/>
  <c r="N61" i="2" s="1"/>
  <c r="T60" i="1"/>
  <c r="X60" i="1"/>
  <c r="M62" i="2" l="1"/>
  <c r="O62" i="2" s="1"/>
  <c r="N62" i="2" s="1"/>
  <c r="Q62" i="2"/>
  <c r="X61" i="1"/>
  <c r="T61" i="1"/>
  <c r="Q63" i="2" l="1"/>
  <c r="M63" i="2"/>
  <c r="O63" i="2" s="1"/>
  <c r="C7" i="2" s="1"/>
  <c r="T62" i="1"/>
  <c r="X62" i="1"/>
  <c r="N63" i="2" l="1"/>
  <c r="N64" i="2" s="1"/>
  <c r="O64" i="2"/>
  <c r="T63" i="1"/>
  <c r="X63" i="1"/>
</calcChain>
</file>

<file path=xl/sharedStrings.xml><?xml version="1.0" encoding="utf-8"?>
<sst xmlns="http://schemas.openxmlformats.org/spreadsheetml/2006/main" count="75" uniqueCount="21">
  <si>
    <t>Datos de entrada</t>
  </si>
  <si>
    <t>Periodo</t>
  </si>
  <si>
    <t>Principal</t>
  </si>
  <si>
    <t>Nombre</t>
  </si>
  <si>
    <t>Unidad</t>
  </si>
  <si>
    <t>Magnitud</t>
  </si>
  <si>
    <t>Porcentaje</t>
  </si>
  <si>
    <t>[años]</t>
  </si>
  <si>
    <t>[$]</t>
  </si>
  <si>
    <t>Cuadro de amortización - Método francés</t>
  </si>
  <si>
    <t>Saldo inicial</t>
  </si>
  <si>
    <t>Pago</t>
  </si>
  <si>
    <t>Interés</t>
  </si>
  <si>
    <t>Amortización</t>
  </si>
  <si>
    <t>Saldo final</t>
  </si>
  <si>
    <t>Total</t>
  </si>
  <si>
    <t>Periodos</t>
  </si>
  <si>
    <t>Tasa por periodo</t>
  </si>
  <si>
    <t>Intereses pagados</t>
  </si>
  <si>
    <t>Amortización total</t>
  </si>
  <si>
    <t>Pagos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</si>
</sst>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XDR&quot;#,##0.00;[Red]\-&quot;XDR&quot;#,##0.00"/>
    <numFmt numFmtId="165" formatCode="_-* #,##0.0_-;\-* #,##0.0_-;_-* &quot;-&quot;??_-;_-@_-"/>
    <numFmt numFmtId="166" formatCode="0.0%"/>
    <numFmt numFmtId="167" formatCode="_-* #,##0_-;\-* #,##0_-;_-* &quot;-&quot;??_-;_-@_-"/>
  </numFmts>
  <fonts count="5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1"/>
      <color rgb="FFC00000"/>
      <name val="Calibri Light"/>
      <family val="2"/>
      <scheme val="minor"/>
    </font>
    <font>
      <sz val="11"/>
      <color rgb="FF002060"/>
      <name val="Calibri Light"/>
      <family val="2"/>
      <scheme val="minor"/>
    </font>
    <font>
      <sz val="11"/>
      <color rgb="FF3F3F76"/>
      <name val="Calibri Ligh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4" fillId="3" borderId="5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5" fontId="0" fillId="0" borderId="0" xfId="1" applyNumberFormat="1" applyFont="1"/>
    <xf numFmtId="166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/>
    <xf numFmtId="165" fontId="0" fillId="0" borderId="4" xfId="1" applyNumberFormat="1" applyFont="1" applyBorder="1"/>
    <xf numFmtId="0" fontId="0" fillId="0" borderId="4" xfId="0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2" xfId="1" applyNumberFormat="1" applyFont="1" applyBorder="1"/>
    <xf numFmtId="165" fontId="0" fillId="0" borderId="0" xfId="1" applyNumberFormat="1" applyFont="1" applyFill="1"/>
    <xf numFmtId="165" fontId="0" fillId="0" borderId="4" xfId="1" applyNumberFormat="1" applyFont="1" applyBorder="1" applyAlignment="1">
      <alignment horizontal="center"/>
    </xf>
    <xf numFmtId="0" fontId="1" fillId="0" borderId="0" xfId="0" applyFont="1"/>
    <xf numFmtId="165" fontId="0" fillId="0" borderId="0" xfId="0" applyNumberFormat="1"/>
    <xf numFmtId="0" fontId="0" fillId="2" borderId="1" xfId="2" applyFont="1" applyAlignment="1">
      <alignment horizontal="center"/>
    </xf>
    <xf numFmtId="165" fontId="0" fillId="2" borderId="1" xfId="2" applyNumberFormat="1" applyFont="1"/>
    <xf numFmtId="167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  <xf numFmtId="166" fontId="0" fillId="0" borderId="0" xfId="3" applyNumberFormat="1" applyFont="1"/>
    <xf numFmtId="10" fontId="0" fillId="0" borderId="0" xfId="3" applyNumberFormat="1" applyFont="1"/>
    <xf numFmtId="10" fontId="0" fillId="0" borderId="0" xfId="3" applyNumberFormat="1" applyFont="1" applyAlignment="1">
      <alignment horizontal="center"/>
    </xf>
    <xf numFmtId="43" fontId="0" fillId="0" borderId="0" xfId="0" applyNumberFormat="1"/>
    <xf numFmtId="165" fontId="0" fillId="0" borderId="4" xfId="0" applyNumberFormat="1" applyBorder="1"/>
    <xf numFmtId="165" fontId="1" fillId="0" borderId="0" xfId="0" applyNumberFormat="1" applyFont="1"/>
    <xf numFmtId="164" fontId="0" fillId="0" borderId="0" xfId="0" applyNumberFormat="1"/>
    <xf numFmtId="166" fontId="4" fillId="3" borderId="5" xfId="4" applyNumberFormat="1" applyProtection="1">
      <protection locked="0"/>
    </xf>
    <xf numFmtId="165" fontId="4" fillId="3" borderId="5" xfId="4" applyNumberFormat="1" applyProtection="1">
      <protection locked="0"/>
    </xf>
    <xf numFmtId="0" fontId="2" fillId="0" borderId="0" xfId="0" applyFont="1" applyAlignment="1">
      <alignment horizontal="center"/>
    </xf>
  </cellXfs>
  <cellStyles count="5">
    <cellStyle name="Entrada" xfId="4" builtinId="20"/>
    <cellStyle name="Millares" xfId="1" builtinId="3"/>
    <cellStyle name="Normal" xfId="0" builtinId="0"/>
    <cellStyle name="Notas" xfId="2" builtinId="10"/>
    <cellStyle name="Porcentaje" xfId="3" builtinId="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26503160961608"/>
          <c:y val="5.8622480682413818E-2"/>
          <c:w val="0.75527437623014559"/>
          <c:h val="0.81650248127419978"/>
        </c:manualLayout>
      </c:layout>
      <c:scatterChart>
        <c:scatterStyle val="lineMarker"/>
        <c:varyColors val="0"/>
        <c:ser>
          <c:idx val="0"/>
          <c:order val="0"/>
          <c:tx>
            <c:v>Interés pagado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'Método francés'!$Z$4:$Z$13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'Método francés'!$AA$4:$AA$13</c:f>
              <c:numCache>
                <c:formatCode>_(* #,##0.00_);_(* \(#,##0.00\);_(* "-"??_);_(@_)</c:formatCode>
                <c:ptCount val="10"/>
                <c:pt idx="0">
                  <c:v>19868.591037447968</c:v>
                </c:pt>
                <c:pt idx="1">
                  <c:v>39581.543822346153</c:v>
                </c:pt>
                <c:pt idx="2">
                  <c:v>61887.446702327485</c:v>
                </c:pt>
                <c:pt idx="3">
                  <c:v>86403.916542248204</c:v>
                </c:pt>
                <c:pt idx="4">
                  <c:v>112701.54000968128</c:v>
                </c:pt>
                <c:pt idx="5">
                  <c:v>140363.97453750917</c:v>
                </c:pt>
                <c:pt idx="6">
                  <c:v>169027.52393181471</c:v>
                </c:pt>
                <c:pt idx="7">
                  <c:v>198398.60593364594</c:v>
                </c:pt>
                <c:pt idx="8">
                  <c:v>228254.36407141428</c:v>
                </c:pt>
                <c:pt idx="9">
                  <c:v>258433.62808911878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F-4B50-8FC0-934EAB426F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41884895"/>
        <c:axId val="1956708703"/>
      </c:scatterChart>
      <c:scatterChart>
        <c:scatterStyle val="lineMarker"/>
        <c:varyColors val="0"/>
        <c:ser>
          <c:idx val="1"/>
          <c:order val="1"/>
          <c:tx>
            <c:v>Pagos constantes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elete val="1"/>
          </c:dLbls>
          <c:xVal>
            <c:numRef>
              <c:f>'Método francés'!$Z$4:$Z$13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'Método francés'!$AB$4:$AB$13</c:f>
              <c:numCache>
                <c:formatCode>_(* #,##0.00_);_(* \(#,##0.00\);_(* "-"??_);_(@_)</c:formatCode>
                <c:ptCount val="10"/>
                <c:pt idx="0">
                  <c:v>13973.718207489594</c:v>
                </c:pt>
                <c:pt idx="1">
                  <c:v>8958.1543822346157</c:v>
                </c:pt>
                <c:pt idx="2">
                  <c:v>7459.1631134885001</c:v>
                </c:pt>
                <c:pt idx="3">
                  <c:v>6820.1958271124113</c:v>
                </c:pt>
                <c:pt idx="4">
                  <c:v>6508.061600387251</c:v>
                </c:pt>
                <c:pt idx="5">
                  <c:v>6345.4658179169728</c:v>
                </c:pt>
                <c:pt idx="6">
                  <c:v>6257.9292551947065</c:v>
                </c:pt>
                <c:pt idx="7">
                  <c:v>6209.9651483411471</c:v>
                </c:pt>
                <c:pt idx="8">
                  <c:v>6183.430312698094</c:v>
                </c:pt>
                <c:pt idx="9">
                  <c:v>6168.6725617823768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4F-4B50-8FC0-934EAB426F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882079"/>
        <c:axId val="21894559"/>
      </c:scatterChart>
      <c:valAx>
        <c:axId val="19418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Periodos [años]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6708703"/>
        <c:crosses val="autoZero"/>
        <c:crossBetween val="midCat"/>
        <c:majorUnit val="5"/>
      </c:valAx>
      <c:valAx>
        <c:axId val="1956708703"/>
        <c:scaling>
          <c:orientation val="minMax"/>
          <c:max val="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>
                    <a:solidFill>
                      <a:srgbClr val="0070C0"/>
                    </a:solidFill>
                  </a:rPr>
                  <a:t>Total</a:t>
                </a:r>
                <a:r>
                  <a:rPr lang="es-419" baseline="0">
                    <a:solidFill>
                      <a:srgbClr val="0070C0"/>
                    </a:solidFill>
                  </a:rPr>
                  <a:t> i</a:t>
                </a:r>
                <a:r>
                  <a:rPr lang="es-419">
                    <a:solidFill>
                      <a:srgbClr val="0070C0"/>
                    </a:solidFill>
                  </a:rPr>
                  <a:t>nterés pagado [Bs.]</a:t>
                </a:r>
              </a:p>
            </c:rich>
          </c:tx>
          <c:layout>
            <c:manualLayout>
              <c:xMode val="edge"/>
              <c:yMode val="edge"/>
              <c:x val="1.4772758303939072E-2"/>
              <c:y val="0.28534811812048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cross"/>
        <c:minorTickMark val="none"/>
        <c:tickLblPos val="nextTo"/>
        <c:spPr>
          <a:noFill/>
          <a:ln>
            <a:solidFill>
              <a:srgbClr val="0070C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1884895"/>
        <c:crosses val="autoZero"/>
        <c:crossBetween val="midCat"/>
      </c:valAx>
      <c:valAx>
        <c:axId val="21894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>
                    <a:solidFill>
                      <a:srgbClr val="00B050"/>
                    </a:solidFill>
                  </a:rPr>
                  <a:t>Pagos</a:t>
                </a:r>
                <a:r>
                  <a:rPr lang="es-419" baseline="0">
                    <a:solidFill>
                      <a:srgbClr val="00B050"/>
                    </a:solidFill>
                  </a:rPr>
                  <a:t> constantes [Bs]</a:t>
                </a:r>
                <a:endParaRPr lang="es-419">
                  <a:solidFill>
                    <a:srgbClr val="00B05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5747457645829137"/>
              <c:y val="0.29754238329475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cross"/>
        <c:minorTickMark val="none"/>
        <c:tickLblPos val="nextTo"/>
        <c:spPr>
          <a:noFill/>
          <a:ln>
            <a:solidFill>
              <a:srgbClr val="00B05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882079"/>
        <c:crosses val="max"/>
        <c:crossBetween val="midCat"/>
      </c:valAx>
      <c:valAx>
        <c:axId val="218820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89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141685</xdr:colOff>
      <xdr:row>8</xdr:row>
      <xdr:rowOff>115661</xdr:rowOff>
    </xdr:from>
    <xdr:to>
      <xdr:col>2</xdr:col>
      <xdr:colOff>625079</xdr:colOff>
      <xdr:row>12</xdr:row>
      <xdr:rowOff>137433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7FC8DB5-06AB-4B16-A5FF-62A114A88C05}"/>
            </a:ext>
          </a:extLst>
        </xdr:cNvPr>
        <xdr:cNvSpPr txBox="1"/>
      </xdr:nvSpPr>
      <xdr:spPr>
        <a:xfrm>
          <a:off x="141685" y="1830161"/>
          <a:ext cx="2263378" cy="78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En</a:t>
          </a:r>
          <a:r>
            <a:rPr lang="es-419" sz="1100" baseline="0"/>
            <a:t> el método fracés el prestatario se compromete a pagar cuotas constantes compuestas de interés y capital.</a:t>
          </a:r>
          <a:endParaRPr lang="es-419" sz="1100"/>
        </a:p>
      </xdr:txBody>
    </xdr:sp>
    <xdr:clientData/>
  </xdr:twoCellAnchor>
  <xdr:oneCellAnchor>
    <xdr:from>
      <xdr:col>0</xdr:col>
      <xdr:colOff>114467</xdr:colOff>
      <xdr:row>13</xdr:row>
      <xdr:rowOff>35378</xdr:rowOff>
    </xdr:from>
    <xdr:ext cx="1236891" cy="5497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2644A39-3857-4867-A722-95A7DB7F42D7}"/>
                </a:ext>
              </a:extLst>
            </xdr:cNvPr>
            <xdr:cNvSpPr txBox="1"/>
          </xdr:nvSpPr>
          <xdr:spPr>
            <a:xfrm>
              <a:off x="114467" y="2511878"/>
              <a:ext cx="1236891" cy="5497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419" sz="12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419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419" sz="1200" b="0" i="1">
                        <a:latin typeface="Cambria Math" panose="02040503050406030204" pitchFamily="18" charset="0"/>
                      </a:rPr>
                      <m:t>𝑃</m:t>
                    </m:r>
                    <m:f>
                      <m:fPr>
                        <m:ctrlPr>
                          <a:rPr lang="es-419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419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sSup>
                          <m:sSupPr>
                            <m:ctrlPr>
                              <a:rPr lang="es-419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419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419" sz="12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s-419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</m:e>
                          <m:sup>
                            <m:r>
                              <a:rPr lang="es-419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s-419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419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419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s-419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d>
                          </m:e>
                          <m:sup>
                            <m:r>
                              <a:rPr lang="es-419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  <m:r>
                          <a:rPr lang="es-419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s-419" sz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2644A39-3857-4867-A722-95A7DB7F42D7}"/>
                </a:ext>
              </a:extLst>
            </xdr:cNvPr>
            <xdr:cNvSpPr txBox="1"/>
          </xdr:nvSpPr>
          <xdr:spPr>
            <a:xfrm>
              <a:off x="114467" y="2511878"/>
              <a:ext cx="1236891" cy="5497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s-419" sz="1200" b="0" i="0">
                  <a:latin typeface="Cambria Math" panose="02040503050406030204" pitchFamily="18" charset="0"/>
                </a:rPr>
                <a:t>𝐴=𝑃 (𝑖(1+𝑖)^𝑛)/(</a:t>
              </a:r>
              <a:r>
                <a:rPr lang="es-419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(1+𝑖)^𝑛−1)</a:t>
              </a:r>
              <a:endParaRPr lang="es-419" sz="1200"/>
            </a:p>
          </xdr:txBody>
        </xdr:sp>
      </mc:Fallback>
    </mc:AlternateContent>
    <xdr:clientData/>
  </xdr:oneCellAnchor>
  <xdr:twoCellAnchor>
    <xdr:from>
      <xdr:col>5</xdr:col>
      <xdr:colOff>721348</xdr:colOff>
      <xdr:row>19</xdr:row>
      <xdr:rowOff>58169</xdr:rowOff>
    </xdr:from>
    <xdr:to>
      <xdr:col>8</xdr:col>
      <xdr:colOff>476249</xdr:colOff>
      <xdr:row>20</xdr:row>
      <xdr:rowOff>107156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7EC6036-CDEE-4AB4-84D9-E99A1566B543}"/>
            </a:ext>
          </a:extLst>
        </xdr:cNvPr>
        <xdr:cNvSpPr txBox="1"/>
      </xdr:nvSpPr>
      <xdr:spPr>
        <a:xfrm>
          <a:off x="4162254" y="3868169"/>
          <a:ext cx="2433808" cy="2394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419" sz="1100"/>
            <a:t>Cálculo</a:t>
          </a:r>
          <a:r>
            <a:rPr lang="es-419" sz="1100" baseline="0"/>
            <a:t> manual en base a ecuaciones</a:t>
          </a:r>
          <a:endParaRPr lang="es-419" sz="1100"/>
        </a:p>
      </xdr:txBody>
    </xdr:sp>
    <xdr:clientData/>
  </xdr:twoCellAnchor>
  <xdr:twoCellAnchor>
    <xdr:from>
      <xdr:col>12</xdr:col>
      <xdr:colOff>831397</xdr:colOff>
      <xdr:row>19</xdr:row>
      <xdr:rowOff>20921</xdr:rowOff>
    </xdr:from>
    <xdr:to>
      <xdr:col>15</xdr:col>
      <xdr:colOff>775777</xdr:colOff>
      <xdr:row>20</xdr:row>
      <xdr:rowOff>69908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208DA34-BECE-4C2E-8635-FC75DBE4484D}"/>
            </a:ext>
          </a:extLst>
        </xdr:cNvPr>
        <xdr:cNvSpPr txBox="1"/>
      </xdr:nvSpPr>
      <xdr:spPr>
        <a:xfrm>
          <a:off x="9987303" y="3830921"/>
          <a:ext cx="2361349" cy="2394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419" sz="1100"/>
            <a:t>Cálculo</a:t>
          </a:r>
          <a:r>
            <a:rPr lang="es-419" sz="1100" baseline="0"/>
            <a:t> en base a fórmulas financieras</a:t>
          </a:r>
          <a:endParaRPr lang="es-419" sz="1100"/>
        </a:p>
      </xdr:txBody>
    </xdr:sp>
    <xdr:clientData/>
  </xdr:twoCellAnchor>
  <xdr:twoCellAnchor>
    <xdr:from>
      <xdr:col>1</xdr:col>
      <xdr:colOff>342818</xdr:colOff>
      <xdr:row>13</xdr:row>
      <xdr:rowOff>70001</xdr:rowOff>
    </xdr:from>
    <xdr:to>
      <xdr:col>2</xdr:col>
      <xdr:colOff>642937</xdr:colOff>
      <xdr:row>20</xdr:row>
      <xdr:rowOff>166687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F510D21-ED29-4E71-945A-690AB293E2EC}"/>
            </a:ext>
          </a:extLst>
        </xdr:cNvPr>
        <xdr:cNvSpPr txBox="1"/>
      </xdr:nvSpPr>
      <xdr:spPr>
        <a:xfrm>
          <a:off x="1450099" y="2546501"/>
          <a:ext cx="1050213" cy="14301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050"/>
            <a:t>Para tomar en cuenta</a:t>
          </a:r>
          <a:r>
            <a:rPr lang="es-419" sz="1050" baseline="0"/>
            <a:t> una fórmula alternativa:</a:t>
          </a:r>
          <a:endParaRPr lang="es-419" sz="1050"/>
        </a:p>
        <a:p>
          <a:endParaRPr lang="es-419" sz="1050"/>
        </a:p>
        <a:p>
          <a:r>
            <a:rPr lang="es-419" sz="1050"/>
            <a:t>SI.ERROR(SI(Z4=$C$4;"";Z4+1);"")</a:t>
          </a:r>
        </a:p>
      </xdr:txBody>
    </xdr:sp>
    <xdr:clientData/>
  </xdr:twoCellAnchor>
  <xdr:twoCellAnchor>
    <xdr:from>
      <xdr:col>24</xdr:col>
      <xdr:colOff>497756</xdr:colOff>
      <xdr:row>14</xdr:row>
      <xdr:rowOff>18398</xdr:rowOff>
    </xdr:from>
    <xdr:to>
      <xdr:col>32</xdr:col>
      <xdr:colOff>90671</xdr:colOff>
      <xdr:row>32</xdr:row>
      <xdr:rowOff>114483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D5C27AB-D7CB-4ABE-B9A0-CAF7B363C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176552</xdr:colOff>
      <xdr:row>9</xdr:row>
      <xdr:rowOff>56131</xdr:rowOff>
    </xdr:from>
    <xdr:to>
      <xdr:col>2</xdr:col>
      <xdr:colOff>582555</xdr:colOff>
      <xdr:row>13</xdr:row>
      <xdr:rowOff>77903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4BAB5F3-52B5-46B7-953D-1D50D997E50D}"/>
            </a:ext>
          </a:extLst>
        </xdr:cNvPr>
        <xdr:cNvSpPr txBox="1"/>
      </xdr:nvSpPr>
      <xdr:spPr>
        <a:xfrm>
          <a:off x="176552" y="1770631"/>
          <a:ext cx="2358628" cy="78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En</a:t>
          </a:r>
          <a:r>
            <a:rPr lang="es-419" sz="1100" baseline="0"/>
            <a:t> el método alemán se caracteriza por amortizaciones constantes e intereses calculados sobre el periodo anterior.</a:t>
          </a:r>
          <a:endParaRPr lang="es-419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59580-C025-4D37-A861-91A26EF3960E}" name="mfrances" displayName="mfrances" ref="S2:X64" totalsRowCount="1" headerRowDxfId="31" dataDxfId="29" headerRowBorderDxfId="30" tableBorderDxfId="28" headerRowCellStyle="Millares" dataCellStyle="Millares">
  <autoFilter ref="S2:X63" xr:uid="{6FC2B620-F131-405F-8F4B-6BBA41244432}"/>
  <tableColumns count="6">
    <tableColumn id="1" xr3:uid="{217FD491-F702-4504-ACC1-4DE156FF5505}" name="Periodo" totalsRowLabel="Total" dataDxfId="27" totalsRowDxfId="26">
      <calculatedColumnFormula>IF(IFERROR(CODE(S2)=32,"")=32,"",IF(S2&lt;$C$4,S2+1,""))</calculatedColumnFormula>
    </tableColumn>
    <tableColumn id="2" xr3:uid="{A02BEED1-9D65-4724-982D-D32632DADC8B}" name="Saldo inicial" dataDxfId="25" totalsRowDxfId="24" dataCellStyle="Millares">
      <calculatedColumnFormula>IF(S3&lt;=$C$4,X2,"")</calculatedColumnFormula>
    </tableColumn>
    <tableColumn id="3" xr3:uid="{75F0CE90-7B13-4DE6-9AB4-39A5B5B8322A}" name="Pago" totalsRowFunction="sum" dataDxfId="23" totalsRowDxfId="22" dataCellStyle="Millares">
      <calculatedColumnFormula>IF(S3&lt;=$C$4,PMT($C$3,$C$4,-$C$5),"")</calculatedColumnFormula>
    </tableColumn>
    <tableColumn id="4" xr3:uid="{49403673-A82D-4D79-9B5F-100A6AB2570A}" name="Interés" totalsRowFunction="sum" dataDxfId="21" totalsRowDxfId="20" dataCellStyle="Millares">
      <calculatedColumnFormula>IF(S3&lt;=$C$4,IPMT($C$3,S3,$C$4,-$C$5),"")</calculatedColumnFormula>
    </tableColumn>
    <tableColumn id="5" xr3:uid="{0D773A5D-635F-4134-8F6B-CC5A3A6E9421}" name="Amortización" totalsRowFunction="sum" dataDxfId="19" totalsRowDxfId="18" dataCellStyle="Millares">
      <calculatedColumnFormula>IF(S3&lt;=$C$4,PPMT($C$3,S3,$C$4,-$C$5),"")</calculatedColumnFormula>
    </tableColumn>
    <tableColumn id="6" xr3:uid="{F054EC22-A767-4BA1-B31A-6D376AC3282B}" name="Saldo final" dataDxfId="17" totalsRowDxfId="16" dataCellStyle="Millares">
      <calculatedColumnFormula>IF(S3&lt;=$C$4,X2-W3,"")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8C990-193C-4A43-A8C0-D14E1BC570ED}" name="maleman" displayName="maleman" ref="L2:Q64" totalsRowCount="1" headerRowDxfId="15" dataDxfId="13" headerRowBorderDxfId="14" tableBorderDxfId="12" headerRowCellStyle="Millares" dataCellStyle="Millares">
  <autoFilter ref="L2:Q63" xr:uid="{52CD7078-8B35-4455-AB61-B31774D91C6A}">
    <filterColumn colId="0">
      <customFilters>
        <customFilter operator="notEqual" val=" "/>
      </customFilters>
    </filterColumn>
  </autoFilter>
  <tableColumns count="6">
    <tableColumn id="1" xr3:uid="{DC488F5E-1FD9-4D53-904E-FCA09EE06E83}" name="Periodo" totalsRowLabel="Total" dataDxfId="11" totalsRowDxfId="10">
      <calculatedColumnFormula>IF(IFERROR(CODE(L2)=32,"")=32,"",IF(L2&lt;$C$4,L2+1,""))</calculatedColumnFormula>
    </tableColumn>
    <tableColumn id="2" xr3:uid="{E1A94B6B-A6E3-4E4E-99EB-4022AB34FAD4}" name="Saldo inicial" dataDxfId="9" totalsRowDxfId="8" dataCellStyle="Millares">
      <calculatedColumnFormula>IF(L3&lt;=$C$4,Q2,"")</calculatedColumnFormula>
    </tableColumn>
    <tableColumn id="3" xr3:uid="{DF2BEBF9-39DD-48BF-B6D6-0B001F0F5BF2}" name="Pago" totalsRowFunction="sum" dataDxfId="7" totalsRowDxfId="6" dataCellStyle="Millares">
      <calculatedColumnFormula>IF(L3&lt;=$C$4,SUM(O3:P3),"")</calculatedColumnFormula>
    </tableColumn>
    <tableColumn id="4" xr3:uid="{299E96FC-5C4E-476D-AFA9-654B855E570F}" name="Interés" totalsRowFunction="sum" dataDxfId="5" totalsRowDxfId="4" dataCellStyle="Millares">
      <calculatedColumnFormula>IF(L3&lt;=$C$4,PRODUCT(M3,$C$3),"")</calculatedColumnFormula>
    </tableColumn>
    <tableColumn id="5" xr3:uid="{AACFD9EC-62A2-4084-A9BC-6BE26FC8BE8D}" name="Amortización" totalsRowFunction="sum" dataDxfId="3" totalsRowDxfId="2" dataCellStyle="Millares">
      <calculatedColumnFormula>IF(L3&lt;=$C$4,$C$5/$C$4,"")</calculatedColumnFormula>
    </tableColumn>
    <tableColumn id="6" xr3:uid="{FD417044-42A3-46BB-B170-A1E646A51E4F}" name="Saldo final" dataDxfId="1" totalsRowDxfId="0" dataCellStyle="Millares">
      <calculatedColumnFormula>IF(L3&lt;=$C$4,Q2-P3,"")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Metropolitano">
  <a:themeElements>
    <a:clrScheme name="Metropolitano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o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abSelected="1" zoomScale="145" zoomScaleNormal="145" workbookViewId="0">
      <selection activeCell="U10" sqref="U10"/>
    </sheetView>
  </sheetViews>
  <sheetFormatPr baseColWidth="10" defaultColWidth="9" defaultRowHeight="14.4" outlineLevelCol="1" x14ac:dyDescent="0.3"/>
  <cols>
    <col min="1" max="1" width="14.44140625" bestFit="1" customWidth="1"/>
    <col min="2" max="2" width="9.88671875" customWidth="1"/>
    <col min="3" max="3" width="10.21875" customWidth="1"/>
    <col min="4" max="4" width="9" hidden="1" customWidth="1" outlineLevel="1"/>
    <col min="5" max="5" width="7.109375" style="1" hidden="1" customWidth="1" outlineLevel="1"/>
    <col min="6" max="9" width="11.77734375" style="3" hidden="1" customWidth="1" outlineLevel="1"/>
    <col min="10" max="10" width="10.109375" style="3" hidden="1" customWidth="1" outlineLevel="1"/>
    <col min="11" max="12" width="9" hidden="1" customWidth="1" outlineLevel="1"/>
    <col min="13" max="13" width="11" style="3" hidden="1" customWidth="1" outlineLevel="1"/>
    <col min="14" max="14" width="11.77734375" style="3" hidden="1" customWidth="1" outlineLevel="1"/>
    <col min="15" max="15" width="10.6640625" style="3" hidden="1" customWidth="1" outlineLevel="1"/>
    <col min="16" max="16" width="12" style="3" hidden="1" customWidth="1" outlineLevel="1"/>
    <col min="17" max="17" width="10.109375" style="3" hidden="1" customWidth="1" outlineLevel="1"/>
    <col min="18" max="18" width="9" customWidth="1" collapsed="1"/>
    <col min="19" max="19" width="11.88671875" bestFit="1" customWidth="1"/>
    <col min="20" max="20" width="14.77734375" style="3" customWidth="1"/>
    <col min="21" max="21" width="10.88671875" style="3" bestFit="1" customWidth="1"/>
    <col min="22" max="23" width="13.88671875" style="3" customWidth="1"/>
    <col min="24" max="24" width="13.44140625" style="3" customWidth="1"/>
    <col min="26" max="26" width="9.109375" style="18" bestFit="1" customWidth="1"/>
    <col min="27" max="27" width="11.109375" style="2" customWidth="1"/>
    <col min="28" max="28" width="10.44140625" style="2" customWidth="1"/>
    <col min="29" max="29" width="10.44140625" bestFit="1" customWidth="1"/>
    <col min="30" max="31" width="10.109375" style="23" bestFit="1" customWidth="1"/>
  </cols>
  <sheetData>
    <row r="1" spans="1:31" x14ac:dyDescent="0.3">
      <c r="A1" s="31" t="s">
        <v>0</v>
      </c>
      <c r="B1" s="31"/>
      <c r="C1" s="31"/>
      <c r="E1" s="31" t="s">
        <v>9</v>
      </c>
      <c r="F1" s="31"/>
      <c r="G1" s="31"/>
      <c r="H1" s="31"/>
      <c r="I1" s="31"/>
      <c r="J1" s="31"/>
      <c r="L1" s="31" t="s">
        <v>9</v>
      </c>
      <c r="M1" s="31"/>
      <c r="N1" s="31"/>
      <c r="O1" s="31"/>
      <c r="P1" s="31"/>
      <c r="Q1" s="31"/>
      <c r="S1" s="31" t="s">
        <v>9</v>
      </c>
      <c r="T1" s="31"/>
      <c r="U1" s="31"/>
      <c r="V1" s="31"/>
      <c r="W1" s="31"/>
      <c r="X1" s="31"/>
    </row>
    <row r="2" spans="1:31" s="1" customFormat="1" x14ac:dyDescent="0.3">
      <c r="A2" s="5" t="s">
        <v>3</v>
      </c>
      <c r="B2" s="5" t="s">
        <v>4</v>
      </c>
      <c r="C2" s="5" t="s">
        <v>5</v>
      </c>
      <c r="E2" s="5" t="s">
        <v>1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L2" s="5" t="s">
        <v>1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S2" s="8" t="s">
        <v>1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Z2" s="20" t="s">
        <v>16</v>
      </c>
      <c r="AA2" s="21" t="s">
        <v>12</v>
      </c>
      <c r="AB2" s="21" t="s">
        <v>11</v>
      </c>
      <c r="AD2" s="24"/>
      <c r="AE2" s="24"/>
    </row>
    <row r="3" spans="1:31" x14ac:dyDescent="0.3">
      <c r="A3" t="s">
        <v>17</v>
      </c>
      <c r="B3" s="1" t="s">
        <v>6</v>
      </c>
      <c r="C3" s="29">
        <v>0.123</v>
      </c>
      <c r="E3" s="1">
        <v>0</v>
      </c>
      <c r="J3" s="3">
        <f>C5</f>
        <v>50000</v>
      </c>
      <c r="L3" s="1">
        <v>0</v>
      </c>
      <c r="Q3" s="3">
        <f>C5</f>
        <v>50000</v>
      </c>
      <c r="S3" s="16">
        <v>0</v>
      </c>
      <c r="X3" s="17">
        <f>C5</f>
        <v>50000</v>
      </c>
      <c r="AA3" s="2">
        <f>mfrances[[#Totals],[Interés]]</f>
        <v>39581.543822346153</v>
      </c>
      <c r="AB3" s="2">
        <f>U4</f>
        <v>8958.1543822346157</v>
      </c>
    </row>
    <row r="4" spans="1:31" x14ac:dyDescent="0.3">
      <c r="A4" t="s">
        <v>1</v>
      </c>
      <c r="B4" s="1" t="s">
        <v>7</v>
      </c>
      <c r="C4" s="30">
        <v>10</v>
      </c>
      <c r="E4" s="1">
        <v>1</v>
      </c>
      <c r="F4" s="3">
        <f>J3</f>
        <v>50000</v>
      </c>
      <c r="G4" s="3">
        <f>$C$5*(($C$3*POWER(1+$C$3,$C$4))/(POWER(1+$C$3,$C$4)-1))</f>
        <v>8958.1543822346157</v>
      </c>
      <c r="H4" s="3">
        <f>PRODUCT(F4,$C$3)</f>
        <v>6150</v>
      </c>
      <c r="I4" s="3">
        <f>G4-H4</f>
        <v>2808.1543822346157</v>
      </c>
      <c r="J4" s="3">
        <f>J3-I4</f>
        <v>47191.845617765386</v>
      </c>
      <c r="L4" s="1">
        <v>1</v>
      </c>
      <c r="M4" s="12">
        <f>Q3</f>
        <v>50000</v>
      </c>
      <c r="N4" s="12">
        <f>PMT($C$3,$C$4,-$C$5)</f>
        <v>8958.1543822346157</v>
      </c>
      <c r="O4" s="12">
        <f>IPMT($C$3,L4,$C$4,-$C$5)</f>
        <v>6150</v>
      </c>
      <c r="P4" s="12">
        <f>PPMT($C$3,L4,$C$4,-$C$5)</f>
        <v>2808.1543822346157</v>
      </c>
      <c r="Q4" s="3">
        <f>Q3-P4</f>
        <v>47191.845617765386</v>
      </c>
      <c r="S4" s="16">
        <v>1</v>
      </c>
      <c r="T4" s="3">
        <f>IF(S4&lt;=$C$4,X3,"")</f>
        <v>50000</v>
      </c>
      <c r="U4" s="3">
        <f>IF(S4&lt;=$C$4,PMT($C$3,$C$4,-$C$5),"")</f>
        <v>8958.1543822346157</v>
      </c>
      <c r="V4" s="3">
        <f>IF(S4&lt;=$C$4,IPMT($C$3,S4,$C$4,-$C$5),"")</f>
        <v>6150</v>
      </c>
      <c r="W4" s="3">
        <f>IF(S4&lt;=$C$4,PPMT($C$3,S4,$C$4,-$C$5),"")</f>
        <v>2808.1543822346157</v>
      </c>
      <c r="X4" s="3">
        <f>IF(S4&lt;=$C$4,X3-W4,"")</f>
        <v>47191.845617765386</v>
      </c>
      <c r="Z4" s="19">
        <v>5</v>
      </c>
      <c r="AA4" s="2">
        <f t="dataTable" ref="AA4:AB13" dt2D="0" dtr="0" r1="C4"/>
        <v>19868.591037447968</v>
      </c>
      <c r="AB4" s="2">
        <v>13973.718207489594</v>
      </c>
    </row>
    <row r="5" spans="1:31" x14ac:dyDescent="0.3">
      <c r="A5" s="6" t="s">
        <v>2</v>
      </c>
      <c r="B5" s="8" t="s">
        <v>8</v>
      </c>
      <c r="C5" s="30">
        <v>50000</v>
      </c>
      <c r="E5" s="1">
        <v>2</v>
      </c>
      <c r="F5" s="3">
        <f t="shared" ref="F5:F18" si="0">J4</f>
        <v>47191.845617765386</v>
      </c>
      <c r="G5" s="3">
        <f t="shared" ref="G5:G18" si="1">$C$5*(($C$3*POWER(1+$C$3,$C$4))/(POWER(1+$C$3,$C$4)-1))</f>
        <v>8958.1543822346157</v>
      </c>
      <c r="H5" s="3">
        <f t="shared" ref="H5:H18" si="2">PRODUCT(F5,$C$3)</f>
        <v>5804.5970109851423</v>
      </c>
      <c r="I5" s="3">
        <f t="shared" ref="I5:I18" si="3">G5-H5</f>
        <v>3153.5573712494734</v>
      </c>
      <c r="J5" s="3">
        <f t="shared" ref="J5:J18" si="4">J4-I5</f>
        <v>44038.288246515913</v>
      </c>
      <c r="L5" s="1">
        <v>2</v>
      </c>
      <c r="M5" s="3">
        <f t="shared" ref="M5:M18" si="5">Q4</f>
        <v>47191.845617765386</v>
      </c>
      <c r="N5" s="3">
        <f t="shared" ref="N5:N18" si="6">PMT($C$3,$C$4,-$C$5)</f>
        <v>8958.1543822346157</v>
      </c>
      <c r="O5" s="3">
        <f t="shared" ref="O5:O18" si="7">IPMT($C$3,L5,$C$4,-$C$5)</f>
        <v>5804.5970109851432</v>
      </c>
      <c r="P5" s="3">
        <f t="shared" ref="P5:P18" si="8">PPMT($C$3,L5,$C$4,-$C$5)</f>
        <v>3153.5573712494734</v>
      </c>
      <c r="Q5" s="3">
        <f t="shared" ref="Q5:Q18" si="9">Q4-P5</f>
        <v>44038.288246515913</v>
      </c>
      <c r="S5" s="1">
        <f>IF(IFERROR(CODE(S4)=32,"")=32,"",IF(S4&lt;$C$4,S4+1,""))</f>
        <v>2</v>
      </c>
      <c r="T5" s="3">
        <f t="shared" ref="T5:T63" si="10">IF(S5&lt;=$C$4,X4,"")</f>
        <v>47191.845617765386</v>
      </c>
      <c r="U5" s="3">
        <f t="shared" ref="U5:U63" si="11">IF(S5&lt;=$C$4,PMT($C$3,$C$4,-$C$5),"")</f>
        <v>8958.1543822346157</v>
      </c>
      <c r="V5" s="3">
        <f t="shared" ref="V5:V63" si="12">IF(S5&lt;=$C$4,IPMT($C$3,S5,$C$4,-$C$5),"")</f>
        <v>5804.5970109851432</v>
      </c>
      <c r="W5" s="3">
        <f t="shared" ref="W5:W63" si="13">IF(S5&lt;=$C$4,PPMT($C$3,S5,$C$4,-$C$5),"")</f>
        <v>3153.5573712494734</v>
      </c>
      <c r="X5" s="3">
        <f t="shared" ref="X5:X63" si="14">IF(S5&lt;=$C$4,X4-W5,"")</f>
        <v>44038.288246515913</v>
      </c>
      <c r="Z5" s="19">
        <v>10</v>
      </c>
      <c r="AA5" s="2">
        <v>39581.543822346153</v>
      </c>
      <c r="AB5" s="2">
        <v>8958.1543822346157</v>
      </c>
      <c r="AC5" s="22"/>
      <c r="AD5" s="22"/>
    </row>
    <row r="6" spans="1:31" x14ac:dyDescent="0.3">
      <c r="A6" t="s">
        <v>19</v>
      </c>
      <c r="B6" s="1" t="s">
        <v>8</v>
      </c>
      <c r="C6" s="3">
        <f>-CUMPRINC(C3,C4,C5,1,C4,0)</f>
        <v>50000</v>
      </c>
      <c r="E6" s="1">
        <v>3</v>
      </c>
      <c r="F6" s="3">
        <f t="shared" si="0"/>
        <v>44038.288246515913</v>
      </c>
      <c r="G6" s="3">
        <f t="shared" si="1"/>
        <v>8958.1543822346157</v>
      </c>
      <c r="H6" s="3">
        <f t="shared" si="2"/>
        <v>5416.7094543214571</v>
      </c>
      <c r="I6" s="3">
        <f t="shared" si="3"/>
        <v>3541.4449279131586</v>
      </c>
      <c r="J6" s="3">
        <f t="shared" si="4"/>
        <v>40496.843318602754</v>
      </c>
      <c r="L6" s="1">
        <v>3</v>
      </c>
      <c r="M6" s="3">
        <f t="shared" si="5"/>
        <v>44038.288246515913</v>
      </c>
      <c r="N6" s="3">
        <f t="shared" si="6"/>
        <v>8958.1543822346157</v>
      </c>
      <c r="O6" s="3">
        <f t="shared" si="7"/>
        <v>5416.7094543214562</v>
      </c>
      <c r="P6" s="3">
        <f t="shared" si="8"/>
        <v>3541.4449279131586</v>
      </c>
      <c r="Q6" s="3">
        <f t="shared" si="9"/>
        <v>40496.843318602754</v>
      </c>
      <c r="S6" s="1">
        <f t="shared" ref="S6:S63" si="15">IF(IFERROR(CODE(S5)=32,"")=32,"",IF(S5&lt;$C$4,S5+1,""))</f>
        <v>3</v>
      </c>
      <c r="T6" s="3">
        <f t="shared" si="10"/>
        <v>44038.288246515913</v>
      </c>
      <c r="U6" s="3">
        <f t="shared" si="11"/>
        <v>8958.1543822346157</v>
      </c>
      <c r="V6" s="3">
        <f t="shared" si="12"/>
        <v>5416.7094543214562</v>
      </c>
      <c r="W6" s="3">
        <f t="shared" si="13"/>
        <v>3541.4449279131586</v>
      </c>
      <c r="X6" s="3">
        <f t="shared" si="14"/>
        <v>40496.843318602754</v>
      </c>
      <c r="Z6" s="19">
        <v>15</v>
      </c>
      <c r="AA6" s="2">
        <v>61887.446702327485</v>
      </c>
      <c r="AB6" s="2">
        <v>7459.1631134885001</v>
      </c>
      <c r="AC6" s="22"/>
      <c r="AD6" s="22"/>
    </row>
    <row r="7" spans="1:31" x14ac:dyDescent="0.3">
      <c r="A7" t="s">
        <v>18</v>
      </c>
      <c r="B7" s="1" t="s">
        <v>8</v>
      </c>
      <c r="C7" s="3">
        <f>-CUMIPMT(C3,C4,C5,1,C4,0)</f>
        <v>39581.543822346153</v>
      </c>
      <c r="E7" s="1">
        <v>4</v>
      </c>
      <c r="F7" s="3">
        <f t="shared" si="0"/>
        <v>40496.843318602754</v>
      </c>
      <c r="G7" s="3">
        <f t="shared" si="1"/>
        <v>8958.1543822346157</v>
      </c>
      <c r="H7" s="3">
        <f t="shared" si="2"/>
        <v>4981.1117281881388</v>
      </c>
      <c r="I7" s="3">
        <f t="shared" si="3"/>
        <v>3977.0426540464769</v>
      </c>
      <c r="J7" s="3">
        <f t="shared" si="4"/>
        <v>36519.800664556278</v>
      </c>
      <c r="L7" s="1">
        <v>4</v>
      </c>
      <c r="M7" s="3">
        <f t="shared" si="5"/>
        <v>40496.843318602754</v>
      </c>
      <c r="N7" s="3">
        <f t="shared" si="6"/>
        <v>8958.1543822346157</v>
      </c>
      <c r="O7" s="3">
        <f t="shared" si="7"/>
        <v>4981.1117281881388</v>
      </c>
      <c r="P7" s="3">
        <f t="shared" si="8"/>
        <v>3977.0426540464773</v>
      </c>
      <c r="Q7" s="3">
        <f t="shared" si="9"/>
        <v>36519.800664556278</v>
      </c>
      <c r="S7" s="1">
        <f t="shared" si="15"/>
        <v>4</v>
      </c>
      <c r="T7" s="3">
        <f t="shared" si="10"/>
        <v>40496.843318602754</v>
      </c>
      <c r="U7" s="3">
        <f t="shared" si="11"/>
        <v>8958.1543822346157</v>
      </c>
      <c r="V7" s="3">
        <f t="shared" si="12"/>
        <v>4981.1117281881388</v>
      </c>
      <c r="W7" s="3">
        <f t="shared" si="13"/>
        <v>3977.0426540464773</v>
      </c>
      <c r="X7" s="3">
        <f t="shared" si="14"/>
        <v>36519.800664556278</v>
      </c>
      <c r="Z7" s="19">
        <v>20</v>
      </c>
      <c r="AA7" s="2">
        <v>86403.916542248204</v>
      </c>
      <c r="AB7" s="2">
        <v>6820.1958271124113</v>
      </c>
      <c r="AC7" s="22"/>
      <c r="AD7" s="22"/>
    </row>
    <row r="8" spans="1:31" x14ac:dyDescent="0.3">
      <c r="A8" s="6" t="s">
        <v>20</v>
      </c>
      <c r="B8" s="8" t="s">
        <v>8</v>
      </c>
      <c r="C8" s="26">
        <f>SUM(C6:C7)</f>
        <v>89581.543822346153</v>
      </c>
      <c r="E8" s="1">
        <v>5</v>
      </c>
      <c r="F8" s="3">
        <f t="shared" si="0"/>
        <v>36519.800664556278</v>
      </c>
      <c r="G8" s="3">
        <f t="shared" si="1"/>
        <v>8958.1543822346157</v>
      </c>
      <c r="H8" s="3">
        <f t="shared" si="2"/>
        <v>4491.9354817404219</v>
      </c>
      <c r="I8" s="3">
        <f t="shared" si="3"/>
        <v>4466.2189004941938</v>
      </c>
      <c r="J8" s="3">
        <f t="shared" si="4"/>
        <v>32053.581764062084</v>
      </c>
      <c r="L8" s="1">
        <v>5</v>
      </c>
      <c r="M8" s="3">
        <f t="shared" si="5"/>
        <v>36519.800664556278</v>
      </c>
      <c r="N8" s="3">
        <f t="shared" si="6"/>
        <v>8958.1543822346157</v>
      </c>
      <c r="O8" s="3">
        <f t="shared" si="7"/>
        <v>4491.9354817404219</v>
      </c>
      <c r="P8" s="3">
        <f t="shared" si="8"/>
        <v>4466.2189004941938</v>
      </c>
      <c r="Q8" s="3">
        <f t="shared" si="9"/>
        <v>32053.581764062084</v>
      </c>
      <c r="S8" s="1">
        <f t="shared" si="15"/>
        <v>5</v>
      </c>
      <c r="T8" s="3">
        <f t="shared" si="10"/>
        <v>36519.800664556278</v>
      </c>
      <c r="U8" s="3">
        <f t="shared" si="11"/>
        <v>8958.1543822346157</v>
      </c>
      <c r="V8" s="3">
        <f t="shared" si="12"/>
        <v>4491.9354817404219</v>
      </c>
      <c r="W8" s="3">
        <f t="shared" si="13"/>
        <v>4466.2189004941938</v>
      </c>
      <c r="X8" s="3">
        <f t="shared" si="14"/>
        <v>32053.581764062084</v>
      </c>
      <c r="Z8" s="19">
        <v>25</v>
      </c>
      <c r="AA8" s="2">
        <v>112701.54000968128</v>
      </c>
      <c r="AB8" s="2">
        <v>6508.061600387251</v>
      </c>
      <c r="AC8" s="22"/>
      <c r="AD8" s="22"/>
    </row>
    <row r="9" spans="1:31" x14ac:dyDescent="0.3">
      <c r="E9" s="1">
        <v>6</v>
      </c>
      <c r="F9" s="3">
        <f t="shared" si="0"/>
        <v>32053.581764062084</v>
      </c>
      <c r="G9" s="3">
        <f t="shared" si="1"/>
        <v>8958.1543822346157</v>
      </c>
      <c r="H9" s="3">
        <f t="shared" si="2"/>
        <v>3942.5905569796364</v>
      </c>
      <c r="I9" s="3">
        <f t="shared" si="3"/>
        <v>5015.5638252549797</v>
      </c>
      <c r="J9" s="3">
        <f t="shared" si="4"/>
        <v>27038.017938807105</v>
      </c>
      <c r="L9" s="1">
        <v>6</v>
      </c>
      <c r="M9" s="3">
        <f t="shared" si="5"/>
        <v>32053.581764062084</v>
      </c>
      <c r="N9" s="3">
        <f t="shared" si="6"/>
        <v>8958.1543822346157</v>
      </c>
      <c r="O9" s="3">
        <f t="shared" si="7"/>
        <v>3942.5905569796364</v>
      </c>
      <c r="P9" s="3">
        <f t="shared" si="8"/>
        <v>5015.5638252549788</v>
      </c>
      <c r="Q9" s="3">
        <f t="shared" si="9"/>
        <v>27038.017938807105</v>
      </c>
      <c r="S9" s="1">
        <f t="shared" si="15"/>
        <v>6</v>
      </c>
      <c r="T9" s="3">
        <f t="shared" si="10"/>
        <v>32053.581764062084</v>
      </c>
      <c r="U9" s="3">
        <f t="shared" si="11"/>
        <v>8958.1543822346157</v>
      </c>
      <c r="V9" s="3">
        <f t="shared" si="12"/>
        <v>3942.5905569796364</v>
      </c>
      <c r="W9" s="3">
        <f t="shared" si="13"/>
        <v>5015.5638252549788</v>
      </c>
      <c r="X9" s="3">
        <f t="shared" si="14"/>
        <v>27038.017938807105</v>
      </c>
      <c r="Z9" s="19">
        <v>30</v>
      </c>
      <c r="AA9" s="2">
        <v>140363.97453750917</v>
      </c>
      <c r="AB9" s="2">
        <v>6345.4658179169728</v>
      </c>
      <c r="AC9" s="22"/>
      <c r="AD9" s="22"/>
    </row>
    <row r="10" spans="1:31" x14ac:dyDescent="0.3">
      <c r="E10" s="1">
        <v>7</v>
      </c>
      <c r="F10" s="3">
        <f t="shared" si="0"/>
        <v>27038.017938807105</v>
      </c>
      <c r="G10" s="3">
        <f t="shared" si="1"/>
        <v>8958.1543822346157</v>
      </c>
      <c r="H10" s="3">
        <f t="shared" si="2"/>
        <v>3325.6762064732739</v>
      </c>
      <c r="I10" s="3">
        <f t="shared" si="3"/>
        <v>5632.4781757613418</v>
      </c>
      <c r="J10" s="3">
        <f t="shared" si="4"/>
        <v>21405.539763045763</v>
      </c>
      <c r="L10" s="1">
        <v>7</v>
      </c>
      <c r="M10" s="3">
        <f t="shared" si="5"/>
        <v>27038.017938807105</v>
      </c>
      <c r="N10" s="3">
        <f t="shared" si="6"/>
        <v>8958.1543822346157</v>
      </c>
      <c r="O10" s="3">
        <f t="shared" si="7"/>
        <v>3325.6762064732734</v>
      </c>
      <c r="P10" s="3">
        <f t="shared" si="8"/>
        <v>5632.4781757613418</v>
      </c>
      <c r="Q10" s="3">
        <f t="shared" si="9"/>
        <v>21405.539763045763</v>
      </c>
      <c r="S10" s="1">
        <f t="shared" si="15"/>
        <v>7</v>
      </c>
      <c r="T10" s="3">
        <f t="shared" si="10"/>
        <v>27038.017938807105</v>
      </c>
      <c r="U10" s="3">
        <f t="shared" si="11"/>
        <v>8958.1543822346157</v>
      </c>
      <c r="V10" s="3">
        <f t="shared" si="12"/>
        <v>3325.6762064732734</v>
      </c>
      <c r="W10" s="3">
        <f t="shared" si="13"/>
        <v>5632.4781757613418</v>
      </c>
      <c r="X10" s="3">
        <f t="shared" si="14"/>
        <v>21405.539763045763</v>
      </c>
      <c r="Z10" s="19">
        <v>35</v>
      </c>
      <c r="AA10" s="2">
        <v>169027.52393181471</v>
      </c>
      <c r="AB10" s="2">
        <v>6257.9292551947065</v>
      </c>
      <c r="AC10" s="22"/>
      <c r="AD10" s="22"/>
    </row>
    <row r="11" spans="1:31" x14ac:dyDescent="0.3">
      <c r="E11" s="1">
        <v>8</v>
      </c>
      <c r="F11" s="3">
        <f t="shared" si="0"/>
        <v>21405.539763045763</v>
      </c>
      <c r="G11" s="3">
        <f t="shared" si="1"/>
        <v>8958.1543822346157</v>
      </c>
      <c r="H11" s="3">
        <f t="shared" si="2"/>
        <v>2632.881390854629</v>
      </c>
      <c r="I11" s="3">
        <f t="shared" si="3"/>
        <v>6325.2729913799867</v>
      </c>
      <c r="J11" s="3">
        <f t="shared" si="4"/>
        <v>15080.266771665776</v>
      </c>
      <c r="L11" s="1">
        <v>8</v>
      </c>
      <c r="M11" s="3">
        <f t="shared" si="5"/>
        <v>21405.539763045763</v>
      </c>
      <c r="N11" s="3">
        <f t="shared" si="6"/>
        <v>8958.1543822346157</v>
      </c>
      <c r="O11" s="3">
        <f t="shared" si="7"/>
        <v>2632.881390854629</v>
      </c>
      <c r="P11" s="3">
        <f t="shared" si="8"/>
        <v>6325.2729913799876</v>
      </c>
      <c r="Q11" s="3">
        <f t="shared" si="9"/>
        <v>15080.266771665774</v>
      </c>
      <c r="S11" s="1">
        <f t="shared" si="15"/>
        <v>8</v>
      </c>
      <c r="T11" s="3">
        <f t="shared" si="10"/>
        <v>21405.539763045763</v>
      </c>
      <c r="U11" s="3">
        <f t="shared" si="11"/>
        <v>8958.1543822346157</v>
      </c>
      <c r="V11" s="3">
        <f t="shared" si="12"/>
        <v>2632.881390854629</v>
      </c>
      <c r="W11" s="3">
        <f t="shared" si="13"/>
        <v>6325.2729913799876</v>
      </c>
      <c r="X11" s="3">
        <f t="shared" si="14"/>
        <v>15080.266771665774</v>
      </c>
      <c r="Z11" s="19">
        <v>40</v>
      </c>
      <c r="AA11" s="2">
        <v>198398.60593364594</v>
      </c>
      <c r="AB11" s="2">
        <v>6209.9651483411471</v>
      </c>
      <c r="AC11" s="22"/>
      <c r="AD11" s="22"/>
    </row>
    <row r="12" spans="1:31" x14ac:dyDescent="0.3">
      <c r="E12" s="1">
        <v>9</v>
      </c>
      <c r="F12" s="3">
        <f t="shared" si="0"/>
        <v>15080.266771665776</v>
      </c>
      <c r="G12" s="3">
        <f t="shared" si="1"/>
        <v>8958.1543822346157</v>
      </c>
      <c r="H12" s="3">
        <f t="shared" si="2"/>
        <v>1854.8728129148903</v>
      </c>
      <c r="I12" s="3">
        <f t="shared" si="3"/>
        <v>7103.2815693197253</v>
      </c>
      <c r="J12" s="3">
        <f t="shared" si="4"/>
        <v>7976.9852023460508</v>
      </c>
      <c r="L12" s="1">
        <v>9</v>
      </c>
      <c r="M12" s="3">
        <f t="shared" si="5"/>
        <v>15080.266771665774</v>
      </c>
      <c r="N12" s="3">
        <f t="shared" si="6"/>
        <v>8958.1543822346157</v>
      </c>
      <c r="O12" s="3">
        <f t="shared" si="7"/>
        <v>1854.8728129148901</v>
      </c>
      <c r="P12" s="3">
        <f t="shared" si="8"/>
        <v>7103.2815693197253</v>
      </c>
      <c r="Q12" s="3">
        <f t="shared" si="9"/>
        <v>7976.9852023460489</v>
      </c>
      <c r="S12" s="1">
        <f t="shared" si="15"/>
        <v>9</v>
      </c>
      <c r="T12" s="3">
        <f t="shared" si="10"/>
        <v>15080.266771665774</v>
      </c>
      <c r="U12" s="3">
        <f t="shared" si="11"/>
        <v>8958.1543822346157</v>
      </c>
      <c r="V12" s="3">
        <f t="shared" si="12"/>
        <v>1854.8728129148901</v>
      </c>
      <c r="W12" s="3">
        <f t="shared" si="13"/>
        <v>7103.2815693197253</v>
      </c>
      <c r="X12" s="3">
        <f t="shared" si="14"/>
        <v>7976.9852023460489</v>
      </c>
      <c r="Z12" s="19">
        <v>45</v>
      </c>
      <c r="AA12" s="2">
        <v>228254.36407141428</v>
      </c>
      <c r="AB12" s="2">
        <v>6183.430312698094</v>
      </c>
      <c r="AC12" s="22"/>
      <c r="AD12" s="22"/>
    </row>
    <row r="13" spans="1:31" x14ac:dyDescent="0.3">
      <c r="E13" s="1">
        <v>10</v>
      </c>
      <c r="F13" s="3">
        <f t="shared" si="0"/>
        <v>7976.9852023460508</v>
      </c>
      <c r="G13" s="3">
        <f t="shared" si="1"/>
        <v>8958.1543822346157</v>
      </c>
      <c r="H13" s="3">
        <f t="shared" si="2"/>
        <v>981.16917988856426</v>
      </c>
      <c r="I13" s="3">
        <f t="shared" si="3"/>
        <v>7976.9852023460517</v>
      </c>
      <c r="J13" s="3">
        <f t="shared" si="4"/>
        <v>0</v>
      </c>
      <c r="L13" s="1">
        <v>10</v>
      </c>
      <c r="M13" s="3">
        <f t="shared" si="5"/>
        <v>7976.9852023460489</v>
      </c>
      <c r="N13" s="3">
        <f t="shared" si="6"/>
        <v>8958.1543822346157</v>
      </c>
      <c r="O13" s="3">
        <f t="shared" si="7"/>
        <v>981.16917988856426</v>
      </c>
      <c r="P13" s="3">
        <f t="shared" si="8"/>
        <v>7976.9852023460517</v>
      </c>
      <c r="Q13" s="3">
        <f t="shared" si="9"/>
        <v>0</v>
      </c>
      <c r="S13" s="1">
        <f t="shared" si="15"/>
        <v>10</v>
      </c>
      <c r="T13" s="3">
        <f t="shared" si="10"/>
        <v>7976.9852023460489</v>
      </c>
      <c r="U13" s="3">
        <f t="shared" si="11"/>
        <v>8958.1543822346157</v>
      </c>
      <c r="V13" s="3">
        <f t="shared" si="12"/>
        <v>981.16917988856426</v>
      </c>
      <c r="W13" s="3">
        <f t="shared" si="13"/>
        <v>7976.9852023460517</v>
      </c>
      <c r="X13" s="3">
        <f t="shared" si="14"/>
        <v>-2.7284841053187847E-12</v>
      </c>
      <c r="Z13" s="19">
        <v>50</v>
      </c>
      <c r="AA13" s="2">
        <v>258433.62808911878</v>
      </c>
      <c r="AB13" s="2">
        <v>6168.6725617823768</v>
      </c>
      <c r="AC13" s="22"/>
      <c r="AD13" s="22"/>
    </row>
    <row r="14" spans="1:31" x14ac:dyDescent="0.3">
      <c r="E14" s="1">
        <v>11</v>
      </c>
      <c r="F14" s="3">
        <f t="shared" si="0"/>
        <v>0</v>
      </c>
      <c r="G14" s="3">
        <f t="shared" si="1"/>
        <v>8958.1543822346157</v>
      </c>
      <c r="H14" s="3">
        <f t="shared" si="2"/>
        <v>0</v>
      </c>
      <c r="I14" s="3">
        <f t="shared" si="3"/>
        <v>8958.1543822346157</v>
      </c>
      <c r="J14" s="3">
        <f t="shared" si="4"/>
        <v>-8958.1543822346157</v>
      </c>
      <c r="L14" s="1">
        <v>11</v>
      </c>
      <c r="M14" s="3">
        <f t="shared" si="5"/>
        <v>0</v>
      </c>
      <c r="N14" s="3">
        <f t="shared" si="6"/>
        <v>8958.1543822346157</v>
      </c>
      <c r="O14" s="3" t="e">
        <f t="shared" si="7"/>
        <v>#NUM!</v>
      </c>
      <c r="P14" s="3" t="e">
        <f t="shared" si="8"/>
        <v>#NUM!</v>
      </c>
      <c r="Q14" s="3" t="e">
        <f t="shared" si="9"/>
        <v>#NUM!</v>
      </c>
      <c r="S14" s="1" t="str">
        <f t="shared" si="15"/>
        <v/>
      </c>
      <c r="T14" s="3" t="str">
        <f t="shared" si="10"/>
        <v/>
      </c>
      <c r="U14" s="3" t="str">
        <f t="shared" si="11"/>
        <v/>
      </c>
      <c r="V14" s="3" t="str">
        <f t="shared" si="12"/>
        <v/>
      </c>
      <c r="W14" s="3" t="str">
        <f t="shared" si="13"/>
        <v/>
      </c>
      <c r="X14" s="3" t="str">
        <f t="shared" si="14"/>
        <v/>
      </c>
    </row>
    <row r="15" spans="1:31" x14ac:dyDescent="0.3">
      <c r="E15" s="1">
        <v>12</v>
      </c>
      <c r="F15" s="3">
        <f t="shared" si="0"/>
        <v>-8958.1543822346157</v>
      </c>
      <c r="G15" s="3">
        <f t="shared" si="1"/>
        <v>8958.1543822346157</v>
      </c>
      <c r="H15" s="3">
        <f t="shared" si="2"/>
        <v>-1101.8529890148577</v>
      </c>
      <c r="I15" s="3">
        <f t="shared" si="3"/>
        <v>10060.007371249474</v>
      </c>
      <c r="J15" s="3">
        <f t="shared" si="4"/>
        <v>-19018.161753484092</v>
      </c>
      <c r="L15" s="1">
        <v>12</v>
      </c>
      <c r="M15" s="3" t="e">
        <f t="shared" si="5"/>
        <v>#NUM!</v>
      </c>
      <c r="N15" s="3">
        <f t="shared" si="6"/>
        <v>8958.1543822346157</v>
      </c>
      <c r="O15" s="3" t="e">
        <f t="shared" si="7"/>
        <v>#NUM!</v>
      </c>
      <c r="P15" s="3" t="e">
        <f t="shared" si="8"/>
        <v>#NUM!</v>
      </c>
      <c r="Q15" s="3" t="e">
        <f t="shared" si="9"/>
        <v>#NUM!</v>
      </c>
      <c r="S15" s="1" t="str">
        <f t="shared" si="15"/>
        <v/>
      </c>
      <c r="T15" s="3" t="str">
        <f t="shared" si="10"/>
        <v/>
      </c>
      <c r="U15" s="3" t="str">
        <f t="shared" si="11"/>
        <v/>
      </c>
      <c r="V15" s="3" t="str">
        <f t="shared" si="12"/>
        <v/>
      </c>
      <c r="W15" s="3" t="str">
        <f t="shared" si="13"/>
        <v/>
      </c>
      <c r="X15" s="3" t="str">
        <f t="shared" si="14"/>
        <v/>
      </c>
    </row>
    <row r="16" spans="1:31" x14ac:dyDescent="0.3">
      <c r="E16" s="1">
        <v>13</v>
      </c>
      <c r="F16" s="3">
        <f t="shared" si="0"/>
        <v>-19018.161753484092</v>
      </c>
      <c r="G16" s="3">
        <f t="shared" si="1"/>
        <v>8958.1543822346157</v>
      </c>
      <c r="H16" s="3">
        <f t="shared" si="2"/>
        <v>-2339.2338956785434</v>
      </c>
      <c r="I16" s="3">
        <f t="shared" si="3"/>
        <v>11297.38827791316</v>
      </c>
      <c r="J16" s="3">
        <f t="shared" si="4"/>
        <v>-30315.550031397252</v>
      </c>
      <c r="L16" s="1">
        <v>13</v>
      </c>
      <c r="M16" s="3" t="e">
        <f t="shared" si="5"/>
        <v>#NUM!</v>
      </c>
      <c r="N16" s="3">
        <f t="shared" si="6"/>
        <v>8958.1543822346157</v>
      </c>
      <c r="O16" s="3" t="e">
        <f t="shared" si="7"/>
        <v>#NUM!</v>
      </c>
      <c r="P16" s="3" t="e">
        <f t="shared" si="8"/>
        <v>#NUM!</v>
      </c>
      <c r="Q16" s="3" t="e">
        <f t="shared" si="9"/>
        <v>#NUM!</v>
      </c>
      <c r="S16" s="1" t="str">
        <f t="shared" si="15"/>
        <v/>
      </c>
      <c r="T16" s="3" t="str">
        <f t="shared" si="10"/>
        <v/>
      </c>
      <c r="U16" s="3" t="str">
        <f t="shared" si="11"/>
        <v/>
      </c>
      <c r="V16" s="3" t="str">
        <f t="shared" si="12"/>
        <v/>
      </c>
      <c r="W16" s="3" t="str">
        <f t="shared" si="13"/>
        <v/>
      </c>
      <c r="X16" s="3" t="str">
        <f t="shared" si="14"/>
        <v/>
      </c>
    </row>
    <row r="17" spans="5:24" x14ac:dyDescent="0.3">
      <c r="E17" s="1">
        <v>14</v>
      </c>
      <c r="F17" s="3">
        <f t="shared" si="0"/>
        <v>-30315.550031397252</v>
      </c>
      <c r="G17" s="3">
        <f t="shared" si="1"/>
        <v>8958.1543822346157</v>
      </c>
      <c r="H17" s="3">
        <f t="shared" si="2"/>
        <v>-3728.8126538618617</v>
      </c>
      <c r="I17" s="3">
        <f t="shared" si="3"/>
        <v>12686.967036096477</v>
      </c>
      <c r="J17" s="3">
        <f t="shared" si="4"/>
        <v>-43002.517067493725</v>
      </c>
      <c r="L17" s="1">
        <v>14</v>
      </c>
      <c r="M17" s="3" t="e">
        <f t="shared" si="5"/>
        <v>#NUM!</v>
      </c>
      <c r="N17" s="3">
        <f t="shared" si="6"/>
        <v>8958.1543822346157</v>
      </c>
      <c r="O17" s="3" t="e">
        <f t="shared" si="7"/>
        <v>#NUM!</v>
      </c>
      <c r="P17" s="3" t="e">
        <f t="shared" si="8"/>
        <v>#NUM!</v>
      </c>
      <c r="Q17" s="3" t="e">
        <f t="shared" si="9"/>
        <v>#NUM!</v>
      </c>
      <c r="S17" s="1" t="str">
        <f t="shared" si="15"/>
        <v/>
      </c>
      <c r="T17" s="3" t="str">
        <f t="shared" si="10"/>
        <v/>
      </c>
      <c r="U17" s="3" t="str">
        <f t="shared" si="11"/>
        <v/>
      </c>
      <c r="V17" s="3" t="str">
        <f t="shared" si="12"/>
        <v/>
      </c>
      <c r="W17" s="3" t="str">
        <f t="shared" si="13"/>
        <v/>
      </c>
      <c r="X17" s="3" t="str">
        <f t="shared" si="14"/>
        <v/>
      </c>
    </row>
    <row r="18" spans="5:24" x14ac:dyDescent="0.3">
      <c r="E18" s="1">
        <v>15</v>
      </c>
      <c r="F18" s="3">
        <f t="shared" si="0"/>
        <v>-43002.517067493725</v>
      </c>
      <c r="G18" s="3">
        <f t="shared" si="1"/>
        <v>8958.1543822346157</v>
      </c>
      <c r="H18" s="3">
        <f t="shared" si="2"/>
        <v>-5289.3095993017278</v>
      </c>
      <c r="I18" s="3">
        <f t="shared" si="3"/>
        <v>14247.463981536344</v>
      </c>
      <c r="J18" s="3">
        <f t="shared" si="4"/>
        <v>-57249.981049030073</v>
      </c>
      <c r="L18" s="1">
        <v>15</v>
      </c>
      <c r="M18" s="3" t="e">
        <f t="shared" si="5"/>
        <v>#NUM!</v>
      </c>
      <c r="N18" s="3">
        <f t="shared" si="6"/>
        <v>8958.1543822346157</v>
      </c>
      <c r="O18" s="3" t="e">
        <f t="shared" si="7"/>
        <v>#NUM!</v>
      </c>
      <c r="P18" s="3" t="e">
        <f t="shared" si="8"/>
        <v>#NUM!</v>
      </c>
      <c r="Q18" s="3" t="e">
        <f t="shared" si="9"/>
        <v>#NUM!</v>
      </c>
      <c r="S18" s="1" t="str">
        <f t="shared" si="15"/>
        <v/>
      </c>
      <c r="T18" s="3" t="str">
        <f t="shared" si="10"/>
        <v/>
      </c>
      <c r="U18" s="3" t="str">
        <f t="shared" si="11"/>
        <v/>
      </c>
      <c r="V18" s="3" t="str">
        <f t="shared" si="12"/>
        <v/>
      </c>
      <c r="W18" s="3" t="str">
        <f t="shared" si="13"/>
        <v/>
      </c>
      <c r="X18" s="3" t="str">
        <f t="shared" si="14"/>
        <v/>
      </c>
    </row>
    <row r="19" spans="5:24" x14ac:dyDescent="0.3">
      <c r="E19" s="10" t="s">
        <v>15</v>
      </c>
      <c r="F19" s="11"/>
      <c r="G19" s="11">
        <f>SUM(G4:G18)</f>
        <v>134372.31573351924</v>
      </c>
      <c r="H19" s="11">
        <f>SUM(H4:H18)</f>
        <v>27122.334684489164</v>
      </c>
      <c r="I19" s="11">
        <f>SUM(I4:I18)</f>
        <v>107249.98104903009</v>
      </c>
      <c r="J19" s="11"/>
      <c r="L19" s="10" t="s">
        <v>15</v>
      </c>
      <c r="M19" s="11"/>
      <c r="N19" s="11">
        <f>SUM(N4:N18)</f>
        <v>134372.31573351924</v>
      </c>
      <c r="O19" s="11" t="e">
        <f>SUM(O4:O18)</f>
        <v>#NUM!</v>
      </c>
      <c r="P19" s="11" t="e">
        <f>SUM(P4:P18)</f>
        <v>#NUM!</v>
      </c>
      <c r="Q19" s="11"/>
      <c r="S19" s="1" t="str">
        <f t="shared" si="15"/>
        <v/>
      </c>
      <c r="T19" s="3" t="str">
        <f t="shared" si="10"/>
        <v/>
      </c>
      <c r="U19" s="3" t="str">
        <f t="shared" si="11"/>
        <v/>
      </c>
      <c r="V19" s="3" t="str">
        <f t="shared" si="12"/>
        <v/>
      </c>
      <c r="W19" s="3" t="str">
        <f t="shared" si="13"/>
        <v/>
      </c>
      <c r="X19" s="3" t="str">
        <f t="shared" si="14"/>
        <v/>
      </c>
    </row>
    <row r="20" spans="5:24" x14ac:dyDescent="0.3">
      <c r="S20" s="1" t="str">
        <f t="shared" si="15"/>
        <v/>
      </c>
      <c r="T20" s="3" t="str">
        <f t="shared" si="10"/>
        <v/>
      </c>
      <c r="U20" s="3" t="str">
        <f t="shared" si="11"/>
        <v/>
      </c>
      <c r="V20" s="3" t="str">
        <f t="shared" si="12"/>
        <v/>
      </c>
      <c r="W20" s="3" t="str">
        <f t="shared" si="13"/>
        <v/>
      </c>
      <c r="X20" s="3" t="str">
        <f t="shared" si="14"/>
        <v/>
      </c>
    </row>
    <row r="21" spans="5:24" x14ac:dyDescent="0.3">
      <c r="S21" s="1" t="str">
        <f t="shared" si="15"/>
        <v/>
      </c>
      <c r="T21" s="3" t="str">
        <f t="shared" si="10"/>
        <v/>
      </c>
      <c r="U21" s="3" t="str">
        <f t="shared" si="11"/>
        <v/>
      </c>
      <c r="V21" s="3" t="str">
        <f t="shared" si="12"/>
        <v/>
      </c>
      <c r="W21" s="3" t="str">
        <f t="shared" si="13"/>
        <v/>
      </c>
      <c r="X21" s="3" t="str">
        <f t="shared" si="14"/>
        <v/>
      </c>
    </row>
    <row r="22" spans="5:24" x14ac:dyDescent="0.3">
      <c r="S22" s="1" t="str">
        <f t="shared" si="15"/>
        <v/>
      </c>
      <c r="T22" s="3" t="str">
        <f t="shared" si="10"/>
        <v/>
      </c>
      <c r="U22" s="3" t="str">
        <f t="shared" si="11"/>
        <v/>
      </c>
      <c r="V22" s="3" t="str">
        <f t="shared" si="12"/>
        <v/>
      </c>
      <c r="W22" s="3" t="str">
        <f t="shared" si="13"/>
        <v/>
      </c>
      <c r="X22" s="3" t="str">
        <f t="shared" si="14"/>
        <v/>
      </c>
    </row>
    <row r="23" spans="5:24" x14ac:dyDescent="0.3">
      <c r="S23" s="1" t="str">
        <f t="shared" si="15"/>
        <v/>
      </c>
      <c r="T23" s="3" t="str">
        <f t="shared" si="10"/>
        <v/>
      </c>
      <c r="U23" s="3" t="str">
        <f t="shared" si="11"/>
        <v/>
      </c>
      <c r="V23" s="3" t="str">
        <f t="shared" si="12"/>
        <v/>
      </c>
      <c r="W23" s="3" t="str">
        <f t="shared" si="13"/>
        <v/>
      </c>
      <c r="X23" s="3" t="str">
        <f t="shared" si="14"/>
        <v/>
      </c>
    </row>
    <row r="24" spans="5:24" x14ac:dyDescent="0.3">
      <c r="S24" s="1" t="str">
        <f t="shared" si="15"/>
        <v/>
      </c>
      <c r="T24" s="3" t="str">
        <f t="shared" si="10"/>
        <v/>
      </c>
      <c r="U24" s="3" t="str">
        <f t="shared" si="11"/>
        <v/>
      </c>
      <c r="V24" s="3" t="str">
        <f t="shared" si="12"/>
        <v/>
      </c>
      <c r="W24" s="3" t="str">
        <f t="shared" si="13"/>
        <v/>
      </c>
      <c r="X24" s="3" t="str">
        <f t="shared" si="14"/>
        <v/>
      </c>
    </row>
    <row r="25" spans="5:24" x14ac:dyDescent="0.3">
      <c r="S25" s="1" t="str">
        <f t="shared" si="15"/>
        <v/>
      </c>
      <c r="T25" s="3" t="str">
        <f t="shared" si="10"/>
        <v/>
      </c>
      <c r="U25" s="3" t="str">
        <f t="shared" si="11"/>
        <v/>
      </c>
      <c r="V25" s="3" t="str">
        <f t="shared" si="12"/>
        <v/>
      </c>
      <c r="W25" s="3" t="str">
        <f t="shared" si="13"/>
        <v/>
      </c>
      <c r="X25" s="3" t="str">
        <f t="shared" si="14"/>
        <v/>
      </c>
    </row>
    <row r="26" spans="5:24" x14ac:dyDescent="0.3">
      <c r="S26" s="1" t="str">
        <f t="shared" si="15"/>
        <v/>
      </c>
      <c r="T26" s="3" t="str">
        <f t="shared" si="10"/>
        <v/>
      </c>
      <c r="U26" s="3" t="str">
        <f t="shared" si="11"/>
        <v/>
      </c>
      <c r="V26" s="3" t="str">
        <f t="shared" si="12"/>
        <v/>
      </c>
      <c r="W26" s="3" t="str">
        <f t="shared" si="13"/>
        <v/>
      </c>
      <c r="X26" s="3" t="str">
        <f t="shared" si="14"/>
        <v/>
      </c>
    </row>
    <row r="27" spans="5:24" x14ac:dyDescent="0.3">
      <c r="S27" s="1" t="str">
        <f t="shared" si="15"/>
        <v/>
      </c>
      <c r="T27" s="3" t="str">
        <f t="shared" si="10"/>
        <v/>
      </c>
      <c r="U27" s="3" t="str">
        <f t="shared" si="11"/>
        <v/>
      </c>
      <c r="V27" s="3" t="str">
        <f t="shared" si="12"/>
        <v/>
      </c>
      <c r="W27" s="3" t="str">
        <f t="shared" si="13"/>
        <v/>
      </c>
      <c r="X27" s="3" t="str">
        <f t="shared" si="14"/>
        <v/>
      </c>
    </row>
    <row r="28" spans="5:24" x14ac:dyDescent="0.3">
      <c r="S28" s="1" t="str">
        <f t="shared" si="15"/>
        <v/>
      </c>
      <c r="T28" s="3" t="str">
        <f t="shared" si="10"/>
        <v/>
      </c>
      <c r="U28" s="3" t="str">
        <f t="shared" si="11"/>
        <v/>
      </c>
      <c r="V28" s="3" t="str">
        <f t="shared" si="12"/>
        <v/>
      </c>
      <c r="W28" s="3" t="str">
        <f t="shared" si="13"/>
        <v/>
      </c>
      <c r="X28" s="3" t="str">
        <f t="shared" si="14"/>
        <v/>
      </c>
    </row>
    <row r="29" spans="5:24" x14ac:dyDescent="0.3">
      <c r="S29" s="1" t="str">
        <f t="shared" si="15"/>
        <v/>
      </c>
      <c r="T29" s="3" t="str">
        <f t="shared" si="10"/>
        <v/>
      </c>
      <c r="U29" s="3" t="str">
        <f t="shared" si="11"/>
        <v/>
      </c>
      <c r="V29" s="3" t="str">
        <f t="shared" si="12"/>
        <v/>
      </c>
      <c r="W29" s="3" t="str">
        <f t="shared" si="13"/>
        <v/>
      </c>
      <c r="X29" s="3" t="str">
        <f t="shared" si="14"/>
        <v/>
      </c>
    </row>
    <row r="30" spans="5:24" x14ac:dyDescent="0.3">
      <c r="S30" s="1" t="str">
        <f t="shared" si="15"/>
        <v/>
      </c>
      <c r="T30" s="3" t="str">
        <f t="shared" si="10"/>
        <v/>
      </c>
      <c r="U30" s="3" t="str">
        <f t="shared" si="11"/>
        <v/>
      </c>
      <c r="V30" s="3" t="str">
        <f t="shared" si="12"/>
        <v/>
      </c>
      <c r="W30" s="3" t="str">
        <f t="shared" si="13"/>
        <v/>
      </c>
      <c r="X30" s="3" t="str">
        <f t="shared" si="14"/>
        <v/>
      </c>
    </row>
    <row r="31" spans="5:24" x14ac:dyDescent="0.3">
      <c r="S31" s="1" t="str">
        <f t="shared" si="15"/>
        <v/>
      </c>
      <c r="T31" s="3" t="str">
        <f t="shared" si="10"/>
        <v/>
      </c>
      <c r="U31" s="3" t="str">
        <f t="shared" si="11"/>
        <v/>
      </c>
      <c r="V31" s="3" t="str">
        <f t="shared" si="12"/>
        <v/>
      </c>
      <c r="W31" s="3" t="str">
        <f t="shared" si="13"/>
        <v/>
      </c>
      <c r="X31" s="3" t="str">
        <f t="shared" si="14"/>
        <v/>
      </c>
    </row>
    <row r="32" spans="5:24" x14ac:dyDescent="0.3">
      <c r="S32" s="1" t="str">
        <f t="shared" si="15"/>
        <v/>
      </c>
      <c r="T32" s="3" t="str">
        <f t="shared" si="10"/>
        <v/>
      </c>
      <c r="U32" s="3" t="str">
        <f t="shared" si="11"/>
        <v/>
      </c>
      <c r="V32" s="3" t="str">
        <f t="shared" si="12"/>
        <v/>
      </c>
      <c r="W32" s="3" t="str">
        <f t="shared" si="13"/>
        <v/>
      </c>
      <c r="X32" s="3" t="str">
        <f t="shared" si="14"/>
        <v/>
      </c>
    </row>
    <row r="33" spans="19:24" x14ac:dyDescent="0.3">
      <c r="S33" s="1" t="str">
        <f t="shared" si="15"/>
        <v/>
      </c>
      <c r="T33" s="3" t="str">
        <f t="shared" si="10"/>
        <v/>
      </c>
      <c r="U33" s="3" t="str">
        <f t="shared" si="11"/>
        <v/>
      </c>
      <c r="V33" s="3" t="str">
        <f t="shared" si="12"/>
        <v/>
      </c>
      <c r="W33" s="3" t="str">
        <f t="shared" si="13"/>
        <v/>
      </c>
      <c r="X33" s="3" t="str">
        <f t="shared" si="14"/>
        <v/>
      </c>
    </row>
    <row r="34" spans="19:24" x14ac:dyDescent="0.3">
      <c r="S34" s="1" t="str">
        <f t="shared" si="15"/>
        <v/>
      </c>
      <c r="T34" s="3" t="str">
        <f t="shared" si="10"/>
        <v/>
      </c>
      <c r="U34" s="3" t="str">
        <f t="shared" si="11"/>
        <v/>
      </c>
      <c r="V34" s="3" t="str">
        <f t="shared" si="12"/>
        <v/>
      </c>
      <c r="W34" s="3" t="str">
        <f t="shared" si="13"/>
        <v/>
      </c>
      <c r="X34" s="3" t="str">
        <f t="shared" si="14"/>
        <v/>
      </c>
    </row>
    <row r="35" spans="19:24" x14ac:dyDescent="0.3">
      <c r="S35" s="1" t="str">
        <f t="shared" si="15"/>
        <v/>
      </c>
      <c r="T35" s="3" t="str">
        <f t="shared" si="10"/>
        <v/>
      </c>
      <c r="U35" s="3" t="str">
        <f t="shared" si="11"/>
        <v/>
      </c>
      <c r="V35" s="3" t="str">
        <f t="shared" si="12"/>
        <v/>
      </c>
      <c r="W35" s="3" t="str">
        <f t="shared" si="13"/>
        <v/>
      </c>
      <c r="X35" s="3" t="str">
        <f t="shared" si="14"/>
        <v/>
      </c>
    </row>
    <row r="36" spans="19:24" x14ac:dyDescent="0.3">
      <c r="S36" s="1" t="str">
        <f t="shared" si="15"/>
        <v/>
      </c>
      <c r="T36" s="3" t="str">
        <f t="shared" si="10"/>
        <v/>
      </c>
      <c r="U36" s="3" t="str">
        <f t="shared" si="11"/>
        <v/>
      </c>
      <c r="V36" s="3" t="str">
        <f t="shared" si="12"/>
        <v/>
      </c>
      <c r="W36" s="3" t="str">
        <f t="shared" si="13"/>
        <v/>
      </c>
      <c r="X36" s="3" t="str">
        <f t="shared" si="14"/>
        <v/>
      </c>
    </row>
    <row r="37" spans="19:24" x14ac:dyDescent="0.3">
      <c r="S37" s="1" t="str">
        <f t="shared" si="15"/>
        <v/>
      </c>
      <c r="T37" s="3" t="str">
        <f t="shared" si="10"/>
        <v/>
      </c>
      <c r="U37" s="3" t="str">
        <f t="shared" si="11"/>
        <v/>
      </c>
      <c r="V37" s="3" t="str">
        <f t="shared" si="12"/>
        <v/>
      </c>
      <c r="W37" s="3" t="str">
        <f t="shared" si="13"/>
        <v/>
      </c>
      <c r="X37" s="3" t="str">
        <f t="shared" si="14"/>
        <v/>
      </c>
    </row>
    <row r="38" spans="19:24" x14ac:dyDescent="0.3">
      <c r="S38" s="1" t="str">
        <f t="shared" si="15"/>
        <v/>
      </c>
      <c r="T38" s="3" t="str">
        <f t="shared" si="10"/>
        <v/>
      </c>
      <c r="U38" s="3" t="str">
        <f t="shared" si="11"/>
        <v/>
      </c>
      <c r="V38" s="3" t="str">
        <f t="shared" si="12"/>
        <v/>
      </c>
      <c r="W38" s="3" t="str">
        <f t="shared" si="13"/>
        <v/>
      </c>
      <c r="X38" s="3" t="str">
        <f t="shared" si="14"/>
        <v/>
      </c>
    </row>
    <row r="39" spans="19:24" x14ac:dyDescent="0.3">
      <c r="S39" s="1" t="str">
        <f t="shared" si="15"/>
        <v/>
      </c>
      <c r="T39" s="3" t="str">
        <f t="shared" si="10"/>
        <v/>
      </c>
      <c r="U39" s="3" t="str">
        <f t="shared" si="11"/>
        <v/>
      </c>
      <c r="V39" s="3" t="str">
        <f t="shared" si="12"/>
        <v/>
      </c>
      <c r="W39" s="3" t="str">
        <f t="shared" si="13"/>
        <v/>
      </c>
      <c r="X39" s="3" t="str">
        <f t="shared" si="14"/>
        <v/>
      </c>
    </row>
    <row r="40" spans="19:24" x14ac:dyDescent="0.3">
      <c r="S40" s="1" t="str">
        <f t="shared" si="15"/>
        <v/>
      </c>
      <c r="T40" s="3" t="str">
        <f t="shared" si="10"/>
        <v/>
      </c>
      <c r="U40" s="3" t="str">
        <f t="shared" si="11"/>
        <v/>
      </c>
      <c r="V40" s="3" t="str">
        <f t="shared" si="12"/>
        <v/>
      </c>
      <c r="W40" s="3" t="str">
        <f t="shared" si="13"/>
        <v/>
      </c>
      <c r="X40" s="3" t="str">
        <f t="shared" si="14"/>
        <v/>
      </c>
    </row>
    <row r="41" spans="19:24" x14ac:dyDescent="0.3">
      <c r="S41" s="1" t="str">
        <f t="shared" si="15"/>
        <v/>
      </c>
      <c r="T41" s="3" t="str">
        <f t="shared" si="10"/>
        <v/>
      </c>
      <c r="U41" s="3" t="str">
        <f t="shared" si="11"/>
        <v/>
      </c>
      <c r="V41" s="3" t="str">
        <f t="shared" si="12"/>
        <v/>
      </c>
      <c r="W41" s="3" t="str">
        <f t="shared" si="13"/>
        <v/>
      </c>
      <c r="X41" s="3" t="str">
        <f t="shared" si="14"/>
        <v/>
      </c>
    </row>
    <row r="42" spans="19:24" x14ac:dyDescent="0.3">
      <c r="S42" s="1" t="str">
        <f t="shared" si="15"/>
        <v/>
      </c>
      <c r="T42" s="3" t="str">
        <f t="shared" si="10"/>
        <v/>
      </c>
      <c r="U42" s="3" t="str">
        <f t="shared" si="11"/>
        <v/>
      </c>
      <c r="V42" s="3" t="str">
        <f t="shared" si="12"/>
        <v/>
      </c>
      <c r="W42" s="3" t="str">
        <f t="shared" si="13"/>
        <v/>
      </c>
      <c r="X42" s="3" t="str">
        <f t="shared" si="14"/>
        <v/>
      </c>
    </row>
    <row r="43" spans="19:24" x14ac:dyDescent="0.3">
      <c r="S43" s="1" t="str">
        <f t="shared" si="15"/>
        <v/>
      </c>
      <c r="T43" s="3" t="str">
        <f t="shared" si="10"/>
        <v/>
      </c>
      <c r="U43" s="3" t="str">
        <f t="shared" si="11"/>
        <v/>
      </c>
      <c r="V43" s="3" t="str">
        <f t="shared" si="12"/>
        <v/>
      </c>
      <c r="W43" s="3" t="str">
        <f t="shared" si="13"/>
        <v/>
      </c>
      <c r="X43" s="3" t="str">
        <f t="shared" si="14"/>
        <v/>
      </c>
    </row>
    <row r="44" spans="19:24" x14ac:dyDescent="0.3">
      <c r="S44" s="1" t="str">
        <f t="shared" si="15"/>
        <v/>
      </c>
      <c r="T44" s="3" t="str">
        <f t="shared" si="10"/>
        <v/>
      </c>
      <c r="U44" s="3" t="str">
        <f t="shared" si="11"/>
        <v/>
      </c>
      <c r="V44" s="3" t="str">
        <f t="shared" si="12"/>
        <v/>
      </c>
      <c r="W44" s="3" t="str">
        <f t="shared" si="13"/>
        <v/>
      </c>
      <c r="X44" s="3" t="str">
        <f t="shared" si="14"/>
        <v/>
      </c>
    </row>
    <row r="45" spans="19:24" x14ac:dyDescent="0.3">
      <c r="S45" s="1" t="str">
        <f t="shared" si="15"/>
        <v/>
      </c>
      <c r="T45" s="3" t="str">
        <f t="shared" si="10"/>
        <v/>
      </c>
      <c r="U45" s="3" t="str">
        <f t="shared" si="11"/>
        <v/>
      </c>
      <c r="V45" s="3" t="str">
        <f t="shared" si="12"/>
        <v/>
      </c>
      <c r="W45" s="3" t="str">
        <f t="shared" si="13"/>
        <v/>
      </c>
      <c r="X45" s="3" t="str">
        <f t="shared" si="14"/>
        <v/>
      </c>
    </row>
    <row r="46" spans="19:24" x14ac:dyDescent="0.3">
      <c r="S46" s="1" t="str">
        <f t="shared" si="15"/>
        <v/>
      </c>
      <c r="T46" s="3" t="str">
        <f t="shared" si="10"/>
        <v/>
      </c>
      <c r="U46" s="3" t="str">
        <f t="shared" si="11"/>
        <v/>
      </c>
      <c r="V46" s="3" t="str">
        <f t="shared" si="12"/>
        <v/>
      </c>
      <c r="W46" s="3" t="str">
        <f t="shared" si="13"/>
        <v/>
      </c>
      <c r="X46" s="3" t="str">
        <f t="shared" si="14"/>
        <v/>
      </c>
    </row>
    <row r="47" spans="19:24" x14ac:dyDescent="0.3">
      <c r="S47" s="1" t="str">
        <f t="shared" si="15"/>
        <v/>
      </c>
      <c r="T47" s="3" t="str">
        <f t="shared" si="10"/>
        <v/>
      </c>
      <c r="U47" s="3" t="str">
        <f t="shared" si="11"/>
        <v/>
      </c>
      <c r="V47" s="3" t="str">
        <f t="shared" si="12"/>
        <v/>
      </c>
      <c r="W47" s="3" t="str">
        <f t="shared" si="13"/>
        <v/>
      </c>
      <c r="X47" s="3" t="str">
        <f t="shared" si="14"/>
        <v/>
      </c>
    </row>
    <row r="48" spans="19:24" x14ac:dyDescent="0.3">
      <c r="S48" s="1" t="str">
        <f t="shared" si="15"/>
        <v/>
      </c>
      <c r="T48" s="3" t="str">
        <f t="shared" si="10"/>
        <v/>
      </c>
      <c r="U48" s="3" t="str">
        <f t="shared" si="11"/>
        <v/>
      </c>
      <c r="V48" s="3" t="str">
        <f t="shared" si="12"/>
        <v/>
      </c>
      <c r="W48" s="3" t="str">
        <f t="shared" si="13"/>
        <v/>
      </c>
      <c r="X48" s="3" t="str">
        <f t="shared" si="14"/>
        <v/>
      </c>
    </row>
    <row r="49" spans="19:24" x14ac:dyDescent="0.3">
      <c r="S49" s="1" t="str">
        <f t="shared" si="15"/>
        <v/>
      </c>
      <c r="T49" s="3" t="str">
        <f t="shared" si="10"/>
        <v/>
      </c>
      <c r="U49" s="3" t="str">
        <f t="shared" si="11"/>
        <v/>
      </c>
      <c r="V49" s="3" t="str">
        <f t="shared" si="12"/>
        <v/>
      </c>
      <c r="W49" s="3" t="str">
        <f t="shared" si="13"/>
        <v/>
      </c>
      <c r="X49" s="3" t="str">
        <f t="shared" si="14"/>
        <v/>
      </c>
    </row>
    <row r="50" spans="19:24" x14ac:dyDescent="0.3">
      <c r="S50" s="1" t="str">
        <f t="shared" si="15"/>
        <v/>
      </c>
      <c r="T50" s="3" t="str">
        <f t="shared" si="10"/>
        <v/>
      </c>
      <c r="U50" s="3" t="str">
        <f t="shared" si="11"/>
        <v/>
      </c>
      <c r="V50" s="3" t="str">
        <f t="shared" si="12"/>
        <v/>
      </c>
      <c r="W50" s="3" t="str">
        <f t="shared" si="13"/>
        <v/>
      </c>
      <c r="X50" s="3" t="str">
        <f t="shared" si="14"/>
        <v/>
      </c>
    </row>
    <row r="51" spans="19:24" x14ac:dyDescent="0.3">
      <c r="S51" s="1" t="str">
        <f t="shared" si="15"/>
        <v/>
      </c>
      <c r="T51" s="3" t="str">
        <f t="shared" si="10"/>
        <v/>
      </c>
      <c r="U51" s="3" t="str">
        <f t="shared" si="11"/>
        <v/>
      </c>
      <c r="V51" s="3" t="str">
        <f t="shared" si="12"/>
        <v/>
      </c>
      <c r="W51" s="3" t="str">
        <f t="shared" si="13"/>
        <v/>
      </c>
      <c r="X51" s="3" t="str">
        <f t="shared" si="14"/>
        <v/>
      </c>
    </row>
    <row r="52" spans="19:24" x14ac:dyDescent="0.3">
      <c r="S52" s="1" t="str">
        <f t="shared" si="15"/>
        <v/>
      </c>
      <c r="T52" s="3" t="str">
        <f t="shared" si="10"/>
        <v/>
      </c>
      <c r="U52" s="3" t="str">
        <f t="shared" si="11"/>
        <v/>
      </c>
      <c r="V52" s="3" t="str">
        <f t="shared" si="12"/>
        <v/>
      </c>
      <c r="W52" s="3" t="str">
        <f t="shared" si="13"/>
        <v/>
      </c>
      <c r="X52" s="3" t="str">
        <f t="shared" si="14"/>
        <v/>
      </c>
    </row>
    <row r="53" spans="19:24" x14ac:dyDescent="0.3">
      <c r="S53" s="1" t="str">
        <f t="shared" si="15"/>
        <v/>
      </c>
      <c r="T53" s="3" t="str">
        <f t="shared" si="10"/>
        <v/>
      </c>
      <c r="U53" s="3" t="str">
        <f t="shared" si="11"/>
        <v/>
      </c>
      <c r="V53" s="3" t="str">
        <f t="shared" si="12"/>
        <v/>
      </c>
      <c r="W53" s="3" t="str">
        <f t="shared" si="13"/>
        <v/>
      </c>
      <c r="X53" s="3" t="str">
        <f t="shared" si="14"/>
        <v/>
      </c>
    </row>
    <row r="54" spans="19:24" x14ac:dyDescent="0.3">
      <c r="S54" s="1" t="str">
        <f t="shared" si="15"/>
        <v/>
      </c>
      <c r="T54" s="3" t="str">
        <f t="shared" si="10"/>
        <v/>
      </c>
      <c r="U54" s="3" t="str">
        <f t="shared" si="11"/>
        <v/>
      </c>
      <c r="V54" s="3" t="str">
        <f t="shared" si="12"/>
        <v/>
      </c>
      <c r="W54" s="3" t="str">
        <f t="shared" si="13"/>
        <v/>
      </c>
      <c r="X54" s="3" t="str">
        <f t="shared" si="14"/>
        <v/>
      </c>
    </row>
    <row r="55" spans="19:24" x14ac:dyDescent="0.3">
      <c r="S55" s="1" t="str">
        <f t="shared" si="15"/>
        <v/>
      </c>
      <c r="T55" s="3" t="str">
        <f t="shared" si="10"/>
        <v/>
      </c>
      <c r="U55" s="3" t="str">
        <f t="shared" si="11"/>
        <v/>
      </c>
      <c r="V55" s="3" t="str">
        <f t="shared" si="12"/>
        <v/>
      </c>
      <c r="W55" s="3" t="str">
        <f t="shared" si="13"/>
        <v/>
      </c>
      <c r="X55" s="3" t="str">
        <f t="shared" si="14"/>
        <v/>
      </c>
    </row>
    <row r="56" spans="19:24" x14ac:dyDescent="0.3">
      <c r="S56" s="1" t="str">
        <f t="shared" si="15"/>
        <v/>
      </c>
      <c r="T56" s="3" t="str">
        <f t="shared" si="10"/>
        <v/>
      </c>
      <c r="U56" s="3" t="str">
        <f t="shared" si="11"/>
        <v/>
      </c>
      <c r="V56" s="3" t="str">
        <f t="shared" si="12"/>
        <v/>
      </c>
      <c r="W56" s="3" t="str">
        <f t="shared" si="13"/>
        <v/>
      </c>
      <c r="X56" s="3" t="str">
        <f t="shared" si="14"/>
        <v/>
      </c>
    </row>
    <row r="57" spans="19:24" x14ac:dyDescent="0.3">
      <c r="S57" s="1" t="str">
        <f t="shared" si="15"/>
        <v/>
      </c>
      <c r="T57" s="3" t="str">
        <f t="shared" si="10"/>
        <v/>
      </c>
      <c r="U57" s="3" t="str">
        <f t="shared" si="11"/>
        <v/>
      </c>
      <c r="V57" s="3" t="str">
        <f t="shared" si="12"/>
        <v/>
      </c>
      <c r="W57" s="3" t="str">
        <f t="shared" si="13"/>
        <v/>
      </c>
      <c r="X57" s="3" t="str">
        <f t="shared" si="14"/>
        <v/>
      </c>
    </row>
    <row r="58" spans="19:24" x14ac:dyDescent="0.3">
      <c r="S58" s="1" t="str">
        <f t="shared" si="15"/>
        <v/>
      </c>
      <c r="T58" s="3" t="str">
        <f t="shared" si="10"/>
        <v/>
      </c>
      <c r="U58" s="3" t="str">
        <f t="shared" si="11"/>
        <v/>
      </c>
      <c r="V58" s="3" t="str">
        <f t="shared" si="12"/>
        <v/>
      </c>
      <c r="W58" s="3" t="str">
        <f t="shared" si="13"/>
        <v/>
      </c>
      <c r="X58" s="3" t="str">
        <f t="shared" si="14"/>
        <v/>
      </c>
    </row>
    <row r="59" spans="19:24" x14ac:dyDescent="0.3">
      <c r="S59" s="1" t="str">
        <f t="shared" si="15"/>
        <v/>
      </c>
      <c r="T59" s="3" t="str">
        <f t="shared" si="10"/>
        <v/>
      </c>
      <c r="U59" s="3" t="str">
        <f t="shared" si="11"/>
        <v/>
      </c>
      <c r="V59" s="3" t="str">
        <f t="shared" si="12"/>
        <v/>
      </c>
      <c r="W59" s="3" t="str">
        <f t="shared" si="13"/>
        <v/>
      </c>
      <c r="X59" s="3" t="str">
        <f t="shared" si="14"/>
        <v/>
      </c>
    </row>
    <row r="60" spans="19:24" x14ac:dyDescent="0.3">
      <c r="S60" s="1" t="str">
        <f t="shared" si="15"/>
        <v/>
      </c>
      <c r="T60" s="3" t="str">
        <f t="shared" si="10"/>
        <v/>
      </c>
      <c r="U60" s="3" t="str">
        <f t="shared" si="11"/>
        <v/>
      </c>
      <c r="V60" s="3" t="str">
        <f t="shared" si="12"/>
        <v/>
      </c>
      <c r="W60" s="3" t="str">
        <f t="shared" si="13"/>
        <v/>
      </c>
      <c r="X60" s="3" t="str">
        <f t="shared" si="14"/>
        <v/>
      </c>
    </row>
    <row r="61" spans="19:24" x14ac:dyDescent="0.3">
      <c r="S61" s="1" t="str">
        <f t="shared" si="15"/>
        <v/>
      </c>
      <c r="T61" s="3" t="str">
        <f t="shared" si="10"/>
        <v/>
      </c>
      <c r="U61" s="3" t="str">
        <f t="shared" si="11"/>
        <v/>
      </c>
      <c r="V61" s="3" t="str">
        <f t="shared" si="12"/>
        <v/>
      </c>
      <c r="W61" s="3" t="str">
        <f t="shared" si="13"/>
        <v/>
      </c>
      <c r="X61" s="3" t="str">
        <f t="shared" si="14"/>
        <v/>
      </c>
    </row>
    <row r="62" spans="19:24" x14ac:dyDescent="0.3">
      <c r="S62" s="1" t="str">
        <f t="shared" si="15"/>
        <v/>
      </c>
      <c r="T62" s="3" t="str">
        <f t="shared" si="10"/>
        <v/>
      </c>
      <c r="U62" s="3" t="str">
        <f t="shared" si="11"/>
        <v/>
      </c>
      <c r="V62" s="3" t="str">
        <f t="shared" si="12"/>
        <v/>
      </c>
      <c r="W62" s="3" t="str">
        <f t="shared" si="13"/>
        <v/>
      </c>
      <c r="X62" s="3" t="str">
        <f t="shared" si="14"/>
        <v/>
      </c>
    </row>
    <row r="63" spans="19:24" x14ac:dyDescent="0.3">
      <c r="S63" s="1" t="str">
        <f t="shared" si="15"/>
        <v/>
      </c>
      <c r="T63" s="3" t="str">
        <f t="shared" si="10"/>
        <v/>
      </c>
      <c r="U63" s="3" t="str">
        <f t="shared" si="11"/>
        <v/>
      </c>
      <c r="V63" s="3" t="str">
        <f t="shared" si="12"/>
        <v/>
      </c>
      <c r="W63" s="3" t="str">
        <f t="shared" si="13"/>
        <v/>
      </c>
      <c r="X63" s="3" t="str">
        <f t="shared" si="14"/>
        <v/>
      </c>
    </row>
    <row r="64" spans="19:24" collapsed="1" x14ac:dyDescent="0.3">
      <c r="S64" s="1" t="s">
        <v>15</v>
      </c>
      <c r="T64" s="14"/>
      <c r="U64" s="15">
        <f>SUBTOTAL(109,mfrances[Pago])</f>
        <v>89581.543822346153</v>
      </c>
      <c r="V64" s="15">
        <f>SUBTOTAL(109,mfrances[Interés])</f>
        <v>39581.543822346153</v>
      </c>
      <c r="W64" s="15">
        <f>SUBTOTAL(109,mfrances[Amortización])</f>
        <v>50000</v>
      </c>
      <c r="X64" s="14"/>
    </row>
  </sheetData>
  <mergeCells count="4">
    <mergeCell ref="A1:C1"/>
    <mergeCell ref="E1:J1"/>
    <mergeCell ref="L1:Q1"/>
    <mergeCell ref="S1:X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F023-8C0A-4CEC-BD41-26B25191A022}">
  <dimension ref="A1:S64"/>
  <sheetViews>
    <sheetView zoomScale="85" zoomScaleNormal="85" workbookViewId="0">
      <selection activeCell="C73" sqref="C73"/>
    </sheetView>
  </sheetViews>
  <sheetFormatPr baseColWidth="10" defaultRowHeight="14.4" outlineLevelCol="1" x14ac:dyDescent="0.3"/>
  <cols>
    <col min="1" max="1" width="14.6640625" bestFit="1" customWidth="1"/>
    <col min="4" max="4" width="11" hidden="1" customWidth="1" outlineLevel="1"/>
    <col min="5" max="5" width="6.77734375" style="1" hidden="1" customWidth="1" outlineLevel="1"/>
    <col min="6" max="10" width="11" style="3" hidden="1" customWidth="1" outlineLevel="1"/>
    <col min="11" max="11" width="11" collapsed="1"/>
    <col min="12" max="12" width="11.88671875" style="1" bestFit="1" customWidth="1"/>
    <col min="13" max="13" width="12.77734375" style="3" customWidth="1"/>
    <col min="14" max="15" width="11" style="3"/>
    <col min="16" max="16" width="13.44140625" style="3" customWidth="1"/>
    <col min="17" max="17" width="11.21875" style="3" customWidth="1"/>
  </cols>
  <sheetData>
    <row r="1" spans="1:19" x14ac:dyDescent="0.3">
      <c r="A1" s="31" t="s">
        <v>0</v>
      </c>
      <c r="B1" s="31"/>
      <c r="C1" s="31"/>
      <c r="E1" s="31" t="s">
        <v>9</v>
      </c>
      <c r="F1" s="31"/>
      <c r="G1" s="31"/>
      <c r="H1" s="31"/>
      <c r="I1" s="31"/>
      <c r="J1" s="31"/>
      <c r="L1" s="31" t="s">
        <v>9</v>
      </c>
      <c r="M1" s="31"/>
      <c r="N1" s="31"/>
      <c r="O1" s="31"/>
      <c r="P1" s="31"/>
      <c r="Q1" s="31"/>
    </row>
    <row r="2" spans="1:19" x14ac:dyDescent="0.3">
      <c r="A2" s="5" t="s">
        <v>3</v>
      </c>
      <c r="B2" s="5" t="s">
        <v>4</v>
      </c>
      <c r="C2" s="5" t="s">
        <v>5</v>
      </c>
      <c r="E2" s="5" t="s">
        <v>1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L2" s="8" t="s">
        <v>1</v>
      </c>
      <c r="M2" s="13" t="s">
        <v>10</v>
      </c>
      <c r="N2" s="13" t="s">
        <v>11</v>
      </c>
      <c r="O2" s="13" t="s">
        <v>12</v>
      </c>
      <c r="P2" s="13" t="s">
        <v>13</v>
      </c>
      <c r="Q2" s="13" t="s">
        <v>14</v>
      </c>
    </row>
    <row r="3" spans="1:19" x14ac:dyDescent="0.3">
      <c r="A3" t="s">
        <v>17</v>
      </c>
      <c r="B3" s="1" t="s">
        <v>6</v>
      </c>
      <c r="C3" s="4">
        <v>0.05</v>
      </c>
      <c r="E3" s="1">
        <v>0</v>
      </c>
      <c r="J3" s="3">
        <f>C5</f>
        <v>65400</v>
      </c>
      <c r="L3" s="1">
        <v>0</v>
      </c>
      <c r="Q3" s="3">
        <f>C5</f>
        <v>65400</v>
      </c>
    </row>
    <row r="4" spans="1:19" x14ac:dyDescent="0.3">
      <c r="A4" t="s">
        <v>1</v>
      </c>
      <c r="B4" s="1" t="s">
        <v>7</v>
      </c>
      <c r="C4" s="3">
        <v>15</v>
      </c>
      <c r="E4" s="1">
        <v>1</v>
      </c>
      <c r="F4" s="3">
        <f>J3</f>
        <v>65400</v>
      </c>
      <c r="G4" s="3">
        <f>SUM(H4:I4)</f>
        <v>7630</v>
      </c>
      <c r="H4" s="3">
        <f>PRODUCT(F4,$C$3)</f>
        <v>3270</v>
      </c>
      <c r="I4" s="3">
        <f>$C$5/$C$4</f>
        <v>4360</v>
      </c>
      <c r="J4" s="3">
        <f>J3-I4</f>
        <v>61040</v>
      </c>
      <c r="K4" s="25"/>
      <c r="L4" s="1">
        <v>1</v>
      </c>
      <c r="M4" s="3">
        <f>IF(L4&lt;=$C$4,Q3,"")</f>
        <v>65400</v>
      </c>
      <c r="N4" s="3">
        <f>IF(L4&lt;=$C$4,SUM(O4:P4),"")</f>
        <v>7630</v>
      </c>
      <c r="O4" s="3">
        <f>IF(L4&lt;=$C$4,PRODUCT(M4,$C$3),"")</f>
        <v>3270</v>
      </c>
      <c r="P4" s="3">
        <f>IF(L4&lt;=$C$4,$C$5/$C$4,"")</f>
        <v>4360</v>
      </c>
      <c r="Q4" s="3">
        <f>IF(L4&lt;=$C$4,Q3-P4,"")</f>
        <v>61040</v>
      </c>
      <c r="S4" s="28"/>
    </row>
    <row r="5" spans="1:19" x14ac:dyDescent="0.3">
      <c r="A5" s="6" t="s">
        <v>2</v>
      </c>
      <c r="B5" s="8" t="s">
        <v>8</v>
      </c>
      <c r="C5" s="7">
        <v>65400</v>
      </c>
      <c r="E5" s="1">
        <v>2</v>
      </c>
      <c r="F5" s="3">
        <f t="shared" ref="F5:F15" si="0">J4</f>
        <v>61040</v>
      </c>
      <c r="G5" s="3">
        <f t="shared" ref="G5:G15" si="1">SUM(H5:I5)</f>
        <v>7412</v>
      </c>
      <c r="H5" s="3">
        <f t="shared" ref="H5:H15" si="2">PRODUCT(F5,$C$3)</f>
        <v>3052</v>
      </c>
      <c r="I5" s="3">
        <f t="shared" ref="I5:I15" si="3">$C$5/$C$4</f>
        <v>4360</v>
      </c>
      <c r="J5" s="3">
        <f t="shared" ref="J5:J15" si="4">J4-I5</f>
        <v>56680</v>
      </c>
      <c r="L5" s="1">
        <f>IF(IFERROR(CODE(L4)=32,"")=32,"",IF(L4&lt;$C$4,L4+1,""))</f>
        <v>2</v>
      </c>
      <c r="M5" s="3">
        <f t="shared" ref="M5:M63" si="5">IF(L5&lt;=$C$4,Q4,"")</f>
        <v>61040</v>
      </c>
      <c r="N5" s="3">
        <f t="shared" ref="N5:N63" si="6">IF(L5&lt;=$C$4,SUM(O5:P5),"")</f>
        <v>7412</v>
      </c>
      <c r="O5" s="3">
        <f t="shared" ref="O5:O63" si="7">IF(L5&lt;=$C$4,PRODUCT(M5,$C$3),"")</f>
        <v>3052</v>
      </c>
      <c r="P5" s="3">
        <f t="shared" ref="P5:P63" si="8">IF(L5&lt;=$C$4,$C$5/$C$4,"")</f>
        <v>4360</v>
      </c>
      <c r="Q5" s="3">
        <f t="shared" ref="Q5:Q63" si="9">IF(L5&lt;=$C$4,Q4-P5,"")</f>
        <v>56680</v>
      </c>
    </row>
    <row r="6" spans="1:19" x14ac:dyDescent="0.3">
      <c r="A6" t="s">
        <v>19</v>
      </c>
      <c r="B6" s="1" t="s">
        <v>8</v>
      </c>
      <c r="C6" s="3">
        <f>_xlfn.AGGREGATE(9,0,maleman[Amortización])</f>
        <v>65400</v>
      </c>
      <c r="E6" s="1">
        <v>3</v>
      </c>
      <c r="F6" s="3">
        <f t="shared" si="0"/>
        <v>56680</v>
      </c>
      <c r="G6" s="3">
        <f t="shared" si="1"/>
        <v>7194</v>
      </c>
      <c r="H6" s="3">
        <f t="shared" si="2"/>
        <v>2834</v>
      </c>
      <c r="I6" s="3">
        <f t="shared" si="3"/>
        <v>4360</v>
      </c>
      <c r="J6" s="3">
        <f t="shared" si="4"/>
        <v>52320</v>
      </c>
      <c r="L6" s="1">
        <f t="shared" ref="L6:L63" si="10">IF(IFERROR(CODE(L5)=32,"")=32,"",IF(L5&lt;$C$4,L5+1,""))</f>
        <v>3</v>
      </c>
      <c r="M6" s="3">
        <f t="shared" si="5"/>
        <v>56680</v>
      </c>
      <c r="N6" s="3">
        <f t="shared" si="6"/>
        <v>7194</v>
      </c>
      <c r="O6" s="3">
        <f t="shared" si="7"/>
        <v>2834</v>
      </c>
      <c r="P6" s="3">
        <f t="shared" si="8"/>
        <v>4360</v>
      </c>
      <c r="Q6" s="3">
        <f t="shared" si="9"/>
        <v>52320</v>
      </c>
    </row>
    <row r="7" spans="1:19" x14ac:dyDescent="0.3">
      <c r="A7" t="s">
        <v>18</v>
      </c>
      <c r="B7" s="1" t="s">
        <v>8</v>
      </c>
      <c r="C7" s="3">
        <f>_xlfn.AGGREGATE(9,0,maleman[Interés])</f>
        <v>26160</v>
      </c>
      <c r="E7" s="1">
        <v>4</v>
      </c>
      <c r="F7" s="3">
        <f t="shared" si="0"/>
        <v>52320</v>
      </c>
      <c r="G7" s="3">
        <f t="shared" si="1"/>
        <v>6976</v>
      </c>
      <c r="H7" s="3">
        <f t="shared" si="2"/>
        <v>2616</v>
      </c>
      <c r="I7" s="3">
        <f t="shared" si="3"/>
        <v>4360</v>
      </c>
      <c r="J7" s="3">
        <f t="shared" si="4"/>
        <v>47960</v>
      </c>
      <c r="L7" s="1">
        <f t="shared" si="10"/>
        <v>4</v>
      </c>
      <c r="M7" s="3">
        <f t="shared" si="5"/>
        <v>52320</v>
      </c>
      <c r="N7" s="3">
        <f t="shared" si="6"/>
        <v>6976</v>
      </c>
      <c r="O7" s="3">
        <f t="shared" si="7"/>
        <v>2616</v>
      </c>
      <c r="P7" s="3">
        <f t="shared" si="8"/>
        <v>4360</v>
      </c>
      <c r="Q7" s="3">
        <f t="shared" si="9"/>
        <v>47960</v>
      </c>
    </row>
    <row r="8" spans="1:19" x14ac:dyDescent="0.3">
      <c r="A8" s="6" t="s">
        <v>20</v>
      </c>
      <c r="B8" s="8" t="s">
        <v>8</v>
      </c>
      <c r="C8" s="7">
        <f>_xlfn.AGGREGATE(9,0,maleman[Pago])</f>
        <v>91560</v>
      </c>
      <c r="E8" s="1">
        <v>5</v>
      </c>
      <c r="F8" s="3">
        <f t="shared" si="0"/>
        <v>47960</v>
      </c>
      <c r="G8" s="3">
        <f t="shared" si="1"/>
        <v>6758</v>
      </c>
      <c r="H8" s="3">
        <f t="shared" si="2"/>
        <v>2398</v>
      </c>
      <c r="I8" s="3">
        <f t="shared" si="3"/>
        <v>4360</v>
      </c>
      <c r="J8" s="3">
        <f t="shared" si="4"/>
        <v>43600</v>
      </c>
      <c r="L8" s="1">
        <f t="shared" si="10"/>
        <v>5</v>
      </c>
      <c r="M8" s="3">
        <f t="shared" si="5"/>
        <v>47960</v>
      </c>
      <c r="N8" s="3">
        <f t="shared" si="6"/>
        <v>6758</v>
      </c>
      <c r="O8" s="3">
        <f t="shared" si="7"/>
        <v>2398</v>
      </c>
      <c r="P8" s="3">
        <f t="shared" si="8"/>
        <v>4360</v>
      </c>
      <c r="Q8" s="3">
        <f t="shared" si="9"/>
        <v>43600</v>
      </c>
    </row>
    <row r="9" spans="1:19" x14ac:dyDescent="0.3">
      <c r="E9" s="1">
        <v>6</v>
      </c>
      <c r="F9" s="3">
        <f t="shared" si="0"/>
        <v>43600</v>
      </c>
      <c r="G9" s="3">
        <f t="shared" si="1"/>
        <v>6540</v>
      </c>
      <c r="H9" s="3">
        <f t="shared" si="2"/>
        <v>2180</v>
      </c>
      <c r="I9" s="3">
        <f t="shared" si="3"/>
        <v>4360</v>
      </c>
      <c r="J9" s="3">
        <f t="shared" si="4"/>
        <v>39240</v>
      </c>
      <c r="L9" s="1">
        <f t="shared" si="10"/>
        <v>6</v>
      </c>
      <c r="M9" s="3">
        <f t="shared" si="5"/>
        <v>43600</v>
      </c>
      <c r="N9" s="3">
        <f t="shared" si="6"/>
        <v>6540</v>
      </c>
      <c r="O9" s="3">
        <f t="shared" si="7"/>
        <v>2180</v>
      </c>
      <c r="P9" s="3">
        <f t="shared" si="8"/>
        <v>4360</v>
      </c>
      <c r="Q9" s="3">
        <f t="shared" si="9"/>
        <v>39240</v>
      </c>
    </row>
    <row r="10" spans="1:19" x14ac:dyDescent="0.3">
      <c r="E10" s="1">
        <v>7</v>
      </c>
      <c r="F10" s="3">
        <f t="shared" si="0"/>
        <v>39240</v>
      </c>
      <c r="G10" s="3">
        <f t="shared" si="1"/>
        <v>6322</v>
      </c>
      <c r="H10" s="3">
        <f t="shared" si="2"/>
        <v>1962</v>
      </c>
      <c r="I10" s="3">
        <f t="shared" si="3"/>
        <v>4360</v>
      </c>
      <c r="J10" s="3">
        <f t="shared" si="4"/>
        <v>34880</v>
      </c>
      <c r="L10" s="1">
        <f t="shared" si="10"/>
        <v>7</v>
      </c>
      <c r="M10" s="3">
        <f t="shared" si="5"/>
        <v>39240</v>
      </c>
      <c r="N10" s="3">
        <f t="shared" si="6"/>
        <v>6322</v>
      </c>
      <c r="O10" s="3">
        <f t="shared" si="7"/>
        <v>1962</v>
      </c>
      <c r="P10" s="3">
        <f t="shared" si="8"/>
        <v>4360</v>
      </c>
      <c r="Q10" s="3">
        <f t="shared" si="9"/>
        <v>34880</v>
      </c>
    </row>
    <row r="11" spans="1:19" x14ac:dyDescent="0.3">
      <c r="E11" s="1">
        <v>8</v>
      </c>
      <c r="F11" s="3">
        <f t="shared" si="0"/>
        <v>34880</v>
      </c>
      <c r="G11" s="3">
        <f t="shared" si="1"/>
        <v>6104</v>
      </c>
      <c r="H11" s="3">
        <f t="shared" si="2"/>
        <v>1744</v>
      </c>
      <c r="I11" s="3">
        <f t="shared" si="3"/>
        <v>4360</v>
      </c>
      <c r="J11" s="3">
        <f t="shared" si="4"/>
        <v>30520</v>
      </c>
      <c r="L11" s="1">
        <f t="shared" si="10"/>
        <v>8</v>
      </c>
      <c r="M11" s="3">
        <f t="shared" si="5"/>
        <v>34880</v>
      </c>
      <c r="N11" s="3">
        <f t="shared" si="6"/>
        <v>6104</v>
      </c>
      <c r="O11" s="3">
        <f t="shared" si="7"/>
        <v>1744</v>
      </c>
      <c r="P11" s="3">
        <f t="shared" si="8"/>
        <v>4360</v>
      </c>
      <c r="Q11" s="3">
        <f t="shared" si="9"/>
        <v>30520</v>
      </c>
    </row>
    <row r="12" spans="1:19" x14ac:dyDescent="0.3">
      <c r="E12" s="1">
        <v>9</v>
      </c>
      <c r="F12" s="3">
        <f t="shared" si="0"/>
        <v>30520</v>
      </c>
      <c r="G12" s="3">
        <f t="shared" si="1"/>
        <v>5886</v>
      </c>
      <c r="H12" s="3">
        <f t="shared" si="2"/>
        <v>1526</v>
      </c>
      <c r="I12" s="3">
        <f t="shared" si="3"/>
        <v>4360</v>
      </c>
      <c r="J12" s="3">
        <f t="shared" si="4"/>
        <v>26160</v>
      </c>
      <c r="L12" s="1">
        <f t="shared" si="10"/>
        <v>9</v>
      </c>
      <c r="M12" s="3">
        <f t="shared" si="5"/>
        <v>30520</v>
      </c>
      <c r="N12" s="3">
        <f t="shared" si="6"/>
        <v>5886</v>
      </c>
      <c r="O12" s="3">
        <f t="shared" si="7"/>
        <v>1526</v>
      </c>
      <c r="P12" s="3">
        <f t="shared" si="8"/>
        <v>4360</v>
      </c>
      <c r="Q12" s="3">
        <f t="shared" si="9"/>
        <v>26160</v>
      </c>
    </row>
    <row r="13" spans="1:19" x14ac:dyDescent="0.3">
      <c r="E13" s="1">
        <v>10</v>
      </c>
      <c r="F13" s="3">
        <f t="shared" si="0"/>
        <v>26160</v>
      </c>
      <c r="G13" s="3">
        <f t="shared" si="1"/>
        <v>5668</v>
      </c>
      <c r="H13" s="3">
        <f t="shared" si="2"/>
        <v>1308</v>
      </c>
      <c r="I13" s="3">
        <f t="shared" si="3"/>
        <v>4360</v>
      </c>
      <c r="J13" s="3">
        <f t="shared" si="4"/>
        <v>21800</v>
      </c>
      <c r="L13" s="1">
        <f t="shared" si="10"/>
        <v>10</v>
      </c>
      <c r="M13" s="3">
        <f t="shared" si="5"/>
        <v>26160</v>
      </c>
      <c r="N13" s="3">
        <f t="shared" si="6"/>
        <v>5668</v>
      </c>
      <c r="O13" s="3">
        <f t="shared" si="7"/>
        <v>1308</v>
      </c>
      <c r="P13" s="3">
        <f t="shared" si="8"/>
        <v>4360</v>
      </c>
      <c r="Q13" s="3">
        <f t="shared" si="9"/>
        <v>21800</v>
      </c>
    </row>
    <row r="14" spans="1:19" x14ac:dyDescent="0.3">
      <c r="E14" s="1">
        <v>11</v>
      </c>
      <c r="F14" s="3">
        <f t="shared" si="0"/>
        <v>21800</v>
      </c>
      <c r="G14" s="3">
        <f t="shared" si="1"/>
        <v>5450</v>
      </c>
      <c r="H14" s="3">
        <f t="shared" si="2"/>
        <v>1090</v>
      </c>
      <c r="I14" s="3">
        <f t="shared" si="3"/>
        <v>4360</v>
      </c>
      <c r="J14" s="3">
        <f t="shared" si="4"/>
        <v>17440</v>
      </c>
      <c r="L14" s="1">
        <f>IF(IFERROR(CODE(L13)=32,"")=32,"",IF(L13&lt;$C$4,L13+1,""))</f>
        <v>11</v>
      </c>
      <c r="M14" s="3">
        <f>IF(L14&lt;=$C$4,Q13,"")</f>
        <v>21800</v>
      </c>
      <c r="N14" s="3">
        <f t="shared" si="6"/>
        <v>5450</v>
      </c>
      <c r="O14" s="3">
        <f t="shared" si="7"/>
        <v>1090</v>
      </c>
      <c r="P14" s="3">
        <f t="shared" si="8"/>
        <v>4360</v>
      </c>
      <c r="Q14" s="3">
        <f>IF(L14&lt;=$C$4,Q13-P14,"")</f>
        <v>17440</v>
      </c>
    </row>
    <row r="15" spans="1:19" x14ac:dyDescent="0.3">
      <c r="E15" s="1">
        <v>12</v>
      </c>
      <c r="F15" s="3">
        <f t="shared" si="0"/>
        <v>17440</v>
      </c>
      <c r="G15" s="3">
        <f t="shared" si="1"/>
        <v>5232</v>
      </c>
      <c r="H15" s="3">
        <f t="shared" si="2"/>
        <v>872</v>
      </c>
      <c r="I15" s="3">
        <f t="shared" si="3"/>
        <v>4360</v>
      </c>
      <c r="J15" s="3">
        <f t="shared" si="4"/>
        <v>13080</v>
      </c>
      <c r="L15" s="1">
        <f t="shared" si="10"/>
        <v>12</v>
      </c>
      <c r="M15" s="3">
        <f t="shared" si="5"/>
        <v>17440</v>
      </c>
      <c r="N15" s="3">
        <f t="shared" si="6"/>
        <v>5232</v>
      </c>
      <c r="O15" s="3">
        <f t="shared" si="7"/>
        <v>872</v>
      </c>
      <c r="P15" s="3">
        <f t="shared" si="8"/>
        <v>4360</v>
      </c>
      <c r="Q15" s="3">
        <f t="shared" si="9"/>
        <v>13080</v>
      </c>
    </row>
    <row r="16" spans="1:19" x14ac:dyDescent="0.3">
      <c r="E16" s="10" t="s">
        <v>15</v>
      </c>
      <c r="F16" s="11"/>
      <c r="G16" s="11">
        <f>SUM(G4:G15)</f>
        <v>77172</v>
      </c>
      <c r="H16" s="11">
        <f>SUM(H4:H15)</f>
        <v>24852</v>
      </c>
      <c r="I16" s="11">
        <f>SUM(I4:I15)</f>
        <v>52320</v>
      </c>
      <c r="J16" s="11"/>
      <c r="L16" s="1">
        <f t="shared" si="10"/>
        <v>13</v>
      </c>
      <c r="M16" s="3">
        <f t="shared" si="5"/>
        <v>13080</v>
      </c>
      <c r="N16" s="3">
        <f t="shared" si="6"/>
        <v>5014</v>
      </c>
      <c r="O16" s="3">
        <f t="shared" si="7"/>
        <v>654</v>
      </c>
      <c r="P16" s="3">
        <f t="shared" si="8"/>
        <v>4360</v>
      </c>
      <c r="Q16" s="3">
        <f t="shared" si="9"/>
        <v>8720</v>
      </c>
    </row>
    <row r="17" spans="12:17" x14ac:dyDescent="0.3">
      <c r="L17" s="1">
        <f t="shared" si="10"/>
        <v>14</v>
      </c>
      <c r="M17" s="3">
        <f t="shared" si="5"/>
        <v>8720</v>
      </c>
      <c r="N17" s="3">
        <f t="shared" si="6"/>
        <v>4796</v>
      </c>
      <c r="O17" s="3">
        <f t="shared" si="7"/>
        <v>436</v>
      </c>
      <c r="P17" s="3">
        <f t="shared" si="8"/>
        <v>4360</v>
      </c>
      <c r="Q17" s="3">
        <f t="shared" si="9"/>
        <v>4360</v>
      </c>
    </row>
    <row r="18" spans="12:17" x14ac:dyDescent="0.3">
      <c r="L18" s="1">
        <f t="shared" si="10"/>
        <v>15</v>
      </c>
      <c r="M18" s="3">
        <f t="shared" si="5"/>
        <v>4360</v>
      </c>
      <c r="N18" s="3">
        <f t="shared" si="6"/>
        <v>4578</v>
      </c>
      <c r="O18" s="3">
        <f t="shared" si="7"/>
        <v>218</v>
      </c>
      <c r="P18" s="3">
        <f t="shared" si="8"/>
        <v>4360</v>
      </c>
      <c r="Q18" s="3">
        <f t="shared" si="9"/>
        <v>0</v>
      </c>
    </row>
    <row r="19" spans="12:17" hidden="1" x14ac:dyDescent="0.3">
      <c r="L19" s="1" t="str">
        <f t="shared" si="10"/>
        <v/>
      </c>
      <c r="M19" s="3" t="str">
        <f t="shared" si="5"/>
        <v/>
      </c>
      <c r="N19" s="3" t="str">
        <f t="shared" si="6"/>
        <v/>
      </c>
      <c r="O19" s="3" t="str">
        <f t="shared" si="7"/>
        <v/>
      </c>
      <c r="P19" s="3" t="str">
        <f t="shared" si="8"/>
        <v/>
      </c>
      <c r="Q19" s="3" t="str">
        <f t="shared" si="9"/>
        <v/>
      </c>
    </row>
    <row r="20" spans="12:17" hidden="1" x14ac:dyDescent="0.3">
      <c r="L20" s="1" t="str">
        <f t="shared" si="10"/>
        <v/>
      </c>
      <c r="M20" s="3" t="str">
        <f t="shared" si="5"/>
        <v/>
      </c>
      <c r="N20" s="3" t="str">
        <f t="shared" si="6"/>
        <v/>
      </c>
      <c r="O20" s="3" t="str">
        <f t="shared" si="7"/>
        <v/>
      </c>
      <c r="P20" s="3" t="str">
        <f t="shared" si="8"/>
        <v/>
      </c>
      <c r="Q20" s="3" t="str">
        <f t="shared" si="9"/>
        <v/>
      </c>
    </row>
    <row r="21" spans="12:17" hidden="1" x14ac:dyDescent="0.3">
      <c r="L21" s="1" t="str">
        <f t="shared" si="10"/>
        <v/>
      </c>
      <c r="M21" s="3" t="str">
        <f t="shared" si="5"/>
        <v/>
      </c>
      <c r="N21" s="3" t="str">
        <f t="shared" si="6"/>
        <v/>
      </c>
      <c r="O21" s="3" t="str">
        <f t="shared" si="7"/>
        <v/>
      </c>
      <c r="P21" s="3" t="str">
        <f t="shared" si="8"/>
        <v/>
      </c>
      <c r="Q21" s="3" t="str">
        <f t="shared" si="9"/>
        <v/>
      </c>
    </row>
    <row r="22" spans="12:17" hidden="1" x14ac:dyDescent="0.3">
      <c r="L22" s="1" t="str">
        <f t="shared" si="10"/>
        <v/>
      </c>
      <c r="M22" s="3" t="str">
        <f t="shared" si="5"/>
        <v/>
      </c>
      <c r="N22" s="3" t="str">
        <f t="shared" si="6"/>
        <v/>
      </c>
      <c r="O22" s="3" t="str">
        <f t="shared" si="7"/>
        <v/>
      </c>
      <c r="P22" s="3" t="str">
        <f t="shared" si="8"/>
        <v/>
      </c>
      <c r="Q22" s="3" t="str">
        <f t="shared" si="9"/>
        <v/>
      </c>
    </row>
    <row r="23" spans="12:17" hidden="1" x14ac:dyDescent="0.3">
      <c r="L23" s="1" t="str">
        <f t="shared" si="10"/>
        <v/>
      </c>
      <c r="M23" s="3" t="str">
        <f t="shared" si="5"/>
        <v/>
      </c>
      <c r="N23" s="3" t="str">
        <f t="shared" si="6"/>
        <v/>
      </c>
      <c r="O23" s="3" t="str">
        <f t="shared" si="7"/>
        <v/>
      </c>
      <c r="P23" s="3" t="str">
        <f t="shared" si="8"/>
        <v/>
      </c>
      <c r="Q23" s="3" t="str">
        <f t="shared" si="9"/>
        <v/>
      </c>
    </row>
    <row r="24" spans="12:17" hidden="1" x14ac:dyDescent="0.3">
      <c r="L24" s="1" t="str">
        <f t="shared" si="10"/>
        <v/>
      </c>
      <c r="M24" s="3" t="str">
        <f t="shared" si="5"/>
        <v/>
      </c>
      <c r="N24" s="3" t="str">
        <f t="shared" si="6"/>
        <v/>
      </c>
      <c r="O24" s="3" t="str">
        <f t="shared" si="7"/>
        <v/>
      </c>
      <c r="P24" s="3" t="str">
        <f t="shared" si="8"/>
        <v/>
      </c>
      <c r="Q24" s="3" t="str">
        <f t="shared" si="9"/>
        <v/>
      </c>
    </row>
    <row r="25" spans="12:17" hidden="1" x14ac:dyDescent="0.3">
      <c r="L25" s="1" t="str">
        <f t="shared" si="10"/>
        <v/>
      </c>
      <c r="M25" s="3" t="str">
        <f t="shared" si="5"/>
        <v/>
      </c>
      <c r="N25" s="3" t="str">
        <f t="shared" si="6"/>
        <v/>
      </c>
      <c r="O25" s="3" t="str">
        <f t="shared" si="7"/>
        <v/>
      </c>
      <c r="P25" s="3" t="str">
        <f t="shared" si="8"/>
        <v/>
      </c>
      <c r="Q25" s="3" t="str">
        <f t="shared" si="9"/>
        <v/>
      </c>
    </row>
    <row r="26" spans="12:17" hidden="1" x14ac:dyDescent="0.3">
      <c r="L26" s="1" t="str">
        <f t="shared" si="10"/>
        <v/>
      </c>
      <c r="M26" s="3" t="str">
        <f t="shared" si="5"/>
        <v/>
      </c>
      <c r="N26" s="3" t="str">
        <f t="shared" si="6"/>
        <v/>
      </c>
      <c r="O26" s="3" t="str">
        <f t="shared" si="7"/>
        <v/>
      </c>
      <c r="P26" s="3" t="str">
        <f t="shared" si="8"/>
        <v/>
      </c>
      <c r="Q26" s="3" t="str">
        <f t="shared" si="9"/>
        <v/>
      </c>
    </row>
    <row r="27" spans="12:17" hidden="1" x14ac:dyDescent="0.3">
      <c r="L27" s="1" t="str">
        <f t="shared" si="10"/>
        <v/>
      </c>
      <c r="M27" s="3" t="str">
        <f t="shared" si="5"/>
        <v/>
      </c>
      <c r="N27" s="3" t="str">
        <f t="shared" si="6"/>
        <v/>
      </c>
      <c r="O27" s="3" t="str">
        <f t="shared" si="7"/>
        <v/>
      </c>
      <c r="P27" s="3" t="str">
        <f t="shared" si="8"/>
        <v/>
      </c>
      <c r="Q27" s="3" t="str">
        <f t="shared" si="9"/>
        <v/>
      </c>
    </row>
    <row r="28" spans="12:17" hidden="1" x14ac:dyDescent="0.3">
      <c r="L28" s="1" t="str">
        <f t="shared" si="10"/>
        <v/>
      </c>
      <c r="M28" s="3" t="str">
        <f t="shared" si="5"/>
        <v/>
      </c>
      <c r="N28" s="3" t="str">
        <f t="shared" si="6"/>
        <v/>
      </c>
      <c r="O28" s="3" t="str">
        <f t="shared" si="7"/>
        <v/>
      </c>
      <c r="P28" s="3" t="str">
        <f t="shared" si="8"/>
        <v/>
      </c>
      <c r="Q28" s="3" t="str">
        <f t="shared" si="9"/>
        <v/>
      </c>
    </row>
    <row r="29" spans="12:17" hidden="1" x14ac:dyDescent="0.3">
      <c r="L29" s="1" t="str">
        <f t="shared" si="10"/>
        <v/>
      </c>
      <c r="M29" s="3" t="str">
        <f t="shared" si="5"/>
        <v/>
      </c>
      <c r="N29" s="3" t="str">
        <f t="shared" si="6"/>
        <v/>
      </c>
      <c r="O29" s="3" t="str">
        <f t="shared" si="7"/>
        <v/>
      </c>
      <c r="P29" s="3" t="str">
        <f t="shared" si="8"/>
        <v/>
      </c>
      <c r="Q29" s="3" t="str">
        <f t="shared" si="9"/>
        <v/>
      </c>
    </row>
    <row r="30" spans="12:17" hidden="1" x14ac:dyDescent="0.3">
      <c r="L30" s="1" t="str">
        <f t="shared" si="10"/>
        <v/>
      </c>
      <c r="M30" s="3" t="str">
        <f t="shared" si="5"/>
        <v/>
      </c>
      <c r="N30" s="3" t="str">
        <f t="shared" si="6"/>
        <v/>
      </c>
      <c r="O30" s="3" t="str">
        <f t="shared" si="7"/>
        <v/>
      </c>
      <c r="P30" s="3" t="str">
        <f t="shared" si="8"/>
        <v/>
      </c>
      <c r="Q30" s="3" t="str">
        <f t="shared" si="9"/>
        <v/>
      </c>
    </row>
    <row r="31" spans="12:17" hidden="1" x14ac:dyDescent="0.3">
      <c r="L31" s="1" t="str">
        <f t="shared" si="10"/>
        <v/>
      </c>
      <c r="M31" s="3" t="str">
        <f t="shared" si="5"/>
        <v/>
      </c>
      <c r="N31" s="3" t="str">
        <f t="shared" si="6"/>
        <v/>
      </c>
      <c r="O31" s="3" t="str">
        <f t="shared" si="7"/>
        <v/>
      </c>
      <c r="P31" s="3" t="str">
        <f t="shared" si="8"/>
        <v/>
      </c>
      <c r="Q31" s="3" t="str">
        <f t="shared" si="9"/>
        <v/>
      </c>
    </row>
    <row r="32" spans="12:17" hidden="1" x14ac:dyDescent="0.3">
      <c r="L32" s="1" t="str">
        <f t="shared" si="10"/>
        <v/>
      </c>
      <c r="M32" s="3" t="str">
        <f t="shared" si="5"/>
        <v/>
      </c>
      <c r="N32" s="3" t="str">
        <f t="shared" si="6"/>
        <v/>
      </c>
      <c r="O32" s="3" t="str">
        <f t="shared" si="7"/>
        <v/>
      </c>
      <c r="P32" s="3" t="str">
        <f t="shared" si="8"/>
        <v/>
      </c>
      <c r="Q32" s="3" t="str">
        <f t="shared" si="9"/>
        <v/>
      </c>
    </row>
    <row r="33" spans="12:17" hidden="1" x14ac:dyDescent="0.3">
      <c r="L33" s="1" t="str">
        <f t="shared" si="10"/>
        <v/>
      </c>
      <c r="M33" s="3" t="str">
        <f t="shared" si="5"/>
        <v/>
      </c>
      <c r="N33" s="3" t="str">
        <f t="shared" si="6"/>
        <v/>
      </c>
      <c r="O33" s="3" t="str">
        <f t="shared" si="7"/>
        <v/>
      </c>
      <c r="P33" s="3" t="str">
        <f t="shared" si="8"/>
        <v/>
      </c>
      <c r="Q33" s="3" t="str">
        <f t="shared" si="9"/>
        <v/>
      </c>
    </row>
    <row r="34" spans="12:17" hidden="1" x14ac:dyDescent="0.3">
      <c r="L34" s="1" t="str">
        <f t="shared" si="10"/>
        <v/>
      </c>
      <c r="M34" s="3" t="str">
        <f t="shared" si="5"/>
        <v/>
      </c>
      <c r="N34" s="3" t="str">
        <f t="shared" si="6"/>
        <v/>
      </c>
      <c r="O34" s="3" t="str">
        <f t="shared" si="7"/>
        <v/>
      </c>
      <c r="P34" s="3" t="str">
        <f t="shared" si="8"/>
        <v/>
      </c>
      <c r="Q34" s="3" t="str">
        <f t="shared" si="9"/>
        <v/>
      </c>
    </row>
    <row r="35" spans="12:17" hidden="1" x14ac:dyDescent="0.3">
      <c r="L35" s="1" t="str">
        <f t="shared" si="10"/>
        <v/>
      </c>
      <c r="M35" s="3" t="str">
        <f t="shared" si="5"/>
        <v/>
      </c>
      <c r="N35" s="3" t="str">
        <f t="shared" si="6"/>
        <v/>
      </c>
      <c r="O35" s="3" t="str">
        <f t="shared" si="7"/>
        <v/>
      </c>
      <c r="P35" s="3" t="str">
        <f t="shared" si="8"/>
        <v/>
      </c>
      <c r="Q35" s="3" t="str">
        <f t="shared" si="9"/>
        <v/>
      </c>
    </row>
    <row r="36" spans="12:17" hidden="1" x14ac:dyDescent="0.3">
      <c r="L36" s="1" t="str">
        <f t="shared" si="10"/>
        <v/>
      </c>
      <c r="M36" s="3" t="str">
        <f t="shared" si="5"/>
        <v/>
      </c>
      <c r="N36" s="3" t="str">
        <f t="shared" si="6"/>
        <v/>
      </c>
      <c r="O36" s="3" t="str">
        <f t="shared" si="7"/>
        <v/>
      </c>
      <c r="P36" s="3" t="str">
        <f t="shared" si="8"/>
        <v/>
      </c>
      <c r="Q36" s="3" t="str">
        <f t="shared" si="9"/>
        <v/>
      </c>
    </row>
    <row r="37" spans="12:17" hidden="1" x14ac:dyDescent="0.3">
      <c r="L37" s="1" t="str">
        <f t="shared" si="10"/>
        <v/>
      </c>
      <c r="M37" s="3" t="str">
        <f t="shared" si="5"/>
        <v/>
      </c>
      <c r="N37" s="3" t="str">
        <f t="shared" si="6"/>
        <v/>
      </c>
      <c r="O37" s="3" t="str">
        <f t="shared" si="7"/>
        <v/>
      </c>
      <c r="P37" s="3" t="str">
        <f t="shared" si="8"/>
        <v/>
      </c>
      <c r="Q37" s="3" t="str">
        <f t="shared" si="9"/>
        <v/>
      </c>
    </row>
    <row r="38" spans="12:17" hidden="1" x14ac:dyDescent="0.3">
      <c r="L38" s="1" t="str">
        <f t="shared" si="10"/>
        <v/>
      </c>
      <c r="M38" s="3" t="str">
        <f t="shared" si="5"/>
        <v/>
      </c>
      <c r="N38" s="3" t="str">
        <f t="shared" si="6"/>
        <v/>
      </c>
      <c r="O38" s="3" t="str">
        <f t="shared" si="7"/>
        <v/>
      </c>
      <c r="P38" s="3" t="str">
        <f t="shared" si="8"/>
        <v/>
      </c>
      <c r="Q38" s="3" t="str">
        <f t="shared" si="9"/>
        <v/>
      </c>
    </row>
    <row r="39" spans="12:17" hidden="1" x14ac:dyDescent="0.3">
      <c r="L39" s="1" t="str">
        <f t="shared" si="10"/>
        <v/>
      </c>
      <c r="M39" s="3" t="str">
        <f t="shared" si="5"/>
        <v/>
      </c>
      <c r="N39" s="3" t="str">
        <f t="shared" si="6"/>
        <v/>
      </c>
      <c r="O39" s="3" t="str">
        <f t="shared" si="7"/>
        <v/>
      </c>
      <c r="P39" s="3" t="str">
        <f t="shared" si="8"/>
        <v/>
      </c>
      <c r="Q39" s="3" t="str">
        <f t="shared" si="9"/>
        <v/>
      </c>
    </row>
    <row r="40" spans="12:17" hidden="1" x14ac:dyDescent="0.3">
      <c r="L40" s="1" t="str">
        <f t="shared" si="10"/>
        <v/>
      </c>
      <c r="M40" s="3" t="str">
        <f t="shared" si="5"/>
        <v/>
      </c>
      <c r="N40" s="3" t="str">
        <f t="shared" si="6"/>
        <v/>
      </c>
      <c r="O40" s="3" t="str">
        <f t="shared" si="7"/>
        <v/>
      </c>
      <c r="P40" s="3" t="str">
        <f t="shared" si="8"/>
        <v/>
      </c>
      <c r="Q40" s="3" t="str">
        <f t="shared" si="9"/>
        <v/>
      </c>
    </row>
    <row r="41" spans="12:17" hidden="1" x14ac:dyDescent="0.3">
      <c r="L41" s="1" t="str">
        <f t="shared" si="10"/>
        <v/>
      </c>
      <c r="M41" s="3" t="str">
        <f t="shared" si="5"/>
        <v/>
      </c>
      <c r="N41" s="3" t="str">
        <f t="shared" si="6"/>
        <v/>
      </c>
      <c r="O41" s="3" t="str">
        <f t="shared" si="7"/>
        <v/>
      </c>
      <c r="P41" s="3" t="str">
        <f t="shared" si="8"/>
        <v/>
      </c>
      <c r="Q41" s="3" t="str">
        <f t="shared" si="9"/>
        <v/>
      </c>
    </row>
    <row r="42" spans="12:17" hidden="1" x14ac:dyDescent="0.3">
      <c r="L42" s="1" t="str">
        <f t="shared" si="10"/>
        <v/>
      </c>
      <c r="M42" s="3" t="str">
        <f t="shared" si="5"/>
        <v/>
      </c>
      <c r="N42" s="3" t="str">
        <f t="shared" si="6"/>
        <v/>
      </c>
      <c r="O42" s="3" t="str">
        <f t="shared" si="7"/>
        <v/>
      </c>
      <c r="P42" s="3" t="str">
        <f t="shared" si="8"/>
        <v/>
      </c>
      <c r="Q42" s="3" t="str">
        <f t="shared" si="9"/>
        <v/>
      </c>
    </row>
    <row r="43" spans="12:17" hidden="1" x14ac:dyDescent="0.3">
      <c r="L43" s="1" t="str">
        <f t="shared" si="10"/>
        <v/>
      </c>
      <c r="M43" s="3" t="str">
        <f t="shared" si="5"/>
        <v/>
      </c>
      <c r="N43" s="3" t="str">
        <f t="shared" si="6"/>
        <v/>
      </c>
      <c r="O43" s="3" t="str">
        <f t="shared" si="7"/>
        <v/>
      </c>
      <c r="P43" s="3" t="str">
        <f t="shared" si="8"/>
        <v/>
      </c>
      <c r="Q43" s="3" t="str">
        <f t="shared" si="9"/>
        <v/>
      </c>
    </row>
    <row r="44" spans="12:17" hidden="1" x14ac:dyDescent="0.3">
      <c r="L44" s="1" t="str">
        <f t="shared" si="10"/>
        <v/>
      </c>
      <c r="M44" s="3" t="str">
        <f t="shared" si="5"/>
        <v/>
      </c>
      <c r="N44" s="3" t="str">
        <f t="shared" si="6"/>
        <v/>
      </c>
      <c r="O44" s="3" t="str">
        <f t="shared" si="7"/>
        <v/>
      </c>
      <c r="P44" s="3" t="str">
        <f t="shared" si="8"/>
        <v/>
      </c>
      <c r="Q44" s="3" t="str">
        <f t="shared" si="9"/>
        <v/>
      </c>
    </row>
    <row r="45" spans="12:17" hidden="1" x14ac:dyDescent="0.3">
      <c r="L45" s="1" t="str">
        <f t="shared" si="10"/>
        <v/>
      </c>
      <c r="M45" s="3" t="str">
        <f t="shared" si="5"/>
        <v/>
      </c>
      <c r="N45" s="3" t="str">
        <f t="shared" si="6"/>
        <v/>
      </c>
      <c r="O45" s="3" t="str">
        <f t="shared" si="7"/>
        <v/>
      </c>
      <c r="P45" s="3" t="str">
        <f t="shared" si="8"/>
        <v/>
      </c>
      <c r="Q45" s="3" t="str">
        <f t="shared" si="9"/>
        <v/>
      </c>
    </row>
    <row r="46" spans="12:17" hidden="1" x14ac:dyDescent="0.3">
      <c r="L46" s="1" t="str">
        <f t="shared" si="10"/>
        <v/>
      </c>
      <c r="M46" s="3" t="str">
        <f t="shared" si="5"/>
        <v/>
      </c>
      <c r="N46" s="3" t="str">
        <f t="shared" si="6"/>
        <v/>
      </c>
      <c r="O46" s="3" t="str">
        <f t="shared" si="7"/>
        <v/>
      </c>
      <c r="P46" s="3" t="str">
        <f t="shared" si="8"/>
        <v/>
      </c>
      <c r="Q46" s="3" t="str">
        <f t="shared" si="9"/>
        <v/>
      </c>
    </row>
    <row r="47" spans="12:17" hidden="1" x14ac:dyDescent="0.3">
      <c r="L47" s="1" t="str">
        <f t="shared" si="10"/>
        <v/>
      </c>
      <c r="M47" s="3" t="str">
        <f t="shared" si="5"/>
        <v/>
      </c>
      <c r="N47" s="3" t="str">
        <f t="shared" si="6"/>
        <v/>
      </c>
      <c r="O47" s="3" t="str">
        <f t="shared" si="7"/>
        <v/>
      </c>
      <c r="P47" s="3" t="str">
        <f t="shared" si="8"/>
        <v/>
      </c>
      <c r="Q47" s="3" t="str">
        <f t="shared" si="9"/>
        <v/>
      </c>
    </row>
    <row r="48" spans="12:17" hidden="1" x14ac:dyDescent="0.3">
      <c r="L48" s="1" t="str">
        <f t="shared" si="10"/>
        <v/>
      </c>
      <c r="M48" s="3" t="str">
        <f t="shared" si="5"/>
        <v/>
      </c>
      <c r="N48" s="3" t="str">
        <f t="shared" si="6"/>
        <v/>
      </c>
      <c r="O48" s="3" t="str">
        <f t="shared" si="7"/>
        <v/>
      </c>
      <c r="P48" s="3" t="str">
        <f t="shared" si="8"/>
        <v/>
      </c>
      <c r="Q48" s="3" t="str">
        <f t="shared" si="9"/>
        <v/>
      </c>
    </row>
    <row r="49" spans="12:17" hidden="1" x14ac:dyDescent="0.3">
      <c r="L49" s="1" t="str">
        <f t="shared" si="10"/>
        <v/>
      </c>
      <c r="M49" s="3" t="str">
        <f t="shared" si="5"/>
        <v/>
      </c>
      <c r="N49" s="3" t="str">
        <f t="shared" si="6"/>
        <v/>
      </c>
      <c r="O49" s="3" t="str">
        <f t="shared" si="7"/>
        <v/>
      </c>
      <c r="P49" s="3" t="str">
        <f t="shared" si="8"/>
        <v/>
      </c>
      <c r="Q49" s="3" t="str">
        <f t="shared" si="9"/>
        <v/>
      </c>
    </row>
    <row r="50" spans="12:17" hidden="1" x14ac:dyDescent="0.3">
      <c r="L50" s="1" t="str">
        <f t="shared" si="10"/>
        <v/>
      </c>
      <c r="M50" s="3" t="str">
        <f t="shared" si="5"/>
        <v/>
      </c>
      <c r="N50" s="3" t="str">
        <f t="shared" si="6"/>
        <v/>
      </c>
      <c r="O50" s="3" t="str">
        <f t="shared" si="7"/>
        <v/>
      </c>
      <c r="P50" s="3" t="str">
        <f t="shared" si="8"/>
        <v/>
      </c>
      <c r="Q50" s="3" t="str">
        <f t="shared" si="9"/>
        <v/>
      </c>
    </row>
    <row r="51" spans="12:17" hidden="1" x14ac:dyDescent="0.3">
      <c r="L51" s="1" t="str">
        <f t="shared" si="10"/>
        <v/>
      </c>
      <c r="M51" s="3" t="str">
        <f t="shared" si="5"/>
        <v/>
      </c>
      <c r="N51" s="3" t="str">
        <f t="shared" si="6"/>
        <v/>
      </c>
      <c r="O51" s="3" t="str">
        <f t="shared" si="7"/>
        <v/>
      </c>
      <c r="P51" s="3" t="str">
        <f t="shared" si="8"/>
        <v/>
      </c>
      <c r="Q51" s="3" t="str">
        <f t="shared" si="9"/>
        <v/>
      </c>
    </row>
    <row r="52" spans="12:17" hidden="1" x14ac:dyDescent="0.3">
      <c r="L52" s="1" t="str">
        <f t="shared" si="10"/>
        <v/>
      </c>
      <c r="M52" s="3" t="str">
        <f t="shared" si="5"/>
        <v/>
      </c>
      <c r="N52" s="3" t="str">
        <f t="shared" si="6"/>
        <v/>
      </c>
      <c r="O52" s="3" t="str">
        <f t="shared" si="7"/>
        <v/>
      </c>
      <c r="P52" s="3" t="str">
        <f t="shared" si="8"/>
        <v/>
      </c>
      <c r="Q52" s="3" t="str">
        <f t="shared" si="9"/>
        <v/>
      </c>
    </row>
    <row r="53" spans="12:17" hidden="1" x14ac:dyDescent="0.3">
      <c r="L53" s="1" t="str">
        <f t="shared" si="10"/>
        <v/>
      </c>
      <c r="M53" s="3" t="str">
        <f t="shared" si="5"/>
        <v/>
      </c>
      <c r="N53" s="3" t="str">
        <f t="shared" si="6"/>
        <v/>
      </c>
      <c r="O53" s="3" t="str">
        <f t="shared" si="7"/>
        <v/>
      </c>
      <c r="P53" s="3" t="str">
        <f t="shared" si="8"/>
        <v/>
      </c>
      <c r="Q53" s="3" t="str">
        <f t="shared" si="9"/>
        <v/>
      </c>
    </row>
    <row r="54" spans="12:17" hidden="1" x14ac:dyDescent="0.3">
      <c r="L54" s="1" t="str">
        <f t="shared" si="10"/>
        <v/>
      </c>
      <c r="M54" s="3" t="str">
        <f t="shared" si="5"/>
        <v/>
      </c>
      <c r="N54" s="3" t="str">
        <f t="shared" si="6"/>
        <v/>
      </c>
      <c r="O54" s="3" t="str">
        <f t="shared" si="7"/>
        <v/>
      </c>
      <c r="P54" s="3" t="str">
        <f t="shared" si="8"/>
        <v/>
      </c>
      <c r="Q54" s="3" t="str">
        <f t="shared" si="9"/>
        <v/>
      </c>
    </row>
    <row r="55" spans="12:17" hidden="1" x14ac:dyDescent="0.3">
      <c r="L55" s="1" t="str">
        <f t="shared" si="10"/>
        <v/>
      </c>
      <c r="M55" s="3" t="str">
        <f t="shared" si="5"/>
        <v/>
      </c>
      <c r="N55" s="3" t="str">
        <f t="shared" si="6"/>
        <v/>
      </c>
      <c r="O55" s="3" t="str">
        <f t="shared" si="7"/>
        <v/>
      </c>
      <c r="P55" s="3" t="str">
        <f t="shared" si="8"/>
        <v/>
      </c>
      <c r="Q55" s="3" t="str">
        <f t="shared" si="9"/>
        <v/>
      </c>
    </row>
    <row r="56" spans="12:17" hidden="1" x14ac:dyDescent="0.3">
      <c r="L56" s="1" t="str">
        <f t="shared" si="10"/>
        <v/>
      </c>
      <c r="M56" s="3" t="str">
        <f t="shared" si="5"/>
        <v/>
      </c>
      <c r="N56" s="3" t="str">
        <f t="shared" si="6"/>
        <v/>
      </c>
      <c r="O56" s="3" t="str">
        <f t="shared" si="7"/>
        <v/>
      </c>
      <c r="P56" s="3" t="str">
        <f t="shared" si="8"/>
        <v/>
      </c>
      <c r="Q56" s="3" t="str">
        <f t="shared" si="9"/>
        <v/>
      </c>
    </row>
    <row r="57" spans="12:17" hidden="1" x14ac:dyDescent="0.3">
      <c r="L57" s="1" t="str">
        <f t="shared" si="10"/>
        <v/>
      </c>
      <c r="M57" s="3" t="str">
        <f t="shared" si="5"/>
        <v/>
      </c>
      <c r="N57" s="3" t="str">
        <f t="shared" si="6"/>
        <v/>
      </c>
      <c r="O57" s="3" t="str">
        <f t="shared" si="7"/>
        <v/>
      </c>
      <c r="P57" s="3" t="str">
        <f t="shared" si="8"/>
        <v/>
      </c>
      <c r="Q57" s="3" t="str">
        <f t="shared" si="9"/>
        <v/>
      </c>
    </row>
    <row r="58" spans="12:17" hidden="1" x14ac:dyDescent="0.3">
      <c r="L58" s="1" t="str">
        <f t="shared" si="10"/>
        <v/>
      </c>
      <c r="M58" s="3" t="str">
        <f t="shared" si="5"/>
        <v/>
      </c>
      <c r="N58" s="3" t="str">
        <f t="shared" si="6"/>
        <v/>
      </c>
      <c r="O58" s="3" t="str">
        <f t="shared" si="7"/>
        <v/>
      </c>
      <c r="P58" s="3" t="str">
        <f t="shared" si="8"/>
        <v/>
      </c>
      <c r="Q58" s="3" t="str">
        <f t="shared" si="9"/>
        <v/>
      </c>
    </row>
    <row r="59" spans="12:17" hidden="1" x14ac:dyDescent="0.3">
      <c r="L59" s="1" t="str">
        <f t="shared" si="10"/>
        <v/>
      </c>
      <c r="M59" s="3" t="str">
        <f t="shared" si="5"/>
        <v/>
      </c>
      <c r="N59" s="3" t="str">
        <f t="shared" si="6"/>
        <v/>
      </c>
      <c r="O59" s="3" t="str">
        <f t="shared" si="7"/>
        <v/>
      </c>
      <c r="P59" s="3" t="str">
        <f t="shared" si="8"/>
        <v/>
      </c>
      <c r="Q59" s="3" t="str">
        <f t="shared" si="9"/>
        <v/>
      </c>
    </row>
    <row r="60" spans="12:17" hidden="1" x14ac:dyDescent="0.3">
      <c r="L60" s="1" t="str">
        <f t="shared" si="10"/>
        <v/>
      </c>
      <c r="M60" s="3" t="str">
        <f t="shared" si="5"/>
        <v/>
      </c>
      <c r="N60" s="3" t="str">
        <f t="shared" si="6"/>
        <v/>
      </c>
      <c r="O60" s="3" t="str">
        <f t="shared" si="7"/>
        <v/>
      </c>
      <c r="P60" s="3" t="str">
        <f t="shared" si="8"/>
        <v/>
      </c>
      <c r="Q60" s="3" t="str">
        <f t="shared" si="9"/>
        <v/>
      </c>
    </row>
    <row r="61" spans="12:17" hidden="1" x14ac:dyDescent="0.3">
      <c r="L61" s="1" t="str">
        <f t="shared" si="10"/>
        <v/>
      </c>
      <c r="M61" s="3" t="str">
        <f t="shared" si="5"/>
        <v/>
      </c>
      <c r="N61" s="3" t="str">
        <f t="shared" si="6"/>
        <v/>
      </c>
      <c r="O61" s="3" t="str">
        <f t="shared" si="7"/>
        <v/>
      </c>
      <c r="P61" s="3" t="str">
        <f t="shared" si="8"/>
        <v/>
      </c>
      <c r="Q61" s="3" t="str">
        <f t="shared" si="9"/>
        <v/>
      </c>
    </row>
    <row r="62" spans="12:17" hidden="1" x14ac:dyDescent="0.3">
      <c r="L62" s="1" t="str">
        <f t="shared" si="10"/>
        <v/>
      </c>
      <c r="M62" s="3" t="str">
        <f t="shared" si="5"/>
        <v/>
      </c>
      <c r="N62" s="3" t="str">
        <f t="shared" si="6"/>
        <v/>
      </c>
      <c r="O62" s="3" t="str">
        <f t="shared" si="7"/>
        <v/>
      </c>
      <c r="P62" s="3" t="str">
        <f t="shared" si="8"/>
        <v/>
      </c>
      <c r="Q62" s="3" t="str">
        <f t="shared" si="9"/>
        <v/>
      </c>
    </row>
    <row r="63" spans="12:17" hidden="1" x14ac:dyDescent="0.3">
      <c r="L63" s="1" t="str">
        <f t="shared" si="10"/>
        <v/>
      </c>
      <c r="M63" s="3" t="str">
        <f t="shared" si="5"/>
        <v/>
      </c>
      <c r="N63" s="3" t="str">
        <f t="shared" si="6"/>
        <v/>
      </c>
      <c r="O63" s="3" t="str">
        <f t="shared" si="7"/>
        <v/>
      </c>
      <c r="P63" s="3" t="str">
        <f t="shared" si="8"/>
        <v/>
      </c>
      <c r="Q63" s="3" t="str">
        <f t="shared" si="9"/>
        <v/>
      </c>
    </row>
    <row r="64" spans="12:17" x14ac:dyDescent="0.3">
      <c r="L64" s="1" t="s">
        <v>15</v>
      </c>
      <c r="M64" s="27"/>
      <c r="N64" s="27">
        <f>SUBTOTAL(109,maleman[Pago])</f>
        <v>91560</v>
      </c>
      <c r="O64" s="27">
        <f>SUBTOTAL(109,maleman[Interés])</f>
        <v>26160</v>
      </c>
      <c r="P64" s="27">
        <f>SUBTOTAL(109,maleman[Amortización])</f>
        <v>65400</v>
      </c>
      <c r="Q64" s="27"/>
    </row>
  </sheetData>
  <mergeCells count="3">
    <mergeCell ref="A1:C1"/>
    <mergeCell ref="E1:J1"/>
    <mergeCell ref="L1:Q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Método francés</vt:lpstr>
      <vt:lpstr>Método alemán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Perez Guzman</dc:creator>
  <cp:lastModifiedBy>Carlos Andrés Pérez Guzmán</cp:lastModifiedBy>
  <dcterms:created xsi:type="dcterms:W3CDTF">2015-06-05T18:19:34Z</dcterms:created>
  <dcterms:modified xsi:type="dcterms:W3CDTF">2023-03-11T23:17:51Z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3c0f6f59-638d-4a67-9181-1c28fc1ace33</vt:lpwstr>
  </property>
</Properties>
</file>