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80" yWindow="6705" windowWidth="27735" windowHeight="12780"/>
  </bookViews>
  <sheets>
    <sheet name="Parts" sheetId="1" r:id="rId1"/>
    <sheet name="Alt PCB." sheetId="2" r:id="rId2"/>
  </sheets>
  <calcPr calcId="144525"/>
</workbook>
</file>

<file path=xl/calcChain.xml><?xml version="1.0" encoding="utf-8"?>
<calcChain xmlns="http://schemas.openxmlformats.org/spreadsheetml/2006/main">
  <c r="N7" i="2" l="1"/>
  <c r="N8" i="2"/>
  <c r="N9" i="2"/>
  <c r="N5" i="2"/>
  <c r="N10" i="2"/>
  <c r="N11" i="2"/>
  <c r="N6" i="2"/>
  <c r="J4" i="2"/>
  <c r="C11" i="2"/>
  <c r="H11" i="2" s="1"/>
  <c r="C10" i="2"/>
  <c r="H10" i="2" s="1"/>
  <c r="C5" i="2"/>
  <c r="H5" i="2" s="1"/>
  <c r="H8" i="2"/>
  <c r="C7" i="2"/>
  <c r="H7" i="2" s="1"/>
  <c r="J7" i="2" s="1"/>
  <c r="L7" i="2" s="1"/>
  <c r="C8" i="2"/>
  <c r="C9" i="2"/>
  <c r="H9" i="2" s="1"/>
  <c r="J9" i="2" s="1"/>
  <c r="L9" i="2" s="1"/>
  <c r="C6" i="2"/>
  <c r="H6" i="2" s="1"/>
  <c r="J6" i="2" s="1"/>
  <c r="L6" i="2" s="1"/>
  <c r="K16" i="1"/>
  <c r="M16" i="1"/>
  <c r="R16" i="1"/>
  <c r="S16" i="1" s="1"/>
  <c r="T16" i="1" s="1"/>
  <c r="D16" i="1"/>
  <c r="E16" i="1" s="1"/>
  <c r="F16" i="1" s="1"/>
  <c r="G16" i="1" s="1"/>
  <c r="M23" i="1"/>
  <c r="P23" i="1"/>
  <c r="T23" i="1"/>
  <c r="S23" i="1"/>
  <c r="M22" i="1"/>
  <c r="P22" i="1"/>
  <c r="T22" i="1"/>
  <c r="S22" i="1"/>
  <c r="T24" i="1"/>
  <c r="S24" i="1"/>
  <c r="P24" i="1"/>
  <c r="L24" i="1"/>
  <c r="M24" i="1" s="1"/>
  <c r="O25" i="1"/>
  <c r="P25" i="1"/>
  <c r="S25" i="1"/>
  <c r="M31" i="1"/>
  <c r="P31" i="1"/>
  <c r="Q31" i="1" s="1"/>
  <c r="S31" i="1"/>
  <c r="P30" i="1"/>
  <c r="S30" i="1"/>
  <c r="N30" i="1"/>
  <c r="O30" i="1" s="1"/>
  <c r="Q29" i="1"/>
  <c r="R29" i="1"/>
  <c r="T29" i="1"/>
  <c r="N29" i="1"/>
  <c r="O28" i="1"/>
  <c r="P28" i="1"/>
  <c r="S28" i="1"/>
  <c r="P26" i="1"/>
  <c r="O26" i="1"/>
  <c r="S26" i="1"/>
  <c r="P27" i="1"/>
  <c r="P29" i="1" s="1"/>
  <c r="O27" i="1"/>
  <c r="O29" i="1" s="1"/>
  <c r="S27" i="1"/>
  <c r="S29" i="1" s="1"/>
  <c r="P11" i="1"/>
  <c r="D23" i="1"/>
  <c r="E23" i="1" s="1"/>
  <c r="F23" i="1" s="1"/>
  <c r="G23" i="1" s="1"/>
  <c r="D24" i="1"/>
  <c r="E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22" i="1"/>
  <c r="E22" i="1" s="1"/>
  <c r="F22" i="1" s="1"/>
  <c r="G22" i="1" s="1"/>
  <c r="T15" i="1"/>
  <c r="S15" i="1"/>
  <c r="R15" i="1"/>
  <c r="L15" i="1"/>
  <c r="K15" i="1"/>
  <c r="N15" i="1"/>
  <c r="P15" i="1"/>
  <c r="D15" i="1"/>
  <c r="E15" i="1" s="1"/>
  <c r="F15" i="1" s="1"/>
  <c r="G15" i="1" s="1"/>
  <c r="L13" i="1"/>
  <c r="N13" i="1"/>
  <c r="Q13" i="1"/>
  <c r="P13" i="1"/>
  <c r="T13" i="1"/>
  <c r="R12" i="1"/>
  <c r="S12" i="1"/>
  <c r="T12" i="1"/>
  <c r="L12" i="1"/>
  <c r="K12" i="1"/>
  <c r="P12" i="1"/>
  <c r="D33" i="1"/>
  <c r="E33" i="1" s="1"/>
  <c r="G33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6" i="1"/>
  <c r="E6" i="1" s="1"/>
  <c r="F6" i="1" s="1"/>
  <c r="F24" i="1" l="1"/>
  <c r="G24" i="1" s="1"/>
  <c r="J8" i="2"/>
  <c r="L8" i="2" s="1"/>
  <c r="J5" i="2"/>
  <c r="L5" i="2" s="1"/>
  <c r="J10" i="2"/>
  <c r="L10" i="2" s="1"/>
  <c r="J11" i="2"/>
  <c r="L11" i="2" s="1"/>
  <c r="G12" i="1"/>
  <c r="G14" i="1"/>
  <c r="G6" i="1"/>
  <c r="G10" i="1"/>
  <c r="G8" i="1"/>
  <c r="G9" i="1"/>
  <c r="G34" i="1" s="1"/>
  <c r="G35" i="1" s="1"/>
  <c r="G11" i="1"/>
  <c r="G13" i="1"/>
  <c r="G36" i="1" l="1"/>
</calcChain>
</file>

<file path=xl/sharedStrings.xml><?xml version="1.0" encoding="utf-8"?>
<sst xmlns="http://schemas.openxmlformats.org/spreadsheetml/2006/main" count="57" uniqueCount="51">
  <si>
    <t>Calculator Project - BOM</t>
  </si>
  <si>
    <t>Quantity required</t>
  </si>
  <si>
    <t>Item</t>
  </si>
  <si>
    <t>Qty required/kit</t>
  </si>
  <si>
    <t>7-Segment CA (Green)</t>
  </si>
  <si>
    <t>Qty required total</t>
  </si>
  <si>
    <t>Qty (MOQ)</t>
  </si>
  <si>
    <t>Price/unit</t>
  </si>
  <si>
    <t>Line Total</t>
  </si>
  <si>
    <t>MOQ</t>
  </si>
  <si>
    <t>Total</t>
  </si>
  <si>
    <t>(as listed - quote may lower price)</t>
  </si>
  <si>
    <t>per unit</t>
  </si>
  <si>
    <t>Transistor, PNP</t>
  </si>
  <si>
    <t>Header, 6 pin, RA</t>
  </si>
  <si>
    <t>100R 5%</t>
  </si>
  <si>
    <t>Battery Container</t>
  </si>
  <si>
    <t>VAT</t>
  </si>
  <si>
    <t>VAT Rate</t>
  </si>
  <si>
    <t>47R 5%</t>
  </si>
  <si>
    <t>IR TX</t>
  </si>
  <si>
    <t>IR  RX?</t>
  </si>
  <si>
    <t>IR Trans?</t>
  </si>
  <si>
    <t>10K</t>
  </si>
  <si>
    <t>1.5K</t>
  </si>
  <si>
    <t>2K</t>
  </si>
  <si>
    <t>2.7K</t>
  </si>
  <si>
    <t>3.9K</t>
  </si>
  <si>
    <t>6.8K</t>
  </si>
  <si>
    <t>13K</t>
  </si>
  <si>
    <t>39K</t>
  </si>
  <si>
    <t>Alt PCB services</t>
  </si>
  <si>
    <t>PCBCart</t>
  </si>
  <si>
    <t>ENIG</t>
  </si>
  <si>
    <t>for</t>
  </si>
  <si>
    <t>12day</t>
  </si>
  <si>
    <t>exc tooling</t>
  </si>
  <si>
    <t>tool</t>
  </si>
  <si>
    <t>each, qty</t>
  </si>
  <si>
    <t>exc ship, qc fail, import</t>
  </si>
  <si>
    <t>Chip socket?</t>
  </si>
  <si>
    <t>Resistors</t>
  </si>
  <si>
    <t>Switch, SPST</t>
  </si>
  <si>
    <t>Capacitor, 10nF</t>
  </si>
  <si>
    <t>Capacitor, 0.1uF</t>
  </si>
  <si>
    <t>Crystal, 32.768khz</t>
  </si>
  <si>
    <t>OC (Farnell)</t>
  </si>
  <si>
    <t>Rapid: 18-0124</t>
  </si>
  <si>
    <t>PCB (90x55mm, dual layer)</t>
  </si>
  <si>
    <t>ATmega328P-PU</t>
  </si>
  <si>
    <t xml:space="preserve">Colour Options: 1830007 , 1830002 , 1830009 , 1830005 , 1830011.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</si>
</sst>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solidFill>
                <a:schemeClr val="bg1">
                  <a:alpha val="1000"/>
                </a:schemeClr>
              </a:solidFill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Parts!$A$6:$A$33</c:f>
              <c:strCache>
                <c:ptCount val="28"/>
                <c:pt idx="0">
                  <c:v>7-Segment CA (Green)</c:v>
                </c:pt>
                <c:pt idx="2">
                  <c:v>ATmega328P-PU</c:v>
                </c:pt>
                <c:pt idx="3">
                  <c:v>Switch, SPST</c:v>
                </c:pt>
                <c:pt idx="4">
                  <c:v>Capacitor, 10nF</c:v>
                </c:pt>
                <c:pt idx="5">
                  <c:v>Capacitor, 0.1uF</c:v>
                </c:pt>
                <c:pt idx="6">
                  <c:v>Crystal, 32.768khz</c:v>
                </c:pt>
                <c:pt idx="7">
                  <c:v>Transistor, PNP</c:v>
                </c:pt>
                <c:pt idx="8">
                  <c:v>Header, 6 pin, RA</c:v>
                </c:pt>
                <c:pt idx="9">
                  <c:v>Battery Container</c:v>
                </c:pt>
                <c:pt idx="10">
                  <c:v>IR TX</c:v>
                </c:pt>
                <c:pt idx="11">
                  <c:v>IR  RX?</c:v>
                </c:pt>
                <c:pt idx="12">
                  <c:v>IR Trans?</c:v>
                </c:pt>
                <c:pt idx="13">
                  <c:v>Chip socket?</c:v>
                </c:pt>
                <c:pt idx="15">
                  <c:v>Resistors</c:v>
                </c:pt>
                <c:pt idx="16">
                  <c:v>100R 5%</c:v>
                </c:pt>
                <c:pt idx="17">
                  <c:v>47R 5%</c:v>
                </c:pt>
                <c:pt idx="18">
                  <c:v>10K</c:v>
                </c:pt>
                <c:pt idx="19">
                  <c:v>1.5K</c:v>
                </c:pt>
                <c:pt idx="20">
                  <c:v>2K</c:v>
                </c:pt>
                <c:pt idx="21">
                  <c:v>2.7K</c:v>
                </c:pt>
                <c:pt idx="22">
                  <c:v>3.9K</c:v>
                </c:pt>
                <c:pt idx="23">
                  <c:v>6.8K</c:v>
                </c:pt>
                <c:pt idx="24">
                  <c:v>13K</c:v>
                </c:pt>
                <c:pt idx="25">
                  <c:v>39K</c:v>
                </c:pt>
                <c:pt idx="27">
                  <c:v>PCB (90x55mm, dual layer)</c:v>
                </c:pt>
              </c:strCache>
            </c:strRef>
          </c:cat>
          <c:val>
            <c:numRef>
              <c:f>Parts!$G$6:$G$33</c:f>
              <c:numCache>
                <c:formatCode>_("£"* #,##0.00_);_("£"* \(#,##0.00\);_("£"* "-"??_);_(@_)</c:formatCode>
                <c:ptCount val="28"/>
                <c:pt idx="0">
                  <c:v>22.32</c:v>
                </c:pt>
                <c:pt idx="2">
                  <c:v>19.68</c:v>
                </c:pt>
                <c:pt idx="3">
                  <c:v>9.02</c:v>
                </c:pt>
                <c:pt idx="4">
                  <c:v>1.0050000000000001</c:v>
                </c:pt>
                <c:pt idx="5">
                  <c:v>0.55200000000000005</c:v>
                </c:pt>
                <c:pt idx="6">
                  <c:v>1.3440000000000001</c:v>
                </c:pt>
                <c:pt idx="7">
                  <c:v>8.25</c:v>
                </c:pt>
                <c:pt idx="8">
                  <c:v>3.8200000000000003</c:v>
                </c:pt>
                <c:pt idx="9">
                  <c:v>3.0840000000000001</c:v>
                </c:pt>
                <c:pt idx="10">
                  <c:v>0.97199999999999998</c:v>
                </c:pt>
                <c:pt idx="16">
                  <c:v>0.87999999999999989</c:v>
                </c:pt>
                <c:pt idx="17">
                  <c:v>0.26</c:v>
                </c:pt>
                <c:pt idx="18">
                  <c:v>0.38999999999999996</c:v>
                </c:pt>
                <c:pt idx="19">
                  <c:v>2.75</c:v>
                </c:pt>
                <c:pt idx="20">
                  <c:v>1.35</c:v>
                </c:pt>
                <c:pt idx="21">
                  <c:v>2.75</c:v>
                </c:pt>
                <c:pt idx="22">
                  <c:v>2.75</c:v>
                </c:pt>
                <c:pt idx="23">
                  <c:v>2.75</c:v>
                </c:pt>
                <c:pt idx="24">
                  <c:v>1.3</c:v>
                </c:pt>
                <c:pt idx="25">
                  <c:v>0.63</c:v>
                </c:pt>
                <c:pt idx="27">
                  <c:v>22.799999999999997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38</xdr:row>
      <xdr:rowOff>0</xdr:rowOff>
    </xdr:from>
    <xdr:to>
      <xdr:col>10</xdr:col>
      <xdr:colOff>342900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37" workbookViewId="0">
      <selection activeCell="D3" sqref="D3"/>
    </sheetView>
  </sheetViews>
  <sheetFormatPr defaultRowHeight="15" x14ac:dyDescent="0.25"/>
  <cols>
    <col min="1" max="1" width="28.140625" customWidth="1"/>
    <col min="2" max="2" width="23.42578125" customWidth="1"/>
    <col min="3" max="3" width="22.140625" customWidth="1"/>
    <col min="4" max="4" width="22.7109375" customWidth="1"/>
    <col min="5" max="5" width="15.28515625" customWidth="1"/>
    <col min="6" max="6" width="15.42578125" customWidth="1"/>
    <col min="7" max="7" width="12.7109375" customWidth="1"/>
  </cols>
  <sheetData>
    <row r="1" spans="1:20" s="3" customFormat="1" ht="28.5" x14ac:dyDescent="0.45">
      <c r="A1" s="3" t="s">
        <v>0</v>
      </c>
    </row>
    <row r="3" spans="1:20" x14ac:dyDescent="0.25">
      <c r="A3" s="2" t="s">
        <v>1</v>
      </c>
      <c r="B3" s="1">
        <v>12</v>
      </c>
      <c r="D3" t="s">
        <v>18</v>
      </c>
      <c r="E3" s="7">
        <v>0.2</v>
      </c>
    </row>
    <row r="5" spans="1:20" s="2" customFormat="1" x14ac:dyDescent="0.25">
      <c r="A5" s="2" t="s">
        <v>2</v>
      </c>
      <c r="B5" s="2" t="s">
        <v>3</v>
      </c>
      <c r="C5" s="2" t="s">
        <v>46</v>
      </c>
      <c r="D5" s="2" t="s">
        <v>5</v>
      </c>
      <c r="E5" s="2" t="s">
        <v>6</v>
      </c>
      <c r="F5" s="2" t="s">
        <v>7</v>
      </c>
      <c r="G5" s="2" t="s">
        <v>8</v>
      </c>
      <c r="I5" s="2" t="s">
        <v>9</v>
      </c>
      <c r="J5" s="2">
        <v>1</v>
      </c>
      <c r="K5" s="2">
        <v>5</v>
      </c>
      <c r="L5" s="2">
        <v>10</v>
      </c>
      <c r="M5" s="2">
        <v>25</v>
      </c>
      <c r="N5" s="2">
        <v>50</v>
      </c>
      <c r="O5" s="2">
        <v>100</v>
      </c>
      <c r="P5" s="2">
        <v>250</v>
      </c>
      <c r="Q5" s="2">
        <v>500</v>
      </c>
      <c r="R5" s="2">
        <v>1000</v>
      </c>
      <c r="S5" s="2">
        <v>3000</v>
      </c>
      <c r="T5" s="2">
        <v>5000</v>
      </c>
    </row>
    <row r="6" spans="1:20" x14ac:dyDescent="0.25">
      <c r="A6" t="s">
        <v>4</v>
      </c>
      <c r="B6">
        <v>6</v>
      </c>
      <c r="C6">
        <v>1830007</v>
      </c>
      <c r="D6">
        <f>B6*$B$3</f>
        <v>72</v>
      </c>
      <c r="E6">
        <f t="shared" ref="E6:E8" si="0">IF(I6=1,D6,ROUNDUP(D6/I6,0)*I6)</f>
        <v>72</v>
      </c>
      <c r="F6" s="4">
        <f t="shared" ref="F6:F12" si="1">INDEX(J6:T6,MATCH(E6,$J$5:$T$5,1))</f>
        <v>0.31</v>
      </c>
      <c r="G6" s="4">
        <f>F6*E6</f>
        <v>22.32</v>
      </c>
      <c r="I6">
        <v>1</v>
      </c>
      <c r="J6" s="4">
        <v>0.33</v>
      </c>
      <c r="K6" s="4">
        <v>0.33</v>
      </c>
      <c r="L6" s="4">
        <v>0.33</v>
      </c>
      <c r="M6" s="4">
        <v>0.31</v>
      </c>
      <c r="N6" s="4">
        <v>0.31</v>
      </c>
      <c r="O6" s="4">
        <v>0.27</v>
      </c>
      <c r="P6" s="4">
        <v>0.26</v>
      </c>
      <c r="Q6" s="4">
        <v>0.24</v>
      </c>
      <c r="R6" s="4">
        <v>0.24</v>
      </c>
      <c r="S6" s="4">
        <v>0.24</v>
      </c>
      <c r="T6" s="4">
        <v>0.24</v>
      </c>
    </row>
    <row r="7" spans="1:20" x14ac:dyDescent="0.25">
      <c r="C7" t="s">
        <v>50</v>
      </c>
      <c r="F7" s="4"/>
      <c r="G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t="s">
        <v>49</v>
      </c>
      <c r="B8">
        <v>1</v>
      </c>
      <c r="C8">
        <v>1715487</v>
      </c>
      <c r="D8">
        <f t="shared" ref="D8:D31" si="2">B8*$B$3</f>
        <v>12</v>
      </c>
      <c r="E8">
        <f t="shared" si="0"/>
        <v>12</v>
      </c>
      <c r="F8" s="4">
        <f t="shared" si="1"/>
        <v>1.64</v>
      </c>
      <c r="G8" s="4">
        <f t="shared" ref="G8:G15" si="3">F8*E8</f>
        <v>19.68</v>
      </c>
      <c r="I8">
        <v>1</v>
      </c>
      <c r="J8" s="4">
        <v>2.81</v>
      </c>
      <c r="K8" s="4">
        <v>2.81</v>
      </c>
      <c r="L8" s="4">
        <v>1.64</v>
      </c>
      <c r="M8" s="4">
        <v>1.64</v>
      </c>
      <c r="N8" s="4">
        <v>1.64</v>
      </c>
      <c r="O8" s="4">
        <v>1.34</v>
      </c>
      <c r="P8" s="4">
        <v>1.33</v>
      </c>
      <c r="Q8" s="4">
        <v>1.33</v>
      </c>
      <c r="R8" s="4">
        <v>1.33</v>
      </c>
      <c r="S8" s="4">
        <v>1.33</v>
      </c>
      <c r="T8" s="4">
        <v>1.33</v>
      </c>
    </row>
    <row r="9" spans="1:20" x14ac:dyDescent="0.25">
      <c r="A9" t="s">
        <v>42</v>
      </c>
      <c r="B9">
        <v>17</v>
      </c>
      <c r="C9">
        <v>9471685</v>
      </c>
      <c r="D9">
        <f t="shared" si="2"/>
        <v>204</v>
      </c>
      <c r="E9">
        <f>IF(I9=1,D9,ROUNDUP(D9/I9,0)*I9)</f>
        <v>205</v>
      </c>
      <c r="F9" s="4">
        <f t="shared" si="1"/>
        <v>4.3999999999999997E-2</v>
      </c>
      <c r="G9" s="4">
        <f t="shared" si="3"/>
        <v>9.02</v>
      </c>
      <c r="I9">
        <v>5</v>
      </c>
      <c r="J9" s="4"/>
      <c r="K9" s="4">
        <v>8.5999999999999993E-2</v>
      </c>
      <c r="L9" s="4">
        <v>8.5999999999999993E-2</v>
      </c>
      <c r="M9" s="4">
        <v>8.5999999999999993E-2</v>
      </c>
      <c r="N9" s="4">
        <v>7.5999999999999998E-2</v>
      </c>
      <c r="O9" s="4">
        <v>4.3999999999999997E-2</v>
      </c>
      <c r="P9" s="4">
        <v>3.7999999999999999E-2</v>
      </c>
      <c r="Q9" s="4">
        <v>3.5999999999999997E-2</v>
      </c>
      <c r="R9" s="4">
        <v>3.5999999999999997E-2</v>
      </c>
      <c r="S9" s="4">
        <v>3.5999999999999997E-2</v>
      </c>
      <c r="T9" s="4">
        <v>3.5999999999999997E-2</v>
      </c>
    </row>
    <row r="10" spans="1:20" x14ac:dyDescent="0.25">
      <c r="A10" t="s">
        <v>43</v>
      </c>
      <c r="B10">
        <v>1</v>
      </c>
      <c r="C10">
        <v>1216425</v>
      </c>
      <c r="D10">
        <f t="shared" si="2"/>
        <v>12</v>
      </c>
      <c r="E10">
        <f t="shared" ref="E10:E31" si="4">IF(I10=1,D10,ROUNDUP(D10/I10,0)*I10)</f>
        <v>15</v>
      </c>
      <c r="F10" s="4">
        <f t="shared" si="1"/>
        <v>6.7000000000000004E-2</v>
      </c>
      <c r="G10" s="4">
        <f t="shared" si="3"/>
        <v>1.0050000000000001</v>
      </c>
      <c r="I10">
        <v>5</v>
      </c>
      <c r="J10" s="4"/>
      <c r="K10" s="4">
        <v>6.7000000000000004E-2</v>
      </c>
      <c r="L10" s="4">
        <v>6.7000000000000004E-2</v>
      </c>
      <c r="M10" s="4">
        <v>6.7000000000000004E-2</v>
      </c>
      <c r="N10" s="4">
        <v>5.7000000000000002E-2</v>
      </c>
      <c r="O10" s="4">
        <v>3.9E-2</v>
      </c>
      <c r="P10" s="4">
        <v>3.9E-2</v>
      </c>
      <c r="Q10" s="4">
        <v>2.7E-2</v>
      </c>
      <c r="R10" s="4">
        <v>2.5999999999999999E-2</v>
      </c>
      <c r="S10" s="4">
        <v>2.5000000000000001E-2</v>
      </c>
      <c r="T10" s="4">
        <v>2.5000000000000001E-2</v>
      </c>
    </row>
    <row r="11" spans="1:20" x14ac:dyDescent="0.25">
      <c r="A11" t="s">
        <v>44</v>
      </c>
      <c r="B11">
        <v>2</v>
      </c>
      <c r="C11">
        <v>2309020</v>
      </c>
      <c r="D11">
        <f t="shared" si="2"/>
        <v>24</v>
      </c>
      <c r="E11">
        <f t="shared" si="4"/>
        <v>24</v>
      </c>
      <c r="F11" s="4">
        <f t="shared" si="1"/>
        <v>2.3E-2</v>
      </c>
      <c r="G11" s="4">
        <f t="shared" si="3"/>
        <v>0.55200000000000005</v>
      </c>
      <c r="I11">
        <v>1</v>
      </c>
      <c r="J11" s="4">
        <v>2.8000000000000001E-2</v>
      </c>
      <c r="K11" s="4">
        <v>2.8000000000000001E-2</v>
      </c>
      <c r="L11" s="4">
        <v>2.3E-2</v>
      </c>
      <c r="M11" s="4">
        <v>2.3E-2</v>
      </c>
      <c r="N11" s="4">
        <v>2.3E-2</v>
      </c>
      <c r="O11" s="4">
        <v>0.02</v>
      </c>
      <c r="P11" s="4">
        <f>O11</f>
        <v>0.02</v>
      </c>
      <c r="Q11" s="4">
        <v>1.6E-2</v>
      </c>
      <c r="R11" s="4">
        <v>1.4E-2</v>
      </c>
      <c r="S11" s="4">
        <v>1.4E-2</v>
      </c>
      <c r="T11" s="4">
        <v>1.2E-2</v>
      </c>
    </row>
    <row r="12" spans="1:20" x14ac:dyDescent="0.25">
      <c r="A12" t="s">
        <v>45</v>
      </c>
      <c r="B12">
        <v>1</v>
      </c>
      <c r="C12">
        <v>1652573</v>
      </c>
      <c r="D12">
        <f t="shared" si="2"/>
        <v>12</v>
      </c>
      <c r="E12">
        <f t="shared" si="4"/>
        <v>12</v>
      </c>
      <c r="F12" s="4">
        <f t="shared" si="1"/>
        <v>0.112</v>
      </c>
      <c r="G12" s="4">
        <f t="shared" si="3"/>
        <v>1.3440000000000001</v>
      </c>
      <c r="I12">
        <v>1</v>
      </c>
      <c r="J12" s="4">
        <v>0.112</v>
      </c>
      <c r="K12" s="4">
        <f>J12</f>
        <v>0.112</v>
      </c>
      <c r="L12" s="4">
        <f>J12</f>
        <v>0.112</v>
      </c>
      <c r="M12" s="4">
        <v>0.10199999999999999</v>
      </c>
      <c r="N12" s="4">
        <v>9.0999999999999998E-2</v>
      </c>
      <c r="O12" s="4">
        <v>8.3000000000000004E-2</v>
      </c>
      <c r="P12" s="4">
        <f>O12</f>
        <v>8.3000000000000004E-2</v>
      </c>
      <c r="Q12" s="4">
        <v>7.4999999999999997E-2</v>
      </c>
      <c r="R12" s="4">
        <f>Q12</f>
        <v>7.4999999999999997E-2</v>
      </c>
      <c r="S12" s="4">
        <f>Q12</f>
        <v>7.4999999999999997E-2</v>
      </c>
      <c r="T12" s="4">
        <f>Q12</f>
        <v>7.4999999999999997E-2</v>
      </c>
    </row>
    <row r="13" spans="1:20" x14ac:dyDescent="0.25">
      <c r="A13" t="s">
        <v>13</v>
      </c>
      <c r="B13">
        <v>6</v>
      </c>
      <c r="C13">
        <v>1574374</v>
      </c>
      <c r="D13">
        <f t="shared" si="2"/>
        <v>72</v>
      </c>
      <c r="E13">
        <f t="shared" si="4"/>
        <v>75</v>
      </c>
      <c r="F13" s="4">
        <f>INDEX(J13:T13,MATCH(E13,$J$5:$T$5,1))</f>
        <v>0.11</v>
      </c>
      <c r="G13" s="4">
        <f t="shared" si="3"/>
        <v>8.25</v>
      </c>
      <c r="I13">
        <v>5</v>
      </c>
      <c r="J13" s="4"/>
      <c r="K13" s="4">
        <v>0.14000000000000001</v>
      </c>
      <c r="L13" s="4">
        <f>K13</f>
        <v>0.14000000000000001</v>
      </c>
      <c r="M13" s="4">
        <v>0.11</v>
      </c>
      <c r="N13" s="4">
        <f>M13</f>
        <v>0.11</v>
      </c>
      <c r="O13" s="4">
        <v>6.9000000000000006E-2</v>
      </c>
      <c r="P13" s="4">
        <f>O13</f>
        <v>6.9000000000000006E-2</v>
      </c>
      <c r="Q13" s="4">
        <f>O13</f>
        <v>6.9000000000000006E-2</v>
      </c>
      <c r="R13" s="4">
        <v>4.3999999999999997E-2</v>
      </c>
      <c r="S13" s="4">
        <v>4.2999999999999997E-2</v>
      </c>
      <c r="T13" s="4">
        <f>S13</f>
        <v>4.2999999999999997E-2</v>
      </c>
    </row>
    <row r="14" spans="1:20" x14ac:dyDescent="0.25">
      <c r="A14" t="s">
        <v>14</v>
      </c>
      <c r="B14">
        <v>1</v>
      </c>
      <c r="C14">
        <v>1593430</v>
      </c>
      <c r="D14">
        <f t="shared" si="2"/>
        <v>12</v>
      </c>
      <c r="E14">
        <f t="shared" si="4"/>
        <v>20</v>
      </c>
      <c r="F14" s="4">
        <f>INDEX(J14:T14,MATCH(E14,$J$5:$T$5,1))</f>
        <v>0.191</v>
      </c>
      <c r="G14" s="4">
        <f t="shared" si="3"/>
        <v>3.8200000000000003</v>
      </c>
      <c r="I14">
        <v>10</v>
      </c>
      <c r="J14" s="4"/>
      <c r="K14" s="4"/>
      <c r="L14" s="4">
        <v>0.191</v>
      </c>
      <c r="M14" s="4">
        <v>0.191</v>
      </c>
      <c r="N14" s="4">
        <v>0.126</v>
      </c>
      <c r="O14" s="4">
        <v>7.9000000000000001E-2</v>
      </c>
      <c r="P14" s="4">
        <v>7.9000000000000001E-2</v>
      </c>
      <c r="Q14" s="4">
        <v>6.3E-2</v>
      </c>
      <c r="R14" s="4">
        <v>4.9000000000000002E-2</v>
      </c>
      <c r="S14" s="4">
        <v>4.9000000000000002E-2</v>
      </c>
      <c r="T14" s="4">
        <v>4.9000000000000002E-2</v>
      </c>
    </row>
    <row r="15" spans="1:20" x14ac:dyDescent="0.25">
      <c r="A15" t="s">
        <v>16</v>
      </c>
      <c r="B15">
        <v>1</v>
      </c>
      <c r="C15" t="s">
        <v>47</v>
      </c>
      <c r="D15">
        <f t="shared" si="2"/>
        <v>12</v>
      </c>
      <c r="E15">
        <f t="shared" si="4"/>
        <v>12</v>
      </c>
      <c r="F15" s="4">
        <f>INDEX(J15:T15,MATCH(E15,$J$5:$T$5,1))</f>
        <v>0.25700000000000001</v>
      </c>
      <c r="G15" s="4">
        <f t="shared" si="3"/>
        <v>3.0840000000000001</v>
      </c>
      <c r="I15">
        <v>1</v>
      </c>
      <c r="J15" s="4">
        <v>0.25700000000000001</v>
      </c>
      <c r="K15" s="4">
        <f>J15</f>
        <v>0.25700000000000001</v>
      </c>
      <c r="L15" s="4">
        <f>J15</f>
        <v>0.25700000000000001</v>
      </c>
      <c r="M15" s="4">
        <v>0.19700000000000001</v>
      </c>
      <c r="N15" s="4">
        <f>M15</f>
        <v>0.19700000000000001</v>
      </c>
      <c r="O15" s="4">
        <v>0.152</v>
      </c>
      <c r="P15" s="4">
        <f>O15</f>
        <v>0.152</v>
      </c>
      <c r="Q15" s="4">
        <v>0.13400000000000001</v>
      </c>
      <c r="R15" s="4">
        <f>Q15</f>
        <v>0.13400000000000001</v>
      </c>
      <c r="S15" s="4">
        <f>Q15</f>
        <v>0.13400000000000001</v>
      </c>
      <c r="T15" s="4">
        <f>Q15</f>
        <v>0.13400000000000001</v>
      </c>
    </row>
    <row r="16" spans="1:20" x14ac:dyDescent="0.25">
      <c r="A16" t="s">
        <v>20</v>
      </c>
      <c r="B16">
        <v>1</v>
      </c>
      <c r="C16">
        <v>2290441</v>
      </c>
      <c r="D16">
        <f t="shared" si="2"/>
        <v>12</v>
      </c>
      <c r="E16">
        <f t="shared" si="4"/>
        <v>12</v>
      </c>
      <c r="F16" s="4">
        <f>INDEX(J16:T16,MATCH(E16,$J$5:$T$5,1))</f>
        <v>8.1000000000000003E-2</v>
      </c>
      <c r="G16" s="4">
        <f t="shared" ref="G16" si="5">F16*E16</f>
        <v>0.97199999999999998</v>
      </c>
      <c r="I16">
        <v>1</v>
      </c>
      <c r="J16" s="4">
        <v>8.5000000000000006E-2</v>
      </c>
      <c r="K16" s="4">
        <f>J16</f>
        <v>8.5000000000000006E-2</v>
      </c>
      <c r="L16" s="4">
        <v>8.1000000000000003E-2</v>
      </c>
      <c r="M16" s="4">
        <f>L16</f>
        <v>8.1000000000000003E-2</v>
      </c>
      <c r="N16" s="4">
        <v>7.6999999999999999E-2</v>
      </c>
      <c r="O16" s="4">
        <v>7.1999999999999995E-2</v>
      </c>
      <c r="P16" s="4">
        <v>6.8000000000000005E-2</v>
      </c>
      <c r="Q16" s="4">
        <v>0.06</v>
      </c>
      <c r="R16" s="4">
        <f>Q16</f>
        <v>0.06</v>
      </c>
      <c r="S16" s="4">
        <f>R16</f>
        <v>0.06</v>
      </c>
      <c r="T16" s="4">
        <f>S16</f>
        <v>0.06</v>
      </c>
    </row>
    <row r="17" spans="1:20" x14ac:dyDescent="0.25">
      <c r="A17" t="s">
        <v>21</v>
      </c>
      <c r="F17" s="4"/>
      <c r="G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t="s">
        <v>22</v>
      </c>
      <c r="F18" s="4"/>
      <c r="G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t="s">
        <v>40</v>
      </c>
      <c r="F19" s="4"/>
      <c r="G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F20" s="4"/>
      <c r="G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8" t="s">
        <v>41</v>
      </c>
      <c r="F21" s="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t="s">
        <v>15</v>
      </c>
      <c r="B22">
        <v>6</v>
      </c>
      <c r="C22">
        <v>2329473</v>
      </c>
      <c r="D22">
        <f t="shared" si="2"/>
        <v>72</v>
      </c>
      <c r="E22">
        <f t="shared" si="4"/>
        <v>80</v>
      </c>
      <c r="F22" s="4">
        <f>INDEX(J22:T22,MATCH(E22,$J$5:$T$5,1))</f>
        <v>1.0999999999999999E-2</v>
      </c>
      <c r="G22" s="4">
        <f t="shared" ref="G22" si="6">F22*E22</f>
        <v>0.87999999999999989</v>
      </c>
      <c r="I22">
        <v>10</v>
      </c>
      <c r="J22" s="4"/>
      <c r="K22" s="4"/>
      <c r="L22" s="4">
        <v>1.2999999999999999E-2</v>
      </c>
      <c r="M22" s="4">
        <f>L22</f>
        <v>1.2999999999999999E-2</v>
      </c>
      <c r="N22" s="4">
        <v>1.0999999999999999E-2</v>
      </c>
      <c r="O22" s="4">
        <v>8.9999999999999993E-3</v>
      </c>
      <c r="P22" s="4">
        <f>O22</f>
        <v>8.9999999999999993E-3</v>
      </c>
      <c r="Q22" s="4">
        <v>7.0000000000000001E-3</v>
      </c>
      <c r="R22" s="4">
        <v>5.0000000000000001E-3</v>
      </c>
      <c r="S22" s="4">
        <f>R22</f>
        <v>5.0000000000000001E-3</v>
      </c>
      <c r="T22" s="4">
        <f>S22</f>
        <v>5.0000000000000001E-3</v>
      </c>
    </row>
    <row r="23" spans="1:20" x14ac:dyDescent="0.25">
      <c r="A23" t="s">
        <v>19</v>
      </c>
      <c r="B23">
        <v>1</v>
      </c>
      <c r="C23">
        <v>2329533</v>
      </c>
      <c r="D23">
        <f t="shared" si="2"/>
        <v>12</v>
      </c>
      <c r="E23">
        <f t="shared" si="4"/>
        <v>20</v>
      </c>
      <c r="F23" s="4">
        <f t="shared" ref="F23:F31" si="7">INDEX(J23:T23,MATCH(E23,$J$5:$T$5,1))</f>
        <v>1.2999999999999999E-2</v>
      </c>
      <c r="G23" s="4">
        <f t="shared" ref="G23:G31" si="8">F23*E23</f>
        <v>0.26</v>
      </c>
      <c r="I23">
        <v>10</v>
      </c>
      <c r="J23" s="4"/>
      <c r="K23" s="4"/>
      <c r="L23" s="4">
        <v>1.2999999999999999E-2</v>
      </c>
      <c r="M23" s="4">
        <f>L23</f>
        <v>1.2999999999999999E-2</v>
      </c>
      <c r="N23" s="4">
        <v>1.0999999999999999E-2</v>
      </c>
      <c r="O23" s="4">
        <v>8.9999999999999993E-3</v>
      </c>
      <c r="P23" s="4">
        <f>O23</f>
        <v>8.9999999999999993E-3</v>
      </c>
      <c r="Q23" s="4">
        <v>7.0000000000000001E-3</v>
      </c>
      <c r="R23" s="4">
        <v>5.0000000000000001E-3</v>
      </c>
      <c r="S23" s="4">
        <f>R23</f>
        <v>5.0000000000000001E-3</v>
      </c>
      <c r="T23" s="4">
        <f>S23</f>
        <v>5.0000000000000001E-3</v>
      </c>
    </row>
    <row r="24" spans="1:20" x14ac:dyDescent="0.25">
      <c r="A24" t="s">
        <v>23</v>
      </c>
      <c r="B24">
        <v>2</v>
      </c>
      <c r="C24">
        <v>2329474</v>
      </c>
      <c r="D24">
        <f t="shared" si="2"/>
        <v>24</v>
      </c>
      <c r="E24">
        <f t="shared" si="4"/>
        <v>30</v>
      </c>
      <c r="F24" s="4">
        <f t="shared" si="7"/>
        <v>1.2999999999999999E-2</v>
      </c>
      <c r="G24" s="4">
        <f t="shared" si="8"/>
        <v>0.38999999999999996</v>
      </c>
      <c r="I24">
        <v>10</v>
      </c>
      <c r="J24" s="4"/>
      <c r="K24" s="4"/>
      <c r="L24" s="4">
        <f>0.013</f>
        <v>1.2999999999999999E-2</v>
      </c>
      <c r="M24" s="4">
        <f>L24</f>
        <v>1.2999999999999999E-2</v>
      </c>
      <c r="N24" s="4">
        <v>1.0999999999999999E-2</v>
      </c>
      <c r="O24" s="4">
        <v>8.9999999999999993E-3</v>
      </c>
      <c r="P24" s="4">
        <f>O24</f>
        <v>8.9999999999999993E-3</v>
      </c>
      <c r="Q24" s="4">
        <v>7.0000000000000001E-3</v>
      </c>
      <c r="R24" s="4">
        <v>5.0000000000000001E-3</v>
      </c>
      <c r="S24" s="4">
        <f>R24</f>
        <v>5.0000000000000001E-3</v>
      </c>
      <c r="T24" s="4">
        <f>R24</f>
        <v>5.0000000000000001E-3</v>
      </c>
    </row>
    <row r="25" spans="1:20" x14ac:dyDescent="0.25">
      <c r="A25" t="s">
        <v>24</v>
      </c>
      <c r="B25">
        <v>2</v>
      </c>
      <c r="C25">
        <v>9341323</v>
      </c>
      <c r="D25">
        <f t="shared" si="2"/>
        <v>24</v>
      </c>
      <c r="E25">
        <f t="shared" si="4"/>
        <v>50</v>
      </c>
      <c r="F25" s="4">
        <f t="shared" si="7"/>
        <v>5.5E-2</v>
      </c>
      <c r="G25" s="4">
        <f t="shared" si="8"/>
        <v>2.75</v>
      </c>
      <c r="I25">
        <v>50</v>
      </c>
      <c r="J25" s="4"/>
      <c r="K25" s="4"/>
      <c r="L25" s="4"/>
      <c r="M25" s="4"/>
      <c r="N25" s="4">
        <v>5.5E-2</v>
      </c>
      <c r="O25" s="4">
        <f>N25</f>
        <v>5.5E-2</v>
      </c>
      <c r="P25" s="4">
        <f>N25</f>
        <v>5.5E-2</v>
      </c>
      <c r="Q25" s="4">
        <v>4.7E-2</v>
      </c>
      <c r="R25" s="4">
        <v>3.3000000000000002E-2</v>
      </c>
      <c r="S25" s="4">
        <f>R25</f>
        <v>3.3000000000000002E-2</v>
      </c>
      <c r="T25" s="4">
        <v>2.1999999999999999E-2</v>
      </c>
    </row>
    <row r="26" spans="1:20" x14ac:dyDescent="0.25">
      <c r="A26" t="s">
        <v>25</v>
      </c>
      <c r="B26">
        <v>2</v>
      </c>
      <c r="C26">
        <v>9341480</v>
      </c>
      <c r="D26">
        <f t="shared" si="2"/>
        <v>24</v>
      </c>
      <c r="E26">
        <f t="shared" si="4"/>
        <v>50</v>
      </c>
      <c r="F26" s="4">
        <f t="shared" si="7"/>
        <v>2.7E-2</v>
      </c>
      <c r="G26" s="4">
        <f t="shared" si="8"/>
        <v>1.35</v>
      </c>
      <c r="I26">
        <v>50</v>
      </c>
      <c r="J26" s="4"/>
      <c r="K26" s="4"/>
      <c r="L26" s="4"/>
      <c r="M26" s="4"/>
      <c r="N26" s="4">
        <v>2.7E-2</v>
      </c>
      <c r="O26" s="4">
        <f>N26</f>
        <v>2.7E-2</v>
      </c>
      <c r="P26" s="4">
        <f>N26</f>
        <v>2.7E-2</v>
      </c>
      <c r="Q26" s="4">
        <v>1.9E-2</v>
      </c>
      <c r="R26" s="4">
        <v>1.7000000000000001E-2</v>
      </c>
      <c r="S26" s="4">
        <f>R26</f>
        <v>1.7000000000000001E-2</v>
      </c>
      <c r="T26" s="4">
        <v>1.2999999999999999E-2</v>
      </c>
    </row>
    <row r="27" spans="1:20" x14ac:dyDescent="0.25">
      <c r="A27" t="s">
        <v>26</v>
      </c>
      <c r="B27">
        <v>2</v>
      </c>
      <c r="C27">
        <v>9341641</v>
      </c>
      <c r="D27">
        <f t="shared" si="2"/>
        <v>24</v>
      </c>
      <c r="E27">
        <f t="shared" si="4"/>
        <v>50</v>
      </c>
      <c r="F27" s="4">
        <f t="shared" si="7"/>
        <v>5.5E-2</v>
      </c>
      <c r="G27" s="4">
        <f t="shared" si="8"/>
        <v>2.75</v>
      </c>
      <c r="I27">
        <v>50</v>
      </c>
      <c r="J27" s="4"/>
      <c r="K27" s="4"/>
      <c r="L27" s="4"/>
      <c r="M27" s="4"/>
      <c r="N27" s="4">
        <v>5.5E-2</v>
      </c>
      <c r="O27" s="4">
        <f>N27</f>
        <v>5.5E-2</v>
      </c>
      <c r="P27" s="4">
        <f>N27</f>
        <v>5.5E-2</v>
      </c>
      <c r="Q27" s="4">
        <v>4.7E-2</v>
      </c>
      <c r="R27" s="4">
        <v>3.3000000000000002E-2</v>
      </c>
      <c r="S27" s="4">
        <f>R27</f>
        <v>3.3000000000000002E-2</v>
      </c>
      <c r="T27" s="4">
        <v>2.1999999999999999E-2</v>
      </c>
    </row>
    <row r="28" spans="1:20" x14ac:dyDescent="0.25">
      <c r="A28" t="s">
        <v>27</v>
      </c>
      <c r="B28">
        <v>2</v>
      </c>
      <c r="C28">
        <v>9341854</v>
      </c>
      <c r="D28">
        <f t="shared" si="2"/>
        <v>24</v>
      </c>
      <c r="E28">
        <f t="shared" si="4"/>
        <v>50</v>
      </c>
      <c r="F28" s="4">
        <f t="shared" si="7"/>
        <v>5.5E-2</v>
      </c>
      <c r="G28" s="4">
        <f t="shared" si="8"/>
        <v>2.75</v>
      </c>
      <c r="I28">
        <v>50</v>
      </c>
      <c r="J28" s="4"/>
      <c r="K28" s="4"/>
      <c r="L28" s="4"/>
      <c r="M28" s="4"/>
      <c r="N28" s="4">
        <v>5.5E-2</v>
      </c>
      <c r="O28" s="4">
        <f>N28</f>
        <v>5.5E-2</v>
      </c>
      <c r="P28" s="4">
        <f>N28</f>
        <v>5.5E-2</v>
      </c>
      <c r="Q28" s="4">
        <v>4.8000000000000001E-2</v>
      </c>
      <c r="R28" s="4">
        <v>3.4000000000000002E-2</v>
      </c>
      <c r="S28" s="4">
        <f>R28</f>
        <v>3.4000000000000002E-2</v>
      </c>
      <c r="T28" s="4">
        <v>2.1999999999999999E-2</v>
      </c>
    </row>
    <row r="29" spans="1:20" x14ac:dyDescent="0.25">
      <c r="A29" t="s">
        <v>28</v>
      </c>
      <c r="B29">
        <v>2</v>
      </c>
      <c r="C29">
        <v>9342168</v>
      </c>
      <c r="D29">
        <f t="shared" si="2"/>
        <v>24</v>
      </c>
      <c r="E29">
        <f t="shared" si="4"/>
        <v>50</v>
      </c>
      <c r="F29" s="4">
        <f t="shared" si="7"/>
        <v>5.5E-2</v>
      </c>
      <c r="G29" s="4">
        <f t="shared" si="8"/>
        <v>2.75</v>
      </c>
      <c r="I29">
        <v>50</v>
      </c>
      <c r="J29" s="4"/>
      <c r="K29" s="4"/>
      <c r="L29" s="4"/>
      <c r="M29" s="4"/>
      <c r="N29" s="4">
        <f>N27</f>
        <v>5.5E-2</v>
      </c>
      <c r="O29" s="4">
        <f t="shared" ref="O29:T29" si="9">O27</f>
        <v>5.5E-2</v>
      </c>
      <c r="P29" s="4">
        <f t="shared" si="9"/>
        <v>5.5E-2</v>
      </c>
      <c r="Q29" s="4">
        <f t="shared" si="9"/>
        <v>4.7E-2</v>
      </c>
      <c r="R29" s="4">
        <f t="shared" si="9"/>
        <v>3.3000000000000002E-2</v>
      </c>
      <c r="S29" s="4">
        <f t="shared" si="9"/>
        <v>3.3000000000000002E-2</v>
      </c>
      <c r="T29" s="4">
        <f t="shared" si="9"/>
        <v>2.1999999999999999E-2</v>
      </c>
    </row>
    <row r="30" spans="1:20" x14ac:dyDescent="0.25">
      <c r="A30" t="s">
        <v>29</v>
      </c>
      <c r="B30">
        <v>2</v>
      </c>
      <c r="C30">
        <v>9341285</v>
      </c>
      <c r="D30">
        <f t="shared" si="2"/>
        <v>24</v>
      </c>
      <c r="E30">
        <f t="shared" si="4"/>
        <v>50</v>
      </c>
      <c r="F30" s="4">
        <f t="shared" si="7"/>
        <v>2.5999999999999999E-2</v>
      </c>
      <c r="G30" s="4">
        <f t="shared" si="8"/>
        <v>1.3</v>
      </c>
      <c r="I30">
        <v>50</v>
      </c>
      <c r="J30" s="4"/>
      <c r="K30" s="4"/>
      <c r="L30" s="4"/>
      <c r="M30" s="4"/>
      <c r="N30" s="4">
        <f>0.026</f>
        <v>2.5999999999999999E-2</v>
      </c>
      <c r="O30" s="4">
        <f>N30</f>
        <v>2.5999999999999999E-2</v>
      </c>
      <c r="P30" s="4">
        <f>N30</f>
        <v>2.5999999999999999E-2</v>
      </c>
      <c r="Q30" s="4">
        <v>1.9E-2</v>
      </c>
      <c r="R30" s="4">
        <v>1.7000000000000001E-2</v>
      </c>
      <c r="S30" s="4">
        <f>R30</f>
        <v>1.7000000000000001E-2</v>
      </c>
      <c r="T30" s="4">
        <v>1.2999999999999999E-2</v>
      </c>
    </row>
    <row r="31" spans="1:20" x14ac:dyDescent="0.25">
      <c r="A31" t="s">
        <v>30</v>
      </c>
      <c r="B31">
        <v>2</v>
      </c>
      <c r="C31">
        <v>2329932</v>
      </c>
      <c r="D31">
        <f t="shared" si="2"/>
        <v>24</v>
      </c>
      <c r="E31">
        <f t="shared" si="4"/>
        <v>30</v>
      </c>
      <c r="F31" s="4">
        <f t="shared" si="7"/>
        <v>2.1000000000000001E-2</v>
      </c>
      <c r="G31" s="4">
        <f t="shared" si="8"/>
        <v>0.63</v>
      </c>
      <c r="I31">
        <v>10</v>
      </c>
      <c r="J31" s="4"/>
      <c r="K31" s="4"/>
      <c r="L31" s="4">
        <v>2.1000000000000001E-2</v>
      </c>
      <c r="M31" s="4">
        <f>L31</f>
        <v>2.1000000000000001E-2</v>
      </c>
      <c r="N31" s="4">
        <v>1.7000000000000001E-2</v>
      </c>
      <c r="O31" s="4">
        <v>1.2999999999999999E-2</v>
      </c>
      <c r="P31" s="4">
        <f>O31</f>
        <v>1.2999999999999999E-2</v>
      </c>
      <c r="Q31" s="4">
        <f>P31</f>
        <v>1.2999999999999999E-2</v>
      </c>
      <c r="R31" s="4">
        <v>1.0999999999999999E-2</v>
      </c>
      <c r="S31" s="4">
        <f>R31</f>
        <v>1.0999999999999999E-2</v>
      </c>
      <c r="T31" s="4">
        <v>7.0000000000000001E-3</v>
      </c>
    </row>
    <row r="32" spans="1:20" x14ac:dyDescent="0.25">
      <c r="F32" s="4"/>
      <c r="G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t="s">
        <v>48</v>
      </c>
      <c r="B33">
        <v>1</v>
      </c>
      <c r="D33">
        <f t="shared" ref="D33" si="10">B33*$B$3</f>
        <v>12</v>
      </c>
      <c r="E33">
        <f t="shared" ref="E33" si="11">IF(I33=1,D33,ROUNDUP(D33/I33,0)*I33)</f>
        <v>12</v>
      </c>
      <c r="F33" s="4">
        <v>1.9</v>
      </c>
      <c r="G33" s="4">
        <f>F33*E33</f>
        <v>22.799999999999997</v>
      </c>
      <c r="I33">
        <v>12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F34" s="4" t="s">
        <v>17</v>
      </c>
      <c r="G34" s="4">
        <f>SUM(G6:G33)*$E$3</f>
        <v>21.731399999999997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F35" s="4" t="s">
        <v>10</v>
      </c>
      <c r="G35" s="4">
        <f>SUM(G6:G34)</f>
        <v>130.38839999999999</v>
      </c>
      <c r="H35" t="s">
        <v>11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F36" s="4"/>
      <c r="G36" s="4">
        <f>G35/B3</f>
        <v>10.865699999999999</v>
      </c>
      <c r="H36" t="s">
        <v>12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F37" s="4"/>
      <c r="G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F38" s="4"/>
      <c r="G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F39" s="4"/>
      <c r="G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F40" s="4"/>
      <c r="G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F41" s="4"/>
      <c r="G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F42" s="4"/>
      <c r="G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F43" s="4"/>
      <c r="G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F44" s="4"/>
      <c r="G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F45" s="4"/>
      <c r="G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F46" s="4"/>
      <c r="G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F47" s="4"/>
      <c r="G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F48" s="4"/>
      <c r="G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6:20" x14ac:dyDescent="0.25">
      <c r="F49" s="4"/>
      <c r="G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6:20" x14ac:dyDescent="0.25">
      <c r="F50" s="4"/>
      <c r="G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6:20" x14ac:dyDescent="0.25">
      <c r="F51" s="4"/>
      <c r="G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6:20" x14ac:dyDescent="0.25">
      <c r="F52" s="4"/>
      <c r="G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6:20" x14ac:dyDescent="0.25">
      <c r="F53" s="4"/>
      <c r="G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6:20" x14ac:dyDescent="0.25">
      <c r="F54" s="4"/>
      <c r="G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6:20" x14ac:dyDescent="0.25">
      <c r="F55" s="4"/>
      <c r="G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6:20" x14ac:dyDescent="0.25">
      <c r="F56" s="4"/>
      <c r="G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6:20" x14ac:dyDescent="0.25">
      <c r="F57" s="4"/>
      <c r="G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6:20" x14ac:dyDescent="0.25">
      <c r="F58" s="4"/>
      <c r="G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6:20" x14ac:dyDescent="0.25">
      <c r="F59" s="4"/>
      <c r="G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6:20" x14ac:dyDescent="0.25">
      <c r="F60" s="4"/>
      <c r="G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6:20" x14ac:dyDescent="0.25">
      <c r="F61" s="4"/>
      <c r="G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6:20" x14ac:dyDescent="0.25">
      <c r="F62" s="4"/>
      <c r="G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6:20" x14ac:dyDescent="0.25">
      <c r="F63" s="4"/>
      <c r="G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6:20" x14ac:dyDescent="0.25">
      <c r="F64" s="4"/>
      <c r="G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6:20" x14ac:dyDescent="0.25">
      <c r="F65" s="4"/>
      <c r="G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6:20" x14ac:dyDescent="0.25">
      <c r="F66" s="4"/>
      <c r="G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6:20" x14ac:dyDescent="0.25">
      <c r="F67" s="4"/>
      <c r="G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6:20" x14ac:dyDescent="0.25"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6:20" x14ac:dyDescent="0.25"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6:20" x14ac:dyDescent="0.25"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6:20" x14ac:dyDescent="0.25"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24" sqref="D24"/>
    </sheetView>
  </sheetViews>
  <sheetFormatPr defaultRowHeight="15" x14ac:dyDescent="0.25"/>
  <cols>
    <col min="3" max="3" width="9.140625" style="4"/>
    <col min="8" max="8" width="13.28515625" style="4" customWidth="1"/>
    <col min="9" max="9" width="15.140625" customWidth="1"/>
    <col min="10" max="10" width="10.85546875" customWidth="1"/>
  </cols>
  <sheetData>
    <row r="1" spans="1:16" x14ac:dyDescent="0.25">
      <c r="A1" t="s">
        <v>31</v>
      </c>
    </row>
    <row r="4" spans="1:16" x14ac:dyDescent="0.25">
      <c r="A4" t="s">
        <v>32</v>
      </c>
      <c r="C4" s="4" t="s">
        <v>33</v>
      </c>
      <c r="D4" t="s">
        <v>35</v>
      </c>
      <c r="J4">
        <f>86.04*0.65</f>
        <v>55.926000000000009</v>
      </c>
      <c r="K4" t="s">
        <v>37</v>
      </c>
    </row>
    <row r="5" spans="1:16" x14ac:dyDescent="0.25">
      <c r="A5" s="6">
        <v>2.04</v>
      </c>
      <c r="C5" s="4">
        <f>A5*0.65</f>
        <v>1.3260000000000001</v>
      </c>
      <c r="F5">
        <v>50</v>
      </c>
      <c r="H5" s="4">
        <f>F5*C5</f>
        <v>66.3</v>
      </c>
      <c r="J5" s="5">
        <f>H5+$J$4</f>
        <v>122.226</v>
      </c>
      <c r="L5" s="5">
        <f>J5/F5</f>
        <v>2.4445199999999998</v>
      </c>
      <c r="M5" t="s">
        <v>38</v>
      </c>
      <c r="N5">
        <f>F5</f>
        <v>50</v>
      </c>
      <c r="P5" t="s">
        <v>39</v>
      </c>
    </row>
    <row r="6" spans="1:16" x14ac:dyDescent="0.25">
      <c r="A6" s="6">
        <v>1.55</v>
      </c>
      <c r="C6" s="4">
        <f>A6*0.65</f>
        <v>1.0075000000000001</v>
      </c>
      <c r="E6" t="s">
        <v>34</v>
      </c>
      <c r="F6">
        <v>100</v>
      </c>
      <c r="H6" s="4">
        <f>F6*C6</f>
        <v>100.75</v>
      </c>
      <c r="I6" t="s">
        <v>36</v>
      </c>
      <c r="J6" s="5">
        <f>H6+$J$4</f>
        <v>156.67600000000002</v>
      </c>
      <c r="L6" s="5">
        <f>J6/F6</f>
        <v>1.5667600000000002</v>
      </c>
      <c r="M6" t="s">
        <v>38</v>
      </c>
      <c r="N6">
        <f>F6</f>
        <v>100</v>
      </c>
    </row>
    <row r="7" spans="1:16" x14ac:dyDescent="0.25">
      <c r="A7" s="6">
        <v>1.29</v>
      </c>
      <c r="C7" s="4">
        <f>A7*0.65</f>
        <v>0.83850000000000002</v>
      </c>
      <c r="F7">
        <v>200</v>
      </c>
      <c r="H7" s="4">
        <f>F7*C7</f>
        <v>167.70000000000002</v>
      </c>
      <c r="J7" s="5">
        <f>H7+$J$4</f>
        <v>223.62600000000003</v>
      </c>
      <c r="L7" s="5">
        <f>J7/F7</f>
        <v>1.1181300000000001</v>
      </c>
      <c r="M7" t="s">
        <v>38</v>
      </c>
      <c r="N7">
        <f>F7</f>
        <v>200</v>
      </c>
    </row>
    <row r="8" spans="1:16" x14ac:dyDescent="0.25">
      <c r="A8" s="6">
        <v>1.22</v>
      </c>
      <c r="C8" s="4">
        <f>A8*0.65</f>
        <v>0.79300000000000004</v>
      </c>
      <c r="F8">
        <v>250</v>
      </c>
      <c r="H8" s="4">
        <f>F8*C8</f>
        <v>198.25</v>
      </c>
      <c r="J8" s="5">
        <f>H8+$J$4</f>
        <v>254.17600000000002</v>
      </c>
      <c r="L8" s="5">
        <f>J8/F8</f>
        <v>1.0167040000000001</v>
      </c>
      <c r="M8" t="s">
        <v>38</v>
      </c>
      <c r="N8">
        <f>F8</f>
        <v>250</v>
      </c>
    </row>
    <row r="9" spans="1:16" x14ac:dyDescent="0.25">
      <c r="A9" s="6">
        <v>0.99</v>
      </c>
      <c r="C9" s="4">
        <f>A9*0.65</f>
        <v>0.64349999999999996</v>
      </c>
      <c r="F9">
        <v>500</v>
      </c>
      <c r="H9" s="4">
        <f>F9*C9</f>
        <v>321.75</v>
      </c>
      <c r="J9" s="5">
        <f>H9+$J$4</f>
        <v>377.67599999999999</v>
      </c>
      <c r="L9" s="5">
        <f>J9/F9</f>
        <v>0.75535200000000002</v>
      </c>
      <c r="M9" t="s">
        <v>38</v>
      </c>
      <c r="N9">
        <f>F9</f>
        <v>500</v>
      </c>
    </row>
    <row r="10" spans="1:16" x14ac:dyDescent="0.25">
      <c r="A10" s="6">
        <v>0.87</v>
      </c>
      <c r="C10" s="4">
        <f t="shared" ref="C10:C11" si="0">A10*0.65</f>
        <v>0.5655</v>
      </c>
      <c r="F10">
        <v>1000</v>
      </c>
      <c r="H10" s="4">
        <f t="shared" ref="H10:H11" si="1">F10*C10</f>
        <v>565.5</v>
      </c>
      <c r="J10" s="5">
        <f t="shared" ref="J10:J11" si="2">H10+$J$4</f>
        <v>621.42600000000004</v>
      </c>
      <c r="L10" s="5">
        <f t="shared" ref="L10:L11" si="3">J10/F10</f>
        <v>0.62142600000000003</v>
      </c>
      <c r="M10" t="s">
        <v>38</v>
      </c>
      <c r="N10">
        <f t="shared" ref="N10:N11" si="4">F10</f>
        <v>1000</v>
      </c>
    </row>
    <row r="11" spans="1:16" x14ac:dyDescent="0.25">
      <c r="A11" s="6">
        <v>0.78</v>
      </c>
      <c r="C11" s="4">
        <f t="shared" si="0"/>
        <v>0.50700000000000001</v>
      </c>
      <c r="F11">
        <v>2000</v>
      </c>
      <c r="H11" s="4">
        <f t="shared" si="1"/>
        <v>1014</v>
      </c>
      <c r="J11" s="5">
        <f t="shared" si="2"/>
        <v>1069.9259999999999</v>
      </c>
      <c r="L11" s="5">
        <f t="shared" si="3"/>
        <v>0.53496299999999997</v>
      </c>
      <c r="M11" t="s">
        <v>38</v>
      </c>
      <c r="N11">
        <f t="shared" si="4"/>
        <v>2000</v>
      </c>
    </row>
  </sheetData>
  <sortState ref="A5:N9">
    <sortCondition ref="N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Alt PCB.</vt:lpstr>
    </vt:vector>
  </TitlesOfParts>
  <Company>VRCTP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VRCTP</dc:creator>
  <cp:lastModifiedBy>Charlie</cp:lastModifiedBy>
  <dcterms:created xsi:type="dcterms:W3CDTF">2013-10-09T15:10:34Z</dcterms:created>
  <dcterms:modified xsi:type="dcterms:W3CDTF">2017-05-15T22:54:45Z</dcterms:modified>
</cp:coreProperties>
</file>