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bertofrancia/Library/Mobile Documents/com~apple~CloudDocs/Desktop/Tesi_Magistrale_Active/dati totali/"/>
    </mc:Choice>
  </mc:AlternateContent>
  <xr:revisionPtr revIDLastSave="0" documentId="13_ncr:1_{FF9B8AF4-038E-7341-A904-8A1FD702C7C3}" xr6:coauthVersionLast="47" xr6:coauthVersionMax="47" xr10:uidLastSave="{00000000-0000-0000-0000-000000000000}"/>
  <bookViews>
    <workbookView xWindow="7900" yWindow="500" windowWidth="16660" windowHeight="16340" xr2:uid="{00D52246-374D-A543-8BDA-81FB60E64393}"/>
  </bookViews>
  <sheets>
    <sheet name="LL" sheetId="1" r:id="rId1"/>
    <sheet name="U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5" i="1" l="1"/>
  <c r="Y155" i="1"/>
  <c r="U120" i="1"/>
  <c r="X159" i="2"/>
  <c r="W159" i="2"/>
  <c r="X157" i="2"/>
  <c r="W157" i="2"/>
  <c r="V155" i="2"/>
  <c r="U155" i="2"/>
  <c r="V153" i="2"/>
  <c r="U153" i="2"/>
  <c r="Z151" i="2"/>
  <c r="Y151" i="2"/>
  <c r="Z149" i="2"/>
  <c r="Y149" i="2"/>
  <c r="V145" i="2"/>
  <c r="V147" i="2" s="1"/>
  <c r="U145" i="2"/>
  <c r="U147" i="2" s="1"/>
  <c r="R143" i="2"/>
  <c r="Q143" i="2"/>
  <c r="K151" i="2"/>
  <c r="J151" i="2"/>
  <c r="G155" i="2"/>
  <c r="F155" i="2"/>
  <c r="G153" i="2"/>
  <c r="F153" i="2"/>
  <c r="I159" i="2"/>
  <c r="H159" i="2"/>
  <c r="H157" i="2"/>
  <c r="I157" i="2"/>
  <c r="K149" i="2"/>
  <c r="J149" i="2"/>
  <c r="G145" i="2"/>
  <c r="F145" i="2"/>
  <c r="F147" i="2" s="1"/>
  <c r="G147" i="2" s="1"/>
  <c r="G159" i="1"/>
  <c r="V159" i="1"/>
  <c r="U159" i="1"/>
  <c r="V157" i="1"/>
  <c r="U157" i="1"/>
  <c r="Z153" i="1"/>
  <c r="Y153" i="1"/>
  <c r="X151" i="1"/>
  <c r="W151" i="1"/>
  <c r="X149" i="1"/>
  <c r="W149" i="1"/>
  <c r="V147" i="1"/>
  <c r="U147" i="1"/>
  <c r="V145" i="1"/>
  <c r="U145" i="1"/>
  <c r="R143" i="1"/>
  <c r="Q143" i="1"/>
  <c r="F159" i="1"/>
  <c r="G157" i="1"/>
  <c r="F157" i="1"/>
  <c r="K155" i="1"/>
  <c r="J155" i="1"/>
  <c r="K153" i="1"/>
  <c r="J153" i="1"/>
  <c r="I151" i="1"/>
  <c r="H151" i="1"/>
  <c r="I149" i="1"/>
  <c r="H149" i="1"/>
  <c r="F147" i="1"/>
  <c r="G147" i="1" s="1"/>
  <c r="G145" i="1"/>
  <c r="F145" i="1"/>
  <c r="C143" i="1"/>
  <c r="B143" i="1"/>
  <c r="B143" i="2"/>
  <c r="C143" i="2"/>
  <c r="X133" i="2"/>
  <c r="X131" i="2"/>
  <c r="W131" i="2"/>
  <c r="W133" i="2"/>
  <c r="H133" i="2"/>
  <c r="I133" i="2" s="1"/>
  <c r="H131" i="2"/>
  <c r="I131" i="2" s="1"/>
  <c r="X133" i="1"/>
  <c r="W133" i="1"/>
  <c r="X131" i="1"/>
  <c r="W131" i="1"/>
  <c r="I133" i="1"/>
  <c r="H133" i="1"/>
  <c r="I131" i="1"/>
  <c r="H131" i="1"/>
  <c r="R135" i="2"/>
  <c r="Q135" i="2"/>
  <c r="C135" i="2"/>
  <c r="B135" i="2"/>
  <c r="R135" i="1"/>
  <c r="Q135" i="1"/>
  <c r="C135" i="1"/>
  <c r="B135" i="1"/>
  <c r="R141" i="1"/>
  <c r="Q141" i="1"/>
  <c r="C141" i="1"/>
  <c r="B141" i="1"/>
  <c r="R141" i="2"/>
  <c r="Q141" i="2"/>
  <c r="C141" i="2"/>
  <c r="B141" i="2"/>
  <c r="Z133" i="2"/>
  <c r="Y133" i="2"/>
  <c r="R129" i="2"/>
  <c r="Q129" i="2"/>
  <c r="Z131" i="2"/>
  <c r="Y131" i="2"/>
  <c r="R127" i="2"/>
  <c r="Q127" i="2"/>
  <c r="K133" i="2"/>
  <c r="J133" i="2"/>
  <c r="C129" i="2"/>
  <c r="C139" i="2" s="1"/>
  <c r="B129" i="2"/>
  <c r="B139" i="2" s="1"/>
  <c r="K131" i="2"/>
  <c r="J131" i="2"/>
  <c r="C127" i="2"/>
  <c r="C137" i="2" s="1"/>
  <c r="B127" i="2"/>
  <c r="B137" i="2" s="1"/>
  <c r="Z133" i="1"/>
  <c r="Y133" i="1"/>
  <c r="R129" i="1"/>
  <c r="Q129" i="1"/>
  <c r="K133" i="1"/>
  <c r="J133" i="1"/>
  <c r="C129" i="1"/>
  <c r="C139" i="1" s="1"/>
  <c r="B129" i="1"/>
  <c r="B139" i="1" s="1"/>
  <c r="Z131" i="1"/>
  <c r="Y131" i="1"/>
  <c r="R127" i="1"/>
  <c r="Q127" i="1"/>
  <c r="K131" i="1"/>
  <c r="J131" i="1"/>
  <c r="C127" i="1"/>
  <c r="C137" i="1" s="1"/>
  <c r="B127" i="1"/>
  <c r="B137" i="1" s="1"/>
  <c r="R137" i="2" l="1"/>
  <c r="R139" i="2"/>
  <c r="Q139" i="2"/>
  <c r="R137" i="1"/>
  <c r="R139" i="1"/>
  <c r="Q137" i="1"/>
  <c r="Q139" i="1"/>
  <c r="Q137" i="2"/>
  <c r="I98" i="1"/>
  <c r="I9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<sst xmlns="http://schemas.openxmlformats.org/spreadsheetml/2006/main" count="690" uniqueCount="72">
  <si>
    <t>RMSE</t>
  </si>
  <si>
    <t>Spearman coefficient</t>
  </si>
  <si>
    <t>ICC</t>
  </si>
  <si>
    <t>CVD</t>
  </si>
  <si>
    <t>Bias</t>
  </si>
  <si>
    <t>DX</t>
  </si>
  <si>
    <t>SN</t>
  </si>
  <si>
    <t xml:space="preserve">ANGOLO GINOCCHIO </t>
  </si>
  <si>
    <t>ANGOLO ANCA</t>
  </si>
  <si>
    <t>EMMA</t>
  </si>
  <si>
    <t>MARCO</t>
  </si>
  <si>
    <t>AGNESE</t>
  </si>
  <si>
    <t>GIANGA.</t>
  </si>
  <si>
    <t>MASSIMI.</t>
  </si>
  <si>
    <t>VIOLA</t>
  </si>
  <si>
    <t>ANGOLO GOMITO</t>
  </si>
  <si>
    <t>ANGOLO SPALLA</t>
  </si>
  <si>
    <t>FLAVIA</t>
  </si>
  <si>
    <t>SD(sulla differenza)</t>
  </si>
  <si>
    <t>nulla</t>
  </si>
  <si>
    <t>ANGOLO GINOCCHIO (i primi due sul sn bellissimi il terzo non so cosa accada, cosi come sul dx se tanta occlusione ho preso il passo/i singolo)</t>
  </si>
  <si>
    <t>ANGOLO GINOCCHIO (in generale sempre picchi piu stretti la gopro)</t>
  </si>
  <si>
    <t>ANGOLO ANCA lo prende bene al ritorno, addirittura se  facessi i calcoli al ritorno migliorerebbero alcuni dati</t>
  </si>
  <si>
    <t>ANGOLO ANCA sinistro molto brutto, il problema è che il filtraggio togli un po di informazioni</t>
  </si>
  <si>
    <t>nula</t>
  </si>
  <si>
    <t>ANGOLO GOMITO (piu belli evidenziati)</t>
  </si>
  <si>
    <t xml:space="preserve">nulla </t>
  </si>
  <si>
    <t>ANGOLO SPALLA, prove 4 e 5 problema tra xsens e gopro, video di diversa durata</t>
  </si>
  <si>
    <t>ROM</t>
  </si>
  <si>
    <t>MEDIA RMSE TOT</t>
  </si>
  <si>
    <t>MEDIA 3 RMSE BEST</t>
  </si>
  <si>
    <t>(RMSE/ROM)% TOT</t>
  </si>
  <si>
    <t>(RMSE/ROM)% 3 BEST</t>
  </si>
  <si>
    <t>SD DI TUTTI GLI RMSE</t>
  </si>
  <si>
    <t xml:space="preserve">ROM </t>
  </si>
  <si>
    <t>((RMSE/ROM)x100) % TOT</t>
  </si>
  <si>
    <t>((RMSE/ROM)x100)% 3 BEST</t>
  </si>
  <si>
    <t>MEDIA ICC e SPEA TOT</t>
  </si>
  <si>
    <t>MEDIA 3 ICC e SPEA BEST</t>
  </si>
  <si>
    <t>MEDIA ICC e SPEATOT</t>
  </si>
  <si>
    <t>MEDIA 3 ICCe SPEA BEST</t>
  </si>
  <si>
    <r>
      <t xml:space="preserve">ANGOLO ANCA  sul sinistro bene/ no occlusione al </t>
    </r>
    <r>
      <rPr>
        <b/>
        <sz val="12"/>
        <color theme="9" tint="0.59999389629810485"/>
        <rFont val="Calibri (Corpo)"/>
      </rPr>
      <t>ritorno sottolineate quelle che vanno benissimo al ritnro</t>
    </r>
  </si>
  <si>
    <t>BIAS</t>
  </si>
  <si>
    <t>BIAS 3 BEST</t>
  </si>
  <si>
    <t>SD ICC</t>
  </si>
  <si>
    <t>SD 3 BEST ICC</t>
  </si>
  <si>
    <t xml:space="preserve">SD BIAS </t>
  </si>
  <si>
    <t>SD BIAS 3 BEST</t>
  </si>
  <si>
    <t>SD 3 BEST RMSE</t>
  </si>
  <si>
    <t xml:space="preserve"> SD 3 BEST RMSE</t>
  </si>
  <si>
    <t>SD SPEA</t>
  </si>
  <si>
    <t>SD 3 BEST SPEA</t>
  </si>
  <si>
    <t>SD ICC 3 BEST</t>
  </si>
  <si>
    <t>SD SPEARMAN</t>
  </si>
  <si>
    <t>SD SPEA 3 BEST</t>
  </si>
  <si>
    <t>PROVE CLINICHE</t>
  </si>
  <si>
    <t>A1</t>
  </si>
  <si>
    <t>A3</t>
  </si>
  <si>
    <t>G1</t>
  </si>
  <si>
    <t>G2</t>
  </si>
  <si>
    <t>KFE RIGHT</t>
  </si>
  <si>
    <t>KFE LEFT</t>
  </si>
  <si>
    <t>HFE RIGHT</t>
  </si>
  <si>
    <t>HFE LEFT</t>
  </si>
  <si>
    <t>EFE RIGHT</t>
  </si>
  <si>
    <t>EFE LEFT</t>
  </si>
  <si>
    <t>SAA RIGHT</t>
  </si>
  <si>
    <t>SAA LEFT</t>
  </si>
  <si>
    <t>G6</t>
  </si>
  <si>
    <t>A6-4</t>
  </si>
  <si>
    <t>A7-5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</si>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</sst>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"/>
    <numFmt numFmtId="166" formatCode="#,##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0.59999389629810485"/>
      <name val="Calibri (Corpo)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7867F"/>
        <bgColor indexed="64"/>
      </patternFill>
    </fill>
    <fill>
      <patternFill patternType="solid">
        <fgColor rgb="FF8DE08B"/>
        <bgColor indexed="64"/>
      </patternFill>
    </fill>
    <fill>
      <patternFill patternType="solid">
        <fgColor rgb="FFF8B280"/>
        <bgColor indexed="64"/>
      </patternFill>
    </fill>
    <fill>
      <patternFill patternType="solid">
        <fgColor rgb="FFE6EFB2"/>
        <bgColor indexed="64"/>
      </patternFill>
    </fill>
    <fill>
      <patternFill patternType="solid">
        <fgColor rgb="FFF8B28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2F3"/>
        <bgColor indexed="64"/>
      </patternFill>
    </fill>
    <fill>
      <patternFill patternType="solid">
        <fgColor rgb="FF15FFD9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435DFF"/>
        <bgColor indexed="64"/>
      </patternFill>
    </fill>
    <fill>
      <patternFill patternType="solid">
        <fgColor rgb="FFFFF5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7DFF"/>
        <bgColor indexed="64"/>
      </patternFill>
    </fill>
    <fill>
      <patternFill patternType="solid">
        <fgColor rgb="FFFF592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FF78"/>
        <bgColor indexed="64"/>
      </patternFill>
    </fill>
    <fill>
      <patternFill patternType="solid">
        <fgColor rgb="FF70BFFF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435DFF"/>
      </top>
      <bottom style="thin">
        <color theme="2" tint="-9.9978637043366805E-2"/>
      </bottom>
      <diagonal/>
    </border>
    <border>
      <left/>
      <right/>
      <top style="thin">
        <color indexed="64"/>
      </top>
      <bottom style="thin">
        <color rgb="FFFF5100"/>
      </bottom>
      <diagonal/>
    </border>
    <border>
      <left style="thin">
        <color rgb="FF435DFF"/>
      </left>
      <right/>
      <top/>
      <bottom/>
      <diagonal/>
    </border>
    <border>
      <left style="thin">
        <color rgb="FFFF5100"/>
      </left>
      <right/>
      <top/>
      <bottom/>
      <diagonal/>
    </border>
    <border>
      <left/>
      <right/>
      <top style="thin">
        <color rgb="FFFF51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7" tint="0.59999389629810485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7" tint="0.59999389629810485"/>
      </bottom>
      <diagonal/>
    </border>
    <border>
      <left style="thin">
        <color theme="1"/>
      </left>
      <right style="thin">
        <color theme="1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theme="1"/>
      </left>
      <right style="thin">
        <color theme="1"/>
      </right>
      <top style="thin">
        <color theme="7" tint="0.5999938962981048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7" tint="0.59999389629810485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5" xfId="0" applyFill="1" applyBorder="1"/>
    <xf numFmtId="0" fontId="0" fillId="6" borderId="6" xfId="0" applyFill="1" applyBorder="1"/>
    <xf numFmtId="0" fontId="0" fillId="5" borderId="5" xfId="0" applyFill="1" applyBorder="1"/>
    <xf numFmtId="0" fontId="0" fillId="4" borderId="6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0" borderId="7" xfId="0" applyBorder="1"/>
    <xf numFmtId="0" fontId="0" fillId="0" borderId="8" xfId="0" applyBorder="1"/>
    <xf numFmtId="0" fontId="0" fillId="12" borderId="10" xfId="0" applyFill="1" applyBorder="1"/>
    <xf numFmtId="0" fontId="0" fillId="0" borderId="9" xfId="0" applyBorder="1"/>
    <xf numFmtId="164" fontId="0" fillId="2" borderId="5" xfId="0" applyNumberFormat="1" applyFill="1" applyBorder="1"/>
    <xf numFmtId="3" fontId="0" fillId="2" borderId="1" xfId="0" applyNumberFormat="1" applyFill="1" applyBorder="1"/>
    <xf numFmtId="0" fontId="0" fillId="2" borderId="11" xfId="0" applyFill="1" applyBorder="1"/>
    <xf numFmtId="0" fontId="0" fillId="13" borderId="1" xfId="0" applyFill="1" applyBorder="1"/>
    <xf numFmtId="0" fontId="0" fillId="2" borderId="0" xfId="0" applyFill="1"/>
    <xf numFmtId="165" fontId="0" fillId="2" borderId="1" xfId="0" applyNumberFormat="1" applyFill="1" applyBorder="1"/>
    <xf numFmtId="0" fontId="0" fillId="14" borderId="6" xfId="0" applyFill="1" applyBorder="1"/>
    <xf numFmtId="0" fontId="0" fillId="12" borderId="0" xfId="0" applyFill="1"/>
    <xf numFmtId="0" fontId="0" fillId="15" borderId="0" xfId="0" applyFill="1"/>
    <xf numFmtId="0" fontId="0" fillId="15" borderId="1" xfId="0" applyFill="1" applyBorder="1"/>
    <xf numFmtId="166" fontId="0" fillId="6" borderId="1" xfId="0" applyNumberFormat="1" applyFill="1" applyBorder="1"/>
    <xf numFmtId="3" fontId="0" fillId="6" borderId="1" xfId="0" applyNumberFormat="1" applyFill="1" applyBorder="1"/>
    <xf numFmtId="0" fontId="0" fillId="16" borderId="6" xfId="0" applyFill="1" applyBorder="1"/>
    <xf numFmtId="165" fontId="0" fillId="5" borderId="1" xfId="0" applyNumberFormat="1" applyFill="1" applyBorder="1"/>
    <xf numFmtId="3" fontId="0" fillId="5" borderId="1" xfId="0" applyNumberFormat="1" applyFill="1" applyBorder="1"/>
    <xf numFmtId="166" fontId="0" fillId="4" borderId="1" xfId="0" applyNumberFormat="1" applyFill="1" applyBorder="1"/>
    <xf numFmtId="0" fontId="0" fillId="5" borderId="0" xfId="0" applyFill="1"/>
    <xf numFmtId="0" fontId="0" fillId="6" borderId="1" xfId="0" quotePrefix="1" applyFill="1" applyBorder="1"/>
    <xf numFmtId="2" fontId="0" fillId="6" borderId="1" xfId="0" applyNumberFormat="1" applyFill="1" applyBorder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1" xfId="0" applyFill="1" applyBorder="1"/>
    <xf numFmtId="0" fontId="0" fillId="23" borderId="0" xfId="0" applyFill="1"/>
    <xf numFmtId="0" fontId="0" fillId="12" borderId="1" xfId="0" applyFill="1" applyBorder="1"/>
    <xf numFmtId="0" fontId="0" fillId="0" borderId="12" xfId="0" applyBorder="1"/>
    <xf numFmtId="0" fontId="0" fillId="0" borderId="13" xfId="0" applyBorder="1"/>
    <xf numFmtId="0" fontId="0" fillId="12" borderId="14" xfId="0" applyFill="1" applyBorder="1"/>
    <xf numFmtId="0" fontId="0" fillId="14" borderId="0" xfId="0" applyFill="1"/>
    <xf numFmtId="0" fontId="0" fillId="20" borderId="12" xfId="0" applyFill="1" applyBorder="1"/>
    <xf numFmtId="0" fontId="0" fillId="24" borderId="0" xfId="0" applyFill="1"/>
    <xf numFmtId="0" fontId="0" fillId="24" borderId="16" xfId="0" applyFill="1" applyBorder="1"/>
    <xf numFmtId="0" fontId="0" fillId="0" borderId="15" xfId="0" applyBorder="1"/>
    <xf numFmtId="0" fontId="0" fillId="24" borderId="17" xfId="0" applyFill="1" applyBorder="1"/>
    <xf numFmtId="0" fontId="0" fillId="0" borderId="18" xfId="0" applyBorder="1"/>
    <xf numFmtId="0" fontId="0" fillId="4" borderId="5" xfId="0" applyFill="1" applyBorder="1"/>
    <xf numFmtId="0" fontId="0" fillId="3" borderId="19" xfId="0" applyFill="1" applyBorder="1" applyAlignment="1">
      <alignment horizontal="center"/>
    </xf>
    <xf numFmtId="0" fontId="0" fillId="0" borderId="20" xfId="0" applyBorder="1"/>
    <xf numFmtId="0" fontId="0" fillId="7" borderId="0" xfId="0" applyFill="1"/>
    <xf numFmtId="0" fontId="0" fillId="6" borderId="5" xfId="0" applyFill="1" applyBorder="1"/>
    <xf numFmtId="3" fontId="0" fillId="6" borderId="5" xfId="0" applyNumberFormat="1" applyFill="1" applyBorder="1"/>
    <xf numFmtId="166" fontId="0" fillId="6" borderId="5" xfId="0" applyNumberFormat="1" applyFill="1" applyBorder="1"/>
    <xf numFmtId="0" fontId="0" fillId="7" borderId="21" xfId="0" applyFill="1" applyBorder="1" applyAlignment="1">
      <alignment horizontal="center"/>
    </xf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19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7" borderId="25" xfId="0" applyFill="1" applyBorder="1" applyAlignment="1">
      <alignment horizontal="center"/>
    </xf>
    <xf numFmtId="0" fontId="0" fillId="7" borderId="11" xfId="0" applyFill="1" applyBorder="1"/>
    <xf numFmtId="0" fontId="0" fillId="7" borderId="11" xfId="0" applyFill="1" applyBorder="1" applyAlignment="1">
      <alignment horizontal="center"/>
    </xf>
    <xf numFmtId="164" fontId="0" fillId="7" borderId="11" xfId="0" applyNumberFormat="1" applyFill="1" applyBorder="1"/>
    <xf numFmtId="0" fontId="0" fillId="7" borderId="26" xfId="0" applyFill="1" applyBorder="1"/>
    <xf numFmtId="0" fontId="0" fillId="18" borderId="10" xfId="0" applyFill="1" applyBorder="1"/>
    <xf numFmtId="0" fontId="1" fillId="7" borderId="22" xfId="0" applyFont="1" applyFill="1" applyBorder="1"/>
    <xf numFmtId="0" fontId="0" fillId="18" borderId="9" xfId="0" applyFill="1" applyBorder="1"/>
    <xf numFmtId="166" fontId="0" fillId="5" borderId="5" xfId="0" applyNumberFormat="1" applyFill="1" applyBorder="1"/>
    <xf numFmtId="0" fontId="0" fillId="3" borderId="27" xfId="0" applyFill="1" applyBorder="1" applyAlignment="1">
      <alignment horizontal="center"/>
    </xf>
    <xf numFmtId="0" fontId="0" fillId="3" borderId="28" xfId="0" applyFill="1" applyBorder="1"/>
    <xf numFmtId="0" fontId="0" fillId="3" borderId="29" xfId="0" applyFill="1" applyBorder="1"/>
    <xf numFmtId="0" fontId="0" fillId="3" borderId="31" xfId="0" applyFill="1" applyBorder="1"/>
    <xf numFmtId="0" fontId="0" fillId="12" borderId="30" xfId="0" applyFill="1" applyBorder="1"/>
    <xf numFmtId="0" fontId="0" fillId="12" borderId="32" xfId="0" applyFill="1" applyBorder="1"/>
    <xf numFmtId="0" fontId="0" fillId="3" borderId="33" xfId="0" applyFill="1" applyBorder="1"/>
    <xf numFmtId="0" fontId="0" fillId="3" borderId="34" xfId="0" applyFill="1" applyBorder="1" applyAlignment="1">
      <alignment horizontal="center"/>
    </xf>
    <xf numFmtId="0" fontId="0" fillId="3" borderId="35" xfId="0" applyFill="1" applyBorder="1"/>
    <xf numFmtId="0" fontId="0" fillId="3" borderId="35" xfId="0" applyFill="1" applyBorder="1" applyAlignment="1">
      <alignment horizontal="center"/>
    </xf>
    <xf numFmtId="166" fontId="0" fillId="3" borderId="35" xfId="0" applyNumberFormat="1" applyFill="1" applyBorder="1"/>
    <xf numFmtId="0" fontId="0" fillId="3" borderId="36" xfId="0" applyFill="1" applyBorder="1"/>
    <xf numFmtId="0" fontId="0" fillId="3" borderId="37" xfId="0" applyFill="1" applyBorder="1" applyAlignment="1">
      <alignment horizontal="center"/>
    </xf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166" fontId="0" fillId="36" borderId="0" xfId="0" applyNumberFormat="1" applyFill="1"/>
    <xf numFmtId="0" fontId="0" fillId="36" borderId="0" xfId="0" applyFill="1"/>
    <xf numFmtId="166" fontId="0" fillId="31" borderId="0" xfId="0" applyNumberFormat="1" applyFill="1"/>
    <xf numFmtId="0" fontId="1" fillId="6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2CC"/>
      <color rgb="FF70BFFF"/>
      <color rgb="FFBCFF78"/>
      <color rgb="FFF77DFF"/>
      <color rgb="FFE6EFB2"/>
      <color rgb="FFFF592C"/>
      <color rgb="FFFFAA00"/>
      <color rgb="FF435DFF"/>
      <color rgb="FFFF02F3"/>
      <color rgb="FF15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108E-9EDF-4243-861D-C74EC2F3040D}">
  <dimension ref="A1:BD169"/>
  <sheetViews>
    <sheetView tabSelected="1" topLeftCell="A116" zoomScale="62" zoomScaleNormal="80" workbookViewId="0">
      <selection activeCell="P1" sqref="P1:AB27"/>
    </sheetView>
  </sheetViews>
  <sheetFormatPr baseColWidth="10" defaultRowHeight="16" x14ac:dyDescent="0.2"/>
  <cols>
    <col min="1" max="1" width="25.5" customWidth="1"/>
    <col min="2" max="2" width="9.33203125" customWidth="1"/>
    <col min="3" max="3" width="8" customWidth="1"/>
    <col min="4" max="4" width="9.1640625" customWidth="1"/>
    <col min="5" max="5" width="9.6640625" customWidth="1"/>
    <col min="6" max="6" width="8.33203125" customWidth="1"/>
    <col min="7" max="7" width="8" customWidth="1"/>
    <col min="8" max="8" width="11.6640625" customWidth="1"/>
    <col min="10" max="10" width="6.6640625" customWidth="1"/>
    <col min="11" max="11" width="7" customWidth="1"/>
    <col min="12" max="12" width="8.5" customWidth="1"/>
    <col min="13" max="13" width="8" customWidth="1"/>
    <col min="14" max="14" width="10.5" customWidth="1"/>
  </cols>
  <sheetData>
    <row r="1" spans="1:56" x14ac:dyDescent="0.2">
      <c r="A1" s="114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  <c r="N1" s="73"/>
      <c r="O1" s="6"/>
      <c r="P1" s="109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1"/>
      <c r="AC1" s="66"/>
      <c r="AD1" s="79"/>
      <c r="AR1" s="117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</row>
    <row r="2" spans="1: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9"/>
      <c r="N2" s="74"/>
      <c r="O2" s="7"/>
      <c r="P2" s="1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2"/>
      <c r="AC2" s="67"/>
      <c r="AD2" s="67"/>
    </row>
    <row r="3" spans="1:56" x14ac:dyDescent="0.2">
      <c r="A3" s="1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75"/>
      <c r="O3" s="7"/>
      <c r="P3" s="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1"/>
      <c r="AC3" s="67"/>
      <c r="AD3" s="67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</row>
    <row r="4" spans="1:5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9"/>
      <c r="N4" s="74"/>
      <c r="O4" s="7"/>
      <c r="P4" s="1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2"/>
      <c r="AC4" s="67"/>
      <c r="AD4" s="67"/>
    </row>
    <row r="5" spans="1:5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9"/>
      <c r="N5" s="74"/>
      <c r="O5" s="7"/>
      <c r="P5" s="1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2"/>
      <c r="AC5" s="67"/>
      <c r="AD5" s="67"/>
    </row>
    <row r="6" spans="1:5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9"/>
      <c r="N6" s="74"/>
      <c r="O6" s="7"/>
      <c r="P6" s="10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2"/>
      <c r="AC6" s="67"/>
      <c r="AD6" s="67"/>
    </row>
    <row r="7" spans="1:5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74"/>
      <c r="O7" s="7"/>
      <c r="P7" s="10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2"/>
      <c r="AC7" s="67"/>
      <c r="AD7" s="67"/>
    </row>
    <row r="8" spans="1:5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74"/>
      <c r="O8" s="7"/>
      <c r="P8" s="10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2"/>
      <c r="AC8" s="67"/>
      <c r="AD8" s="67"/>
    </row>
    <row r="9" spans="1:5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74"/>
      <c r="O9" s="7"/>
      <c r="P9" s="10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2"/>
      <c r="AC9" s="67"/>
      <c r="AD9" s="67"/>
    </row>
    <row r="10" spans="1:5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74"/>
      <c r="O10" s="7"/>
      <c r="P10" s="10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2"/>
      <c r="AC10" s="67"/>
      <c r="AD10" s="67"/>
    </row>
    <row r="11" spans="1:5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74"/>
      <c r="O11" s="7"/>
      <c r="P11" s="10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2"/>
      <c r="AC11" s="67"/>
      <c r="AD11" s="67"/>
    </row>
    <row r="12" spans="1:5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9"/>
      <c r="N12" s="74"/>
      <c r="O12" s="7"/>
      <c r="P12" s="1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2"/>
      <c r="AC12" s="67"/>
      <c r="AD12" s="67"/>
    </row>
    <row r="13" spans="1:5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/>
      <c r="N13" s="74"/>
      <c r="O13" s="7"/>
      <c r="P13" s="10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2"/>
      <c r="AC13" s="67"/>
      <c r="AD13" s="67"/>
    </row>
    <row r="14" spans="1:56" x14ac:dyDescent="0.2">
      <c r="N14" s="61"/>
      <c r="O14" s="7"/>
      <c r="AC14" s="67"/>
      <c r="AD14" s="67"/>
    </row>
    <row r="15" spans="1:56" x14ac:dyDescent="0.2">
      <c r="A15" s="114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6"/>
      <c r="N15" s="75"/>
      <c r="O15" s="7"/>
      <c r="P15" s="109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1"/>
      <c r="AC15" s="67"/>
      <c r="AD15" s="67"/>
    </row>
    <row r="16" spans="1:5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  <c r="N16" s="74"/>
      <c r="O16" s="7"/>
      <c r="P16" s="10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2"/>
      <c r="AC16" s="67"/>
      <c r="AD16" s="67"/>
    </row>
    <row r="17" spans="1:30" x14ac:dyDescent="0.2">
      <c r="A17" s="1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6"/>
      <c r="N17" s="75"/>
      <c r="O17" s="7"/>
      <c r="P17" s="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1"/>
      <c r="AC17" s="67"/>
      <c r="AD17" s="67"/>
    </row>
    <row r="18" spans="1:3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9"/>
      <c r="N18" s="74"/>
      <c r="O18" s="7"/>
      <c r="P18" s="10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2"/>
      <c r="AC18" s="67"/>
      <c r="AD18" s="67"/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9"/>
      <c r="N19" s="74"/>
      <c r="O19" s="7"/>
      <c r="P19" s="1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2"/>
      <c r="AC19" s="67"/>
      <c r="AD19" s="67"/>
    </row>
    <row r="20" spans="1:3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9"/>
      <c r="N20" s="74"/>
      <c r="O20" s="7"/>
      <c r="P20" s="10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2"/>
      <c r="AC20" s="67"/>
      <c r="AD20" s="67"/>
    </row>
    <row r="21" spans="1:3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9"/>
      <c r="N21" s="74"/>
      <c r="O21" s="7"/>
      <c r="P21" s="10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2"/>
      <c r="AC21" s="67"/>
      <c r="AD21" s="67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9"/>
      <c r="N22" s="74"/>
      <c r="O22" s="7"/>
      <c r="P22" s="1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2"/>
      <c r="AC22" s="67"/>
      <c r="AD22" s="67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74"/>
      <c r="O23" s="7"/>
      <c r="P23" s="1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2"/>
      <c r="AC23" s="67"/>
      <c r="AD23" s="67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9"/>
      <c r="N24" s="74"/>
      <c r="O24" s="7"/>
      <c r="P24" s="10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2"/>
      <c r="AC24" s="67"/>
      <c r="AD24" s="67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9"/>
      <c r="N25" s="74"/>
      <c r="O25" s="7"/>
      <c r="P25" s="10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2"/>
      <c r="AC25" s="67"/>
      <c r="AD25" s="67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9"/>
      <c r="N26" s="74"/>
      <c r="O26" s="7"/>
      <c r="P26" s="10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2"/>
      <c r="AC26" s="67"/>
      <c r="AD26" s="67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9"/>
      <c r="N27" s="74"/>
      <c r="O27" s="7"/>
      <c r="P27" s="10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2"/>
      <c r="AC27" s="67"/>
      <c r="AD27" s="67"/>
    </row>
    <row r="28" spans="1:30" x14ac:dyDescent="0.2">
      <c r="N28" s="65" t="s">
        <v>28</v>
      </c>
      <c r="O28" s="65" t="s">
        <v>28</v>
      </c>
      <c r="AC28" s="69" t="s">
        <v>28</v>
      </c>
      <c r="AD28" s="69" t="s">
        <v>28</v>
      </c>
    </row>
    <row r="29" spans="1:30" x14ac:dyDescent="0.2">
      <c r="A29" s="114" t="s">
        <v>20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6"/>
      <c r="N29" s="75"/>
      <c r="O29" s="7"/>
      <c r="P29" s="109" t="s">
        <v>8</v>
      </c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1"/>
      <c r="AC29" s="67"/>
      <c r="AD29" s="67"/>
    </row>
    <row r="30" spans="1:30" x14ac:dyDescent="0.2">
      <c r="A30" s="1"/>
      <c r="B30" s="1" t="s">
        <v>5</v>
      </c>
      <c r="C30" s="1" t="s">
        <v>6</v>
      </c>
      <c r="D30" s="1" t="s">
        <v>5</v>
      </c>
      <c r="E30" s="1" t="s">
        <v>6</v>
      </c>
      <c r="F30" s="1" t="s">
        <v>5</v>
      </c>
      <c r="G30" s="1" t="s">
        <v>6</v>
      </c>
      <c r="H30" s="1" t="s">
        <v>5</v>
      </c>
      <c r="I30" s="1" t="s">
        <v>6</v>
      </c>
      <c r="J30" s="1" t="s">
        <v>5</v>
      </c>
      <c r="K30" s="1" t="s">
        <v>6</v>
      </c>
      <c r="L30" s="1" t="s">
        <v>5</v>
      </c>
      <c r="M30" s="9" t="s">
        <v>6</v>
      </c>
      <c r="N30" s="74"/>
      <c r="O30" s="7"/>
      <c r="P30" s="10"/>
      <c r="Q30" s="5" t="s">
        <v>5</v>
      </c>
      <c r="R30" s="5" t="s">
        <v>6</v>
      </c>
      <c r="S30" s="5" t="s">
        <v>5</v>
      </c>
      <c r="T30" s="5" t="s">
        <v>6</v>
      </c>
      <c r="U30" s="5" t="s">
        <v>5</v>
      </c>
      <c r="V30" s="5" t="s">
        <v>6</v>
      </c>
      <c r="W30" s="5" t="s">
        <v>5</v>
      </c>
      <c r="X30" s="5" t="s">
        <v>6</v>
      </c>
      <c r="Y30" s="5" t="s">
        <v>5</v>
      </c>
      <c r="Z30" s="5" t="s">
        <v>6</v>
      </c>
      <c r="AA30" s="5" t="s">
        <v>5</v>
      </c>
      <c r="AB30" s="62" t="s">
        <v>6</v>
      </c>
      <c r="AC30" s="67"/>
      <c r="AD30" s="67"/>
    </row>
    <row r="31" spans="1:30" x14ac:dyDescent="0.2">
      <c r="A31" s="1" t="s">
        <v>9</v>
      </c>
      <c r="B31" s="115" t="s">
        <v>0</v>
      </c>
      <c r="C31" s="115"/>
      <c r="D31" s="115" t="s">
        <v>18</v>
      </c>
      <c r="E31" s="115"/>
      <c r="F31" s="115" t="s">
        <v>4</v>
      </c>
      <c r="G31" s="115"/>
      <c r="H31" s="115" t="s">
        <v>1</v>
      </c>
      <c r="I31" s="115"/>
      <c r="J31" s="115" t="s">
        <v>2</v>
      </c>
      <c r="K31" s="115"/>
      <c r="L31" s="115" t="s">
        <v>3</v>
      </c>
      <c r="M31" s="116"/>
      <c r="N31" s="75"/>
      <c r="O31" s="7"/>
      <c r="P31" s="10" t="s">
        <v>9</v>
      </c>
      <c r="Q31" s="110" t="s">
        <v>0</v>
      </c>
      <c r="R31" s="110"/>
      <c r="S31" s="110" t="s">
        <v>18</v>
      </c>
      <c r="T31" s="110"/>
      <c r="U31" s="110" t="s">
        <v>4</v>
      </c>
      <c r="V31" s="110"/>
      <c r="W31" s="110" t="s">
        <v>1</v>
      </c>
      <c r="X31" s="110"/>
      <c r="Y31" s="110" t="s">
        <v>2</v>
      </c>
      <c r="Z31" s="110"/>
      <c r="AA31" s="110" t="s">
        <v>3</v>
      </c>
      <c r="AB31" s="111"/>
      <c r="AC31" s="67"/>
      <c r="AD31" s="67"/>
    </row>
    <row r="32" spans="1:30" x14ac:dyDescent="0.2">
      <c r="A32" s="1">
        <v>1</v>
      </c>
      <c r="B32" s="1">
        <v>16.97</v>
      </c>
      <c r="C32" s="1">
        <v>18.690000000000001</v>
      </c>
      <c r="D32" s="1">
        <v>26.11</v>
      </c>
      <c r="E32" s="1">
        <v>20.88</v>
      </c>
      <c r="F32" s="1">
        <v>4.6706000000000003</v>
      </c>
      <c r="G32" s="1">
        <v>4.2201000000000004</v>
      </c>
      <c r="H32" s="1">
        <v>0.59899999999999998</v>
      </c>
      <c r="I32" s="1">
        <v>0.60899999999999999</v>
      </c>
      <c r="J32" s="1">
        <v>0.64480000000000004</v>
      </c>
      <c r="K32" s="1">
        <v>0.67423</v>
      </c>
      <c r="L32" s="1">
        <v>83.903800000000004</v>
      </c>
      <c r="M32" s="9">
        <v>76.488799999999998</v>
      </c>
      <c r="N32" s="74"/>
      <c r="O32" s="7"/>
      <c r="P32" s="10">
        <v>1</v>
      </c>
      <c r="Q32" s="5">
        <v>22.68</v>
      </c>
      <c r="R32" s="45">
        <v>17.96</v>
      </c>
      <c r="S32" s="5">
        <v>21.52</v>
      </c>
      <c r="T32" s="5">
        <v>13.71</v>
      </c>
      <c r="U32" s="5">
        <v>8.5318000000000005</v>
      </c>
      <c r="V32" s="5">
        <v>3.3824000000000001</v>
      </c>
      <c r="W32" s="5">
        <v>0.54420000000000002</v>
      </c>
      <c r="X32" s="45">
        <v>0.52259999999999995</v>
      </c>
      <c r="Y32" s="5">
        <v>0.59819999999999995</v>
      </c>
      <c r="Z32" s="45">
        <v>0.71430000000000005</v>
      </c>
      <c r="AA32" s="5">
        <v>94.1374</v>
      </c>
      <c r="AB32" s="62">
        <v>72.012900000000002</v>
      </c>
      <c r="AC32" s="67"/>
      <c r="AD32" s="67">
        <v>123.75</v>
      </c>
    </row>
    <row r="33" spans="1:30" x14ac:dyDescent="0.2">
      <c r="A33" s="1">
        <v>2</v>
      </c>
      <c r="B33" s="1">
        <v>20.53</v>
      </c>
      <c r="C33" s="45">
        <v>16.43</v>
      </c>
      <c r="D33" s="1">
        <v>8.34</v>
      </c>
      <c r="E33" s="1">
        <v>12.3</v>
      </c>
      <c r="F33" s="1">
        <v>9.7712000000000003</v>
      </c>
      <c r="G33" s="1">
        <v>6.8875999999999999</v>
      </c>
      <c r="H33" s="1">
        <v>0.55089999999999995</v>
      </c>
      <c r="I33" s="45">
        <v>0.60699999999999998</v>
      </c>
      <c r="J33" s="1">
        <v>0.64829999999999999</v>
      </c>
      <c r="K33" s="45">
        <v>0.75790000000000002</v>
      </c>
      <c r="L33" s="1">
        <v>72.756200000000007</v>
      </c>
      <c r="M33" s="9">
        <v>71.351200000000006</v>
      </c>
      <c r="N33" s="74"/>
      <c r="O33" s="7">
        <v>121.75</v>
      </c>
      <c r="P33" s="26">
        <v>2</v>
      </c>
      <c r="Q33" s="5">
        <v>19.2</v>
      </c>
      <c r="R33" s="5">
        <v>21.75</v>
      </c>
      <c r="S33" s="5">
        <v>15.19</v>
      </c>
      <c r="T33" s="5">
        <v>16.79</v>
      </c>
      <c r="U33" s="5">
        <v>8.9788999999999994</v>
      </c>
      <c r="V33" s="5">
        <v>9.5166000000000004</v>
      </c>
      <c r="W33" s="5">
        <v>0.58830000000000005</v>
      </c>
      <c r="X33" s="5">
        <v>0.62970000000000004</v>
      </c>
      <c r="Y33" s="5">
        <v>0.61829999999999996</v>
      </c>
      <c r="Z33" s="5">
        <v>0.78549999999999998</v>
      </c>
      <c r="AA33" s="5">
        <v>67.453500000000005</v>
      </c>
      <c r="AB33" s="62">
        <v>62.017699999999998</v>
      </c>
      <c r="AC33" s="67"/>
      <c r="AD33" s="67"/>
    </row>
    <row r="34" spans="1:30" x14ac:dyDescent="0.2">
      <c r="A34" s="13">
        <v>3</v>
      </c>
      <c r="B34" s="1">
        <v>18.77</v>
      </c>
      <c r="C34" s="1">
        <v>18.579999999999998</v>
      </c>
      <c r="D34" s="1">
        <v>37.85</v>
      </c>
      <c r="E34" s="1">
        <v>16.73</v>
      </c>
      <c r="F34" s="1">
        <v>5.2134999999999998</v>
      </c>
      <c r="G34" s="1">
        <v>9.4518000000000004</v>
      </c>
      <c r="H34" s="1">
        <v>0.51819999999999999</v>
      </c>
      <c r="I34" s="1">
        <v>0.54249999999999998</v>
      </c>
      <c r="J34" s="1">
        <v>0.51019999999999999</v>
      </c>
      <c r="K34" s="1">
        <v>0.6552</v>
      </c>
      <c r="L34" s="1">
        <v>81.182199999999995</v>
      </c>
      <c r="M34" s="9">
        <v>74.616600000000005</v>
      </c>
      <c r="N34" s="74"/>
      <c r="O34" s="7"/>
      <c r="P34" s="10">
        <v>3</v>
      </c>
      <c r="Q34" s="5" t="s">
        <v>19</v>
      </c>
      <c r="R34" s="5">
        <v>21.01</v>
      </c>
      <c r="S34" s="5"/>
      <c r="T34" s="5">
        <v>18.420000000000002</v>
      </c>
      <c r="U34" s="5"/>
      <c r="V34" s="5">
        <v>6.9256000000000002</v>
      </c>
      <c r="W34" s="5"/>
      <c r="X34" s="5">
        <v>0.57769999999999999</v>
      </c>
      <c r="Y34" s="5"/>
      <c r="Z34" s="5">
        <v>0.71950000000000003</v>
      </c>
      <c r="AA34" s="5"/>
      <c r="AB34" s="62">
        <v>67.402600000000007</v>
      </c>
      <c r="AC34" s="67"/>
      <c r="AD34" s="67"/>
    </row>
    <row r="35" spans="1:30" x14ac:dyDescent="0.2">
      <c r="A35" s="13">
        <v>4</v>
      </c>
      <c r="B35" s="1">
        <v>20.59</v>
      </c>
      <c r="C35" s="1">
        <v>17.91</v>
      </c>
      <c r="D35" s="1">
        <v>35.340000000000003</v>
      </c>
      <c r="E35" s="1">
        <v>12.64</v>
      </c>
      <c r="F35" s="1">
        <v>10.9419</v>
      </c>
      <c r="G35" s="1">
        <v>12.4392</v>
      </c>
      <c r="H35" s="1">
        <v>0.5171</v>
      </c>
      <c r="I35" s="1">
        <v>0.51190000000000002</v>
      </c>
      <c r="J35" s="1">
        <v>0.69889999999999997</v>
      </c>
      <c r="K35" s="1">
        <v>0.62709999999999999</v>
      </c>
      <c r="L35" s="1">
        <v>86.064999999999998</v>
      </c>
      <c r="M35" s="9">
        <v>69.119299999999996</v>
      </c>
      <c r="N35" s="74"/>
      <c r="O35" s="7"/>
      <c r="P35" s="26">
        <v>4</v>
      </c>
      <c r="Q35" s="5">
        <v>21.43</v>
      </c>
      <c r="R35" s="45">
        <v>17.16</v>
      </c>
      <c r="S35" s="5">
        <v>22.41</v>
      </c>
      <c r="T35" s="5">
        <v>17.18</v>
      </c>
      <c r="U35" s="5">
        <v>3.5224000000000002</v>
      </c>
      <c r="V35" s="5">
        <v>5.3948</v>
      </c>
      <c r="W35" s="5">
        <v>0.61439999999999995</v>
      </c>
      <c r="X35" s="45">
        <v>0.64329999999999998</v>
      </c>
      <c r="Y35" s="5">
        <v>0.65539999999999998</v>
      </c>
      <c r="Z35" s="45">
        <v>0.78190000000000004</v>
      </c>
      <c r="AA35" s="5">
        <v>71.282499999999999</v>
      </c>
      <c r="AB35" s="62">
        <v>61.651899999999998</v>
      </c>
      <c r="AC35" s="67"/>
      <c r="AD35" s="67">
        <v>107.7</v>
      </c>
    </row>
    <row r="36" spans="1:30" x14ac:dyDescent="0.2">
      <c r="A36" s="1">
        <v>5</v>
      </c>
      <c r="B36" s="1">
        <v>19.350000000000001</v>
      </c>
      <c r="C36" s="1">
        <v>17.36</v>
      </c>
      <c r="D36" s="1">
        <v>20.37</v>
      </c>
      <c r="E36" s="1">
        <v>15.48</v>
      </c>
      <c r="F36" s="1">
        <v>13.4543</v>
      </c>
      <c r="G36" s="1">
        <v>4.4493</v>
      </c>
      <c r="H36" s="1">
        <v>0.55130000000000001</v>
      </c>
      <c r="I36" s="1">
        <v>0.56969999999999998</v>
      </c>
      <c r="J36" s="1">
        <v>0.53310000000000002</v>
      </c>
      <c r="K36" s="1">
        <v>0.60940000000000005</v>
      </c>
      <c r="L36" s="1">
        <v>81.6434</v>
      </c>
      <c r="M36" s="9">
        <v>69.250200000000007</v>
      </c>
      <c r="N36" s="74"/>
      <c r="O36" s="7"/>
      <c r="P36" s="26">
        <v>5</v>
      </c>
      <c r="Q36" s="5">
        <v>22.41</v>
      </c>
      <c r="R36" s="5">
        <v>21.76</v>
      </c>
      <c r="S36" s="5">
        <v>19.57</v>
      </c>
      <c r="T36" s="5">
        <v>18.3</v>
      </c>
      <c r="U36" s="5">
        <v>6.9451999999999998</v>
      </c>
      <c r="V36" s="5">
        <v>5.3994999999999997</v>
      </c>
      <c r="W36" s="5">
        <v>0.57889999999999997</v>
      </c>
      <c r="X36" s="5">
        <v>0.61299999999999999</v>
      </c>
      <c r="Y36" s="5">
        <v>0.61399999999999999</v>
      </c>
      <c r="Z36" s="5">
        <v>0.71220000000000006</v>
      </c>
      <c r="AA36" s="5">
        <v>74.335499999999996</v>
      </c>
      <c r="AB36" s="62">
        <v>62.512700000000002</v>
      </c>
      <c r="AC36" s="67"/>
      <c r="AD36" s="67"/>
    </row>
    <row r="37" spans="1:30" x14ac:dyDescent="0.2">
      <c r="A37" s="1">
        <v>6</v>
      </c>
      <c r="B37" s="1">
        <v>18.190000000000001</v>
      </c>
      <c r="C37" s="1">
        <v>19.489999999999998</v>
      </c>
      <c r="D37" s="1">
        <v>21.21</v>
      </c>
      <c r="E37" s="1">
        <v>24.1</v>
      </c>
      <c r="F37" s="1">
        <v>12.865600000000001</v>
      </c>
      <c r="G37" s="1">
        <v>12.3881</v>
      </c>
      <c r="H37" s="1">
        <v>0.65359999999999996</v>
      </c>
      <c r="I37" s="1">
        <v>0.50319999999999998</v>
      </c>
      <c r="J37" s="1">
        <v>0.60499999999999998</v>
      </c>
      <c r="K37" s="1">
        <v>0.58899999999999997</v>
      </c>
      <c r="L37" s="1">
        <v>74.366600000000005</v>
      </c>
      <c r="M37" s="9">
        <v>75.456800000000001</v>
      </c>
      <c r="N37" s="74"/>
      <c r="O37" s="7"/>
      <c r="P37" s="26">
        <v>6</v>
      </c>
      <c r="Q37" s="5" t="s">
        <v>19</v>
      </c>
      <c r="R37" s="5">
        <v>21.71</v>
      </c>
      <c r="S37" s="5"/>
      <c r="T37" s="5">
        <v>22.21</v>
      </c>
      <c r="U37" s="28"/>
      <c r="V37" s="29">
        <v>8.8414999999999999</v>
      </c>
      <c r="W37" s="28"/>
      <c r="X37" s="29">
        <v>0.49430000000000002</v>
      </c>
      <c r="Y37" s="28"/>
      <c r="Z37" s="29">
        <v>0.70830000000000004</v>
      </c>
      <c r="AA37" s="28"/>
      <c r="AB37" s="62">
        <v>67.069400000000002</v>
      </c>
      <c r="AC37" s="67"/>
      <c r="AD37" s="67"/>
    </row>
    <row r="38" spans="1:30" x14ac:dyDescent="0.2">
      <c r="A38" s="13">
        <v>7</v>
      </c>
      <c r="B38" s="1">
        <v>21.46</v>
      </c>
      <c r="C38" s="45">
        <v>16.45</v>
      </c>
      <c r="D38" s="1">
        <v>17.78</v>
      </c>
      <c r="E38" s="1">
        <v>10.31</v>
      </c>
      <c r="F38" s="1">
        <v>12.275499999999999</v>
      </c>
      <c r="G38" s="1">
        <v>9.0364000000000004</v>
      </c>
      <c r="H38" s="1">
        <v>0.5484</v>
      </c>
      <c r="I38" s="45">
        <v>0.56169999999999998</v>
      </c>
      <c r="J38" s="1">
        <v>0.66039999999999999</v>
      </c>
      <c r="K38" s="45">
        <v>0.69540000000000002</v>
      </c>
      <c r="L38" s="1">
        <v>70.240799999999993</v>
      </c>
      <c r="M38" s="9">
        <v>63.829700000000003</v>
      </c>
      <c r="N38" s="74"/>
      <c r="O38" s="7">
        <v>116.72</v>
      </c>
      <c r="P38" s="10">
        <v>7</v>
      </c>
      <c r="Q38" s="5">
        <v>19.23</v>
      </c>
      <c r="R38" s="45">
        <v>16.34</v>
      </c>
      <c r="S38" s="5">
        <v>11.04</v>
      </c>
      <c r="T38" s="5">
        <v>10.48</v>
      </c>
      <c r="U38" s="5">
        <v>2.8732000000000002</v>
      </c>
      <c r="V38" s="5">
        <v>6.6818</v>
      </c>
      <c r="W38" s="5">
        <v>0.61240000000000006</v>
      </c>
      <c r="X38" s="45">
        <v>0.62329999999999997</v>
      </c>
      <c r="Y38" s="5">
        <v>0.65480000000000005</v>
      </c>
      <c r="Z38" s="45">
        <v>0.79710000000000003</v>
      </c>
      <c r="AA38" s="5">
        <v>73.697400000000002</v>
      </c>
      <c r="AB38" s="62">
        <v>56.776000000000003</v>
      </c>
      <c r="AC38" s="67"/>
      <c r="AD38" s="67">
        <v>107.25</v>
      </c>
    </row>
    <row r="39" spans="1:30" x14ac:dyDescent="0.2">
      <c r="A39" s="13">
        <v>8</v>
      </c>
      <c r="B39" s="14">
        <v>15.51</v>
      </c>
      <c r="C39" s="1">
        <v>17.22</v>
      </c>
      <c r="D39" s="1">
        <v>13.24</v>
      </c>
      <c r="E39" s="1">
        <v>15.56</v>
      </c>
      <c r="F39" s="1">
        <v>11.8874</v>
      </c>
      <c r="G39" s="1">
        <v>14.4735</v>
      </c>
      <c r="H39" s="14">
        <v>0.57889999999999997</v>
      </c>
      <c r="I39" s="1">
        <v>0.64</v>
      </c>
      <c r="J39" s="14">
        <v>0.66749999999999998</v>
      </c>
      <c r="K39" s="1">
        <v>0.69330000000000003</v>
      </c>
      <c r="L39" s="1">
        <v>70.104600000000005</v>
      </c>
      <c r="M39" s="9">
        <v>60.7316</v>
      </c>
      <c r="N39" s="74">
        <v>116.79</v>
      </c>
      <c r="O39" s="7"/>
      <c r="P39" s="10">
        <v>8</v>
      </c>
      <c r="Q39" s="45">
        <v>15.32</v>
      </c>
      <c r="R39" s="5">
        <v>21.34</v>
      </c>
      <c r="S39" s="5">
        <v>12.9</v>
      </c>
      <c r="T39" s="5">
        <v>16.29</v>
      </c>
      <c r="U39" s="5">
        <v>3.754</v>
      </c>
      <c r="V39" s="5">
        <v>5.3033999999999999</v>
      </c>
      <c r="W39" s="45">
        <v>0.67730000000000001</v>
      </c>
      <c r="X39" s="5">
        <v>0.52259999999999995</v>
      </c>
      <c r="Y39" s="45">
        <v>0.73970000000000002</v>
      </c>
      <c r="Z39" s="5">
        <v>0.68440000000000001</v>
      </c>
      <c r="AA39" s="5">
        <v>59.886699999999998</v>
      </c>
      <c r="AB39" s="62">
        <v>64.820999999999998</v>
      </c>
      <c r="AC39" s="67">
        <v>104.8</v>
      </c>
      <c r="AD39" s="67"/>
    </row>
    <row r="40" spans="1:30" x14ac:dyDescent="0.2">
      <c r="A40" s="1">
        <v>9</v>
      </c>
      <c r="B40" s="14">
        <v>16.11</v>
      </c>
      <c r="C40" s="45">
        <v>16.350000000000001</v>
      </c>
      <c r="D40" s="1">
        <v>9.81</v>
      </c>
      <c r="E40" s="1">
        <v>10.18</v>
      </c>
      <c r="F40" s="1">
        <v>8.5448000000000004</v>
      </c>
      <c r="G40" s="1">
        <v>14.2363</v>
      </c>
      <c r="H40" s="14">
        <v>0.63329999999999997</v>
      </c>
      <c r="I40" s="45">
        <v>0.60340000000000005</v>
      </c>
      <c r="J40" s="14">
        <v>0.75339999999999996</v>
      </c>
      <c r="K40" s="45">
        <v>0.70140000000000002</v>
      </c>
      <c r="L40" s="1">
        <v>59.900300000000001</v>
      </c>
      <c r="M40" s="9">
        <v>59.652000000000001</v>
      </c>
      <c r="N40" s="74">
        <v>115.15</v>
      </c>
      <c r="O40" s="7">
        <v>119.27</v>
      </c>
      <c r="P40" s="10">
        <v>9</v>
      </c>
      <c r="Q40" s="45">
        <v>16.73</v>
      </c>
      <c r="R40" s="5">
        <v>18.71</v>
      </c>
      <c r="S40" s="5">
        <v>10.94</v>
      </c>
      <c r="T40" s="5">
        <v>17.309999999999999</v>
      </c>
      <c r="U40" s="5">
        <v>4.7417999999999996</v>
      </c>
      <c r="V40" s="5">
        <v>3.722</v>
      </c>
      <c r="W40" s="45">
        <v>0.69350000000000001</v>
      </c>
      <c r="X40" s="5">
        <v>0.52259999999999995</v>
      </c>
      <c r="Y40" s="45">
        <v>0.75690000000000002</v>
      </c>
      <c r="Z40" s="5">
        <v>0.73470000000000002</v>
      </c>
      <c r="AA40" s="5">
        <v>63.121899999999997</v>
      </c>
      <c r="AB40" s="62">
        <v>57.442</v>
      </c>
      <c r="AC40" s="67">
        <v>101.55</v>
      </c>
      <c r="AD40" s="67"/>
    </row>
    <row r="41" spans="1:30" x14ac:dyDescent="0.2">
      <c r="A41" s="1">
        <v>10</v>
      </c>
      <c r="B41" s="14">
        <v>16.3</v>
      </c>
      <c r="C41" s="1">
        <v>18.14</v>
      </c>
      <c r="D41" s="1">
        <v>11.09</v>
      </c>
      <c r="E41" s="1">
        <v>13.75</v>
      </c>
      <c r="F41" s="1">
        <v>8.9345999999999997</v>
      </c>
      <c r="G41" s="1">
        <v>15.5001</v>
      </c>
      <c r="H41" s="14">
        <v>0.60009999999999997</v>
      </c>
      <c r="I41" s="1">
        <v>0.56120000000000003</v>
      </c>
      <c r="J41" s="14">
        <v>0.75249999999999995</v>
      </c>
      <c r="K41" s="1">
        <v>0.68579999999999997</v>
      </c>
      <c r="L41" s="1">
        <v>60.151600000000002</v>
      </c>
      <c r="M41" s="9">
        <v>68.067300000000003</v>
      </c>
      <c r="N41" s="74">
        <v>119.46</v>
      </c>
      <c r="O41" s="7"/>
      <c r="P41" s="10">
        <v>10</v>
      </c>
      <c r="Q41" s="45">
        <v>16.5</v>
      </c>
      <c r="R41" s="5">
        <v>18.36</v>
      </c>
      <c r="S41" s="5">
        <v>8.82</v>
      </c>
      <c r="T41" s="5">
        <v>14.33</v>
      </c>
      <c r="U41" s="5">
        <v>7.5335000000000001</v>
      </c>
      <c r="V41" s="5">
        <v>-5.5517000000000003</v>
      </c>
      <c r="W41" s="45">
        <v>0.70609999999999995</v>
      </c>
      <c r="X41" s="5">
        <v>0.51200000000000001</v>
      </c>
      <c r="Y41" s="45">
        <v>0.75739999999999996</v>
      </c>
      <c r="Z41" s="5">
        <v>0.70950000000000002</v>
      </c>
      <c r="AA41" s="5">
        <v>61.900500000000001</v>
      </c>
      <c r="AB41" s="62">
        <v>61.723199999999999</v>
      </c>
      <c r="AC41" s="67">
        <v>100.93</v>
      </c>
      <c r="AD41" s="67"/>
    </row>
    <row r="42" spans="1:30" x14ac:dyDescent="0.2">
      <c r="N42" s="61"/>
      <c r="O42" s="7"/>
      <c r="AC42" s="67"/>
      <c r="AD42" s="67"/>
    </row>
    <row r="43" spans="1:30" x14ac:dyDescent="0.2">
      <c r="A43" s="114" t="s">
        <v>21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6"/>
      <c r="N43" s="75"/>
      <c r="O43" s="7"/>
      <c r="P43" s="109" t="s">
        <v>23</v>
      </c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1"/>
      <c r="AC43" s="67"/>
      <c r="AD43" s="67"/>
    </row>
    <row r="44" spans="1:30" x14ac:dyDescent="0.2">
      <c r="A44" s="1"/>
      <c r="B44" s="1" t="s">
        <v>5</v>
      </c>
      <c r="C44" s="1" t="s">
        <v>6</v>
      </c>
      <c r="D44" s="1" t="s">
        <v>5</v>
      </c>
      <c r="E44" s="1" t="s">
        <v>6</v>
      </c>
      <c r="F44" s="1" t="s">
        <v>5</v>
      </c>
      <c r="G44" s="1" t="s">
        <v>6</v>
      </c>
      <c r="H44" s="1" t="s">
        <v>5</v>
      </c>
      <c r="I44" s="1" t="s">
        <v>6</v>
      </c>
      <c r="J44" s="1" t="s">
        <v>5</v>
      </c>
      <c r="K44" s="1" t="s">
        <v>6</v>
      </c>
      <c r="L44" s="1" t="s">
        <v>5</v>
      </c>
      <c r="M44" s="9" t="s">
        <v>6</v>
      </c>
      <c r="N44" s="74"/>
      <c r="O44" s="7"/>
      <c r="P44" s="10"/>
      <c r="Q44" s="5" t="s">
        <v>5</v>
      </c>
      <c r="R44" s="5" t="s">
        <v>6</v>
      </c>
      <c r="S44" s="5" t="s">
        <v>5</v>
      </c>
      <c r="T44" s="5" t="s">
        <v>6</v>
      </c>
      <c r="U44" s="5" t="s">
        <v>5</v>
      </c>
      <c r="V44" s="5" t="s">
        <v>6</v>
      </c>
      <c r="W44" s="5" t="s">
        <v>5</v>
      </c>
      <c r="X44" s="5" t="s">
        <v>6</v>
      </c>
      <c r="Y44" s="5" t="s">
        <v>5</v>
      </c>
      <c r="Z44" s="5" t="s">
        <v>6</v>
      </c>
      <c r="AA44" s="5" t="s">
        <v>5</v>
      </c>
      <c r="AB44" s="62" t="s">
        <v>6</v>
      </c>
      <c r="AC44" s="67"/>
      <c r="AD44" s="67"/>
    </row>
    <row r="45" spans="1:30" x14ac:dyDescent="0.2">
      <c r="A45" s="1" t="s">
        <v>10</v>
      </c>
      <c r="B45" s="115" t="s">
        <v>0</v>
      </c>
      <c r="C45" s="115"/>
      <c r="D45" s="115" t="s">
        <v>18</v>
      </c>
      <c r="E45" s="115"/>
      <c r="F45" s="115" t="s">
        <v>4</v>
      </c>
      <c r="G45" s="115"/>
      <c r="H45" s="115" t="s">
        <v>1</v>
      </c>
      <c r="I45" s="115"/>
      <c r="J45" s="115" t="s">
        <v>2</v>
      </c>
      <c r="K45" s="115"/>
      <c r="L45" s="115" t="s">
        <v>3</v>
      </c>
      <c r="M45" s="116"/>
      <c r="N45" s="75"/>
      <c r="O45" s="7"/>
      <c r="P45" s="10" t="s">
        <v>10</v>
      </c>
      <c r="Q45" s="110" t="s">
        <v>0</v>
      </c>
      <c r="R45" s="110"/>
      <c r="S45" s="112" t="s">
        <v>18</v>
      </c>
      <c r="T45" s="113"/>
      <c r="U45" s="110" t="s">
        <v>4</v>
      </c>
      <c r="V45" s="110"/>
      <c r="W45" s="110" t="s">
        <v>1</v>
      </c>
      <c r="X45" s="110"/>
      <c r="Y45" s="110" t="s">
        <v>2</v>
      </c>
      <c r="Z45" s="110"/>
      <c r="AA45" s="110" t="s">
        <v>3</v>
      </c>
      <c r="AB45" s="111"/>
      <c r="AC45" s="67"/>
      <c r="AD45" s="67"/>
    </row>
    <row r="46" spans="1:30" x14ac:dyDescent="0.2">
      <c r="A46" s="1">
        <v>1</v>
      </c>
      <c r="B46" s="1">
        <v>21.54</v>
      </c>
      <c r="C46" s="1" t="s">
        <v>19</v>
      </c>
      <c r="D46" s="1">
        <v>8.5500000000000007</v>
      </c>
      <c r="E46" s="1"/>
      <c r="F46" s="1">
        <v>3.7408999999999999</v>
      </c>
      <c r="G46" s="1"/>
      <c r="H46" s="1">
        <v>0.56359999999999999</v>
      </c>
      <c r="I46" s="1"/>
      <c r="J46" s="1">
        <v>0.69610000000000005</v>
      </c>
      <c r="K46" s="1"/>
      <c r="L46" s="1">
        <v>70.0274</v>
      </c>
      <c r="M46" s="9"/>
      <c r="N46" s="74"/>
      <c r="O46" s="7"/>
      <c r="P46" s="10">
        <v>1</v>
      </c>
      <c r="Q46" s="5">
        <v>17.809999999999999</v>
      </c>
      <c r="R46" s="5">
        <v>21.71</v>
      </c>
      <c r="S46" s="5">
        <v>12.49</v>
      </c>
      <c r="T46" s="5">
        <v>19.07</v>
      </c>
      <c r="U46" s="5">
        <v>5.6102999999999996</v>
      </c>
      <c r="V46" s="5">
        <v>5.0285000000000002</v>
      </c>
      <c r="W46" s="5">
        <v>0.61119999999999997</v>
      </c>
      <c r="X46" s="5">
        <v>0.53639999999999999</v>
      </c>
      <c r="Y46" s="5">
        <v>0.64639999999999997</v>
      </c>
      <c r="Z46" s="5">
        <v>0.60350000000000004</v>
      </c>
      <c r="AA46" s="5">
        <v>74.800799999999995</v>
      </c>
      <c r="AB46" s="62">
        <v>92.488500000000002</v>
      </c>
      <c r="AC46" s="67"/>
      <c r="AD46" s="67"/>
    </row>
    <row r="47" spans="1:30" x14ac:dyDescent="0.2">
      <c r="A47" s="1">
        <v>2</v>
      </c>
      <c r="B47" s="1">
        <v>19.260000000000002</v>
      </c>
      <c r="C47" s="1" t="s">
        <v>19</v>
      </c>
      <c r="D47" s="1">
        <v>12.29</v>
      </c>
      <c r="E47" s="1"/>
      <c r="F47" s="1">
        <v>7.7413999999999996</v>
      </c>
      <c r="G47" s="1"/>
      <c r="H47" s="1">
        <v>0.50900000000000001</v>
      </c>
      <c r="I47" s="1"/>
      <c r="J47" s="1">
        <v>0.66059999999999997</v>
      </c>
      <c r="K47" s="1"/>
      <c r="L47" s="1">
        <v>67.901300000000006</v>
      </c>
      <c r="M47" s="9"/>
      <c r="N47" s="74"/>
      <c r="O47" s="7"/>
      <c r="P47" s="10">
        <v>2</v>
      </c>
      <c r="Q47" s="5">
        <v>20.37</v>
      </c>
      <c r="R47" s="5">
        <v>19.77</v>
      </c>
      <c r="S47" s="5">
        <v>14.25</v>
      </c>
      <c r="T47" s="5">
        <v>20.2</v>
      </c>
      <c r="U47" s="5">
        <v>3.2227000000000001</v>
      </c>
      <c r="V47" s="5">
        <v>1.3332999999999999</v>
      </c>
      <c r="W47" s="5">
        <v>0.45960000000000001</v>
      </c>
      <c r="X47" s="5">
        <v>0.46510000000000001</v>
      </c>
      <c r="Y47" s="5">
        <v>0.61970000000000003</v>
      </c>
      <c r="Z47" s="5">
        <v>0.51400000000000001</v>
      </c>
      <c r="AA47" s="5">
        <v>76.333100000000002</v>
      </c>
      <c r="AB47" s="62">
        <v>98.244</v>
      </c>
      <c r="AC47" s="67"/>
      <c r="AD47" s="67"/>
    </row>
    <row r="48" spans="1:30" x14ac:dyDescent="0.2">
      <c r="A48" s="13">
        <v>3</v>
      </c>
      <c r="B48" s="1">
        <v>18.61</v>
      </c>
      <c r="C48" s="1">
        <v>20.67</v>
      </c>
      <c r="D48" s="1">
        <v>25.49</v>
      </c>
      <c r="E48" s="1">
        <v>27.75</v>
      </c>
      <c r="F48" s="1">
        <v>12.065799999999999</v>
      </c>
      <c r="G48" s="1">
        <v>9.2806999999999995</v>
      </c>
      <c r="H48" s="1">
        <v>0.58720000000000006</v>
      </c>
      <c r="I48" s="1">
        <v>0.5222</v>
      </c>
      <c r="J48" s="1">
        <v>0.61899999999999999</v>
      </c>
      <c r="K48" s="1">
        <v>0.63380000000000003</v>
      </c>
      <c r="L48" s="1">
        <v>66.896000000000001</v>
      </c>
      <c r="M48" s="9">
        <v>76.985500000000002</v>
      </c>
      <c r="N48" s="74"/>
      <c r="O48" s="7"/>
      <c r="P48" s="10">
        <v>3</v>
      </c>
      <c r="Q48" s="5">
        <v>18.48</v>
      </c>
      <c r="R48" s="5">
        <v>19.579999999999998</v>
      </c>
      <c r="S48" s="5">
        <v>13.38</v>
      </c>
      <c r="T48" s="5">
        <v>26.81</v>
      </c>
      <c r="U48" s="5">
        <v>2.5855000000000001</v>
      </c>
      <c r="V48" s="5">
        <v>-1.1458999999999999</v>
      </c>
      <c r="W48" s="5">
        <v>0.48320000000000002</v>
      </c>
      <c r="X48" s="5">
        <v>0.42120000000000002</v>
      </c>
      <c r="Y48" s="5">
        <v>0.62570000000000003</v>
      </c>
      <c r="Z48" s="5">
        <v>0.49690000000000001</v>
      </c>
      <c r="AA48" s="5">
        <v>82.8446</v>
      </c>
      <c r="AB48" s="62">
        <v>97.913499999999999</v>
      </c>
      <c r="AC48" s="67"/>
      <c r="AD48" s="67"/>
    </row>
    <row r="49" spans="1:30" x14ac:dyDescent="0.2">
      <c r="A49" s="1">
        <v>4</v>
      </c>
      <c r="B49" s="1">
        <v>20.43</v>
      </c>
      <c r="C49" s="1">
        <v>19.21</v>
      </c>
      <c r="D49" s="1">
        <v>15.83</v>
      </c>
      <c r="E49" s="1">
        <v>18.93</v>
      </c>
      <c r="F49" s="1">
        <v>2.0432999999999999</v>
      </c>
      <c r="G49" s="1">
        <v>10.0482</v>
      </c>
      <c r="H49" s="1">
        <v>0.57840000000000003</v>
      </c>
      <c r="I49" s="1">
        <v>0.53359999999999996</v>
      </c>
      <c r="J49" s="1">
        <v>0.65749999999999997</v>
      </c>
      <c r="K49" s="1">
        <v>0.65859999999999996</v>
      </c>
      <c r="L49" s="1">
        <v>67.381399999999999</v>
      </c>
      <c r="M49" s="9">
        <v>76.000200000000007</v>
      </c>
      <c r="N49" s="74"/>
      <c r="O49" s="7"/>
      <c r="P49" s="10">
        <v>4</v>
      </c>
      <c r="Q49" s="5">
        <v>21.45</v>
      </c>
      <c r="R49" s="5">
        <v>20.03</v>
      </c>
      <c r="S49" s="5">
        <v>10.56</v>
      </c>
      <c r="T49" s="5">
        <v>15.15</v>
      </c>
      <c r="U49" s="5">
        <v>1.3309</v>
      </c>
      <c r="V49" s="5">
        <v>-3.0882999999999998</v>
      </c>
      <c r="W49" s="5">
        <v>0.52500000000000002</v>
      </c>
      <c r="X49" s="5">
        <v>0.60029999999999994</v>
      </c>
      <c r="Y49" s="5">
        <v>0.65810000000000002</v>
      </c>
      <c r="Z49" s="5">
        <v>0.62609999999999999</v>
      </c>
      <c r="AA49" s="5">
        <v>81.124499999999998</v>
      </c>
      <c r="AB49" s="63">
        <v>85.006399999999999</v>
      </c>
      <c r="AC49" s="67"/>
      <c r="AD49" s="67"/>
    </row>
    <row r="50" spans="1:30" x14ac:dyDescent="0.2">
      <c r="A50" s="1">
        <v>5</v>
      </c>
      <c r="B50" s="1">
        <v>18.72</v>
      </c>
      <c r="C50" s="45">
        <v>18.440000000000001</v>
      </c>
      <c r="D50" s="1">
        <v>15.64</v>
      </c>
      <c r="E50" s="1">
        <v>19.21</v>
      </c>
      <c r="F50" s="1">
        <v>5.3456000000000001</v>
      </c>
      <c r="G50" s="1">
        <v>2.0579999999999998</v>
      </c>
      <c r="H50" s="1">
        <v>0.7621</v>
      </c>
      <c r="I50" s="45">
        <v>0.54800000000000004</v>
      </c>
      <c r="J50" s="1">
        <v>0.53259999999999996</v>
      </c>
      <c r="K50" s="45">
        <v>0.61339999999999995</v>
      </c>
      <c r="L50" s="1">
        <v>70.914299999999997</v>
      </c>
      <c r="M50" s="9">
        <v>77.806299999999993</v>
      </c>
      <c r="N50" s="74"/>
      <c r="O50" s="7">
        <v>111.38</v>
      </c>
      <c r="P50" s="10">
        <v>5</v>
      </c>
      <c r="Q50" s="5">
        <v>20.55</v>
      </c>
      <c r="R50" s="5">
        <v>22.98</v>
      </c>
      <c r="S50" s="5">
        <v>12.93</v>
      </c>
      <c r="T50" s="5">
        <v>19.75</v>
      </c>
      <c r="U50" s="5">
        <v>4.0678999999999998</v>
      </c>
      <c r="V50" s="5">
        <v>5.9112</v>
      </c>
      <c r="W50" s="5">
        <v>0.53120000000000001</v>
      </c>
      <c r="X50" s="5">
        <v>0.5534</v>
      </c>
      <c r="Y50" s="5">
        <v>0.63959999999999995</v>
      </c>
      <c r="Z50" s="5">
        <v>0.56030000000000002</v>
      </c>
      <c r="AA50" s="5">
        <v>76.831900000000005</v>
      </c>
      <c r="AB50" s="62">
        <v>98.669200000000004</v>
      </c>
      <c r="AC50" s="67"/>
      <c r="AD50" s="67"/>
    </row>
    <row r="51" spans="1:30" x14ac:dyDescent="0.2">
      <c r="A51" s="1">
        <v>6</v>
      </c>
      <c r="B51" s="14">
        <v>18.149999999999999</v>
      </c>
      <c r="C51" s="1">
        <v>20.95</v>
      </c>
      <c r="D51" s="1">
        <v>8.11</v>
      </c>
      <c r="E51" s="1">
        <v>28.59</v>
      </c>
      <c r="F51" s="1">
        <v>6.7908999999999997</v>
      </c>
      <c r="G51" s="1">
        <v>5.4356</v>
      </c>
      <c r="H51" s="14">
        <v>0.5514</v>
      </c>
      <c r="I51" s="1">
        <v>0.59699999999999998</v>
      </c>
      <c r="J51" s="14">
        <v>0.64510000000000001</v>
      </c>
      <c r="K51" s="1">
        <v>0.50070000000000003</v>
      </c>
      <c r="L51" s="1">
        <v>59.4998</v>
      </c>
      <c r="M51" s="9">
        <v>81.1892</v>
      </c>
      <c r="N51" s="74">
        <v>117.95</v>
      </c>
      <c r="O51" s="7"/>
      <c r="P51" s="10">
        <v>6</v>
      </c>
      <c r="Q51" s="45">
        <v>15.78</v>
      </c>
      <c r="R51" s="45">
        <v>18.010000000000002</v>
      </c>
      <c r="S51" s="5">
        <v>9.98</v>
      </c>
      <c r="T51" s="5">
        <v>12.93</v>
      </c>
      <c r="U51" s="5">
        <v>4.3179999999999996</v>
      </c>
      <c r="V51" s="5">
        <v>1.7837000000000001</v>
      </c>
      <c r="W51" s="45">
        <v>0.59909999999999997</v>
      </c>
      <c r="X51" s="45">
        <v>0.56299999999999994</v>
      </c>
      <c r="Y51" s="45">
        <v>0.74309999999999998</v>
      </c>
      <c r="Z51" s="45">
        <v>0.69879999999999998</v>
      </c>
      <c r="AA51" s="5">
        <v>64.073099999999997</v>
      </c>
      <c r="AB51" s="62">
        <v>84.438599999999994</v>
      </c>
      <c r="AC51" s="67">
        <v>98.49</v>
      </c>
      <c r="AD51" s="67">
        <v>98.05</v>
      </c>
    </row>
    <row r="52" spans="1:30" x14ac:dyDescent="0.2">
      <c r="A52" s="1">
        <v>7</v>
      </c>
      <c r="B52" s="1">
        <v>21.78</v>
      </c>
      <c r="C52" s="45">
        <v>18.61</v>
      </c>
      <c r="D52" s="1">
        <v>7.22</v>
      </c>
      <c r="E52" s="1">
        <v>12.69</v>
      </c>
      <c r="F52" s="1">
        <v>13.89</v>
      </c>
      <c r="G52" s="1">
        <v>9.1425000000000001</v>
      </c>
      <c r="H52" s="1">
        <v>0.7087</v>
      </c>
      <c r="I52" s="45">
        <v>0.61</v>
      </c>
      <c r="J52" s="1">
        <v>0.69710000000000005</v>
      </c>
      <c r="K52" s="45">
        <v>0.60770000000000002</v>
      </c>
      <c r="L52" s="1">
        <v>57.131900000000002</v>
      </c>
      <c r="M52" s="9">
        <v>84.699799999999996</v>
      </c>
      <c r="N52" s="74"/>
      <c r="O52" s="7">
        <v>115.19</v>
      </c>
      <c r="P52" s="10">
        <v>7</v>
      </c>
      <c r="Q52" s="45">
        <v>12.95</v>
      </c>
      <c r="R52" s="45">
        <v>18.13</v>
      </c>
      <c r="S52" s="5">
        <v>10.01</v>
      </c>
      <c r="T52" s="5">
        <v>13.53</v>
      </c>
      <c r="U52" s="5">
        <v>3.8763999999999998</v>
      </c>
      <c r="V52" s="5">
        <v>0.34770000000000001</v>
      </c>
      <c r="W52" s="45">
        <v>0.64880000000000004</v>
      </c>
      <c r="X52" s="45">
        <v>0.58620000000000005</v>
      </c>
      <c r="Y52" s="45">
        <v>0.75329999999999997</v>
      </c>
      <c r="Z52" s="45">
        <v>0.69730000000000003</v>
      </c>
      <c r="AA52" s="5">
        <v>63.507100000000001</v>
      </c>
      <c r="AB52" s="62">
        <v>82.787199999999999</v>
      </c>
      <c r="AC52" s="67">
        <v>93.36</v>
      </c>
      <c r="AD52" s="67">
        <v>93.41</v>
      </c>
    </row>
    <row r="53" spans="1:30" x14ac:dyDescent="0.2">
      <c r="A53" s="1">
        <v>8</v>
      </c>
      <c r="B53" s="14">
        <v>18.559999999999999</v>
      </c>
      <c r="C53" s="1">
        <v>20.53</v>
      </c>
      <c r="D53" s="1">
        <v>15.09</v>
      </c>
      <c r="E53" s="1">
        <v>20.62</v>
      </c>
      <c r="F53" s="1">
        <v>4.8971</v>
      </c>
      <c r="G53" s="1">
        <v>5.3893000000000004</v>
      </c>
      <c r="H53" s="14">
        <v>0.67030000000000001</v>
      </c>
      <c r="I53" s="1">
        <v>0.50580000000000003</v>
      </c>
      <c r="J53" s="14">
        <v>0.65739999999999998</v>
      </c>
      <c r="K53" s="1">
        <v>0.68279999999999996</v>
      </c>
      <c r="L53" s="1">
        <v>69.460499999999996</v>
      </c>
      <c r="M53" s="9">
        <v>80.321899999999999</v>
      </c>
      <c r="N53" s="74">
        <v>119.3</v>
      </c>
      <c r="O53" s="7"/>
      <c r="P53" s="10">
        <v>8</v>
      </c>
      <c r="Q53" s="5">
        <v>19.47</v>
      </c>
      <c r="R53" s="5">
        <v>21.79</v>
      </c>
      <c r="S53" s="5">
        <v>12.3</v>
      </c>
      <c r="T53" s="5">
        <v>17.920000000000002</v>
      </c>
      <c r="U53" s="5">
        <v>6.7401</v>
      </c>
      <c r="V53" s="5">
        <v>0.7419</v>
      </c>
      <c r="W53" s="5">
        <v>0.56120000000000003</v>
      </c>
      <c r="X53" s="5">
        <v>0.5282</v>
      </c>
      <c r="Y53" s="29">
        <v>0.69679999999999997</v>
      </c>
      <c r="Z53" s="5">
        <v>0.61470000000000002</v>
      </c>
      <c r="AA53" s="5">
        <v>68.198999999999998</v>
      </c>
      <c r="AB53" s="62">
        <v>87.399500000000003</v>
      </c>
      <c r="AC53" s="67"/>
      <c r="AD53" s="67"/>
    </row>
    <row r="54" spans="1:30" x14ac:dyDescent="0.2">
      <c r="A54" s="1">
        <v>9</v>
      </c>
      <c r="B54" s="1">
        <v>21.48</v>
      </c>
      <c r="C54" s="45">
        <v>18.72</v>
      </c>
      <c r="D54" s="1">
        <v>16.5</v>
      </c>
      <c r="E54" s="1">
        <v>14.76</v>
      </c>
      <c r="F54" s="1">
        <v>6.3194999999999997</v>
      </c>
      <c r="G54" s="1">
        <v>5.5968999999999998</v>
      </c>
      <c r="H54" s="1">
        <v>0.50209999999999999</v>
      </c>
      <c r="I54" s="45">
        <v>0.57709999999999995</v>
      </c>
      <c r="J54" s="1">
        <v>0.63480000000000003</v>
      </c>
      <c r="K54" s="45">
        <v>0.62939999999999996</v>
      </c>
      <c r="L54" s="1">
        <v>71.739999999999995</v>
      </c>
      <c r="M54" s="9">
        <v>71.759100000000004</v>
      </c>
      <c r="N54" s="74"/>
      <c r="O54" s="7"/>
      <c r="P54" s="10">
        <v>9</v>
      </c>
      <c r="Q54" s="5">
        <v>16.55</v>
      </c>
      <c r="R54" s="45">
        <v>19.55</v>
      </c>
      <c r="S54" s="5">
        <v>11.74</v>
      </c>
      <c r="T54" s="5">
        <v>15.41</v>
      </c>
      <c r="U54" s="5">
        <v>4.7891000000000004</v>
      </c>
      <c r="V54" s="5">
        <v>2.1265999999999998</v>
      </c>
      <c r="W54" s="5">
        <v>0.53290000000000004</v>
      </c>
      <c r="X54" s="45">
        <v>0.4899</v>
      </c>
      <c r="Y54" s="5">
        <v>0.67179999999999995</v>
      </c>
      <c r="Z54" s="45">
        <v>0.62009999999999998</v>
      </c>
      <c r="AA54" s="5">
        <v>62.986699999999999</v>
      </c>
      <c r="AB54" s="62">
        <v>78.752300000000005</v>
      </c>
      <c r="AC54" s="67"/>
      <c r="AD54" s="67">
        <v>95.89</v>
      </c>
    </row>
    <row r="55" spans="1:30" x14ac:dyDescent="0.2">
      <c r="A55" s="1">
        <v>10</v>
      </c>
      <c r="B55" s="14">
        <v>18.100000000000001</v>
      </c>
      <c r="C55" s="1">
        <v>20.95</v>
      </c>
      <c r="D55" s="1">
        <v>14.23</v>
      </c>
      <c r="E55" s="1">
        <v>18.95</v>
      </c>
      <c r="F55" s="1">
        <v>14.38</v>
      </c>
      <c r="G55" s="1">
        <v>3.1507000000000001</v>
      </c>
      <c r="H55" s="14">
        <v>0.54490000000000005</v>
      </c>
      <c r="I55" s="1">
        <v>0.56910000000000005</v>
      </c>
      <c r="J55" s="14">
        <v>0.61129999999999995</v>
      </c>
      <c r="K55" s="1">
        <v>0.61109999999999998</v>
      </c>
      <c r="L55" s="1">
        <v>61.308399999999999</v>
      </c>
      <c r="M55" s="9">
        <v>73.568899999999999</v>
      </c>
      <c r="N55" s="74">
        <v>119.69</v>
      </c>
      <c r="O55" s="7">
        <v>114.38</v>
      </c>
      <c r="P55" s="10">
        <v>10</v>
      </c>
      <c r="Q55" s="45">
        <v>13.75</v>
      </c>
      <c r="R55" s="5">
        <v>20.47</v>
      </c>
      <c r="S55" s="5">
        <v>8.56</v>
      </c>
      <c r="T55" s="5">
        <v>15.01</v>
      </c>
      <c r="U55" s="5">
        <v>-2.0663</v>
      </c>
      <c r="V55" s="5">
        <v>3.9060999999999999</v>
      </c>
      <c r="W55" s="45">
        <v>0.60109999999999997</v>
      </c>
      <c r="X55" s="5">
        <v>0.48509999999999998</v>
      </c>
      <c r="Y55" s="45">
        <v>0.74909999999999999</v>
      </c>
      <c r="Z55" s="5">
        <v>0.60970000000000002</v>
      </c>
      <c r="AA55" s="5">
        <v>56.286299999999997</v>
      </c>
      <c r="AB55" s="62">
        <v>83.705699999999993</v>
      </c>
      <c r="AC55" s="67">
        <v>94.5</v>
      </c>
      <c r="AD55" s="67"/>
    </row>
    <row r="56" spans="1:30" x14ac:dyDescent="0.2">
      <c r="N56" s="61"/>
      <c r="O56" s="7"/>
      <c r="AC56" s="67"/>
      <c r="AD56" s="67"/>
    </row>
    <row r="57" spans="1:30" x14ac:dyDescent="0.2">
      <c r="A57" s="114" t="s">
        <v>7</v>
      </c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6"/>
      <c r="N57" s="75"/>
      <c r="O57" s="7"/>
      <c r="P57" s="109" t="s">
        <v>22</v>
      </c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1"/>
      <c r="AC57" s="67"/>
      <c r="AD57" s="67"/>
    </row>
    <row r="58" spans="1:30" x14ac:dyDescent="0.2">
      <c r="A58" s="1"/>
      <c r="B58" s="1" t="s">
        <v>5</v>
      </c>
      <c r="C58" s="1" t="s">
        <v>6</v>
      </c>
      <c r="D58" s="1" t="s">
        <v>5</v>
      </c>
      <c r="E58" s="1" t="s">
        <v>6</v>
      </c>
      <c r="F58" s="1" t="s">
        <v>5</v>
      </c>
      <c r="G58" s="1" t="s">
        <v>6</v>
      </c>
      <c r="H58" s="1" t="s">
        <v>5</v>
      </c>
      <c r="I58" s="1" t="s">
        <v>6</v>
      </c>
      <c r="J58" s="1" t="s">
        <v>5</v>
      </c>
      <c r="K58" s="1" t="s">
        <v>6</v>
      </c>
      <c r="L58" s="1" t="s">
        <v>5</v>
      </c>
      <c r="M58" s="9" t="s">
        <v>6</v>
      </c>
      <c r="N58" s="74"/>
      <c r="O58" s="7"/>
      <c r="P58" s="10"/>
      <c r="Q58" s="5" t="s">
        <v>5</v>
      </c>
      <c r="R58" s="5" t="s">
        <v>6</v>
      </c>
      <c r="S58" s="5" t="s">
        <v>5</v>
      </c>
      <c r="T58" s="5" t="s">
        <v>6</v>
      </c>
      <c r="U58" s="5" t="s">
        <v>5</v>
      </c>
      <c r="V58" s="5" t="s">
        <v>6</v>
      </c>
      <c r="W58" s="5" t="s">
        <v>5</v>
      </c>
      <c r="X58" s="5" t="s">
        <v>6</v>
      </c>
      <c r="Y58" s="5" t="s">
        <v>5</v>
      </c>
      <c r="Z58" s="5" t="s">
        <v>6</v>
      </c>
      <c r="AA58" s="5" t="s">
        <v>5</v>
      </c>
      <c r="AB58" s="62" t="s">
        <v>6</v>
      </c>
      <c r="AC58" s="67"/>
      <c r="AD58" s="67"/>
    </row>
    <row r="59" spans="1:30" x14ac:dyDescent="0.2">
      <c r="A59" s="1" t="s">
        <v>11</v>
      </c>
      <c r="B59" s="115" t="s">
        <v>0</v>
      </c>
      <c r="C59" s="115"/>
      <c r="D59" s="115" t="s">
        <v>18</v>
      </c>
      <c r="E59" s="115"/>
      <c r="F59" s="115" t="s">
        <v>4</v>
      </c>
      <c r="G59" s="115"/>
      <c r="H59" s="115" t="s">
        <v>1</v>
      </c>
      <c r="I59" s="115"/>
      <c r="J59" s="115" t="s">
        <v>2</v>
      </c>
      <c r="K59" s="115"/>
      <c r="L59" s="115" t="s">
        <v>3</v>
      </c>
      <c r="M59" s="116"/>
      <c r="N59" s="75"/>
      <c r="O59" s="7"/>
      <c r="P59" s="10" t="s">
        <v>11</v>
      </c>
      <c r="Q59" s="110" t="s">
        <v>0</v>
      </c>
      <c r="R59" s="110"/>
      <c r="S59" s="112" t="s">
        <v>18</v>
      </c>
      <c r="T59" s="113"/>
      <c r="U59" s="110" t="s">
        <v>4</v>
      </c>
      <c r="V59" s="110"/>
      <c r="W59" s="110" t="s">
        <v>1</v>
      </c>
      <c r="X59" s="110"/>
      <c r="Y59" s="110" t="s">
        <v>2</v>
      </c>
      <c r="Z59" s="110"/>
      <c r="AA59" s="110" t="s">
        <v>3</v>
      </c>
      <c r="AB59" s="111"/>
      <c r="AC59" s="67"/>
      <c r="AD59" s="67"/>
    </row>
    <row r="60" spans="1:30" x14ac:dyDescent="0.2">
      <c r="A60" s="1">
        <v>1</v>
      </c>
      <c r="B60" s="1" t="s">
        <v>19</v>
      </c>
      <c r="C60" s="1">
        <v>19.34</v>
      </c>
      <c r="D60" s="1"/>
      <c r="E60" s="1">
        <v>19.04</v>
      </c>
      <c r="F60" s="1"/>
      <c r="G60" s="1">
        <v>12.501799999999999</v>
      </c>
      <c r="H60" s="1"/>
      <c r="I60" s="1">
        <v>0.56799999999999995</v>
      </c>
      <c r="J60" s="1"/>
      <c r="K60" s="1">
        <v>0.72070000000000001</v>
      </c>
      <c r="L60" s="1"/>
      <c r="M60" s="9">
        <v>79.398700000000005</v>
      </c>
      <c r="N60" s="74"/>
      <c r="O60" s="7"/>
      <c r="P60" s="10">
        <v>1</v>
      </c>
      <c r="Q60" s="5">
        <v>20.8</v>
      </c>
      <c r="R60" s="5">
        <v>18.27</v>
      </c>
      <c r="S60" s="5">
        <v>18.53</v>
      </c>
      <c r="T60" s="5">
        <v>19.13</v>
      </c>
      <c r="U60" s="5">
        <v>0.79410000000000003</v>
      </c>
      <c r="V60" s="5">
        <v>0.4914</v>
      </c>
      <c r="W60" s="5">
        <v>0.629</v>
      </c>
      <c r="X60" s="5">
        <v>0.61860000000000004</v>
      </c>
      <c r="Y60" s="5">
        <v>0.60009999999999997</v>
      </c>
      <c r="Z60" s="5">
        <v>0.68559999999999999</v>
      </c>
      <c r="AA60" s="5">
        <v>91.479600000000005</v>
      </c>
      <c r="AB60" s="62">
        <v>92.588800000000006</v>
      </c>
      <c r="AC60" s="67"/>
      <c r="AD60" s="67"/>
    </row>
    <row r="61" spans="1:30" x14ac:dyDescent="0.2">
      <c r="A61" s="1">
        <v>2</v>
      </c>
      <c r="B61" s="1">
        <v>19.5</v>
      </c>
      <c r="C61" s="1">
        <v>19.52</v>
      </c>
      <c r="D61" s="1">
        <v>18.760000000000002</v>
      </c>
      <c r="E61" s="1">
        <v>17.75</v>
      </c>
      <c r="F61" s="1">
        <v>7.2115999999999998</v>
      </c>
      <c r="G61" s="1">
        <v>-6.4992999999999999</v>
      </c>
      <c r="H61" s="1">
        <v>0.61770000000000003</v>
      </c>
      <c r="I61" s="1">
        <v>0.50690000000000002</v>
      </c>
      <c r="J61" s="1">
        <v>0.60450000000000004</v>
      </c>
      <c r="K61" s="1">
        <v>0.67420000000000002</v>
      </c>
      <c r="L61" s="1">
        <v>83.163700000000006</v>
      </c>
      <c r="M61" s="9">
        <v>68.268699999999995</v>
      </c>
      <c r="N61" s="74"/>
      <c r="O61" s="7"/>
      <c r="P61" s="10">
        <v>2</v>
      </c>
      <c r="Q61" s="5">
        <v>20.25</v>
      </c>
      <c r="R61" s="5">
        <v>20.61</v>
      </c>
      <c r="S61" s="5">
        <v>13.69</v>
      </c>
      <c r="T61" s="5">
        <v>19.18</v>
      </c>
      <c r="U61" s="5">
        <v>10.8</v>
      </c>
      <c r="V61" s="5">
        <v>3.9325000000000001</v>
      </c>
      <c r="W61" s="5">
        <v>0.65880000000000005</v>
      </c>
      <c r="X61" s="5">
        <v>0.60770000000000002</v>
      </c>
      <c r="Y61" s="5">
        <v>0.55210000000000004</v>
      </c>
      <c r="Z61" s="5">
        <v>0.75239999999999996</v>
      </c>
      <c r="AA61" s="5">
        <v>95.582499999999996</v>
      </c>
      <c r="AB61" s="62">
        <v>80.200699999999998</v>
      </c>
      <c r="AC61" s="67"/>
      <c r="AD61" s="67"/>
    </row>
    <row r="62" spans="1:30" x14ac:dyDescent="0.2">
      <c r="A62" s="1">
        <v>3</v>
      </c>
      <c r="B62" s="14">
        <v>16.78</v>
      </c>
      <c r="C62" s="1">
        <v>20.12</v>
      </c>
      <c r="D62" s="1">
        <v>13.41</v>
      </c>
      <c r="E62" s="1">
        <v>18.940000000000001</v>
      </c>
      <c r="F62" s="1">
        <v>-1.8006</v>
      </c>
      <c r="G62" s="1">
        <v>7.3864999999999998</v>
      </c>
      <c r="H62" s="14">
        <v>0.59299999999999997</v>
      </c>
      <c r="I62" s="1">
        <v>0.59140000000000004</v>
      </c>
      <c r="J62" s="14">
        <v>0.68500000000000005</v>
      </c>
      <c r="K62" s="1">
        <v>0.63390000000000002</v>
      </c>
      <c r="L62" s="1">
        <v>76.515799999999999</v>
      </c>
      <c r="M62" s="9">
        <v>63.341000000000001</v>
      </c>
      <c r="N62" s="74">
        <v>131.5</v>
      </c>
      <c r="O62" s="7"/>
      <c r="P62" s="10">
        <v>3</v>
      </c>
      <c r="Q62" s="5">
        <v>16.37</v>
      </c>
      <c r="R62" s="5">
        <v>17.82</v>
      </c>
      <c r="S62" s="5">
        <v>12.65</v>
      </c>
      <c r="T62" s="5">
        <v>20.72</v>
      </c>
      <c r="U62" s="5">
        <v>0.39989999999999998</v>
      </c>
      <c r="V62" s="5">
        <v>1.5042</v>
      </c>
      <c r="W62" s="5">
        <v>0.65229999999999999</v>
      </c>
      <c r="X62" s="5">
        <v>0.68659999999999999</v>
      </c>
      <c r="Y62" s="5">
        <v>0.56979999999999997</v>
      </c>
      <c r="Z62" s="5">
        <v>0.77239999999999998</v>
      </c>
      <c r="AA62" s="5">
        <v>91.533500000000004</v>
      </c>
      <c r="AB62" s="62">
        <v>77.962199999999996</v>
      </c>
      <c r="AC62" s="67"/>
      <c r="AD62" s="67"/>
    </row>
    <row r="63" spans="1:30" x14ac:dyDescent="0.2">
      <c r="A63" s="1">
        <v>4</v>
      </c>
      <c r="B63" s="14">
        <v>17.670000000000002</v>
      </c>
      <c r="C63" s="45">
        <v>16.98</v>
      </c>
      <c r="D63" s="1">
        <v>12.92</v>
      </c>
      <c r="E63" s="1">
        <v>15.66</v>
      </c>
      <c r="F63" s="1">
        <v>1.7795000000000001</v>
      </c>
      <c r="G63" s="1">
        <v>6.9789000000000003</v>
      </c>
      <c r="H63" s="14">
        <v>0.53300000000000003</v>
      </c>
      <c r="I63" s="45">
        <v>0.55500000000000005</v>
      </c>
      <c r="J63" s="45">
        <v>0.67849999999999999</v>
      </c>
      <c r="K63" s="45">
        <v>0.71230000000000004</v>
      </c>
      <c r="L63" s="1">
        <v>76.515799999999999</v>
      </c>
      <c r="M63" s="9">
        <v>67.037999999999997</v>
      </c>
      <c r="N63" s="74">
        <v>112.47</v>
      </c>
      <c r="O63" s="7">
        <v>108.95</v>
      </c>
      <c r="P63" s="10">
        <v>4</v>
      </c>
      <c r="Q63" s="45">
        <v>15.45</v>
      </c>
      <c r="R63" s="45">
        <v>16.22</v>
      </c>
      <c r="S63" s="5">
        <v>13.99</v>
      </c>
      <c r="T63" s="5">
        <v>14.53</v>
      </c>
      <c r="U63" s="5">
        <v>0.40989999999999999</v>
      </c>
      <c r="V63" s="5">
        <v>0.52710000000000001</v>
      </c>
      <c r="W63" s="45">
        <v>0.62670000000000003</v>
      </c>
      <c r="X63" s="45">
        <v>0.63660000000000005</v>
      </c>
      <c r="Y63" s="45">
        <v>0.6169</v>
      </c>
      <c r="Z63" s="45">
        <v>0.79549999999999998</v>
      </c>
      <c r="AA63" s="5">
        <v>93.086799999999997</v>
      </c>
      <c r="AB63" s="64">
        <v>77.617900000000006</v>
      </c>
      <c r="AC63" s="67">
        <v>96.82</v>
      </c>
      <c r="AD63" s="67">
        <v>102.15</v>
      </c>
    </row>
    <row r="64" spans="1:30" x14ac:dyDescent="0.2">
      <c r="A64" s="1">
        <v>5</v>
      </c>
      <c r="B64" s="1">
        <v>19.13</v>
      </c>
      <c r="C64" s="1">
        <v>19.34</v>
      </c>
      <c r="D64" s="1">
        <v>15.45</v>
      </c>
      <c r="E64" s="1">
        <v>18.850000000000001</v>
      </c>
      <c r="F64" s="1">
        <v>3.1678999999999999</v>
      </c>
      <c r="G64" s="1">
        <v>8.9107000000000003</v>
      </c>
      <c r="H64" s="1">
        <v>0.65480000000000005</v>
      </c>
      <c r="I64" s="1">
        <v>0.53520000000000001</v>
      </c>
      <c r="J64" s="1">
        <v>0.5917</v>
      </c>
      <c r="K64" s="1">
        <v>0.68779999999999997</v>
      </c>
      <c r="L64" s="1">
        <v>69.451999999999998</v>
      </c>
      <c r="M64" s="9">
        <v>84.597800000000007</v>
      </c>
      <c r="N64" s="74"/>
      <c r="O64" s="7"/>
      <c r="P64" s="10">
        <v>5</v>
      </c>
      <c r="Q64" s="45">
        <v>13.76</v>
      </c>
      <c r="R64" s="5">
        <v>22.3</v>
      </c>
      <c r="S64" s="5">
        <v>12.84</v>
      </c>
      <c r="T64" s="5">
        <v>19.03</v>
      </c>
      <c r="U64" s="5">
        <v>3.0789</v>
      </c>
      <c r="V64" s="5">
        <v>1.1826000000000001</v>
      </c>
      <c r="W64" s="45">
        <v>0.59789999999999999</v>
      </c>
      <c r="X64" s="5">
        <v>0.57609999999999995</v>
      </c>
      <c r="Y64" s="45">
        <v>0.58160000000000001</v>
      </c>
      <c r="Z64" s="5">
        <v>0.68389999999999995</v>
      </c>
      <c r="AA64" s="5">
        <v>94.288300000000007</v>
      </c>
      <c r="AB64" s="63">
        <v>92.941800000000001</v>
      </c>
      <c r="AC64" s="67">
        <v>95.67</v>
      </c>
      <c r="AD64" s="67"/>
    </row>
    <row r="65" spans="1:30" x14ac:dyDescent="0.2">
      <c r="A65" s="1">
        <v>6</v>
      </c>
      <c r="B65" s="14">
        <v>17.97</v>
      </c>
      <c r="C65" s="1">
        <v>20.350000000000001</v>
      </c>
      <c r="D65" s="1">
        <v>13.99</v>
      </c>
      <c r="E65" s="1">
        <v>20.88</v>
      </c>
      <c r="F65" s="1">
        <v>5.8216999999999999</v>
      </c>
      <c r="G65" s="1">
        <v>-2.1617000000000002</v>
      </c>
      <c r="H65" s="14">
        <v>0.50280000000000002</v>
      </c>
      <c r="I65" s="1">
        <v>0.69910000000000005</v>
      </c>
      <c r="J65" s="14">
        <v>0.7409</v>
      </c>
      <c r="K65" s="1">
        <v>0.63939999999999997</v>
      </c>
      <c r="L65" s="1">
        <v>78.916200000000003</v>
      </c>
      <c r="M65" s="9">
        <v>69.434100000000001</v>
      </c>
      <c r="N65" s="74">
        <v>102.16</v>
      </c>
      <c r="O65" s="7"/>
      <c r="P65" s="10">
        <v>6</v>
      </c>
      <c r="Q65" s="45">
        <v>12.14</v>
      </c>
      <c r="R65" s="45">
        <v>16.79</v>
      </c>
      <c r="S65" s="5">
        <v>8.9</v>
      </c>
      <c r="T65" s="5">
        <v>17.88</v>
      </c>
      <c r="U65" s="5">
        <v>2.4607999999999999</v>
      </c>
      <c r="V65" s="5">
        <v>1.5346</v>
      </c>
      <c r="W65" s="45">
        <v>0.55469999999999997</v>
      </c>
      <c r="X65" s="45">
        <v>0.61499999999999999</v>
      </c>
      <c r="Y65" s="45">
        <v>0.64400000000000002</v>
      </c>
      <c r="Z65" s="45">
        <v>0.79859999999999998</v>
      </c>
      <c r="AA65" s="5">
        <v>84.733199999999997</v>
      </c>
      <c r="AB65" s="62">
        <v>73.742500000000007</v>
      </c>
      <c r="AC65" s="67">
        <v>97.89</v>
      </c>
      <c r="AD65" s="67">
        <v>95.53</v>
      </c>
    </row>
    <row r="66" spans="1:30" x14ac:dyDescent="0.2">
      <c r="A66" s="1">
        <v>7</v>
      </c>
      <c r="B66" s="1">
        <v>19.96</v>
      </c>
      <c r="C66" s="45">
        <v>16.66</v>
      </c>
      <c r="D66" s="1">
        <v>16.940000000000001</v>
      </c>
      <c r="E66" s="1">
        <v>12.39</v>
      </c>
      <c r="F66" s="1">
        <v>6.0769000000000002</v>
      </c>
      <c r="G66" s="1">
        <v>3.5682</v>
      </c>
      <c r="H66" s="1">
        <v>0.59809999999999997</v>
      </c>
      <c r="I66" s="45">
        <v>0.69810000000000005</v>
      </c>
      <c r="J66" s="1">
        <v>0.64300000000000002</v>
      </c>
      <c r="K66" s="45">
        <v>0.68879999999999997</v>
      </c>
      <c r="L66" s="1">
        <v>74.484700000000004</v>
      </c>
      <c r="M66" s="9">
        <v>69.749300000000005</v>
      </c>
      <c r="N66" s="74"/>
      <c r="O66" s="7">
        <v>102.15</v>
      </c>
      <c r="P66" s="10">
        <v>7</v>
      </c>
      <c r="Q66" s="5" t="s">
        <v>19</v>
      </c>
      <c r="R66" s="45">
        <v>17.690000000000001</v>
      </c>
      <c r="S66" s="5"/>
      <c r="T66" s="5">
        <v>13.12</v>
      </c>
      <c r="U66" s="5"/>
      <c r="V66" s="5">
        <v>1.6393</v>
      </c>
      <c r="W66" s="5"/>
      <c r="X66" s="45">
        <v>0.63549999999999995</v>
      </c>
      <c r="Y66" s="5"/>
      <c r="Z66" s="45">
        <v>0.77639999999999998</v>
      </c>
      <c r="AA66" s="5"/>
      <c r="AB66" s="62">
        <v>78.318799999999996</v>
      </c>
      <c r="AC66" s="67"/>
      <c r="AD66" s="67">
        <v>98.84</v>
      </c>
    </row>
    <row r="67" spans="1:30" x14ac:dyDescent="0.2">
      <c r="A67" s="1">
        <v>8</v>
      </c>
      <c r="B67" s="1" t="s">
        <v>19</v>
      </c>
      <c r="C67" s="1">
        <v>19.350000000000001</v>
      </c>
      <c r="D67" s="1"/>
      <c r="E67" s="1">
        <v>17.86</v>
      </c>
      <c r="F67" s="1"/>
      <c r="G67" s="1">
        <v>-2.5522999999999998</v>
      </c>
      <c r="H67" s="1"/>
      <c r="I67" s="1">
        <v>0.60970000000000002</v>
      </c>
      <c r="J67" s="1"/>
      <c r="K67" s="1">
        <v>0.6331</v>
      </c>
      <c r="L67" s="1"/>
      <c r="M67" s="20">
        <v>76.211600000000004</v>
      </c>
      <c r="N67" s="76"/>
      <c r="O67" s="7"/>
      <c r="P67" s="10">
        <v>8</v>
      </c>
      <c r="Q67" s="5" t="s">
        <v>19</v>
      </c>
      <c r="R67" s="5">
        <v>19.36</v>
      </c>
      <c r="S67" s="5"/>
      <c r="T67" s="5">
        <v>20.010000000000002</v>
      </c>
      <c r="U67" s="5"/>
      <c r="V67" s="5">
        <v>1.1315</v>
      </c>
      <c r="W67" s="5"/>
      <c r="X67" s="5">
        <v>0.56999999999999995</v>
      </c>
      <c r="Y67" s="5"/>
      <c r="Z67" s="5">
        <v>0.53449999999999998</v>
      </c>
      <c r="AA67" s="5"/>
      <c r="AB67" s="62">
        <v>92.386799999999994</v>
      </c>
      <c r="AC67" s="67"/>
      <c r="AD67" s="67"/>
    </row>
    <row r="68" spans="1:30" x14ac:dyDescent="0.2">
      <c r="A68" s="1">
        <v>9</v>
      </c>
      <c r="B68" s="1">
        <v>19.71</v>
      </c>
      <c r="C68" s="1">
        <v>18.559999999999999</v>
      </c>
      <c r="D68" s="1">
        <v>15.24</v>
      </c>
      <c r="E68" s="1">
        <v>25.78</v>
      </c>
      <c r="F68" s="1">
        <v>6.0393999999999997</v>
      </c>
      <c r="G68" s="1">
        <v>-2.7848000000000002</v>
      </c>
      <c r="H68" s="1">
        <v>0.57640000000000002</v>
      </c>
      <c r="I68" s="1">
        <v>0.59340000000000004</v>
      </c>
      <c r="J68" s="1">
        <v>0.65200000000000002</v>
      </c>
      <c r="K68" s="1">
        <v>0.66930000000000001</v>
      </c>
      <c r="L68" s="1">
        <v>90.070700000000002</v>
      </c>
      <c r="M68" s="9">
        <v>75.546099999999996</v>
      </c>
      <c r="N68" s="74"/>
      <c r="O68" s="7"/>
      <c r="P68" s="10">
        <v>9</v>
      </c>
      <c r="Q68" s="5">
        <v>19.64</v>
      </c>
      <c r="R68" s="5">
        <v>18.89</v>
      </c>
      <c r="S68" s="5">
        <v>14.14</v>
      </c>
      <c r="T68" s="5">
        <v>19.98</v>
      </c>
      <c r="U68" s="5">
        <v>4.3963000000000001</v>
      </c>
      <c r="V68" s="5">
        <v>6.8727</v>
      </c>
      <c r="W68" s="5">
        <v>0.55120000000000002</v>
      </c>
      <c r="X68" s="5">
        <v>0.55010000000000003</v>
      </c>
      <c r="Y68" s="5">
        <v>0.59840000000000004</v>
      </c>
      <c r="Z68" s="5">
        <v>0.57889999999999997</v>
      </c>
      <c r="AA68" s="5">
        <v>92.418999999999997</v>
      </c>
      <c r="AB68" s="62">
        <v>86.4054</v>
      </c>
      <c r="AC68" s="67"/>
      <c r="AD68" s="67"/>
    </row>
    <row r="69" spans="1:30" x14ac:dyDescent="0.2">
      <c r="A69" s="1">
        <v>10</v>
      </c>
      <c r="B69" s="1">
        <v>19.75</v>
      </c>
      <c r="C69" s="45">
        <v>18.95</v>
      </c>
      <c r="D69" s="1">
        <v>30.13</v>
      </c>
      <c r="E69" s="1">
        <v>16.149999999999999</v>
      </c>
      <c r="F69" s="1">
        <v>6.492</v>
      </c>
      <c r="G69" s="1">
        <v>-4.2926000000000002</v>
      </c>
      <c r="H69" s="1">
        <v>0.53939999999999999</v>
      </c>
      <c r="I69" s="45">
        <v>0.58930000000000005</v>
      </c>
      <c r="J69" s="1">
        <v>0.64810000000000001</v>
      </c>
      <c r="K69" s="45">
        <v>0.59599999999999997</v>
      </c>
      <c r="L69" s="1">
        <v>100.03149999999999</v>
      </c>
      <c r="M69" s="9">
        <v>80.701400000000007</v>
      </c>
      <c r="N69" s="74"/>
      <c r="O69" s="7">
        <v>119.09</v>
      </c>
      <c r="P69" s="26">
        <v>10</v>
      </c>
      <c r="Q69" s="5">
        <v>16.04</v>
      </c>
      <c r="R69" s="5">
        <v>20.55</v>
      </c>
      <c r="S69" s="5">
        <v>12.66</v>
      </c>
      <c r="T69" s="5">
        <v>17.87</v>
      </c>
      <c r="U69" s="5">
        <v>-1.1452</v>
      </c>
      <c r="V69" s="5">
        <v>-0.35399999999999998</v>
      </c>
      <c r="W69" s="5">
        <v>0.60260000000000002</v>
      </c>
      <c r="X69" s="5">
        <v>0.48959999999999998</v>
      </c>
      <c r="Y69" s="5">
        <v>0.60329999999999995</v>
      </c>
      <c r="Z69" s="5">
        <v>0.61470000000000002</v>
      </c>
      <c r="AA69" s="5">
        <v>90.225300000000004</v>
      </c>
      <c r="AB69" s="62">
        <v>90.411600000000007</v>
      </c>
      <c r="AC69" s="67"/>
      <c r="AD69" s="67"/>
    </row>
    <row r="70" spans="1:30" x14ac:dyDescent="0.2">
      <c r="N70" s="61"/>
      <c r="O70" s="7"/>
      <c r="P70" s="27"/>
      <c r="AC70" s="67"/>
      <c r="AD70" s="67"/>
    </row>
    <row r="71" spans="1:30" x14ac:dyDescent="0.2">
      <c r="A71" s="114" t="s">
        <v>7</v>
      </c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6"/>
      <c r="N71" s="75"/>
      <c r="O71" s="7"/>
      <c r="P71" s="109" t="s">
        <v>41</v>
      </c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1"/>
      <c r="AC71" s="67"/>
      <c r="AD71" s="67"/>
    </row>
    <row r="72" spans="1:30" x14ac:dyDescent="0.2">
      <c r="A72" s="1"/>
      <c r="B72" s="1" t="s">
        <v>5</v>
      </c>
      <c r="C72" s="1" t="s">
        <v>6</v>
      </c>
      <c r="D72" s="1" t="s">
        <v>5</v>
      </c>
      <c r="E72" s="1" t="s">
        <v>6</v>
      </c>
      <c r="F72" s="1" t="s">
        <v>5</v>
      </c>
      <c r="G72" s="1" t="s">
        <v>6</v>
      </c>
      <c r="H72" s="1" t="s">
        <v>5</v>
      </c>
      <c r="I72" s="1" t="s">
        <v>6</v>
      </c>
      <c r="J72" s="1" t="s">
        <v>5</v>
      </c>
      <c r="K72" s="1" t="s">
        <v>6</v>
      </c>
      <c r="L72" s="1" t="s">
        <v>5</v>
      </c>
      <c r="M72" s="9" t="s">
        <v>6</v>
      </c>
      <c r="N72" s="74"/>
      <c r="O72" s="7"/>
      <c r="P72" s="10"/>
      <c r="Q72" s="5" t="s">
        <v>5</v>
      </c>
      <c r="R72" s="5" t="s">
        <v>6</v>
      </c>
      <c r="S72" s="5" t="s">
        <v>5</v>
      </c>
      <c r="T72" s="5" t="s">
        <v>6</v>
      </c>
      <c r="U72" s="5" t="s">
        <v>5</v>
      </c>
      <c r="V72" s="5" t="s">
        <v>6</v>
      </c>
      <c r="W72" s="5" t="s">
        <v>5</v>
      </c>
      <c r="X72" s="5" t="s">
        <v>6</v>
      </c>
      <c r="Y72" s="5" t="s">
        <v>5</v>
      </c>
      <c r="Z72" s="5" t="s">
        <v>6</v>
      </c>
      <c r="AA72" s="5" t="s">
        <v>5</v>
      </c>
      <c r="AB72" s="62" t="s">
        <v>6</v>
      </c>
      <c r="AC72" s="67"/>
      <c r="AD72" s="67"/>
    </row>
    <row r="73" spans="1:30" x14ac:dyDescent="0.2">
      <c r="A73" s="1" t="s">
        <v>12</v>
      </c>
      <c r="B73" s="115" t="s">
        <v>0</v>
      </c>
      <c r="C73" s="115"/>
      <c r="D73" s="115" t="s">
        <v>18</v>
      </c>
      <c r="E73" s="115"/>
      <c r="F73" s="115" t="s">
        <v>4</v>
      </c>
      <c r="G73" s="115"/>
      <c r="H73" s="115" t="s">
        <v>1</v>
      </c>
      <c r="I73" s="115"/>
      <c r="J73" s="115" t="s">
        <v>2</v>
      </c>
      <c r="K73" s="115"/>
      <c r="L73" s="115" t="s">
        <v>3</v>
      </c>
      <c r="M73" s="116"/>
      <c r="N73" s="75"/>
      <c r="O73" s="7"/>
      <c r="P73" s="10" t="s">
        <v>12</v>
      </c>
      <c r="Q73" s="110" t="s">
        <v>0</v>
      </c>
      <c r="R73" s="110"/>
      <c r="S73" s="112" t="s">
        <v>18</v>
      </c>
      <c r="T73" s="113"/>
      <c r="U73" s="110" t="s">
        <v>4</v>
      </c>
      <c r="V73" s="110"/>
      <c r="W73" s="110" t="s">
        <v>1</v>
      </c>
      <c r="X73" s="110"/>
      <c r="Y73" s="110" t="s">
        <v>2</v>
      </c>
      <c r="Z73" s="110"/>
      <c r="AA73" s="110" t="s">
        <v>3</v>
      </c>
      <c r="AB73" s="111"/>
      <c r="AC73" s="67"/>
      <c r="AD73" s="67"/>
    </row>
    <row r="74" spans="1:30" x14ac:dyDescent="0.2">
      <c r="A74" s="1">
        <v>1</v>
      </c>
      <c r="B74" s="45">
        <v>10.18</v>
      </c>
      <c r="C74" s="1">
        <v>16.77</v>
      </c>
      <c r="D74" s="1">
        <v>8.4499999999999993</v>
      </c>
      <c r="E74" s="1">
        <v>13.77</v>
      </c>
      <c r="F74" s="1">
        <v>6.7397999999999998</v>
      </c>
      <c r="G74" s="1">
        <v>-3.9472999999999998</v>
      </c>
      <c r="H74" s="14">
        <v>0.66220000000000001</v>
      </c>
      <c r="I74" s="1">
        <v>0.56479999999999997</v>
      </c>
      <c r="J74" s="14">
        <v>0.74299999999999999</v>
      </c>
      <c r="K74" s="1">
        <v>0.69930000000000003</v>
      </c>
      <c r="L74" s="1">
        <v>79.448400000000007</v>
      </c>
      <c r="M74" s="9">
        <v>88.205799999999996</v>
      </c>
      <c r="N74" s="74">
        <v>124.51</v>
      </c>
      <c r="O74" s="7"/>
      <c r="P74" s="10">
        <v>1</v>
      </c>
      <c r="Q74" s="45">
        <v>13.49</v>
      </c>
      <c r="R74" s="5">
        <v>17.27</v>
      </c>
      <c r="S74" s="5">
        <v>10.029999999999999</v>
      </c>
      <c r="T74" s="5">
        <v>12.91</v>
      </c>
      <c r="U74" s="5">
        <v>2.3694000000000002</v>
      </c>
      <c r="V74" s="5">
        <v>6.2332999999999998</v>
      </c>
      <c r="W74" s="45">
        <v>0.62909999999999999</v>
      </c>
      <c r="X74" s="5">
        <v>0.52080000000000004</v>
      </c>
      <c r="Y74" s="45">
        <v>0.74160000000000004</v>
      </c>
      <c r="Z74" s="5">
        <v>0.70689999999999997</v>
      </c>
      <c r="AA74" s="5">
        <v>60.843699999999998</v>
      </c>
      <c r="AB74" s="62">
        <v>67.706100000000006</v>
      </c>
      <c r="AC74" s="67">
        <v>96.74</v>
      </c>
      <c r="AD74" s="67"/>
    </row>
    <row r="75" spans="1:30" x14ac:dyDescent="0.2">
      <c r="A75" s="1">
        <v>2</v>
      </c>
      <c r="B75" s="1">
        <v>17.149999999999999</v>
      </c>
      <c r="C75" s="1">
        <v>13.71</v>
      </c>
      <c r="D75" s="1">
        <v>18.010000000000002</v>
      </c>
      <c r="E75" s="1">
        <v>10.63</v>
      </c>
      <c r="F75" s="1">
        <v>2.8237999999999999</v>
      </c>
      <c r="G75" s="1">
        <v>-2.4933000000000001</v>
      </c>
      <c r="H75" s="1">
        <v>0.56830000000000003</v>
      </c>
      <c r="I75" s="1">
        <v>0.58220000000000005</v>
      </c>
      <c r="J75" s="1">
        <v>0.78839999999999999</v>
      </c>
      <c r="K75" s="1">
        <v>0.78849999999999998</v>
      </c>
      <c r="L75" s="1">
        <v>67.88</v>
      </c>
      <c r="M75" s="9">
        <v>66.551199999999994</v>
      </c>
      <c r="N75" s="74"/>
      <c r="O75" s="7"/>
      <c r="P75" s="10">
        <v>2</v>
      </c>
      <c r="Q75" s="45">
        <v>14.86</v>
      </c>
      <c r="R75" s="5">
        <v>18.48</v>
      </c>
      <c r="S75" s="5">
        <v>10.96</v>
      </c>
      <c r="T75" s="5">
        <v>14.55</v>
      </c>
      <c r="U75" s="5">
        <v>3.6355</v>
      </c>
      <c r="V75" s="5">
        <v>7.1346999999999996</v>
      </c>
      <c r="W75" s="45">
        <v>0.68679999999999997</v>
      </c>
      <c r="X75" s="5">
        <v>0.62160000000000004</v>
      </c>
      <c r="Y75" s="45">
        <v>0.83989999999999998</v>
      </c>
      <c r="Z75" s="5">
        <v>0.8014</v>
      </c>
      <c r="AA75" s="5">
        <v>46.846800000000002</v>
      </c>
      <c r="AB75" s="62">
        <v>52.404699999999998</v>
      </c>
      <c r="AC75" s="67">
        <v>94.28</v>
      </c>
      <c r="AD75" s="67"/>
    </row>
    <row r="76" spans="1:30" x14ac:dyDescent="0.2">
      <c r="A76" s="1">
        <v>3</v>
      </c>
      <c r="B76" s="1">
        <v>12.41</v>
      </c>
      <c r="C76" s="1">
        <v>14.71</v>
      </c>
      <c r="D76" s="1">
        <v>9.73</v>
      </c>
      <c r="E76" s="1">
        <v>15.98</v>
      </c>
      <c r="F76" s="1">
        <v>-1.0469999999999999</v>
      </c>
      <c r="G76" s="1">
        <v>0.21579999999999999</v>
      </c>
      <c r="H76" s="1">
        <v>0.63729999999999998</v>
      </c>
      <c r="I76" s="1">
        <v>0.58209999999999995</v>
      </c>
      <c r="J76" s="1">
        <v>0.87239999999999995</v>
      </c>
      <c r="K76" s="1">
        <v>0.71409999999999996</v>
      </c>
      <c r="L76" s="1">
        <v>49.203800000000001</v>
      </c>
      <c r="M76" s="9">
        <v>71.539699999999996</v>
      </c>
      <c r="N76" s="74"/>
      <c r="O76" s="7"/>
      <c r="P76" s="10">
        <v>3</v>
      </c>
      <c r="Q76" s="5">
        <v>18.73</v>
      </c>
      <c r="R76" s="5">
        <v>17.190000000000001</v>
      </c>
      <c r="S76" s="5">
        <v>14.22</v>
      </c>
      <c r="T76" s="5">
        <v>17.420000000000002</v>
      </c>
      <c r="U76" s="5">
        <v>4.6628999999999996</v>
      </c>
      <c r="V76" s="5">
        <v>5.7141000000000002</v>
      </c>
      <c r="W76" s="5">
        <v>0.67300000000000004</v>
      </c>
      <c r="X76" s="5">
        <v>0.66459999999999997</v>
      </c>
      <c r="Y76" s="5">
        <v>0.84409999999999996</v>
      </c>
      <c r="Z76" s="5">
        <v>0.81179999999999997</v>
      </c>
      <c r="AA76" s="5">
        <v>43.599699999999999</v>
      </c>
      <c r="AB76" s="62">
        <v>48.778100000000002</v>
      </c>
      <c r="AC76" s="67"/>
      <c r="AD76" s="67"/>
    </row>
    <row r="77" spans="1:30" x14ac:dyDescent="0.2">
      <c r="A77" s="1">
        <v>4</v>
      </c>
      <c r="B77" s="1">
        <v>18.32</v>
      </c>
      <c r="C77" s="1">
        <v>15.51</v>
      </c>
      <c r="D77" s="1">
        <v>17.61</v>
      </c>
      <c r="E77" s="1">
        <v>14.53</v>
      </c>
      <c r="F77" s="1">
        <v>0.46360000000000001</v>
      </c>
      <c r="G77" s="1">
        <v>0.52459999999999996</v>
      </c>
      <c r="H77" s="1">
        <v>0.53900000000000003</v>
      </c>
      <c r="I77" s="1">
        <v>0.62160000000000004</v>
      </c>
      <c r="J77" s="1">
        <v>0.75209999999999999</v>
      </c>
      <c r="K77" s="1">
        <v>0.84440000000000004</v>
      </c>
      <c r="L77" s="1">
        <v>66.178700000000006</v>
      </c>
      <c r="M77" s="9">
        <v>51.036799999999999</v>
      </c>
      <c r="N77" s="74"/>
      <c r="O77" s="7"/>
      <c r="P77" s="32">
        <v>4</v>
      </c>
      <c r="Q77" s="5">
        <v>15.32</v>
      </c>
      <c r="R77" s="5">
        <v>17.55</v>
      </c>
      <c r="S77" s="5">
        <v>12.77</v>
      </c>
      <c r="T77" s="5">
        <v>11.59</v>
      </c>
      <c r="U77" s="5">
        <v>4.8075999999999999</v>
      </c>
      <c r="V77" s="5">
        <v>1.7695000000000001</v>
      </c>
      <c r="W77" s="5">
        <v>0.67779999999999996</v>
      </c>
      <c r="X77" s="5">
        <v>0.72860000000000003</v>
      </c>
      <c r="Y77" s="5">
        <v>0.85770000000000002</v>
      </c>
      <c r="Z77" s="5">
        <v>0.82230000000000003</v>
      </c>
      <c r="AA77" s="5">
        <v>43.862699999999997</v>
      </c>
      <c r="AB77" s="62">
        <v>41.836500000000001</v>
      </c>
      <c r="AC77" s="67"/>
      <c r="AD77" s="67"/>
    </row>
    <row r="78" spans="1:30" x14ac:dyDescent="0.2">
      <c r="A78" s="1">
        <v>5</v>
      </c>
      <c r="B78" s="1">
        <v>15.37</v>
      </c>
      <c r="C78" s="1">
        <v>15.57</v>
      </c>
      <c r="D78" s="1">
        <v>10.86</v>
      </c>
      <c r="E78" s="1">
        <v>13.46</v>
      </c>
      <c r="F78" s="1">
        <v>4.2771999999999997</v>
      </c>
      <c r="G78" s="1">
        <v>1.6897</v>
      </c>
      <c r="H78" s="1">
        <v>0.63990000000000002</v>
      </c>
      <c r="I78" s="1">
        <v>0.63329999999999997</v>
      </c>
      <c r="J78" s="1">
        <v>0.86109999999999998</v>
      </c>
      <c r="K78" s="1">
        <v>0.79300000000000004</v>
      </c>
      <c r="L78" s="1">
        <v>47.256399999999999</v>
      </c>
      <c r="M78" s="9">
        <v>59.022199999999998</v>
      </c>
      <c r="N78" s="74"/>
      <c r="O78" s="7"/>
      <c r="P78" s="32">
        <v>5</v>
      </c>
      <c r="Q78" s="5">
        <v>16.440000000000001</v>
      </c>
      <c r="R78" s="5">
        <v>16.62</v>
      </c>
      <c r="S78" s="5">
        <v>12.56</v>
      </c>
      <c r="T78" s="5">
        <v>11.36</v>
      </c>
      <c r="U78" s="5">
        <v>6.6064999999999996</v>
      </c>
      <c r="V78" s="5">
        <v>6.5294999999999996</v>
      </c>
      <c r="W78" s="5">
        <v>0.67459999999999998</v>
      </c>
      <c r="X78" s="5">
        <v>0.69599999999999995</v>
      </c>
      <c r="Y78" s="5">
        <v>0.83440000000000003</v>
      </c>
      <c r="Z78" s="5">
        <v>0.84440000000000004</v>
      </c>
      <c r="AA78" s="5">
        <v>49.301499999999997</v>
      </c>
      <c r="AB78" s="62">
        <v>42.881399999999999</v>
      </c>
      <c r="AC78" s="67"/>
      <c r="AD78" s="67"/>
    </row>
    <row r="79" spans="1:30" x14ac:dyDescent="0.2">
      <c r="A79" s="1">
        <v>6</v>
      </c>
      <c r="B79" s="1">
        <v>13.69</v>
      </c>
      <c r="C79" s="1">
        <v>14.76</v>
      </c>
      <c r="D79" s="1">
        <v>8.01</v>
      </c>
      <c r="E79" s="1">
        <v>10.43</v>
      </c>
      <c r="F79" s="1">
        <v>6.0476000000000001</v>
      </c>
      <c r="G79" s="1">
        <v>4.5260999999999996</v>
      </c>
      <c r="H79" s="1">
        <v>0.64319999999999999</v>
      </c>
      <c r="I79" s="1">
        <v>0.5847</v>
      </c>
      <c r="J79" s="1">
        <v>0.87</v>
      </c>
      <c r="K79" s="1">
        <v>0.75460000000000005</v>
      </c>
      <c r="L79" s="1">
        <v>43.060299999999998</v>
      </c>
      <c r="M79" s="9">
        <v>64.764200000000002</v>
      </c>
      <c r="N79" s="74"/>
      <c r="O79" s="7"/>
      <c r="P79" s="32">
        <v>6</v>
      </c>
      <c r="Q79" s="5">
        <v>18.72</v>
      </c>
      <c r="R79" s="45">
        <v>14.14</v>
      </c>
      <c r="S79" s="5">
        <v>17.71</v>
      </c>
      <c r="T79" s="5">
        <v>11.33</v>
      </c>
      <c r="U79" s="5">
        <v>6.3158000000000003</v>
      </c>
      <c r="V79" s="5">
        <v>7.3209999999999997</v>
      </c>
      <c r="W79" s="5">
        <v>0.60880000000000001</v>
      </c>
      <c r="X79" s="45">
        <v>0.70320000000000005</v>
      </c>
      <c r="Y79" s="5">
        <v>0.71450000000000002</v>
      </c>
      <c r="Z79" s="45">
        <v>0.80620000000000003</v>
      </c>
      <c r="AA79" s="30">
        <v>55.626199999999997</v>
      </c>
      <c r="AB79" s="62">
        <v>42.625300000000003</v>
      </c>
      <c r="AC79" s="67"/>
      <c r="AD79" s="67">
        <v>93.57</v>
      </c>
    </row>
    <row r="80" spans="1:30" x14ac:dyDescent="0.2">
      <c r="A80" s="1">
        <v>7</v>
      </c>
      <c r="B80" s="14">
        <v>10.58</v>
      </c>
      <c r="C80" s="1">
        <v>13.28</v>
      </c>
      <c r="D80" s="1">
        <v>6.5</v>
      </c>
      <c r="E80" s="1">
        <v>10.65</v>
      </c>
      <c r="F80" s="1">
        <v>5.8007</v>
      </c>
      <c r="G80" s="1">
        <v>4.08</v>
      </c>
      <c r="H80" s="14">
        <v>0.6472</v>
      </c>
      <c r="I80" s="1">
        <v>0.62209999999999999</v>
      </c>
      <c r="J80" s="14">
        <v>0.74950000000000006</v>
      </c>
      <c r="K80" s="1">
        <v>0.80669999999999997</v>
      </c>
      <c r="L80" s="1">
        <v>64.879499999999993</v>
      </c>
      <c r="M80" s="9">
        <v>56.860399999999998</v>
      </c>
      <c r="N80" s="74">
        <v>105.87</v>
      </c>
      <c r="O80" s="7"/>
      <c r="P80" s="32">
        <v>7</v>
      </c>
      <c r="Q80" s="5">
        <v>14.99</v>
      </c>
      <c r="R80" s="5">
        <v>16.559999999999999</v>
      </c>
      <c r="S80" s="5">
        <v>10.53</v>
      </c>
      <c r="T80" s="5">
        <v>15.77</v>
      </c>
      <c r="U80" s="5">
        <v>5.0251000000000001</v>
      </c>
      <c r="V80" s="5">
        <v>5.5694999999999997</v>
      </c>
      <c r="W80" s="5">
        <v>0.65</v>
      </c>
      <c r="X80" s="5">
        <v>0.67589999999999995</v>
      </c>
      <c r="Y80" s="5">
        <v>0.82479999999999998</v>
      </c>
      <c r="Z80" s="5">
        <v>0.73819999999999997</v>
      </c>
      <c r="AA80" s="5">
        <v>43.774799999999999</v>
      </c>
      <c r="AB80" s="62">
        <v>50.471499999999999</v>
      </c>
      <c r="AC80" s="67"/>
      <c r="AD80" s="67"/>
    </row>
    <row r="81" spans="1:30" x14ac:dyDescent="0.2">
      <c r="A81" s="1">
        <v>8</v>
      </c>
      <c r="B81" s="1">
        <v>14.34</v>
      </c>
      <c r="C81" s="45">
        <v>11.14</v>
      </c>
      <c r="D81" s="1">
        <v>10.130000000000001</v>
      </c>
      <c r="E81" s="1">
        <v>9.02</v>
      </c>
      <c r="F81" s="1">
        <v>5.7630999999999997</v>
      </c>
      <c r="G81" s="1">
        <v>1.9986999999999999</v>
      </c>
      <c r="H81" s="1">
        <v>0.66639999999999999</v>
      </c>
      <c r="I81" s="45">
        <v>0.69979999999999998</v>
      </c>
      <c r="J81" s="1">
        <v>0.86950000000000005</v>
      </c>
      <c r="K81" s="45">
        <v>0.755</v>
      </c>
      <c r="L81" s="1">
        <v>44.624000000000002</v>
      </c>
      <c r="M81" s="9">
        <v>65.602000000000004</v>
      </c>
      <c r="N81" s="74"/>
      <c r="O81" s="7">
        <v>111.41</v>
      </c>
      <c r="P81" s="10">
        <v>8</v>
      </c>
      <c r="Q81" s="5">
        <v>15.41</v>
      </c>
      <c r="R81" s="45">
        <v>14.22</v>
      </c>
      <c r="S81" s="5">
        <v>12.58</v>
      </c>
      <c r="T81" s="5">
        <v>10.44</v>
      </c>
      <c r="U81" s="5">
        <v>1.3746</v>
      </c>
      <c r="V81" s="5">
        <v>6.6764000000000001</v>
      </c>
      <c r="W81" s="5">
        <v>0.67800000000000005</v>
      </c>
      <c r="X81" s="45">
        <v>0.68930000000000002</v>
      </c>
      <c r="Y81" s="5">
        <v>0.80659999999999998</v>
      </c>
      <c r="Z81" s="45">
        <v>0.84309999999999996</v>
      </c>
      <c r="AA81" s="5">
        <v>48.713799999999999</v>
      </c>
      <c r="AB81" s="62">
        <v>43.112099999999998</v>
      </c>
      <c r="AC81" s="67"/>
      <c r="AD81" s="67">
        <v>90.4</v>
      </c>
    </row>
    <row r="82" spans="1:30" x14ac:dyDescent="0.2">
      <c r="A82" s="1">
        <v>9</v>
      </c>
      <c r="B82" s="1">
        <v>13.33</v>
      </c>
      <c r="C82" s="45">
        <v>11.33</v>
      </c>
      <c r="D82" s="1">
        <v>12.35</v>
      </c>
      <c r="E82" s="1">
        <v>8.93</v>
      </c>
      <c r="F82" s="1">
        <v>6.4611999999999998</v>
      </c>
      <c r="G82" s="1">
        <v>4.9634999999999998</v>
      </c>
      <c r="H82" s="1">
        <v>0.58199999999999996</v>
      </c>
      <c r="I82" s="45">
        <v>0.62060000000000004</v>
      </c>
      <c r="J82" s="1">
        <v>0.76280000000000003</v>
      </c>
      <c r="K82" s="45">
        <v>0.78400000000000003</v>
      </c>
      <c r="L82" s="1">
        <v>61.337600000000002</v>
      </c>
      <c r="M82" s="9">
        <v>65.8797</v>
      </c>
      <c r="N82" s="74"/>
      <c r="O82" s="7">
        <v>110.83</v>
      </c>
      <c r="P82" s="10">
        <v>9</v>
      </c>
      <c r="Q82" s="5">
        <v>19.2</v>
      </c>
      <c r="R82" s="45">
        <v>13.51</v>
      </c>
      <c r="S82" s="5">
        <v>16.809999999999999</v>
      </c>
      <c r="T82" s="5">
        <v>10.27</v>
      </c>
      <c r="U82" s="5">
        <v>6.5551000000000004</v>
      </c>
      <c r="V82" s="5">
        <v>6.1825000000000001</v>
      </c>
      <c r="W82" s="5">
        <v>0.61450000000000005</v>
      </c>
      <c r="X82" s="45">
        <v>0.70399999999999996</v>
      </c>
      <c r="Y82" s="5">
        <v>0.68810000000000004</v>
      </c>
      <c r="Z82" s="45">
        <v>0.80620000000000003</v>
      </c>
      <c r="AA82" s="5">
        <v>60.984299999999998</v>
      </c>
      <c r="AB82" s="62">
        <v>44.131300000000003</v>
      </c>
      <c r="AC82" s="67"/>
      <c r="AD82" s="67">
        <v>94.55</v>
      </c>
    </row>
    <row r="83" spans="1:30" x14ac:dyDescent="0.2">
      <c r="A83" s="1">
        <v>10</v>
      </c>
      <c r="B83" s="14">
        <v>11.85</v>
      </c>
      <c r="C83" s="45">
        <v>10.199999999999999</v>
      </c>
      <c r="D83" s="1">
        <v>9.57</v>
      </c>
      <c r="E83" s="1">
        <v>8.7100000000000009</v>
      </c>
      <c r="F83" s="1">
        <v>2.8315000000000001</v>
      </c>
      <c r="G83" s="21">
        <v>4.0702999999999996</v>
      </c>
      <c r="H83" s="14">
        <v>0.63929999999999998</v>
      </c>
      <c r="I83" s="45">
        <v>0.59880999999999995</v>
      </c>
      <c r="J83" s="14">
        <v>0.85309999999999997</v>
      </c>
      <c r="K83" s="45">
        <v>0.73309999999999997</v>
      </c>
      <c r="L83" s="1">
        <v>50.185299999999998</v>
      </c>
      <c r="M83" s="9">
        <v>85.898600000000002</v>
      </c>
      <c r="N83" s="74">
        <v>100.31</v>
      </c>
      <c r="O83" s="7">
        <v>108.12</v>
      </c>
      <c r="P83" s="10">
        <v>10</v>
      </c>
      <c r="Q83" s="45">
        <v>12.59</v>
      </c>
      <c r="R83" s="5">
        <v>18.25</v>
      </c>
      <c r="S83" s="5">
        <v>10.38</v>
      </c>
      <c r="T83" s="5">
        <v>12.35</v>
      </c>
      <c r="U83" s="5">
        <v>7.1760999999999999</v>
      </c>
      <c r="V83" s="5">
        <v>8.5624000000000002</v>
      </c>
      <c r="W83" s="45">
        <v>0.63060000000000005</v>
      </c>
      <c r="X83" s="5">
        <v>0.63739999999999997</v>
      </c>
      <c r="Y83" s="45">
        <v>0.82799999999999996</v>
      </c>
      <c r="Z83" s="5">
        <v>0.68440000000000001</v>
      </c>
      <c r="AA83" s="5">
        <v>46.447200000000002</v>
      </c>
      <c r="AB83" s="62">
        <v>65.701400000000007</v>
      </c>
      <c r="AC83" s="67">
        <v>96.86</v>
      </c>
      <c r="AD83" s="67"/>
    </row>
    <row r="84" spans="1:30" x14ac:dyDescent="0.2">
      <c r="N84" s="61"/>
      <c r="O84" s="7"/>
      <c r="AC84" s="67"/>
      <c r="AD84" s="67"/>
    </row>
    <row r="85" spans="1:30" x14ac:dyDescent="0.2">
      <c r="A85" s="114" t="s">
        <v>7</v>
      </c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6"/>
      <c r="N85" s="75"/>
      <c r="O85" s="7"/>
      <c r="P85" s="109" t="s">
        <v>8</v>
      </c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1"/>
      <c r="AC85" s="67"/>
      <c r="AD85" s="67"/>
    </row>
    <row r="86" spans="1:30" x14ac:dyDescent="0.2">
      <c r="A86" s="1"/>
      <c r="B86" s="1" t="s">
        <v>5</v>
      </c>
      <c r="C86" s="1" t="s">
        <v>6</v>
      </c>
      <c r="D86" s="1" t="s">
        <v>5</v>
      </c>
      <c r="E86" s="1" t="s">
        <v>6</v>
      </c>
      <c r="F86" s="1" t="s">
        <v>5</v>
      </c>
      <c r="G86" s="1" t="s">
        <v>6</v>
      </c>
      <c r="H86" s="1" t="s">
        <v>5</v>
      </c>
      <c r="I86" s="1" t="s">
        <v>6</v>
      </c>
      <c r="J86" s="1" t="s">
        <v>5</v>
      </c>
      <c r="K86" s="1" t="s">
        <v>6</v>
      </c>
      <c r="L86" s="1" t="s">
        <v>5</v>
      </c>
      <c r="M86" s="9" t="s">
        <v>6</v>
      </c>
      <c r="N86" s="74"/>
      <c r="O86" s="7"/>
      <c r="P86" s="10"/>
      <c r="Q86" s="5" t="s">
        <v>5</v>
      </c>
      <c r="R86" s="5" t="s">
        <v>6</v>
      </c>
      <c r="S86" s="5" t="s">
        <v>5</v>
      </c>
      <c r="T86" s="5" t="s">
        <v>6</v>
      </c>
      <c r="U86" s="5" t="s">
        <v>5</v>
      </c>
      <c r="V86" s="5" t="s">
        <v>6</v>
      </c>
      <c r="W86" s="5" t="s">
        <v>5</v>
      </c>
      <c r="X86" s="5" t="s">
        <v>6</v>
      </c>
      <c r="Y86" s="5" t="s">
        <v>5</v>
      </c>
      <c r="Z86" s="5" t="s">
        <v>6</v>
      </c>
      <c r="AA86" s="5" t="s">
        <v>5</v>
      </c>
      <c r="AB86" s="62" t="s">
        <v>6</v>
      </c>
      <c r="AC86" s="67"/>
      <c r="AD86" s="67"/>
    </row>
    <row r="87" spans="1:30" x14ac:dyDescent="0.2">
      <c r="A87" s="1" t="s">
        <v>13</v>
      </c>
      <c r="B87" s="115" t="s">
        <v>0</v>
      </c>
      <c r="C87" s="115"/>
      <c r="D87" s="115" t="s">
        <v>18</v>
      </c>
      <c r="E87" s="115"/>
      <c r="F87" s="115" t="s">
        <v>4</v>
      </c>
      <c r="G87" s="115"/>
      <c r="H87" s="115" t="s">
        <v>1</v>
      </c>
      <c r="I87" s="115"/>
      <c r="J87" s="115" t="s">
        <v>2</v>
      </c>
      <c r="K87" s="115"/>
      <c r="L87" s="115" t="s">
        <v>3</v>
      </c>
      <c r="M87" s="116"/>
      <c r="N87" s="75"/>
      <c r="O87" s="7"/>
      <c r="P87" s="10" t="s">
        <v>13</v>
      </c>
      <c r="Q87" s="110" t="s">
        <v>0</v>
      </c>
      <c r="R87" s="110"/>
      <c r="S87" s="112" t="s">
        <v>18</v>
      </c>
      <c r="T87" s="113"/>
      <c r="U87" s="110" t="s">
        <v>4</v>
      </c>
      <c r="V87" s="110"/>
      <c r="W87" s="110" t="s">
        <v>1</v>
      </c>
      <c r="X87" s="110"/>
      <c r="Y87" s="110" t="s">
        <v>2</v>
      </c>
      <c r="Z87" s="110"/>
      <c r="AA87" s="110" t="s">
        <v>3</v>
      </c>
      <c r="AB87" s="111"/>
      <c r="AC87" s="67"/>
      <c r="AD87" s="67"/>
    </row>
    <row r="88" spans="1:30" x14ac:dyDescent="0.2">
      <c r="A88" s="1">
        <v>1</v>
      </c>
      <c r="B88" s="1">
        <v>19.21</v>
      </c>
      <c r="C88" s="1">
        <v>20.21</v>
      </c>
      <c r="D88" s="1">
        <v>14.99</v>
      </c>
      <c r="E88" s="1">
        <v>16.86</v>
      </c>
      <c r="F88" s="1">
        <v>7.4420000000000002</v>
      </c>
      <c r="G88" s="1">
        <v>4.5122999999999998</v>
      </c>
      <c r="H88" s="1">
        <v>0.57779999999999998</v>
      </c>
      <c r="I88" s="1">
        <v>0.65580000000000005</v>
      </c>
      <c r="J88" s="1">
        <v>0.73350000000000004</v>
      </c>
      <c r="K88" s="1">
        <v>0.66810000000000003</v>
      </c>
      <c r="L88" s="1">
        <v>59.101399999999998</v>
      </c>
      <c r="M88" s="9">
        <v>89.527100000000004</v>
      </c>
      <c r="N88" s="74"/>
      <c r="O88" s="7"/>
      <c r="P88" s="10">
        <v>1</v>
      </c>
      <c r="Q88" s="5">
        <v>18.64</v>
      </c>
      <c r="R88" s="45">
        <v>13.31</v>
      </c>
      <c r="S88" s="5">
        <v>13.16</v>
      </c>
      <c r="T88" s="5">
        <v>10.91</v>
      </c>
      <c r="U88" s="5">
        <v>6.6901000000000002</v>
      </c>
      <c r="V88" s="5">
        <v>2.6172</v>
      </c>
      <c r="W88" s="5">
        <v>0.50900000000000001</v>
      </c>
      <c r="X88" s="45">
        <v>0.61870000000000003</v>
      </c>
      <c r="Y88" s="5">
        <v>0.48699999999999999</v>
      </c>
      <c r="Z88" s="45">
        <v>0.70689999999999997</v>
      </c>
      <c r="AA88" s="5">
        <v>73.875600000000006</v>
      </c>
      <c r="AB88" s="62">
        <v>72.312299999999993</v>
      </c>
      <c r="AC88" s="67"/>
      <c r="AD88" s="67">
        <v>91.98</v>
      </c>
    </row>
    <row r="89" spans="1:30" x14ac:dyDescent="0.2">
      <c r="A89" s="1">
        <v>2</v>
      </c>
      <c r="B89" s="14">
        <v>14.25</v>
      </c>
      <c r="C89" s="1">
        <v>19.54</v>
      </c>
      <c r="D89" s="1">
        <v>10.69</v>
      </c>
      <c r="E89" s="1">
        <v>17.27</v>
      </c>
      <c r="F89" s="1">
        <v>4.2426000000000004</v>
      </c>
      <c r="G89" s="1">
        <v>9.3683999999999994</v>
      </c>
      <c r="H89" s="45">
        <v>0.67290000000000005</v>
      </c>
      <c r="I89" s="1">
        <v>0.58989999999999998</v>
      </c>
      <c r="J89" s="45">
        <v>0.78910000000000002</v>
      </c>
      <c r="K89" s="1">
        <v>0.68130000000000002</v>
      </c>
      <c r="L89" s="1">
        <v>69.675899999999999</v>
      </c>
      <c r="M89" s="9">
        <v>74.680400000000006</v>
      </c>
      <c r="N89" s="74">
        <v>111.78</v>
      </c>
      <c r="O89" s="7"/>
      <c r="P89" s="10">
        <v>2</v>
      </c>
      <c r="Q89" s="5">
        <v>20.399999999999999</v>
      </c>
      <c r="R89" s="5">
        <v>17.79</v>
      </c>
      <c r="S89" s="5">
        <v>11.89</v>
      </c>
      <c r="T89" s="5">
        <v>13.45</v>
      </c>
      <c r="U89" s="5">
        <v>2.3107000000000002</v>
      </c>
      <c r="V89" s="5">
        <v>6.3579999999999997</v>
      </c>
      <c r="W89" s="5">
        <v>0.5847</v>
      </c>
      <c r="X89" s="5">
        <v>0.50770000000000004</v>
      </c>
      <c r="Y89" s="5">
        <v>0.64890000000000003</v>
      </c>
      <c r="Z89" s="5">
        <v>0.50470000000000004</v>
      </c>
      <c r="AA89" s="5">
        <v>53.7316</v>
      </c>
      <c r="AB89" s="62">
        <v>79.988</v>
      </c>
      <c r="AC89" s="67"/>
      <c r="AD89" s="67"/>
    </row>
    <row r="90" spans="1:30" x14ac:dyDescent="0.2">
      <c r="A90" s="1">
        <v>3</v>
      </c>
      <c r="B90" s="1">
        <v>15.67</v>
      </c>
      <c r="C90" s="45">
        <v>17.59</v>
      </c>
      <c r="D90" s="1">
        <v>11.25</v>
      </c>
      <c r="E90" s="1">
        <v>12.02</v>
      </c>
      <c r="F90" s="1">
        <v>5.6097999999999999</v>
      </c>
      <c r="G90" s="1">
        <v>10.3413</v>
      </c>
      <c r="H90" s="1">
        <v>0.60699999999999998</v>
      </c>
      <c r="I90" s="45">
        <v>0.5766</v>
      </c>
      <c r="J90" s="1">
        <v>0.77090000000000003</v>
      </c>
      <c r="K90" s="45">
        <v>0.7097</v>
      </c>
      <c r="L90" s="1">
        <v>62.884999999999998</v>
      </c>
      <c r="M90" s="9">
        <v>70.027299999999997</v>
      </c>
      <c r="N90" s="74"/>
      <c r="O90" s="7">
        <v>126.15</v>
      </c>
      <c r="P90" s="10">
        <v>3</v>
      </c>
      <c r="Q90" s="5">
        <v>15.32</v>
      </c>
      <c r="R90" s="5">
        <v>15.78</v>
      </c>
      <c r="S90" s="5">
        <v>11.84</v>
      </c>
      <c r="T90" s="5">
        <v>12.63</v>
      </c>
      <c r="U90" s="5">
        <v>2.0505</v>
      </c>
      <c r="V90" s="5">
        <v>6.8349000000000002</v>
      </c>
      <c r="W90" s="5">
        <v>0.58579999999999999</v>
      </c>
      <c r="X90" s="5">
        <v>0.68110000000000004</v>
      </c>
      <c r="Y90" s="5">
        <v>0.69189999999999996</v>
      </c>
      <c r="Z90" s="5">
        <v>0.78110000000000002</v>
      </c>
      <c r="AA90" s="5">
        <v>51.069499999999998</v>
      </c>
      <c r="AB90" s="62">
        <v>55.465800000000002</v>
      </c>
      <c r="AC90" s="67"/>
      <c r="AD90" s="67"/>
    </row>
    <row r="91" spans="1:30" x14ac:dyDescent="0.2">
      <c r="A91" s="1">
        <v>4</v>
      </c>
      <c r="B91" s="14">
        <v>13.29</v>
      </c>
      <c r="C91" s="1">
        <v>17.920000000000002</v>
      </c>
      <c r="D91" s="1">
        <v>7.49</v>
      </c>
      <c r="E91" s="1">
        <v>22.91</v>
      </c>
      <c r="F91" s="1">
        <v>3.1154999999999999</v>
      </c>
      <c r="G91" s="1">
        <v>11</v>
      </c>
      <c r="H91" s="45">
        <v>0.92359999999999998</v>
      </c>
      <c r="I91" s="1">
        <v>0.64659999999999995</v>
      </c>
      <c r="J91" s="45">
        <v>0.77700000000000002</v>
      </c>
      <c r="K91" s="1">
        <v>0.64880000000000004</v>
      </c>
      <c r="L91" s="1">
        <v>60.811999999999998</v>
      </c>
      <c r="M91" s="9">
        <v>79.398700000000005</v>
      </c>
      <c r="N91" s="74">
        <v>97.41</v>
      </c>
      <c r="O91" s="7"/>
      <c r="P91" s="10">
        <v>4</v>
      </c>
      <c r="Q91" s="5">
        <v>16.010000000000002</v>
      </c>
      <c r="R91" s="45">
        <v>13.06</v>
      </c>
      <c r="S91" s="5">
        <v>11.09</v>
      </c>
      <c r="T91" s="5">
        <v>10.02</v>
      </c>
      <c r="U91" s="5">
        <v>6.9223999999999997</v>
      </c>
      <c r="V91" s="5">
        <v>5.9139999999999997</v>
      </c>
      <c r="W91" s="5">
        <v>0.52449999999999997</v>
      </c>
      <c r="X91" s="45">
        <v>0.60419999999999996</v>
      </c>
      <c r="Y91" s="5">
        <v>0.63649999999999995</v>
      </c>
      <c r="Z91" s="45">
        <v>0.71530000000000005</v>
      </c>
      <c r="AA91" s="5">
        <v>55.945399999999999</v>
      </c>
      <c r="AB91" s="62">
        <v>64.422600000000003</v>
      </c>
      <c r="AC91" s="67"/>
      <c r="AD91" s="67">
        <v>93.64</v>
      </c>
    </row>
    <row r="92" spans="1:30" x14ac:dyDescent="0.2">
      <c r="A92" s="1">
        <v>5</v>
      </c>
      <c r="B92" s="1">
        <v>14.82</v>
      </c>
      <c r="C92" s="1">
        <v>18.329999999999998</v>
      </c>
      <c r="D92" s="1">
        <v>6.65</v>
      </c>
      <c r="E92" s="1">
        <v>8.5399999999999991</v>
      </c>
      <c r="F92" s="1">
        <v>2.6496</v>
      </c>
      <c r="G92" s="1">
        <v>6.2328999999999999</v>
      </c>
      <c r="H92" s="1">
        <v>0.62450000000000006</v>
      </c>
      <c r="I92" s="1">
        <v>0.57269999999999999</v>
      </c>
      <c r="J92" s="1">
        <v>0.67879999999999996</v>
      </c>
      <c r="K92" s="1">
        <v>0.64759999999999995</v>
      </c>
      <c r="L92" s="1">
        <v>52.629600000000003</v>
      </c>
      <c r="M92" s="9">
        <v>70.053899999999999</v>
      </c>
      <c r="N92" s="74"/>
      <c r="O92" s="7"/>
      <c r="P92" s="10">
        <v>5</v>
      </c>
      <c r="Q92" s="5">
        <v>17.62</v>
      </c>
      <c r="R92" s="5">
        <v>16.82</v>
      </c>
      <c r="S92" s="5">
        <v>12.03</v>
      </c>
      <c r="T92" s="5">
        <v>12.01</v>
      </c>
      <c r="U92" s="5">
        <v>8.4612999999999996</v>
      </c>
      <c r="V92" s="5">
        <v>7.0648999999999997</v>
      </c>
      <c r="W92" s="5">
        <v>0.57820000000000005</v>
      </c>
      <c r="X92" s="5">
        <v>0.64990000000000003</v>
      </c>
      <c r="Y92" s="5">
        <v>0.70640000000000003</v>
      </c>
      <c r="Z92" s="5">
        <v>0.72619999999999996</v>
      </c>
      <c r="AA92" s="5">
        <v>49.626600000000003</v>
      </c>
      <c r="AB92" s="62">
        <v>61.495399999999997</v>
      </c>
      <c r="AC92" s="67"/>
      <c r="AD92" s="67"/>
    </row>
    <row r="93" spans="1:30" x14ac:dyDescent="0.2">
      <c r="A93" s="1">
        <v>6</v>
      </c>
      <c r="B93" s="1">
        <v>17.64</v>
      </c>
      <c r="C93" s="45">
        <v>15.57</v>
      </c>
      <c r="D93" s="1">
        <v>11.72</v>
      </c>
      <c r="E93" s="1">
        <v>18.05</v>
      </c>
      <c r="F93" s="1">
        <v>12.089</v>
      </c>
      <c r="G93" s="1">
        <v>5.3169000000000004</v>
      </c>
      <c r="H93" s="1">
        <v>0.61050000000000004</v>
      </c>
      <c r="I93" s="45">
        <v>0.65980000000000005</v>
      </c>
      <c r="J93" s="1">
        <v>0.68130000000000002</v>
      </c>
      <c r="K93" s="45">
        <v>0.67859999999999998</v>
      </c>
      <c r="L93" s="1">
        <v>62.279200000000003</v>
      </c>
      <c r="M93" s="9">
        <v>66.569699999999997</v>
      </c>
      <c r="N93" s="74"/>
      <c r="O93" s="7">
        <v>117.44</v>
      </c>
      <c r="P93" s="10">
        <v>6</v>
      </c>
      <c r="Q93" s="5">
        <v>19.14</v>
      </c>
      <c r="R93" s="5">
        <v>15.98</v>
      </c>
      <c r="S93" s="5">
        <v>17.09</v>
      </c>
      <c r="T93" s="5">
        <v>12.75</v>
      </c>
      <c r="U93" s="5">
        <v>6.9337999999999997</v>
      </c>
      <c r="V93" s="5">
        <v>6.5068000000000001</v>
      </c>
      <c r="W93" s="5">
        <v>0.49709999999999999</v>
      </c>
      <c r="X93" s="5">
        <v>0.6542</v>
      </c>
      <c r="Y93" s="5">
        <v>0.60670000000000002</v>
      </c>
      <c r="Z93" s="5">
        <v>0.7752</v>
      </c>
      <c r="AA93" s="5">
        <v>66.308599999999998</v>
      </c>
      <c r="AB93" s="62">
        <v>58.4343</v>
      </c>
      <c r="AC93" s="67"/>
      <c r="AD93" s="67"/>
    </row>
    <row r="94" spans="1:30" x14ac:dyDescent="0.2">
      <c r="A94" s="1">
        <v>7</v>
      </c>
      <c r="B94" s="1">
        <v>17.41</v>
      </c>
      <c r="C94" s="45">
        <v>16.2</v>
      </c>
      <c r="D94" s="1">
        <v>13.27</v>
      </c>
      <c r="E94" s="1">
        <v>11.21</v>
      </c>
      <c r="F94" s="45">
        <v>9.9512</v>
      </c>
      <c r="G94" s="1">
        <v>6.1219000000000001</v>
      </c>
      <c r="H94" s="1">
        <v>0.6976</v>
      </c>
      <c r="I94" s="45">
        <v>0.58330000000000004</v>
      </c>
      <c r="J94" s="1">
        <v>0.6956</v>
      </c>
      <c r="K94" s="45">
        <v>0.67520000000000002</v>
      </c>
      <c r="L94" s="1">
        <v>57.328600000000002</v>
      </c>
      <c r="M94" s="9">
        <v>66.707300000000004</v>
      </c>
      <c r="N94" s="74"/>
      <c r="O94" s="7">
        <v>120.56</v>
      </c>
      <c r="P94" s="10">
        <v>7</v>
      </c>
      <c r="Q94" s="45">
        <v>11.46</v>
      </c>
      <c r="R94" s="45">
        <v>12.65</v>
      </c>
      <c r="S94" s="5">
        <v>9.1</v>
      </c>
      <c r="T94" s="5">
        <v>9.33</v>
      </c>
      <c r="U94" s="5">
        <v>4.4798</v>
      </c>
      <c r="V94" s="5">
        <v>5.0921000000000003</v>
      </c>
      <c r="W94" s="45">
        <v>0.5302</v>
      </c>
      <c r="X94" s="45">
        <v>0.67110000000000003</v>
      </c>
      <c r="Y94" s="45">
        <v>0.68820000000000003</v>
      </c>
      <c r="Z94" s="45">
        <v>0.85960000000000003</v>
      </c>
      <c r="AA94" s="5">
        <v>60.764699999999998</v>
      </c>
      <c r="AB94" s="62">
        <v>46.825000000000003</v>
      </c>
      <c r="AC94" s="67">
        <v>91.34</v>
      </c>
      <c r="AD94" s="67">
        <v>98.7</v>
      </c>
    </row>
    <row r="95" spans="1:30" x14ac:dyDescent="0.2">
      <c r="A95" s="1">
        <v>8</v>
      </c>
      <c r="B95" s="14">
        <v>13.83</v>
      </c>
      <c r="C95" s="1">
        <v>19.760000000000002</v>
      </c>
      <c r="D95" s="1">
        <v>8.15</v>
      </c>
      <c r="E95" s="1">
        <v>17.14</v>
      </c>
      <c r="F95" s="1">
        <v>5.7492000000000001</v>
      </c>
      <c r="G95" s="1">
        <v>5.7111999999999998</v>
      </c>
      <c r="H95" s="45">
        <v>0.62839999999999996</v>
      </c>
      <c r="I95" s="1">
        <v>0.57169999999999999</v>
      </c>
      <c r="J95" s="45">
        <v>0.68659999999999999</v>
      </c>
      <c r="K95" s="1">
        <v>0.60619999999999996</v>
      </c>
      <c r="L95" s="1">
        <v>59.139899999999997</v>
      </c>
      <c r="M95" s="9">
        <v>60.8748</v>
      </c>
      <c r="N95" s="74">
        <v>100.85</v>
      </c>
      <c r="O95" s="7"/>
      <c r="P95" s="10">
        <v>8</v>
      </c>
      <c r="Q95" s="45">
        <v>11.86</v>
      </c>
      <c r="R95" s="5">
        <v>17.07</v>
      </c>
      <c r="S95" s="5">
        <v>8.9700000000000006</v>
      </c>
      <c r="T95" s="5">
        <v>12.32</v>
      </c>
      <c r="U95" s="5">
        <v>0.94099999999999995</v>
      </c>
      <c r="V95" s="5">
        <v>-2.5832999999999999</v>
      </c>
      <c r="W95" s="45">
        <v>0.51539999999999997</v>
      </c>
      <c r="X95" s="5">
        <v>0.71009999999999995</v>
      </c>
      <c r="Y95" s="45">
        <v>0.77980000000000005</v>
      </c>
      <c r="Z95" s="5">
        <v>0.72030000000000005</v>
      </c>
      <c r="AA95" s="5">
        <v>60.2515</v>
      </c>
      <c r="AB95" s="62">
        <v>40.124200000000002</v>
      </c>
      <c r="AC95" s="67">
        <v>94.48</v>
      </c>
      <c r="AD95" s="67"/>
    </row>
    <row r="96" spans="1:30" x14ac:dyDescent="0.2">
      <c r="A96" s="1">
        <v>9</v>
      </c>
      <c r="B96" s="1">
        <v>18.440000000000001</v>
      </c>
      <c r="C96" s="1">
        <v>20.89</v>
      </c>
      <c r="D96" s="1">
        <v>10.94</v>
      </c>
      <c r="E96" s="1">
        <v>13.85</v>
      </c>
      <c r="F96" s="1">
        <v>3.7723</v>
      </c>
      <c r="G96" s="1">
        <v>8.2836999999999996</v>
      </c>
      <c r="H96" s="1">
        <v>0.64290000000000003</v>
      </c>
      <c r="I96" s="1">
        <v>0.57679999999999998</v>
      </c>
      <c r="J96" s="1">
        <v>0.65210000000000001</v>
      </c>
      <c r="K96" s="1">
        <v>0.68840000000000001</v>
      </c>
      <c r="L96" s="1">
        <v>62.186</v>
      </c>
      <c r="M96" s="9">
        <v>53.448599999999999</v>
      </c>
      <c r="N96" s="74"/>
      <c r="O96" s="7"/>
      <c r="P96" s="10">
        <v>9</v>
      </c>
      <c r="Q96" s="45">
        <v>11.59</v>
      </c>
      <c r="R96" s="5">
        <v>19.239999999999998</v>
      </c>
      <c r="S96" s="5">
        <v>9.91</v>
      </c>
      <c r="T96" s="5">
        <v>12.85</v>
      </c>
      <c r="U96" s="5">
        <v>2.2303000000000002</v>
      </c>
      <c r="V96" s="5">
        <v>2.1840000000000002</v>
      </c>
      <c r="W96" s="45">
        <v>0.50209999999999999</v>
      </c>
      <c r="X96" s="5">
        <v>0.62060000000000004</v>
      </c>
      <c r="Y96" s="45">
        <v>0.75280000000000002</v>
      </c>
      <c r="Z96" s="5">
        <v>0.68940000000000001</v>
      </c>
      <c r="AA96" s="5">
        <v>64.831400000000002</v>
      </c>
      <c r="AB96" s="62">
        <v>47.362499999999997</v>
      </c>
      <c r="AC96" s="67">
        <v>95.59</v>
      </c>
      <c r="AD96" s="67"/>
    </row>
    <row r="97" spans="1:30" x14ac:dyDescent="0.2">
      <c r="A97" s="1">
        <v>10</v>
      </c>
      <c r="B97" s="1">
        <v>17.829999999999998</v>
      </c>
      <c r="C97" s="1">
        <v>20.05</v>
      </c>
      <c r="D97" s="1">
        <v>10.56</v>
      </c>
      <c r="E97" s="1">
        <v>14.44</v>
      </c>
      <c r="F97" s="1">
        <v>13.577999999999999</v>
      </c>
      <c r="G97" s="1">
        <v>6.1547999999999998</v>
      </c>
      <c r="H97" s="1">
        <v>0.65339999999999998</v>
      </c>
      <c r="I97" s="1">
        <v>0.59850000000000003</v>
      </c>
      <c r="J97" s="1">
        <v>0.65559999999999996</v>
      </c>
      <c r="K97" s="1">
        <v>0.62190000000000001</v>
      </c>
      <c r="L97" s="1">
        <v>63.319000000000003</v>
      </c>
      <c r="M97" s="22">
        <v>61.618299999999998</v>
      </c>
      <c r="N97" s="74"/>
      <c r="O97" s="7"/>
      <c r="P97" s="10">
        <v>10</v>
      </c>
      <c r="Q97" s="5">
        <v>13.08</v>
      </c>
      <c r="R97" s="5">
        <v>18.010000000000002</v>
      </c>
      <c r="S97" s="5">
        <v>10.72</v>
      </c>
      <c r="T97" s="5">
        <v>10.79</v>
      </c>
      <c r="U97" s="5">
        <v>0.16600000000000001</v>
      </c>
      <c r="V97" s="31">
        <v>10.0982</v>
      </c>
      <c r="W97" s="5">
        <v>0.53180000000000005</v>
      </c>
      <c r="X97" s="5">
        <v>0.66849999999999998</v>
      </c>
      <c r="Y97" s="5">
        <v>0.79300000000000004</v>
      </c>
      <c r="Z97" s="5">
        <v>0.7369</v>
      </c>
      <c r="AA97" s="5">
        <v>61.171500000000002</v>
      </c>
      <c r="AB97" s="62">
        <v>39.603000000000002</v>
      </c>
      <c r="AC97" s="67"/>
      <c r="AD97" s="67"/>
    </row>
    <row r="98" spans="1:30" x14ac:dyDescent="0.2">
      <c r="I98" cm="1">
        <f t="array" aca="1" ref="I98" ca="1">+A98:M111</f>
        <v>0</v>
      </c>
      <c r="N98" s="61"/>
      <c r="O98" s="7"/>
      <c r="AC98" s="67"/>
      <c r="AD98" s="67"/>
    </row>
    <row r="99" spans="1:30" x14ac:dyDescent="0.2">
      <c r="A99" s="114" t="s">
        <v>7</v>
      </c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6"/>
      <c r="N99" s="75"/>
      <c r="O99" s="7"/>
      <c r="P99" s="109" t="s">
        <v>8</v>
      </c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1"/>
      <c r="AC99" s="67"/>
      <c r="AD99" s="67"/>
    </row>
    <row r="100" spans="1:30" x14ac:dyDescent="0.2">
      <c r="A100" s="1"/>
      <c r="B100" s="1" t="s">
        <v>5</v>
      </c>
      <c r="C100" s="1" t="s">
        <v>6</v>
      </c>
      <c r="D100" s="1" t="s">
        <v>5</v>
      </c>
      <c r="E100" s="1" t="s">
        <v>6</v>
      </c>
      <c r="F100" s="1" t="s">
        <v>5</v>
      </c>
      <c r="G100" s="1" t="s">
        <v>6</v>
      </c>
      <c r="H100" s="1" t="s">
        <v>5</v>
      </c>
      <c r="I100" s="1" t="s">
        <v>6</v>
      </c>
      <c r="J100" s="1" t="s">
        <v>5</v>
      </c>
      <c r="K100" s="1" t="s">
        <v>6</v>
      </c>
      <c r="L100" s="1" t="s">
        <v>5</v>
      </c>
      <c r="M100" s="9" t="s">
        <v>6</v>
      </c>
      <c r="N100" s="74"/>
      <c r="O100" s="7"/>
      <c r="P100" s="10"/>
      <c r="Q100" s="5" t="s">
        <v>5</v>
      </c>
      <c r="R100" s="5" t="s">
        <v>6</v>
      </c>
      <c r="S100" s="5" t="s">
        <v>5</v>
      </c>
      <c r="T100" s="5" t="s">
        <v>6</v>
      </c>
      <c r="U100" s="5" t="s">
        <v>5</v>
      </c>
      <c r="V100" s="5" t="s">
        <v>6</v>
      </c>
      <c r="W100" s="5" t="s">
        <v>5</v>
      </c>
      <c r="X100" s="5" t="s">
        <v>6</v>
      </c>
      <c r="Y100" s="5" t="s">
        <v>5</v>
      </c>
      <c r="Z100" s="5" t="s">
        <v>6</v>
      </c>
      <c r="AA100" s="5" t="s">
        <v>5</v>
      </c>
      <c r="AB100" s="62" t="s">
        <v>6</v>
      </c>
      <c r="AC100" s="67"/>
      <c r="AD100" s="67"/>
    </row>
    <row r="101" spans="1:30" x14ac:dyDescent="0.2">
      <c r="A101" s="1" t="s">
        <v>17</v>
      </c>
      <c r="B101" s="115" t="s">
        <v>0</v>
      </c>
      <c r="C101" s="115"/>
      <c r="D101" s="115" t="s">
        <v>18</v>
      </c>
      <c r="E101" s="115"/>
      <c r="F101" s="115" t="s">
        <v>4</v>
      </c>
      <c r="G101" s="115"/>
      <c r="H101" s="115" t="s">
        <v>1</v>
      </c>
      <c r="I101" s="115"/>
      <c r="J101" s="115" t="s">
        <v>2</v>
      </c>
      <c r="K101" s="115"/>
      <c r="L101" s="115" t="s">
        <v>3</v>
      </c>
      <c r="M101" s="116"/>
      <c r="N101" s="75"/>
      <c r="O101" s="7"/>
      <c r="P101" s="10" t="s">
        <v>17</v>
      </c>
      <c r="Q101" s="110" t="s">
        <v>0</v>
      </c>
      <c r="R101" s="110"/>
      <c r="S101" s="112" t="s">
        <v>18</v>
      </c>
      <c r="T101" s="113"/>
      <c r="U101" s="110" t="s">
        <v>4</v>
      </c>
      <c r="V101" s="110"/>
      <c r="W101" s="110" t="s">
        <v>1</v>
      </c>
      <c r="X101" s="110"/>
      <c r="Y101" s="110" t="s">
        <v>2</v>
      </c>
      <c r="Z101" s="110"/>
      <c r="AA101" s="110" t="s">
        <v>3</v>
      </c>
      <c r="AB101" s="111"/>
      <c r="AC101" s="67"/>
      <c r="AD101" s="67"/>
    </row>
    <row r="102" spans="1:30" x14ac:dyDescent="0.2">
      <c r="A102" s="13">
        <v>1</v>
      </c>
      <c r="B102" s="1" t="s">
        <v>19</v>
      </c>
      <c r="C102" s="1">
        <v>19.600000000000001</v>
      </c>
      <c r="D102" s="1"/>
      <c r="E102" s="1">
        <v>13.79</v>
      </c>
      <c r="F102" s="1"/>
      <c r="G102" s="1">
        <v>2.5470999999999999</v>
      </c>
      <c r="H102" s="1"/>
      <c r="I102" s="1">
        <v>0.58389999999999997</v>
      </c>
      <c r="J102" s="1"/>
      <c r="K102" s="1">
        <v>0.64380000000000004</v>
      </c>
      <c r="L102" s="1"/>
      <c r="M102" s="9">
        <v>80.612200000000001</v>
      </c>
      <c r="N102" s="74"/>
      <c r="O102" s="7"/>
      <c r="P102" s="10">
        <v>1</v>
      </c>
      <c r="Q102" s="5">
        <v>22.62</v>
      </c>
      <c r="R102" s="5">
        <v>20.95</v>
      </c>
      <c r="S102" s="5">
        <v>20.3</v>
      </c>
      <c r="T102" s="5">
        <v>19.940000000000001</v>
      </c>
      <c r="U102" s="5">
        <v>5.3433000000000002</v>
      </c>
      <c r="V102" s="5">
        <v>6.6166999999999998</v>
      </c>
      <c r="W102" s="5">
        <v>0.44390000000000002</v>
      </c>
      <c r="X102" s="5">
        <v>0.4415</v>
      </c>
      <c r="Y102" s="5">
        <v>0.55640000000000001</v>
      </c>
      <c r="Z102" s="5">
        <v>0.58260000000000001</v>
      </c>
      <c r="AA102" s="5">
        <v>95.032799999999995</v>
      </c>
      <c r="AB102" s="62">
        <v>95.834500000000006</v>
      </c>
      <c r="AC102" s="67"/>
      <c r="AD102" s="67"/>
    </row>
    <row r="103" spans="1:30" x14ac:dyDescent="0.2">
      <c r="A103" s="13">
        <v>2</v>
      </c>
      <c r="B103" s="14">
        <v>16.12</v>
      </c>
      <c r="C103" s="45">
        <v>15.58</v>
      </c>
      <c r="D103" s="1">
        <v>17.600000000000001</v>
      </c>
      <c r="E103" s="1">
        <v>13.68</v>
      </c>
      <c r="F103" s="1">
        <v>6.8715999999999999</v>
      </c>
      <c r="G103" s="1">
        <v>2.7016</v>
      </c>
      <c r="H103" s="45">
        <v>0.59599999999999997</v>
      </c>
      <c r="I103" s="45">
        <v>0.59719999999999995</v>
      </c>
      <c r="J103" s="45">
        <v>0.68879999999999997</v>
      </c>
      <c r="K103" s="45">
        <v>0.65110000000000001</v>
      </c>
      <c r="L103" s="1">
        <v>70.760000000000005</v>
      </c>
      <c r="M103" s="9">
        <v>83.248400000000004</v>
      </c>
      <c r="N103" s="74">
        <v>118.65</v>
      </c>
      <c r="O103" s="7">
        <v>122.98</v>
      </c>
      <c r="P103" s="10">
        <v>2</v>
      </c>
      <c r="Q103" s="5">
        <v>23.09</v>
      </c>
      <c r="R103" s="5">
        <v>21.35</v>
      </c>
      <c r="S103" s="5">
        <v>20.37</v>
      </c>
      <c r="T103" s="5">
        <v>17.91</v>
      </c>
      <c r="U103" s="5">
        <v>4.4608999999999996</v>
      </c>
      <c r="V103" s="5">
        <v>5.9215</v>
      </c>
      <c r="W103" s="5">
        <v>0.53680000000000005</v>
      </c>
      <c r="X103" s="5">
        <v>0.58799999999999997</v>
      </c>
      <c r="Y103" s="5">
        <v>0.67989999999999995</v>
      </c>
      <c r="Z103" s="5">
        <v>0.71289999999999998</v>
      </c>
      <c r="AA103" s="5">
        <v>85.777000000000001</v>
      </c>
      <c r="AB103" s="62">
        <v>82.319400000000002</v>
      </c>
      <c r="AC103" s="67"/>
      <c r="AD103" s="67"/>
    </row>
    <row r="104" spans="1:30" x14ac:dyDescent="0.2">
      <c r="A104" s="23">
        <v>3</v>
      </c>
      <c r="B104" s="1" t="s">
        <v>19</v>
      </c>
      <c r="C104" s="24">
        <v>21.45</v>
      </c>
      <c r="D104" s="1"/>
      <c r="E104" s="24">
        <v>23.97</v>
      </c>
      <c r="F104" s="1"/>
      <c r="G104" s="1">
        <v>0.245</v>
      </c>
      <c r="H104" s="1"/>
      <c r="I104" s="1">
        <v>0.59230000000000005</v>
      </c>
      <c r="J104" s="1"/>
      <c r="K104" s="1">
        <v>0.79100000000000004</v>
      </c>
      <c r="L104" s="1"/>
      <c r="M104" s="9">
        <v>93.561599999999999</v>
      </c>
      <c r="N104" s="74"/>
      <c r="O104" s="7"/>
      <c r="P104" s="10">
        <v>3</v>
      </c>
      <c r="Q104" s="5" t="s">
        <v>19</v>
      </c>
      <c r="R104" s="5" t="s">
        <v>19</v>
      </c>
      <c r="S104" s="5"/>
      <c r="T104" s="5"/>
      <c r="U104" s="5"/>
      <c r="V104" s="5"/>
      <c r="W104" s="5"/>
      <c r="X104" s="5"/>
      <c r="Y104" s="5"/>
      <c r="Z104" s="5"/>
      <c r="AA104" s="5"/>
      <c r="AB104" s="62"/>
      <c r="AC104" s="67"/>
      <c r="AD104" s="67"/>
    </row>
    <row r="105" spans="1:30" x14ac:dyDescent="0.2">
      <c r="A105" s="23">
        <v>4</v>
      </c>
      <c r="B105" s="1">
        <v>20.82</v>
      </c>
      <c r="C105" s="1">
        <v>22.15</v>
      </c>
      <c r="D105" s="1">
        <v>25.18</v>
      </c>
      <c r="E105" s="1">
        <v>22.46</v>
      </c>
      <c r="F105" s="1">
        <v>5.2710999999999997</v>
      </c>
      <c r="G105" s="1">
        <v>3.2545000000000002</v>
      </c>
      <c r="H105" s="1">
        <v>0.59809999999999997</v>
      </c>
      <c r="I105" s="1">
        <v>0.57769999999999999</v>
      </c>
      <c r="J105" s="1">
        <v>0.76690000000000003</v>
      </c>
      <c r="K105" s="1">
        <v>0.69330000000000003</v>
      </c>
      <c r="L105" s="1">
        <v>86.391000000000005</v>
      </c>
      <c r="M105" s="9">
        <v>84.510800000000003</v>
      </c>
      <c r="N105" s="74"/>
      <c r="O105" s="7"/>
      <c r="P105" s="10">
        <v>4</v>
      </c>
      <c r="Q105" s="5" t="s">
        <v>19</v>
      </c>
      <c r="R105" s="5">
        <v>19.829999999999998</v>
      </c>
      <c r="S105" s="5"/>
      <c r="T105" s="5">
        <v>13.44</v>
      </c>
      <c r="U105" s="5"/>
      <c r="V105" s="5">
        <v>-2.9986000000000002</v>
      </c>
      <c r="W105" s="5"/>
      <c r="X105" s="5">
        <v>0.5766</v>
      </c>
      <c r="Y105" s="5"/>
      <c r="Z105" s="5">
        <v>0.57550000000000001</v>
      </c>
      <c r="AA105" s="5"/>
      <c r="AB105" s="62">
        <v>88.408600000000007</v>
      </c>
      <c r="AC105" s="67"/>
      <c r="AD105" s="67"/>
    </row>
    <row r="106" spans="1:30" x14ac:dyDescent="0.2">
      <c r="A106" s="23">
        <v>5</v>
      </c>
      <c r="B106" s="1" t="s">
        <v>19</v>
      </c>
      <c r="C106" s="45">
        <v>17.38</v>
      </c>
      <c r="D106" s="1"/>
      <c r="E106" s="1">
        <v>22.57</v>
      </c>
      <c r="F106" s="1"/>
      <c r="G106" s="1">
        <v>3.2627999999999999</v>
      </c>
      <c r="H106" s="1"/>
      <c r="I106" s="45">
        <v>0.65380000000000005</v>
      </c>
      <c r="J106" s="1"/>
      <c r="K106" s="45">
        <v>0.78280000000000005</v>
      </c>
      <c r="L106" s="1"/>
      <c r="M106" s="9">
        <v>82.345100000000002</v>
      </c>
      <c r="N106" s="74"/>
      <c r="O106" s="7"/>
      <c r="P106" s="10">
        <v>5</v>
      </c>
      <c r="Q106" s="5">
        <v>23.11</v>
      </c>
      <c r="R106" s="5">
        <v>21.75</v>
      </c>
      <c r="S106" s="5">
        <v>22.96</v>
      </c>
      <c r="T106" s="5">
        <v>19.43</v>
      </c>
      <c r="U106" s="5">
        <v>4.6551999999999998</v>
      </c>
      <c r="V106" s="5">
        <v>4.7237</v>
      </c>
      <c r="W106" s="5">
        <v>0.53820000000000001</v>
      </c>
      <c r="X106" s="5">
        <v>0.61539999999999995</v>
      </c>
      <c r="Y106" s="5">
        <v>0.58699999999999997</v>
      </c>
      <c r="Z106" s="5">
        <v>0.61250000000000004</v>
      </c>
      <c r="AA106" s="5">
        <v>95.583100000000002</v>
      </c>
      <c r="AB106" s="62">
        <v>90.901200000000003</v>
      </c>
      <c r="AC106" s="67"/>
      <c r="AD106" s="67"/>
    </row>
    <row r="107" spans="1:30" x14ac:dyDescent="0.2">
      <c r="A107" s="23">
        <v>6</v>
      </c>
      <c r="B107" s="1" t="s">
        <v>19</v>
      </c>
      <c r="C107" s="1">
        <v>21.65</v>
      </c>
      <c r="D107" s="1"/>
      <c r="E107" s="1">
        <v>17.61</v>
      </c>
      <c r="F107" s="1"/>
      <c r="G107" s="1">
        <v>2.7757999999999998</v>
      </c>
      <c r="H107" s="1"/>
      <c r="I107" s="1">
        <v>0.65549999999999997</v>
      </c>
      <c r="J107" s="1"/>
      <c r="K107" s="1">
        <v>0.78049999999999997</v>
      </c>
      <c r="L107" s="1"/>
      <c r="M107" s="9">
        <v>58.736600000000003</v>
      </c>
      <c r="N107" s="74"/>
      <c r="O107" s="7"/>
      <c r="P107" s="10">
        <v>6</v>
      </c>
      <c r="Q107" s="45">
        <v>20.76</v>
      </c>
      <c r="R107" s="45">
        <v>18.670000000000002</v>
      </c>
      <c r="S107" s="5">
        <v>18.38</v>
      </c>
      <c r="T107" s="5">
        <v>11.39</v>
      </c>
      <c r="U107" s="5">
        <v>3.5432999999999999</v>
      </c>
      <c r="V107" s="5">
        <v>-5.3710000000000004</v>
      </c>
      <c r="W107" s="45">
        <v>0.60150000000000003</v>
      </c>
      <c r="X107" s="45">
        <v>0.6925</v>
      </c>
      <c r="Y107" s="45">
        <v>0.71689999999999998</v>
      </c>
      <c r="Z107" s="45">
        <v>0.75660000000000005</v>
      </c>
      <c r="AA107" s="5">
        <v>84.120999999999995</v>
      </c>
      <c r="AB107" s="62">
        <v>78.480800000000002</v>
      </c>
      <c r="AC107" s="67">
        <v>107.84</v>
      </c>
      <c r="AD107" s="67">
        <v>110.05</v>
      </c>
    </row>
    <row r="108" spans="1:30" x14ac:dyDescent="0.2">
      <c r="A108" s="23">
        <v>7</v>
      </c>
      <c r="B108" s="1" t="s">
        <v>19</v>
      </c>
      <c r="C108" s="1">
        <v>19.940000000000001</v>
      </c>
      <c r="D108" s="1"/>
      <c r="E108" s="1">
        <v>26.11</v>
      </c>
      <c r="F108" s="1"/>
      <c r="G108" s="1">
        <v>1.6951000000000001</v>
      </c>
      <c r="H108" s="1"/>
      <c r="I108" s="1">
        <v>0.58430000000000004</v>
      </c>
      <c r="J108" s="1"/>
      <c r="K108" s="25">
        <v>0.79990000000000006</v>
      </c>
      <c r="L108" s="1"/>
      <c r="M108" s="9">
        <v>78.641400000000004</v>
      </c>
      <c r="N108" s="74"/>
      <c r="O108" s="7"/>
      <c r="P108" s="10">
        <v>7</v>
      </c>
      <c r="Q108" s="5">
        <v>23.41</v>
      </c>
      <c r="R108" s="5">
        <v>22.65</v>
      </c>
      <c r="S108" s="5">
        <v>25.56</v>
      </c>
      <c r="T108" s="5">
        <v>19.579999999999998</v>
      </c>
      <c r="U108" s="5">
        <v>4.8137999999999996</v>
      </c>
      <c r="V108" s="5">
        <v>-8.9090000000000007</v>
      </c>
      <c r="W108" s="5">
        <v>0.41860000000000003</v>
      </c>
      <c r="X108" s="5">
        <v>0.56089999999999995</v>
      </c>
      <c r="Y108" s="5">
        <v>0.53739999999999999</v>
      </c>
      <c r="Z108" s="5">
        <v>0.63800000000000001</v>
      </c>
      <c r="AA108" s="5">
        <v>98.872299999999996</v>
      </c>
      <c r="AB108" s="62">
        <v>94.331400000000002</v>
      </c>
      <c r="AC108" s="67"/>
      <c r="AD108" s="67"/>
    </row>
    <row r="109" spans="1:30" x14ac:dyDescent="0.2">
      <c r="A109" s="23">
        <v>8</v>
      </c>
      <c r="B109" s="1" t="s">
        <v>19</v>
      </c>
      <c r="C109" s="45">
        <v>16.43</v>
      </c>
      <c r="D109" s="1"/>
      <c r="E109" s="1">
        <v>14.46</v>
      </c>
      <c r="F109" s="1"/>
      <c r="G109" s="1">
        <v>1.6035999999999999</v>
      </c>
      <c r="H109" s="1"/>
      <c r="I109" s="45">
        <v>0.65080000000000005</v>
      </c>
      <c r="J109" s="1"/>
      <c r="K109" s="45">
        <v>0.70909999999999995</v>
      </c>
      <c r="L109" s="1"/>
      <c r="M109" s="9">
        <v>67.417599999999993</v>
      </c>
      <c r="N109" s="74"/>
      <c r="O109" s="7"/>
      <c r="P109" s="10">
        <v>8</v>
      </c>
      <c r="Q109" s="45">
        <v>19.07</v>
      </c>
      <c r="R109" s="45">
        <v>18.11</v>
      </c>
      <c r="S109" s="5">
        <v>14.53</v>
      </c>
      <c r="T109" s="5">
        <v>14.94</v>
      </c>
      <c r="U109" s="5">
        <v>1.8878999999999999</v>
      </c>
      <c r="V109" s="5">
        <v>2.0661999999999998</v>
      </c>
      <c r="W109" s="45">
        <v>0.56479999999999997</v>
      </c>
      <c r="X109" s="45">
        <v>0.61329999999999996</v>
      </c>
      <c r="Y109" s="45">
        <v>0.72829999999999995</v>
      </c>
      <c r="Z109" s="45">
        <v>0.70750000000000002</v>
      </c>
      <c r="AA109" s="5">
        <v>71.916799999999995</v>
      </c>
      <c r="AB109" s="62">
        <v>86.772300000000001</v>
      </c>
      <c r="AC109" s="67">
        <v>104.81</v>
      </c>
      <c r="AD109" s="67">
        <v>110.68</v>
      </c>
    </row>
    <row r="110" spans="1:30" x14ac:dyDescent="0.2">
      <c r="A110" s="13">
        <v>9</v>
      </c>
      <c r="B110" s="45">
        <v>18.559999999999999</v>
      </c>
      <c r="C110" s="1">
        <v>17.489999999999998</v>
      </c>
      <c r="D110" s="1">
        <v>6.94</v>
      </c>
      <c r="E110" s="1">
        <v>21.47</v>
      </c>
      <c r="F110" s="1">
        <v>6.8749000000000002</v>
      </c>
      <c r="G110" s="1">
        <v>1.1861999999999999</v>
      </c>
      <c r="H110" s="45">
        <v>0.64410000000000001</v>
      </c>
      <c r="I110" s="1">
        <v>0.6129</v>
      </c>
      <c r="J110" s="45">
        <v>0.66639999999999999</v>
      </c>
      <c r="K110" s="1">
        <v>0.622</v>
      </c>
      <c r="L110" s="1">
        <v>70.363399999999999</v>
      </c>
      <c r="M110" s="9">
        <v>74.915300000000002</v>
      </c>
      <c r="N110" s="74">
        <v>113.43</v>
      </c>
      <c r="O110" s="7">
        <v>110.22</v>
      </c>
      <c r="P110" s="10">
        <v>9</v>
      </c>
      <c r="Q110" s="5">
        <v>23.89</v>
      </c>
      <c r="R110" s="5">
        <v>20.350000000000001</v>
      </c>
      <c r="S110" s="5">
        <v>20.53</v>
      </c>
      <c r="T110" s="5">
        <v>19.489999999999998</v>
      </c>
      <c r="U110" s="5">
        <v>5.2001999999999997</v>
      </c>
      <c r="V110" s="5">
        <v>4.0216000000000003</v>
      </c>
      <c r="W110" s="5">
        <v>0.53700000000000003</v>
      </c>
      <c r="X110" s="5">
        <v>0.55420000000000003</v>
      </c>
      <c r="Y110" s="5">
        <v>0.59250000000000003</v>
      </c>
      <c r="Z110" s="5">
        <v>0.58240000000000003</v>
      </c>
      <c r="AA110" s="5">
        <v>96.091200000000001</v>
      </c>
      <c r="AB110" s="62">
        <v>92.8934</v>
      </c>
      <c r="AC110" s="67"/>
      <c r="AD110" s="67"/>
    </row>
    <row r="111" spans="1:30" x14ac:dyDescent="0.2">
      <c r="A111" s="13">
        <v>10</v>
      </c>
      <c r="B111" s="14">
        <v>14.56</v>
      </c>
      <c r="C111" s="1">
        <v>20.76</v>
      </c>
      <c r="D111" s="1">
        <v>6.83</v>
      </c>
      <c r="E111" s="1">
        <v>24.29</v>
      </c>
      <c r="F111" s="1">
        <v>4.5945</v>
      </c>
      <c r="G111" s="1">
        <v>3.8496999999999999</v>
      </c>
      <c r="H111" s="45">
        <v>0.61019999999999996</v>
      </c>
      <c r="I111" s="1">
        <v>0.59809999999999997</v>
      </c>
      <c r="J111" s="45">
        <v>0.71709999999999996</v>
      </c>
      <c r="K111" s="1">
        <v>0.63739999999999997</v>
      </c>
      <c r="L111" s="1">
        <v>59.782299999999999</v>
      </c>
      <c r="M111" s="9">
        <v>76.172200000000004</v>
      </c>
      <c r="N111" s="74">
        <v>108.48</v>
      </c>
      <c r="O111" s="7">
        <v>113.12</v>
      </c>
      <c r="P111" s="10">
        <v>10</v>
      </c>
      <c r="Q111" s="45">
        <v>22.55</v>
      </c>
      <c r="R111" s="45">
        <v>19.940000000000001</v>
      </c>
      <c r="S111" s="5">
        <v>20.12</v>
      </c>
      <c r="T111" s="5">
        <v>16.78</v>
      </c>
      <c r="U111" s="5">
        <v>5.6733000000000002</v>
      </c>
      <c r="V111" s="5">
        <v>5.8922999999999996</v>
      </c>
      <c r="W111" s="45">
        <v>0.52180000000000004</v>
      </c>
      <c r="X111" s="45">
        <v>0.62809999999999999</v>
      </c>
      <c r="Y111" s="45">
        <v>0.68320000000000003</v>
      </c>
      <c r="Z111" s="45">
        <v>0.6381</v>
      </c>
      <c r="AA111" s="5">
        <v>89.987099999999998</v>
      </c>
      <c r="AB111" s="62">
        <v>89.909899999999993</v>
      </c>
      <c r="AC111" s="67">
        <v>115.91</v>
      </c>
      <c r="AD111" s="67">
        <v>115.14</v>
      </c>
    </row>
    <row r="112" spans="1:30" x14ac:dyDescent="0.2">
      <c r="N112" s="61"/>
      <c r="O112" s="7"/>
      <c r="AC112" s="67"/>
      <c r="AD112" s="67"/>
    </row>
    <row r="113" spans="1:30" x14ac:dyDescent="0.2">
      <c r="A113" s="114" t="s">
        <v>7</v>
      </c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6"/>
      <c r="N113" s="75"/>
      <c r="O113" s="7"/>
      <c r="P113" s="109" t="s">
        <v>8</v>
      </c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1"/>
      <c r="AC113" s="67"/>
      <c r="AD113" s="67"/>
    </row>
    <row r="114" spans="1:30" x14ac:dyDescent="0.2">
      <c r="A114" s="1"/>
      <c r="B114" s="1" t="s">
        <v>5</v>
      </c>
      <c r="C114" s="1" t="s">
        <v>6</v>
      </c>
      <c r="D114" s="1" t="s">
        <v>5</v>
      </c>
      <c r="E114" s="1" t="s">
        <v>6</v>
      </c>
      <c r="F114" s="1" t="s">
        <v>5</v>
      </c>
      <c r="G114" s="1" t="s">
        <v>6</v>
      </c>
      <c r="H114" s="1" t="s">
        <v>5</v>
      </c>
      <c r="I114" s="1" t="s">
        <v>6</v>
      </c>
      <c r="J114" s="1" t="s">
        <v>5</v>
      </c>
      <c r="K114" s="1" t="s">
        <v>6</v>
      </c>
      <c r="L114" s="1" t="s">
        <v>5</v>
      </c>
      <c r="M114" s="9" t="s">
        <v>6</v>
      </c>
      <c r="N114" s="74"/>
      <c r="O114" s="7"/>
      <c r="P114" s="10"/>
      <c r="Q114" s="5" t="s">
        <v>5</v>
      </c>
      <c r="R114" s="5" t="s">
        <v>6</v>
      </c>
      <c r="S114" s="5" t="s">
        <v>5</v>
      </c>
      <c r="T114" s="5" t="s">
        <v>6</v>
      </c>
      <c r="U114" s="5" t="s">
        <v>5</v>
      </c>
      <c r="V114" s="5" t="s">
        <v>6</v>
      </c>
      <c r="W114" s="5" t="s">
        <v>5</v>
      </c>
      <c r="X114" s="5" t="s">
        <v>6</v>
      </c>
      <c r="Y114" s="5" t="s">
        <v>5</v>
      </c>
      <c r="Z114" s="5" t="s">
        <v>6</v>
      </c>
      <c r="AA114" s="5" t="s">
        <v>5</v>
      </c>
      <c r="AB114" s="62" t="s">
        <v>6</v>
      </c>
      <c r="AC114" s="67"/>
      <c r="AD114" s="67"/>
    </row>
    <row r="115" spans="1:30" x14ac:dyDescent="0.2">
      <c r="A115" s="1" t="s">
        <v>14</v>
      </c>
      <c r="B115" s="115" t="s">
        <v>0</v>
      </c>
      <c r="C115" s="115"/>
      <c r="D115" s="115" t="s">
        <v>18</v>
      </c>
      <c r="E115" s="115"/>
      <c r="F115" s="115" t="s">
        <v>4</v>
      </c>
      <c r="G115" s="115"/>
      <c r="H115" s="115" t="s">
        <v>1</v>
      </c>
      <c r="I115" s="115"/>
      <c r="J115" s="115" t="s">
        <v>2</v>
      </c>
      <c r="K115" s="115"/>
      <c r="L115" s="115" t="s">
        <v>3</v>
      </c>
      <c r="M115" s="116"/>
      <c r="N115" s="75"/>
      <c r="O115" s="7"/>
      <c r="P115" s="10" t="s">
        <v>14</v>
      </c>
      <c r="Q115" s="110" t="s">
        <v>0</v>
      </c>
      <c r="R115" s="110"/>
      <c r="S115" s="112" t="s">
        <v>18</v>
      </c>
      <c r="T115" s="113"/>
      <c r="U115" s="110" t="s">
        <v>4</v>
      </c>
      <c r="V115" s="110"/>
      <c r="W115" s="110" t="s">
        <v>1</v>
      </c>
      <c r="X115" s="110"/>
      <c r="Y115" s="110" t="s">
        <v>2</v>
      </c>
      <c r="Z115" s="110"/>
      <c r="AA115" s="110" t="s">
        <v>3</v>
      </c>
      <c r="AB115" s="111"/>
      <c r="AC115" s="67"/>
      <c r="AD115" s="67"/>
    </row>
    <row r="116" spans="1:30" x14ac:dyDescent="0.2">
      <c r="A116" s="1">
        <v>1</v>
      </c>
      <c r="B116" s="14">
        <v>11.89</v>
      </c>
      <c r="C116" s="1">
        <v>16.190000000000001</v>
      </c>
      <c r="D116" s="1">
        <v>6.98</v>
      </c>
      <c r="E116" s="1">
        <v>18.18</v>
      </c>
      <c r="F116" s="1">
        <v>2.2042000000000002</v>
      </c>
      <c r="G116" s="1">
        <v>8.1753999999999998</v>
      </c>
      <c r="H116" s="14">
        <v>0.63449999999999995</v>
      </c>
      <c r="I116" s="1">
        <v>0.6341</v>
      </c>
      <c r="J116" s="14">
        <v>0.76880000000000004</v>
      </c>
      <c r="K116" s="1">
        <v>0.70760000000000001</v>
      </c>
      <c r="L116" s="1">
        <v>70.340500000000006</v>
      </c>
      <c r="M116" s="9">
        <v>84.807400000000001</v>
      </c>
      <c r="N116" s="74">
        <v>115.93</v>
      </c>
      <c r="O116" s="7"/>
      <c r="P116" s="10">
        <v>1</v>
      </c>
      <c r="Q116" s="45">
        <v>15.81</v>
      </c>
      <c r="R116" s="5">
        <v>17.510000000000002</v>
      </c>
      <c r="S116" s="5">
        <v>12.91</v>
      </c>
      <c r="T116" s="5">
        <v>12.52</v>
      </c>
      <c r="U116" s="5">
        <v>5.6977000000000002</v>
      </c>
      <c r="V116" s="5">
        <v>6.6433</v>
      </c>
      <c r="W116" s="45">
        <v>0.79990000000000006</v>
      </c>
      <c r="X116" s="5">
        <v>0.60860000000000003</v>
      </c>
      <c r="Y116" s="45">
        <v>0.80810000000000004</v>
      </c>
      <c r="Z116" s="5">
        <v>0.753</v>
      </c>
      <c r="AA116" s="5">
        <v>66.392300000000006</v>
      </c>
      <c r="AB116" s="62">
        <v>73.570099999999996</v>
      </c>
      <c r="AC116" s="67">
        <v>104.35</v>
      </c>
      <c r="AD116" s="67"/>
    </row>
    <row r="117" spans="1:30" x14ac:dyDescent="0.2">
      <c r="A117" s="1">
        <v>2</v>
      </c>
      <c r="B117" s="1">
        <v>17.190000000000001</v>
      </c>
      <c r="C117" s="45">
        <v>14.91</v>
      </c>
      <c r="D117" s="1">
        <v>11.06</v>
      </c>
      <c r="E117" s="1">
        <v>10.79</v>
      </c>
      <c r="F117" s="1">
        <v>2.7502</v>
      </c>
      <c r="G117" s="1">
        <v>6.5898000000000003</v>
      </c>
      <c r="H117" s="1">
        <v>0.68310000000000004</v>
      </c>
      <c r="I117" s="45">
        <v>0.65969999999999995</v>
      </c>
      <c r="J117" s="1">
        <v>0.78059999999999996</v>
      </c>
      <c r="K117" s="45">
        <v>0.70009999999999994</v>
      </c>
      <c r="L117" s="1">
        <v>67.334999999999994</v>
      </c>
      <c r="M117" s="9">
        <v>78.271000000000001</v>
      </c>
      <c r="N117" s="74"/>
      <c r="O117" s="7">
        <v>123.02</v>
      </c>
      <c r="P117" s="10">
        <v>2</v>
      </c>
      <c r="Q117" s="5">
        <v>18.38</v>
      </c>
      <c r="R117" s="5">
        <v>16.420000000000002</v>
      </c>
      <c r="S117" s="5">
        <v>12.52</v>
      </c>
      <c r="T117" s="5">
        <v>13.76</v>
      </c>
      <c r="U117" s="5">
        <v>4.9420999999999999</v>
      </c>
      <c r="V117" s="5">
        <v>6.4806999999999997</v>
      </c>
      <c r="W117" s="5">
        <v>0.66279999999999994</v>
      </c>
      <c r="X117" s="5">
        <v>0.61819999999999997</v>
      </c>
      <c r="Y117" s="5">
        <v>0.82569999999999999</v>
      </c>
      <c r="Z117" s="5">
        <v>0.78590000000000004</v>
      </c>
      <c r="AA117" s="5">
        <v>69.573899999999995</v>
      </c>
      <c r="AB117" s="62">
        <v>61.268900000000002</v>
      </c>
      <c r="AC117" s="67"/>
      <c r="AD117" s="67"/>
    </row>
    <row r="118" spans="1:30" x14ac:dyDescent="0.2">
      <c r="A118" s="1">
        <v>3</v>
      </c>
      <c r="B118" s="1">
        <v>16.75</v>
      </c>
      <c r="C118" s="1">
        <v>17.399999999999999</v>
      </c>
      <c r="D118" s="1">
        <v>11.16</v>
      </c>
      <c r="E118" s="1">
        <v>12.78</v>
      </c>
      <c r="F118" s="1">
        <v>1.2856000000000001</v>
      </c>
      <c r="G118" s="1">
        <v>2.7812000000000001</v>
      </c>
      <c r="H118" s="1">
        <v>0.52110000000000001</v>
      </c>
      <c r="I118" s="1">
        <v>0.6573</v>
      </c>
      <c r="J118" s="1">
        <v>0.76700000000000002</v>
      </c>
      <c r="K118" s="1">
        <v>0.78380000000000005</v>
      </c>
      <c r="L118" s="1">
        <v>80.479200000000006</v>
      </c>
      <c r="M118" s="9">
        <v>59.979500000000002</v>
      </c>
      <c r="N118" s="74"/>
      <c r="O118" s="7"/>
      <c r="P118" s="10">
        <v>3</v>
      </c>
      <c r="Q118" s="5">
        <v>20.79</v>
      </c>
      <c r="R118" s="5">
        <v>17.04</v>
      </c>
      <c r="S118" s="5">
        <v>17.920000000000002</v>
      </c>
      <c r="T118" s="5">
        <v>15.91</v>
      </c>
      <c r="U118" s="5">
        <v>5.0282999999999998</v>
      </c>
      <c r="V118" s="5">
        <v>5.9248000000000003</v>
      </c>
      <c r="W118" s="5">
        <v>0.6643</v>
      </c>
      <c r="X118" s="37">
        <v>0.57940000000000003</v>
      </c>
      <c r="Y118" s="5">
        <v>0.755</v>
      </c>
      <c r="Z118" s="5">
        <v>0.78480000000000005</v>
      </c>
      <c r="AA118" s="5">
        <v>87.781899999999993</v>
      </c>
      <c r="AB118" s="62">
        <v>76.975399999999993</v>
      </c>
      <c r="AC118" s="67"/>
      <c r="AD118" s="67"/>
    </row>
    <row r="119" spans="1:30" x14ac:dyDescent="0.2">
      <c r="A119" s="1">
        <v>4</v>
      </c>
      <c r="B119" s="14">
        <v>15.52</v>
      </c>
      <c r="C119" s="1">
        <v>17.8</v>
      </c>
      <c r="D119" s="1">
        <v>12.2</v>
      </c>
      <c r="E119" s="1">
        <v>13.84</v>
      </c>
      <c r="F119" s="1">
        <v>2.9710999999999999</v>
      </c>
      <c r="G119" s="1">
        <v>7.2521000000000004</v>
      </c>
      <c r="H119" s="14">
        <v>0.63639999999999997</v>
      </c>
      <c r="I119" s="1">
        <v>0.58960000000000001</v>
      </c>
      <c r="J119" s="14">
        <v>0.73299999999999998</v>
      </c>
      <c r="K119" s="1">
        <v>0.69550000000000001</v>
      </c>
      <c r="L119" s="1">
        <v>84.410399999999996</v>
      </c>
      <c r="M119" s="9">
        <v>72.914000000000001</v>
      </c>
      <c r="N119" s="74">
        <v>130.43</v>
      </c>
      <c r="O119" s="7"/>
      <c r="P119" s="10">
        <v>4</v>
      </c>
      <c r="Q119" s="5">
        <v>17.309999999999999</v>
      </c>
      <c r="R119" s="5">
        <v>17.260000000000002</v>
      </c>
      <c r="S119" s="5">
        <v>13.57</v>
      </c>
      <c r="T119" s="5">
        <v>14.12</v>
      </c>
      <c r="U119" s="5">
        <v>8.0045999999999999</v>
      </c>
      <c r="V119" s="5">
        <v>-1.1379999999999999</v>
      </c>
      <c r="W119" s="5">
        <v>0.69550000000000001</v>
      </c>
      <c r="X119" s="5">
        <v>0.69830000000000003</v>
      </c>
      <c r="Y119" s="5">
        <v>0.78969999999999996</v>
      </c>
      <c r="Z119" s="5">
        <v>0.79510000000000003</v>
      </c>
      <c r="AA119" s="5">
        <v>78.882599999999996</v>
      </c>
      <c r="AB119" s="62">
        <v>67.791600000000003</v>
      </c>
      <c r="AC119" s="67"/>
      <c r="AD119" s="67"/>
    </row>
    <row r="120" spans="1:30" x14ac:dyDescent="0.2">
      <c r="A120" s="1">
        <v>5</v>
      </c>
      <c r="B120" s="1">
        <v>18.149999999999999</v>
      </c>
      <c r="C120" s="1">
        <v>17.41</v>
      </c>
      <c r="D120" s="1">
        <v>14.23</v>
      </c>
      <c r="E120" s="1">
        <v>13.47</v>
      </c>
      <c r="F120" s="1">
        <v>1.8217000000000001</v>
      </c>
      <c r="G120" s="1">
        <v>5.6970000000000001</v>
      </c>
      <c r="H120" s="1">
        <v>0.63329999999999997</v>
      </c>
      <c r="I120" s="1">
        <v>0.65659999999999996</v>
      </c>
      <c r="J120" s="1">
        <v>0.70509999999999995</v>
      </c>
      <c r="K120" s="1">
        <v>0.67600000000000005</v>
      </c>
      <c r="L120" s="1">
        <v>79.143299999999996</v>
      </c>
      <c r="M120" s="9">
        <v>70.824100000000001</v>
      </c>
      <c r="N120" s="74"/>
      <c r="O120" s="7"/>
      <c r="P120" s="10">
        <v>5</v>
      </c>
      <c r="Q120" s="5">
        <v>17.38</v>
      </c>
      <c r="R120" s="5">
        <v>16.809999999999999</v>
      </c>
      <c r="S120" s="5">
        <v>13.03</v>
      </c>
      <c r="T120" s="5">
        <v>14.92</v>
      </c>
      <c r="U120" s="5">
        <f>2.8001</f>
        <v>2.8001</v>
      </c>
      <c r="V120" s="5">
        <v>7.891</v>
      </c>
      <c r="W120" s="5">
        <v>0.70040000000000002</v>
      </c>
      <c r="X120" s="5">
        <v>0.68759999999999999</v>
      </c>
      <c r="Y120" s="5">
        <v>0.81840000000000002</v>
      </c>
      <c r="Z120" s="5">
        <v>0.77159999999999995</v>
      </c>
      <c r="AA120" s="5">
        <v>74.356099999999998</v>
      </c>
      <c r="AB120" s="62">
        <v>77.751999999999995</v>
      </c>
      <c r="AC120" s="67"/>
      <c r="AD120" s="67"/>
    </row>
    <row r="121" spans="1:30" x14ac:dyDescent="0.2">
      <c r="A121" s="1">
        <v>6</v>
      </c>
      <c r="B121" s="1">
        <v>17.28</v>
      </c>
      <c r="C121" s="1">
        <v>14.07</v>
      </c>
      <c r="D121" s="1">
        <v>13.83</v>
      </c>
      <c r="E121" s="1">
        <v>15.94</v>
      </c>
      <c r="F121" s="1">
        <v>1.3321000000000001</v>
      </c>
      <c r="G121" s="1">
        <v>2.7138</v>
      </c>
      <c r="H121" s="1">
        <v>0.63390000000000002</v>
      </c>
      <c r="I121" s="1">
        <v>0.69879999999999998</v>
      </c>
      <c r="J121" s="1">
        <v>0.72570000000000001</v>
      </c>
      <c r="K121" s="1">
        <v>0.72660000000000002</v>
      </c>
      <c r="L121" s="1">
        <v>76.749200000000002</v>
      </c>
      <c r="M121" s="9">
        <v>65.442300000000003</v>
      </c>
      <c r="N121" s="74"/>
      <c r="O121" s="7"/>
      <c r="P121" s="10">
        <v>6</v>
      </c>
      <c r="Q121" s="5">
        <v>18.09</v>
      </c>
      <c r="R121" s="5">
        <v>17.54</v>
      </c>
      <c r="S121" s="5">
        <v>12.37</v>
      </c>
      <c r="T121" s="5">
        <v>16.239999999999998</v>
      </c>
      <c r="U121" s="5">
        <v>3.4923999999999999</v>
      </c>
      <c r="V121" s="5">
        <v>6.65</v>
      </c>
      <c r="W121" s="5">
        <v>0.74980000000000002</v>
      </c>
      <c r="X121" s="5">
        <v>0.56979999999999997</v>
      </c>
      <c r="Y121" s="5">
        <v>0.82399999999999995</v>
      </c>
      <c r="Z121" s="5">
        <v>0.77310000000000001</v>
      </c>
      <c r="AA121" s="5">
        <v>74.327699999999993</v>
      </c>
      <c r="AB121" s="62">
        <v>79.260099999999994</v>
      </c>
      <c r="AC121" s="67"/>
      <c r="AD121" s="67"/>
    </row>
    <row r="122" spans="1:30" x14ac:dyDescent="0.2">
      <c r="A122" s="1">
        <v>7</v>
      </c>
      <c r="B122" s="1">
        <v>18.399999999999999</v>
      </c>
      <c r="C122" s="1">
        <v>16.420000000000002</v>
      </c>
      <c r="D122" s="1">
        <v>19.89</v>
      </c>
      <c r="E122" s="1">
        <v>12.28</v>
      </c>
      <c r="F122" s="1">
        <v>3.7602000000000002</v>
      </c>
      <c r="G122" s="1">
        <v>5.1230000000000002</v>
      </c>
      <c r="H122" s="1">
        <v>0.65980000000000005</v>
      </c>
      <c r="I122" s="1">
        <v>0.56989999999999996</v>
      </c>
      <c r="J122" s="1">
        <v>0.75049999999999994</v>
      </c>
      <c r="K122" s="1">
        <v>0.76129999999999998</v>
      </c>
      <c r="L122" s="1">
        <v>92.588999999999999</v>
      </c>
      <c r="M122" s="9">
        <v>70.514499999999998</v>
      </c>
      <c r="N122" s="74"/>
      <c r="O122" s="7"/>
      <c r="P122" s="10">
        <v>7</v>
      </c>
      <c r="Q122" s="5">
        <v>17.73</v>
      </c>
      <c r="R122" s="5">
        <v>19.16</v>
      </c>
      <c r="S122" s="5">
        <v>14.85</v>
      </c>
      <c r="T122" s="5">
        <v>13.49</v>
      </c>
      <c r="U122" s="5">
        <v>-6.5890000000000004</v>
      </c>
      <c r="V122" s="5">
        <v>5.3994</v>
      </c>
      <c r="W122" s="5">
        <v>0.64859999999999995</v>
      </c>
      <c r="X122" s="5">
        <v>0.56859999999999999</v>
      </c>
      <c r="Y122" s="5">
        <v>0.74490000000000001</v>
      </c>
      <c r="Z122" s="5">
        <v>0.78480000000000005</v>
      </c>
      <c r="AA122" s="5">
        <v>89.0595</v>
      </c>
      <c r="AB122" s="62">
        <v>77.658799999999999</v>
      </c>
      <c r="AC122" s="67"/>
      <c r="AD122" s="67"/>
    </row>
    <row r="123" spans="1:30" x14ac:dyDescent="0.2">
      <c r="A123" s="1">
        <v>8</v>
      </c>
      <c r="B123" s="1">
        <v>17.78</v>
      </c>
      <c r="C123" s="45">
        <v>14.21</v>
      </c>
      <c r="D123" s="1">
        <v>20.149999999999999</v>
      </c>
      <c r="E123" s="1">
        <v>10.77</v>
      </c>
      <c r="F123" s="1">
        <v>2.6074999999999999</v>
      </c>
      <c r="G123" s="1">
        <v>-1.3704000000000001</v>
      </c>
      <c r="H123" s="1">
        <v>0.60550000000000004</v>
      </c>
      <c r="I123" s="45">
        <v>0.60060000000000002</v>
      </c>
      <c r="J123" s="1">
        <v>0.71819999999999995</v>
      </c>
      <c r="K123" s="45">
        <v>0.79790000000000005</v>
      </c>
      <c r="L123" s="1">
        <v>76.474900000000005</v>
      </c>
      <c r="M123" s="9">
        <v>74.708100000000002</v>
      </c>
      <c r="N123" s="74"/>
      <c r="O123" s="7">
        <v>122.68</v>
      </c>
      <c r="P123" s="10">
        <v>8</v>
      </c>
      <c r="Q123" s="45">
        <v>15.01</v>
      </c>
      <c r="R123" s="45">
        <v>13.57</v>
      </c>
      <c r="S123" s="5">
        <v>12.01</v>
      </c>
      <c r="T123" s="5">
        <v>10.130000000000001</v>
      </c>
      <c r="U123" s="5">
        <v>1.0716000000000001</v>
      </c>
      <c r="V123" s="5">
        <v>4.4078999999999997</v>
      </c>
      <c r="W123" s="45">
        <v>0.70779999999999998</v>
      </c>
      <c r="X123" s="45">
        <v>0.60670000000000002</v>
      </c>
      <c r="Y123" s="45">
        <v>0.85450000000000004</v>
      </c>
      <c r="Z123" s="45">
        <v>0.80310000000000004</v>
      </c>
      <c r="AA123" s="5">
        <v>65.156999999999996</v>
      </c>
      <c r="AB123" s="62">
        <v>70.506100000000004</v>
      </c>
      <c r="AC123" s="67">
        <v>106.12</v>
      </c>
      <c r="AD123" s="67">
        <v>106.18</v>
      </c>
    </row>
    <row r="124" spans="1:30" x14ac:dyDescent="0.2">
      <c r="A124" s="1">
        <v>9</v>
      </c>
      <c r="B124" s="14">
        <v>14.09</v>
      </c>
      <c r="C124" s="1">
        <v>15.4</v>
      </c>
      <c r="D124" s="1">
        <v>9.3800000000000008</v>
      </c>
      <c r="E124" s="1">
        <v>10.119999999999999</v>
      </c>
      <c r="F124" s="1">
        <v>2.1890000000000001</v>
      </c>
      <c r="G124" s="1">
        <v>3.3675999999999999</v>
      </c>
      <c r="H124" s="14">
        <v>0.63819999999999999</v>
      </c>
      <c r="I124" s="1">
        <v>0.69750000000000001</v>
      </c>
      <c r="J124" s="14">
        <v>0.79169999999999996</v>
      </c>
      <c r="K124" s="1">
        <v>0.6976</v>
      </c>
      <c r="L124" s="1">
        <v>65.0197</v>
      </c>
      <c r="M124" s="9">
        <v>77.422600000000003</v>
      </c>
      <c r="N124" s="74">
        <v>117.08</v>
      </c>
      <c r="O124" s="7"/>
      <c r="P124" s="10">
        <v>9</v>
      </c>
      <c r="Q124" s="45">
        <v>11.02</v>
      </c>
      <c r="R124" s="45">
        <v>11.11</v>
      </c>
      <c r="S124" s="5">
        <v>9.0299999999999994</v>
      </c>
      <c r="T124" s="38">
        <v>8.8000000000000007</v>
      </c>
      <c r="U124" s="5">
        <v>0.48749999999999999</v>
      </c>
      <c r="V124" s="5">
        <v>3.1236999999999999</v>
      </c>
      <c r="W124" s="45">
        <v>0.73209999999999997</v>
      </c>
      <c r="X124" s="45">
        <v>0.65229999999999999</v>
      </c>
      <c r="Y124" s="45">
        <v>0.92220000000000002</v>
      </c>
      <c r="Z124" s="45">
        <v>0.87029999999999996</v>
      </c>
      <c r="AA124" s="5">
        <v>46.305</v>
      </c>
      <c r="AB124" s="64">
        <v>50.970100000000002</v>
      </c>
      <c r="AC124" s="67">
        <v>107.95</v>
      </c>
      <c r="AD124" s="67">
        <v>106.19</v>
      </c>
    </row>
    <row r="125" spans="1:30" x14ac:dyDescent="0.2">
      <c r="A125" s="1">
        <v>10</v>
      </c>
      <c r="B125" s="1">
        <v>17.579999999999998</v>
      </c>
      <c r="C125" s="45">
        <v>12.86</v>
      </c>
      <c r="D125" s="1">
        <v>12.87</v>
      </c>
      <c r="E125" s="1">
        <v>9.2100000000000009</v>
      </c>
      <c r="F125" s="1">
        <v>4.87</v>
      </c>
      <c r="G125" s="1">
        <v>2.2172999999999998</v>
      </c>
      <c r="H125" s="1">
        <v>0.53420000000000001</v>
      </c>
      <c r="I125" s="45">
        <v>0.69269999999999998</v>
      </c>
      <c r="J125" s="1">
        <v>0.7631</v>
      </c>
      <c r="K125" s="45">
        <v>0.72760000000000002</v>
      </c>
      <c r="L125" s="1">
        <v>66.518000000000001</v>
      </c>
      <c r="M125" s="9">
        <v>69.472800000000007</v>
      </c>
      <c r="N125" s="77"/>
      <c r="O125" s="8">
        <v>122.99</v>
      </c>
      <c r="P125" s="10">
        <v>10</v>
      </c>
      <c r="Q125" s="5">
        <v>19.02</v>
      </c>
      <c r="R125" s="45">
        <v>10.67</v>
      </c>
      <c r="S125" s="5">
        <v>16.3</v>
      </c>
      <c r="T125" s="5">
        <v>8.2200000000000006</v>
      </c>
      <c r="U125" s="5">
        <v>3.0364</v>
      </c>
      <c r="V125" s="5">
        <v>-2.9504000000000001</v>
      </c>
      <c r="W125" s="5">
        <v>0.73140000000000005</v>
      </c>
      <c r="X125" s="45">
        <v>0.70630000000000004</v>
      </c>
      <c r="Y125" s="5">
        <v>0.81030000000000002</v>
      </c>
      <c r="Z125" s="45">
        <v>0.87290000000000001</v>
      </c>
      <c r="AA125" s="5">
        <v>68.776200000000003</v>
      </c>
      <c r="AB125" s="62">
        <v>51.339700000000001</v>
      </c>
      <c r="AC125" s="68"/>
      <c r="AD125" s="68">
        <v>106.76</v>
      </c>
    </row>
    <row r="126" spans="1:30" x14ac:dyDescent="0.2">
      <c r="Z126" s="47"/>
    </row>
    <row r="127" spans="1:30" x14ac:dyDescent="0.2">
      <c r="A127" s="36" t="s">
        <v>29</v>
      </c>
      <c r="B127" s="36">
        <f>AVERAGE(B116:B126,G128,B111,B110,B105,B103,B88:B97,B74:B83,B61:B66,B68:B69,B46:B55,B32:B41)</f>
        <v>17.180322580645157</v>
      </c>
      <c r="C127" s="36">
        <f>AVERAGE(C116,C117:C125,C102:C111,C88:C97,C74:C83,C48:C55,C60:C69,C32:C41)</f>
        <v>17.588382352941181</v>
      </c>
      <c r="Q127" s="36">
        <f>AVERAGE(Q116,Q117:Q125,Q106:Q111,Q102,Q103,Q88:Q97,Q74:Q83,Q60:Q65,Q68,Q69,Q46:Q55,Q32,Q33,Q35,Q36,Q38:Q41)</f>
        <v>17.6409375</v>
      </c>
      <c r="R127" s="36">
        <f>AVERAGE(R116,R117:R125,R102,R103,R105:R111,R88:R97,R74:R83,R60:R69,R46:R55,R32:R41)</f>
        <v>18.127681159420288</v>
      </c>
    </row>
    <row r="129" spans="1:27" x14ac:dyDescent="0.2">
      <c r="A129" s="44" t="s">
        <v>30</v>
      </c>
      <c r="B129" s="51">
        <f>AVERAGE(B124,B119,B116,B111,B103,B110,B95,B91,B89,B80,B74,B83,B62,B65,B63,B51,B53,B55,B39,B40,B41)</f>
        <v>15.231904761904765</v>
      </c>
      <c r="C129" s="51">
        <f>AVERAGE(C117,C123,C125,C103,C106,C109,C90,C93,C94,C81,C82,C83,C63,C66,C69,C50,C52,C54,C38,C40,C33)</f>
        <v>15.761428571428572</v>
      </c>
      <c r="Q129" s="51">
        <f>AVERAGE(Q123,Q124,Q116,Q94,Q95,Q96,Q107,Q109,Q111,Q74,Q75,Q83,Q51,Q52,Q55,Q63,Q64,Q65,Q39,Q40,Q41)</f>
        <v>14.878571428571428</v>
      </c>
      <c r="R129" s="51">
        <f>AVERAGE(R123,R124,R125,R107,R109,R111,R91,R88,R94,R79,R81,R82,R51,R52,R54,R63,R65,R66,R32,R35,R38)</f>
        <v>15.752857142857144</v>
      </c>
    </row>
    <row r="130" spans="1:27" x14ac:dyDescent="0.2">
      <c r="U130" s="16"/>
    </row>
    <row r="131" spans="1:27" x14ac:dyDescent="0.2">
      <c r="A131" s="43" t="s">
        <v>37</v>
      </c>
      <c r="D131" s="19"/>
      <c r="H131" s="43">
        <f>AVERAGE(H116:H125,H103,H105,H110:H111,H88:H97,H74:H83,H61:H66,H68:H69,H46:H55,H32:H41)</f>
        <v>0.61024999999999985</v>
      </c>
      <c r="I131" s="43">
        <f>AVERAGE(I116:I125,I102:I111,I88:I97,I60:I69,I74:I83,I48:I55,I32:I41)</f>
        <v>0.60034573529411772</v>
      </c>
      <c r="J131" s="43">
        <f>AVERAGE(J116,J117:J125,J103,J105,J110,J111,J88:J97,J74:J83,J61:J66,J68,J69,J46:J55,J32:J41)</f>
        <v>0.70507419354838696</v>
      </c>
      <c r="K131" s="43">
        <f>AVERAGE(K116,K117:K125,K102:K111,K88:K97,K74:K83,K60:K69,K48:K55,K32:K41)</f>
        <v>0.69066367647058813</v>
      </c>
      <c r="W131" s="43">
        <f>AVERAGE(W116:W125,W106:W111,W102:W103,W88:W97,W74:W83,W60:W61,W63:W65,W68:W69,W62,W46:W55,W32:W33,W35:W36,W38:W41)</f>
        <v>0.60279375000000024</v>
      </c>
      <c r="X131" s="43">
        <f>AVERAGE(X116:X125,X102:X103,X105:X111,X74:X83,X88:X97,X60:X69,X46:X55,X32:X41)</f>
        <v>0.60100724637681147</v>
      </c>
      <c r="Y131" s="43">
        <f>AVERAGE(Y116,Y117:Y125,Y102,Y103,Y106:Y111,Y88:Y97,Y74:Y83,Y60:Y65,Y68:Y69,Y46:Y55,Y38:Y41,Y35:Y36,Y32:Y33)</f>
        <v>0.70265312499999988</v>
      </c>
      <c r="Z131" s="43">
        <f>AVERAGE(Z116,Z117:Z125,Z102,Z103,Z105:Z111,Z88:Z97,Z74:Z83,Z60:Z69,Z46:Z55,Z32:Z41)</f>
        <v>0.71395507246376799</v>
      </c>
    </row>
    <row r="132" spans="1:27" x14ac:dyDescent="0.2">
      <c r="Z132" s="50"/>
      <c r="AA132" s="49"/>
    </row>
    <row r="133" spans="1:27" x14ac:dyDescent="0.2">
      <c r="A133" s="42" t="s">
        <v>38</v>
      </c>
      <c r="H133" s="42">
        <f>AVERAGE(H116,H119,H124,H110,H111,H103,H80,H83,H89,H91,H95,H74,H65,H63,H62,H51,H53,H55,H39,H40,H41)</f>
        <v>0.625747619047619</v>
      </c>
      <c r="I133" s="42">
        <f>AVERAGE(I125,I123,I117,I109,I106,I103,I81:I83,I90,I93:I94,I63,I66,I69,I50,I52,I54,I33,I38,I40)</f>
        <v>0.61634809523809531</v>
      </c>
      <c r="J133" s="42">
        <f>AVERAGE(J124,J119,J116,J110,J111,J103,J95,J89,J91,J74,J80,J83,J62,J63,J65,J39,J40,J41,J51,J53,J55)</f>
        <v>0.72170000000000001</v>
      </c>
      <c r="K133" s="42">
        <f>AVERAGE(K125,K123,K117,K106,K109,K103,K81,K82,K83,K90,K93,K94,K63,K66,K69,K50,K52,K54,K33,K38,K40)</f>
        <v>0.70030952380952383</v>
      </c>
      <c r="W133" s="42">
        <f>AVERAGE(W123,W124,W116,W111,W109,W107,W94:W96,W83,W63:W65,W74:W75,W55,W51,W52,W39:W41)</f>
        <v>0.62510952380952378</v>
      </c>
      <c r="X133" s="42">
        <f>AVERAGE(X123,X124:X125,X107,X109,X111,X94,X91,X88,X79,X81,X82,X63,X65:X66,X38,X51,X52,X54,X32,X35)</f>
        <v>0.62881428571428577</v>
      </c>
      <c r="Y133" s="42">
        <f>AVERAGE(Y94,Y95,Y96,Y107,Y109,Y111,Y123,Y124,Y116,Y74,Y75,Y83,Y63,Y64,Y65,Y51,Y52,Y55,Y39,Y40,Y41)</f>
        <v>0.74692857142857139</v>
      </c>
      <c r="Z133" s="52">
        <f>AVERAGE(Z125,Z124,Z123,Z107,Z109,Z111,Z88,Z91,Z94,Z79,Z81,Z82,Z63,Z65,Z66,Z54,Z51,Z52,Z32,Z35,Z38)</f>
        <v>0.76503809523809541</v>
      </c>
    </row>
    <row r="134" spans="1:27" x14ac:dyDescent="0.2">
      <c r="X134" s="18"/>
      <c r="Y134" s="19"/>
    </row>
    <row r="135" spans="1:27" x14ac:dyDescent="0.2">
      <c r="A135" s="39" t="s">
        <v>28</v>
      </c>
      <c r="B135" s="39">
        <f>AVERAGE(N124,N119,N116,N95,N103,N110,N111,N74,N80,N83,N89,N91,N62,N63,N65,N51,N53,N55,N39,N40,N41)</f>
        <v>114.24761904761905</v>
      </c>
      <c r="C135" s="39">
        <f>AVERAGE(O125,O123,O117,O110,O111,O103,O94,O93,O90,O81,O82,O83,O50,O52,O55,O63,O66,O69,O33,O38,O40)</f>
        <v>116.11428571428571</v>
      </c>
      <c r="Q135" s="39">
        <f>AVERAGE(AC124,AC123,AC116,AC111,AC109,AC107,AC83,AC94,AC95,AC96,AC74,AC75,AC65,AC64,AC63,AC55,AC39,AC40,AC41,AC51,AC52)</f>
        <v>100.01333333333335</v>
      </c>
      <c r="R135" s="39">
        <f>AVERAGE(AD125,AD124,AD123,AD111,AD109,AD107,AD79,AD81,AD82,AD88,AD91,AD94,AD51,AD52,AD54,AD63,AD65,AD66,AD38,AD35,AD32)</f>
        <v>101.9242857142857</v>
      </c>
      <c r="W135" s="48"/>
      <c r="X135" s="16"/>
    </row>
    <row r="136" spans="1:27" x14ac:dyDescent="0.2">
      <c r="B136" s="17"/>
    </row>
    <row r="137" spans="1:27" x14ac:dyDescent="0.2">
      <c r="A137" s="40" t="s">
        <v>35</v>
      </c>
      <c r="B137" s="78">
        <f>(B127*100)/B135</f>
        <v>15.037794856349961</v>
      </c>
      <c r="C137" s="80">
        <f>(C127/C135)*100</f>
        <v>15.147474959471982</v>
      </c>
      <c r="H137" s="16"/>
      <c r="Q137" s="40">
        <f>(Q127/Q135)*100</f>
        <v>17.638585688574853</v>
      </c>
      <c r="R137" s="40">
        <f>(R127/R135)*100</f>
        <v>17.785438507006887</v>
      </c>
    </row>
    <row r="138" spans="1:27" x14ac:dyDescent="0.2">
      <c r="B138" s="16"/>
    </row>
    <row r="139" spans="1:27" x14ac:dyDescent="0.2">
      <c r="A139" s="15" t="s">
        <v>36</v>
      </c>
      <c r="B139" s="15">
        <f>(B129*100)/B135</f>
        <v>13.332360786928978</v>
      </c>
      <c r="C139" s="15">
        <f>(C129/C135)*100</f>
        <v>13.574064960629922</v>
      </c>
      <c r="Q139" s="15">
        <f>(Q129/Q135)*100</f>
        <v>14.87658788352029</v>
      </c>
      <c r="R139" s="15">
        <f>(R129/R135)*100</f>
        <v>15.455450124041658</v>
      </c>
    </row>
    <row r="141" spans="1:27" x14ac:dyDescent="0.2">
      <c r="A141" s="41" t="s">
        <v>33</v>
      </c>
      <c r="B141" s="41">
        <f>STDEV(B125,B116:B124,B110,B111,B103,B105,B88:B97,B74:B83,B61:B66,B68,B69,B46:B55,B32:B41)</f>
        <v>2.7636510465959194</v>
      </c>
      <c r="C141" s="41">
        <f>STDEV(C125,C116:C124,C102:C111,C88:C97,C74:C83,C60:C69,C48:C55,C32:C41)</f>
        <v>2.6207601781402108</v>
      </c>
      <c r="Q141" s="41">
        <f>STDEV(Q116,Q117:Q125,Q106:Q111,Q102:Q103,Q88:Q97,Q74:Q83,Q60:Q65,Q68,Q69,Q46:Q55,Q32:Q33,Q35,Q36,Q38:Q41)</f>
        <v>3.3519474172628692</v>
      </c>
      <c r="R141" s="41">
        <f>STDEV(R116,R117:R125,R102,R103,R105:R111,R88:R97,R74:R83,R60:R69,R46:R55,R32:R41)</f>
        <v>2.752598849497955</v>
      </c>
    </row>
    <row r="143" spans="1:27" x14ac:dyDescent="0.2">
      <c r="A143" s="61" t="s">
        <v>49</v>
      </c>
      <c r="B143" s="61">
        <f>STDEV(B124,B116,B119,B103,B110:B111,B95,B91,B89,B74,B83,B80,B62:B63,B65,B51,B53,B55,B39:B41)</f>
        <v>2.6059175333222142</v>
      </c>
      <c r="C143" s="61">
        <f>STDEV(C125,C123,C117,C103,C106,C109,C93,C94,C90,C81:C83,C63,C66,C69,C50,C52,C54,C33,C38,C40)</f>
        <v>2.5289944359651901</v>
      </c>
      <c r="Q143" s="61">
        <f>STDEV(Q123,Q124,Q116,Q109,Q111,Q94:Q96,Q74:Q75,Q83,Q63:Q65,Q51:Q52,Q55,Q39:Q41)</f>
        <v>2.8132832944331687</v>
      </c>
      <c r="R143" s="61">
        <f>STDEV(R124,R123,R125,R107,R109,R111,R88,R91,R94,R79,R81:R82,R63,R65:R66,R51:R52,R54,R32,R35,R38)</f>
        <v>2.7747885376315455</v>
      </c>
    </row>
    <row r="145" spans="1:26" x14ac:dyDescent="0.2">
      <c r="A145" s="95" t="s">
        <v>42</v>
      </c>
      <c r="F145" s="95">
        <f>AVERAGE(F116,F117:F124,F125,F110,F111,F103,F105,F88:F97,F74:F83,F61:F66,F68:F69,F46:F55,F32:F41)</f>
        <v>5.9407532258064517</v>
      </c>
      <c r="G145" s="95">
        <f>AVERAGE(G125,G116:G124,G88:G97,G102:G111,G74:G83,G60:G69,G48:G55,G32:G41)</f>
        <v>4.8320500000000015</v>
      </c>
      <c r="U145" s="24">
        <f>AVERAGE(U116:U125,U106:U111,U111,U102:U103,U88:U97,U74:U83,U68:U69,U60:U65,U46:U54,U55,U32:U33,U35:U36,U38:U41)</f>
        <v>4.0228846153846156</v>
      </c>
      <c r="V145" s="24">
        <f>AVERAGE(V116,V117:V125,V105:V111,V102:V103,V88:V97,V74:V83,V60:V69,V46:V55,V32:V41)</f>
        <v>3.6405521739130431</v>
      </c>
    </row>
    <row r="147" spans="1:26" x14ac:dyDescent="0.2">
      <c r="A147" s="28" t="s">
        <v>43</v>
      </c>
      <c r="F147" s="28">
        <f>AVERAGE(F123,F125,F117,F110,F111,F103,F95,F91,F89,F74,F80,F83,F65,F63,F62,F55,F53,F51,F41,F40,F39)</f>
        <v>5.6325428571428562</v>
      </c>
      <c r="G147" s="28">
        <f>AVERAGE(F147,G125,G123,G117,G109,G106,G103,G94,G93,G90,G81:G83,G63,G66,G69,G54,G52,G50,G40,G38,G33)</f>
        <v>4.8482746753246753</v>
      </c>
      <c r="U147" s="101">
        <f>AVERAGE(U123,U124,U116,U107,U109,U111,U94:U96,U74:U75,U83,U63:U65,U51:U52,U55,U39:U41)</f>
        <v>3.2047809523809514</v>
      </c>
      <c r="V147" s="101">
        <f>AVERAGE(V123,V124:V125,V107,V109,V111,V94,V91,V88,V79,V81:V82,V65:V66,V63,V51:V52,V54,V32,V35,V38)</f>
        <v>3.0661857142857136</v>
      </c>
    </row>
    <row r="149" spans="1:26" x14ac:dyDescent="0.2">
      <c r="A149" s="96" t="s">
        <v>50</v>
      </c>
      <c r="H149" s="96">
        <f>STDEV(H116:H125,H103,H105,H110:H111,H88:H97,H74:H83,H61:H66,H68:H69,H46:H55,H32:H41)</f>
        <v>6.8513042314681374E-2</v>
      </c>
      <c r="I149" s="96">
        <f>STDEV(I116:I125,I102:I111,I88:I97,I74:I83,I60:I69,I48:I55,I32:I41)</f>
        <v>4.9126236699823592E-2</v>
      </c>
      <c r="W149" s="96">
        <f>STDEV(W123,W124,W116:W122,W125,W102:W103,W106:W111,W88:W97,W74:W83,W60:W65,W68:W69,W46:W55,W32:W33,W35:W36,W38:W41)</f>
        <v>7.924492047213294E-2</v>
      </c>
      <c r="X149" s="96">
        <f>STDEV(X123,X124,X125,X107,X116:X122,X108:X111,X102:X103,X105:X106,X88:X97,X74:X83,X60:X69,X46:X55,X32:X41)</f>
        <v>7.1319792069491239E-2</v>
      </c>
    </row>
    <row r="151" spans="1:26" x14ac:dyDescent="0.2">
      <c r="A151" s="97" t="s">
        <v>51</v>
      </c>
      <c r="H151" s="97">
        <f>STDEV(H116,H119,H124,H103,H110:H111,H89,H91,H95,H74,H80,H83,H62,H63,H65,H51,H53,H55,H39:H41)</f>
        <v>8.2606498649002408E-2</v>
      </c>
      <c r="I151" s="97">
        <f>STDEV(I117,I123,I125,I103,I106,I109,I90,I93,I94,I81:I83,I63,I66,I69,I50,I52,I54,I33,I38,I40)</f>
        <v>4.6602286169140632E-2</v>
      </c>
      <c r="W151" s="61">
        <f>STDEV(W123,W124,W116,W107,W109,W111,W94:W96,W83,W74:W75,W63:W65,W51:W52,W55,W39:W41)</f>
        <v>7.9122107560161414E-2</v>
      </c>
      <c r="X151" s="61">
        <f>STDEV(X123:X125,X107,X109,X111,X88,X91,X94,X79,X81:X82,X63,X65:X66,X51:X52,X54,X32,X35,X38)</f>
        <v>5.7421757946916667E-2</v>
      </c>
    </row>
    <row r="153" spans="1:26" x14ac:dyDescent="0.2">
      <c r="A153" s="98" t="s">
        <v>44</v>
      </c>
      <c r="J153" s="98">
        <f>STDEV(J117:J125,J116,J103,J105,J110:J111,J88:J97,J74:J83,J61:J66,J68,J69,J46:J55,J32:J41)</f>
        <v>8.0083691746606109E-2</v>
      </c>
      <c r="K153" s="98">
        <f>STDEV(K116:K125,K102:K111,K88:K97,K75:K83,K74,K60:K69,K48:K55,K32:K41)</f>
        <v>6.4968850306607887E-2</v>
      </c>
      <c r="Y153" s="98">
        <f>STDEV(Y123:Y124,Y116,Y107,Y109,Y111,Y94:Y96,Y74,Y75,Y83,Y63:Y65,Y51:Y52,Y55,Y39:Y41)</f>
        <v>7.9469793902193817E-2</v>
      </c>
      <c r="Z153" s="98">
        <f>STDEV(Z123,Z124:Z125,Z107,Z109,Z111,Z88,Z91,Z94,Z79,Z81:Z82,Z63,Z65:Z66,Z51:Z52,Z54,Z32,Z35,Z38)</f>
        <v>7.2107305290036158E-2</v>
      </c>
    </row>
    <row r="155" spans="1:26" x14ac:dyDescent="0.2">
      <c r="A155" s="99" t="s">
        <v>52</v>
      </c>
      <c r="J155" s="99">
        <f>STDEV(J124,J119,J116,J103,J110:J111,J89,J91,J95,J74,J80,J83,J62,J63,J65,J51,J53,J55,J39:J41)</f>
        <v>5.8905118623087414E-2</v>
      </c>
      <c r="K155" s="99">
        <f>STDEV(K117,K123,K125,K103,K106,K109,K93,K94,K90,K81:K83,K63,K66,K69,K50,K52,K54,K33,K38,K40)</f>
        <v>5.8090101607433137E-2</v>
      </c>
      <c r="Y155" s="15">
        <f>STDEV(Y116,Y107,Y109,Y111,Y94:Y95,Y96,Y74:Y75,Y83,Y63:Y65,Y51:Y52,Y55,Y39:Y41)</f>
        <v>6.6586095610532456E-2</v>
      </c>
      <c r="Z155" s="15">
        <f>STDEV(Z123:Z125,Z107,Z109,Z111,Z88,Z91,Z94,Z79,Z81:Z82,Z63,Z65:Z66,Z51:Z52,Z54,Z38,Z35,Z32)</f>
        <v>7.2107305290036158E-2</v>
      </c>
    </row>
    <row r="157" spans="1:26" x14ac:dyDescent="0.2">
      <c r="A157" s="46" t="s">
        <v>46</v>
      </c>
      <c r="F157" s="46">
        <f>STDEV(F116:F125,F103,F105,F110:F111,F88:F97,F74:F83,F61:F66,F68:F69,F46:F55,F32:F41)</f>
        <v>3.8256228216694268</v>
      </c>
      <c r="G157" s="46">
        <f>STDEV(G116:G125,G102:G111,G88:G97,G74:G83,G60:G69,G48:G55,G32:G41)</f>
        <v>4.6381585532648479</v>
      </c>
      <c r="U157" s="46">
        <f>STDEV(U116:U125,U102:U103,U106:U111,U88:U97,U74:U83,U60:U65,U68:U69,U46:U55,U32:U33,U35:U36,U38:U41)</f>
        <v>2.888654852105605</v>
      </c>
      <c r="V157" s="46">
        <f>STDEV(V116:V125,V102:V103,V105:V111,V88:V97,V74:V82,V83,V60:V69,V46:V55,V32:V41)</f>
        <v>3.8314237351303513</v>
      </c>
    </row>
    <row r="159" spans="1:26" x14ac:dyDescent="0.2">
      <c r="A159" s="100" t="s">
        <v>47</v>
      </c>
      <c r="F159" s="100">
        <f>STDEV(F124,F119,F116,F110:F111,F103,F95,F89,F91,F74,F80,F83,F62,F63,F65,F51,F53,F55,F39:F41)</f>
        <v>3.5978040109078719</v>
      </c>
      <c r="G159" s="100">
        <f>STDEV(G125,G123,G117,G109,G106,G103,G93,G94,G90,G81:G83,G69,G66,G63,G54,G52,G50,G40,G38,G33)</f>
        <v>4.0826187990238383</v>
      </c>
      <c r="U159" s="100">
        <f>STDEV(U124,U123,U116,U107,U109,U111,U94:U96,U74:U75,U83,U63:U65,U51:U52,U55,U39:U41)</f>
        <v>2.3420401280975205</v>
      </c>
      <c r="V159" s="100">
        <f>STDEV(V125,V124,V123,V111,V109,V107,V94,V91,V88,V79,V81:V82,V65:V66,V63,V54,V51:V52,V38,V35,V32)</f>
        <v>3.2463968223687178</v>
      </c>
    </row>
    <row r="164" spans="1:11" x14ac:dyDescent="0.2">
      <c r="A164" t="s">
        <v>55</v>
      </c>
      <c r="B164" t="s">
        <v>60</v>
      </c>
      <c r="C164" t="s">
        <v>61</v>
      </c>
      <c r="D164" t="s">
        <v>62</v>
      </c>
      <c r="E164" t="s">
        <v>63</v>
      </c>
      <c r="G164" t="s">
        <v>71</v>
      </c>
      <c r="H164" t="s">
        <v>60</v>
      </c>
      <c r="I164" t="s">
        <v>61</v>
      </c>
      <c r="J164" t="s">
        <v>62</v>
      </c>
      <c r="K164" t="s">
        <v>63</v>
      </c>
    </row>
    <row r="166" spans="1:11" x14ac:dyDescent="0.2">
      <c r="A166" t="s">
        <v>56</v>
      </c>
      <c r="B166">
        <v>27.79</v>
      </c>
      <c r="C166">
        <v>21.39</v>
      </c>
      <c r="D166">
        <v>14.68</v>
      </c>
      <c r="E166">
        <v>12.22</v>
      </c>
      <c r="G166" t="s">
        <v>56</v>
      </c>
      <c r="H166">
        <v>20.6</v>
      </c>
      <c r="I166">
        <v>15.86</v>
      </c>
      <c r="J166">
        <v>18.32</v>
      </c>
      <c r="K166">
        <v>17.36</v>
      </c>
    </row>
    <row r="167" spans="1:11" x14ac:dyDescent="0.2">
      <c r="A167" t="s">
        <v>57</v>
      </c>
      <c r="B167">
        <v>29.1</v>
      </c>
      <c r="C167">
        <v>24.26</v>
      </c>
      <c r="D167">
        <v>17.8</v>
      </c>
      <c r="E167">
        <v>13.2</v>
      </c>
      <c r="G167" t="s">
        <v>57</v>
      </c>
      <c r="H167">
        <v>21.9</v>
      </c>
      <c r="I167">
        <v>19.489999999999998</v>
      </c>
      <c r="J167">
        <v>16.8</v>
      </c>
      <c r="K167">
        <v>16.62</v>
      </c>
    </row>
    <row r="168" spans="1:11" x14ac:dyDescent="0.2">
      <c r="A168" t="s">
        <v>58</v>
      </c>
      <c r="B168">
        <v>16.62</v>
      </c>
      <c r="C168">
        <v>13.26</v>
      </c>
      <c r="D168">
        <v>22.19</v>
      </c>
      <c r="E168">
        <v>15.27</v>
      </c>
      <c r="G168" t="s">
        <v>58</v>
      </c>
      <c r="H168">
        <v>16.37</v>
      </c>
      <c r="I168">
        <v>14.28</v>
      </c>
      <c r="J168">
        <v>11.42</v>
      </c>
      <c r="K168">
        <v>10.78</v>
      </c>
    </row>
    <row r="169" spans="1:11" x14ac:dyDescent="0.2">
      <c r="A169" t="s">
        <v>59</v>
      </c>
      <c r="B169">
        <v>18.02</v>
      </c>
      <c r="C169">
        <v>15.64</v>
      </c>
      <c r="D169">
        <v>19.02</v>
      </c>
      <c r="E169">
        <v>16.97</v>
      </c>
      <c r="G169" t="s">
        <v>59</v>
      </c>
      <c r="H169">
        <v>15.56</v>
      </c>
      <c r="I169">
        <v>14.91</v>
      </c>
      <c r="J169">
        <v>12.01</v>
      </c>
      <c r="K169">
        <v>10.89</v>
      </c>
    </row>
  </sheetData>
  <mergeCells count="139">
    <mergeCell ref="S3:T3"/>
    <mergeCell ref="U3:V3"/>
    <mergeCell ref="W3:X3"/>
    <mergeCell ref="Y3:Z3"/>
    <mergeCell ref="AA3:AB3"/>
    <mergeCell ref="B3:C3"/>
    <mergeCell ref="D3:E3"/>
    <mergeCell ref="F3:G3"/>
    <mergeCell ref="H3:I3"/>
    <mergeCell ref="J3:K3"/>
    <mergeCell ref="L3:M3"/>
    <mergeCell ref="A15:M15"/>
    <mergeCell ref="B17:C17"/>
    <mergeCell ref="D17:E17"/>
    <mergeCell ref="F17:G17"/>
    <mergeCell ref="H17:I17"/>
    <mergeCell ref="J17:K17"/>
    <mergeCell ref="L17:M17"/>
    <mergeCell ref="AR1:BD1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AO3:AP3"/>
    <mergeCell ref="A1:M1"/>
    <mergeCell ref="P1:AB1"/>
    <mergeCell ref="Q3:R3"/>
    <mergeCell ref="P15:AB15"/>
    <mergeCell ref="A43:M43"/>
    <mergeCell ref="B45:C45"/>
    <mergeCell ref="D45:E45"/>
    <mergeCell ref="F45:G45"/>
    <mergeCell ref="H45:I45"/>
    <mergeCell ref="J45:K45"/>
    <mergeCell ref="L45:M45"/>
    <mergeCell ref="A29:M29"/>
    <mergeCell ref="B31:C31"/>
    <mergeCell ref="D31:E31"/>
    <mergeCell ref="F31:G31"/>
    <mergeCell ref="H31:I31"/>
    <mergeCell ref="J31:K31"/>
    <mergeCell ref="L31:M31"/>
    <mergeCell ref="F73:G73"/>
    <mergeCell ref="H73:I73"/>
    <mergeCell ref="J73:K73"/>
    <mergeCell ref="L73:M73"/>
    <mergeCell ref="A57:M57"/>
    <mergeCell ref="B59:C59"/>
    <mergeCell ref="D59:E59"/>
    <mergeCell ref="F59:G59"/>
    <mergeCell ref="H59:I59"/>
    <mergeCell ref="J59:K59"/>
    <mergeCell ref="L59:M59"/>
    <mergeCell ref="Q17:R17"/>
    <mergeCell ref="S17:T17"/>
    <mergeCell ref="U17:V17"/>
    <mergeCell ref="W17:X17"/>
    <mergeCell ref="Y17:Z17"/>
    <mergeCell ref="AA17:AB17"/>
    <mergeCell ref="A99:M99"/>
    <mergeCell ref="B101:C101"/>
    <mergeCell ref="D101:E101"/>
    <mergeCell ref="F101:G101"/>
    <mergeCell ref="H101:I101"/>
    <mergeCell ref="J101:K101"/>
    <mergeCell ref="L101:M101"/>
    <mergeCell ref="A85:M85"/>
    <mergeCell ref="B87:C87"/>
    <mergeCell ref="D87:E87"/>
    <mergeCell ref="F87:G87"/>
    <mergeCell ref="H87:I87"/>
    <mergeCell ref="J87:K87"/>
    <mergeCell ref="L87:M87"/>
    <mergeCell ref="A71:M71"/>
    <mergeCell ref="B73:C73"/>
    <mergeCell ref="D73:E73"/>
    <mergeCell ref="P43:AB43"/>
    <mergeCell ref="Q45:R45"/>
    <mergeCell ref="S45:T45"/>
    <mergeCell ref="U45:V45"/>
    <mergeCell ref="W45:X45"/>
    <mergeCell ref="Y45:Z45"/>
    <mergeCell ref="AA45:AB45"/>
    <mergeCell ref="P29:AB29"/>
    <mergeCell ref="Q31:R31"/>
    <mergeCell ref="S31:T31"/>
    <mergeCell ref="U31:V31"/>
    <mergeCell ref="W31:X31"/>
    <mergeCell ref="Y31:Z31"/>
    <mergeCell ref="AA31:AB31"/>
    <mergeCell ref="P71:AB71"/>
    <mergeCell ref="Q73:R73"/>
    <mergeCell ref="S73:T73"/>
    <mergeCell ref="U73:V73"/>
    <mergeCell ref="W73:X73"/>
    <mergeCell ref="Y73:Z73"/>
    <mergeCell ref="AA73:AB73"/>
    <mergeCell ref="P57:AB57"/>
    <mergeCell ref="Q59:R59"/>
    <mergeCell ref="S59:T59"/>
    <mergeCell ref="U59:V59"/>
    <mergeCell ref="W59:X59"/>
    <mergeCell ref="Y59:Z59"/>
    <mergeCell ref="AA59:AB59"/>
    <mergeCell ref="P99:AB99"/>
    <mergeCell ref="Q101:R101"/>
    <mergeCell ref="S101:T101"/>
    <mergeCell ref="U101:V101"/>
    <mergeCell ref="W101:X101"/>
    <mergeCell ref="Y101:Z101"/>
    <mergeCell ref="AA101:AB101"/>
    <mergeCell ref="P85:AB85"/>
    <mergeCell ref="Q87:R87"/>
    <mergeCell ref="S87:T87"/>
    <mergeCell ref="U87:V87"/>
    <mergeCell ref="W87:X87"/>
    <mergeCell ref="Y87:Z87"/>
    <mergeCell ref="AA87:AB87"/>
    <mergeCell ref="P113:AB113"/>
    <mergeCell ref="Q115:R115"/>
    <mergeCell ref="S115:T115"/>
    <mergeCell ref="U115:V115"/>
    <mergeCell ref="W115:X115"/>
    <mergeCell ref="Y115:Z115"/>
    <mergeCell ref="AA115:AB115"/>
    <mergeCell ref="A113:M113"/>
    <mergeCell ref="B115:C115"/>
    <mergeCell ref="D115:E115"/>
    <mergeCell ref="F115:G115"/>
    <mergeCell ref="H115:I115"/>
    <mergeCell ref="J115:K115"/>
    <mergeCell ref="L115:M1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3D68-2D0C-0D45-967A-6F4D96C657AF}">
  <dimension ref="A1:AD172"/>
  <sheetViews>
    <sheetView zoomScale="62" zoomScaleNormal="80" workbookViewId="0">
      <selection activeCell="P1" sqref="P1:AB27"/>
    </sheetView>
  </sheetViews>
  <sheetFormatPr baseColWidth="10" defaultRowHeight="16" x14ac:dyDescent="0.2"/>
  <cols>
    <col min="1" max="1" width="22.5" customWidth="1"/>
    <col min="14" max="14" width="10.83203125" style="86"/>
  </cols>
  <sheetData>
    <row r="1" spans="1:30" x14ac:dyDescent="0.2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  <c r="N1" s="89"/>
      <c r="O1" s="85"/>
      <c r="P1" s="125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1"/>
      <c r="AC1" s="70"/>
      <c r="AD1" s="85"/>
    </row>
    <row r="2" spans="1:3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1"/>
      <c r="N2" s="90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58"/>
      <c r="AC2" s="71"/>
      <c r="AD2" s="70"/>
    </row>
    <row r="3" spans="1:30" x14ac:dyDescent="0.2">
      <c r="A3" s="4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4"/>
      <c r="N3" s="91"/>
      <c r="O3" s="2"/>
      <c r="P3" s="3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1"/>
      <c r="AC3" s="71"/>
      <c r="AD3" s="71"/>
    </row>
    <row r="4" spans="1:30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1"/>
      <c r="N4" s="90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8"/>
      <c r="AC4" s="71"/>
      <c r="AD4" s="71"/>
    </row>
    <row r="5" spans="1:30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1"/>
      <c r="N5" s="90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8"/>
      <c r="AC5" s="71"/>
      <c r="AD5" s="71"/>
    </row>
    <row r="6" spans="1:30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1"/>
      <c r="N6" s="90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58"/>
      <c r="AC6" s="71"/>
      <c r="AD6" s="71"/>
    </row>
    <row r="7" spans="1:30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1"/>
      <c r="N7" s="90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58"/>
      <c r="AC7" s="71"/>
      <c r="AD7" s="71"/>
    </row>
    <row r="8" spans="1:3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1"/>
      <c r="N8" s="90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58"/>
      <c r="AC8" s="71"/>
      <c r="AD8" s="71"/>
    </row>
    <row r="9" spans="1:3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1"/>
      <c r="N9" s="90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58"/>
      <c r="AC9" s="71"/>
      <c r="AD9" s="71"/>
    </row>
    <row r="10" spans="1:3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1"/>
      <c r="N10" s="90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58"/>
      <c r="AC10" s="71"/>
      <c r="AD10" s="71"/>
    </row>
    <row r="11" spans="1:3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1"/>
      <c r="N11" s="90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58"/>
      <c r="AC11" s="71"/>
      <c r="AD11" s="71"/>
    </row>
    <row r="12" spans="1:3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90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58"/>
      <c r="AC12" s="71"/>
      <c r="AD12" s="71"/>
    </row>
    <row r="13" spans="1:3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1"/>
      <c r="N13" s="90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58"/>
      <c r="AC13" s="71"/>
      <c r="AD13" s="71"/>
    </row>
    <row r="14" spans="1:30" x14ac:dyDescent="0.2">
      <c r="N14" s="90"/>
      <c r="O14" s="2"/>
      <c r="AC14" s="71"/>
      <c r="AD14" s="71"/>
    </row>
    <row r="15" spans="1:30" x14ac:dyDescent="0.2">
      <c r="A15" s="122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4"/>
      <c r="N15" s="91"/>
      <c r="O15" s="2"/>
      <c r="P15" s="125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1"/>
      <c r="AC15" s="71"/>
      <c r="AD15" s="71"/>
    </row>
    <row r="16" spans="1:3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1"/>
      <c r="N16" s="90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58"/>
      <c r="AC16" s="71"/>
      <c r="AD16" s="71"/>
    </row>
    <row r="17" spans="1:30" x14ac:dyDescent="0.2">
      <c r="A17" s="4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4"/>
      <c r="N17" s="91"/>
      <c r="O17" s="2"/>
      <c r="P17" s="3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1"/>
      <c r="AC17" s="71"/>
      <c r="AD17" s="71"/>
    </row>
    <row r="18" spans="1:3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1"/>
      <c r="N18" s="90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58"/>
      <c r="AC18" s="71"/>
      <c r="AD18" s="71"/>
    </row>
    <row r="19" spans="1:3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1"/>
      <c r="N19" s="90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58"/>
      <c r="AC19" s="71"/>
      <c r="AD19" s="71"/>
    </row>
    <row r="20" spans="1:3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1"/>
      <c r="N20" s="90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58"/>
      <c r="AC20" s="71"/>
      <c r="AD20" s="71"/>
    </row>
    <row r="21" spans="1:3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1"/>
      <c r="N21" s="90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58"/>
      <c r="AC21" s="71"/>
      <c r="AD21" s="71"/>
    </row>
    <row r="22" spans="1:3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1"/>
      <c r="N22" s="90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58"/>
      <c r="AC22" s="71"/>
      <c r="AD22" s="71"/>
    </row>
    <row r="23" spans="1:3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1"/>
      <c r="N23" s="90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58"/>
      <c r="AC23" s="71"/>
      <c r="AD23" s="71"/>
    </row>
    <row r="24" spans="1:3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1"/>
      <c r="N24" s="90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58"/>
      <c r="AC24" s="71"/>
      <c r="AD24" s="71"/>
    </row>
    <row r="25" spans="1:3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1"/>
      <c r="N25" s="90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58"/>
      <c r="AC25" s="71"/>
      <c r="AD25" s="71"/>
    </row>
    <row r="26" spans="1:3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1"/>
      <c r="N26" s="90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58"/>
      <c r="AC26" s="71"/>
      <c r="AD26" s="71"/>
    </row>
    <row r="27" spans="1:3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1"/>
      <c r="N27" s="88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58"/>
      <c r="AC27" s="72"/>
      <c r="AD27" s="71"/>
    </row>
    <row r="28" spans="1:30" x14ac:dyDescent="0.2">
      <c r="N28" s="59" t="s">
        <v>28</v>
      </c>
      <c r="O28" s="82" t="s">
        <v>28</v>
      </c>
      <c r="P28" s="60"/>
      <c r="AC28" s="59" t="s">
        <v>34</v>
      </c>
      <c r="AD28" s="59" t="s">
        <v>28</v>
      </c>
    </row>
    <row r="29" spans="1:30" x14ac:dyDescent="0.2">
      <c r="A29" s="122" t="s">
        <v>15</v>
      </c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4"/>
      <c r="N29" s="94"/>
      <c r="O29" s="2"/>
      <c r="P29" s="125" t="s">
        <v>16</v>
      </c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1"/>
      <c r="AC29" s="70"/>
      <c r="AD29" s="71"/>
    </row>
    <row r="30" spans="1:30" x14ac:dyDescent="0.2">
      <c r="A30" s="4"/>
      <c r="B30" s="4" t="s">
        <v>5</v>
      </c>
      <c r="C30" s="4" t="s">
        <v>6</v>
      </c>
      <c r="D30" s="4" t="s">
        <v>5</v>
      </c>
      <c r="E30" s="4" t="s">
        <v>6</v>
      </c>
      <c r="F30" s="4" t="s">
        <v>5</v>
      </c>
      <c r="G30" s="4" t="s">
        <v>6</v>
      </c>
      <c r="H30" s="4" t="s">
        <v>5</v>
      </c>
      <c r="I30" s="4" t="s">
        <v>6</v>
      </c>
      <c r="J30" s="4" t="s">
        <v>5</v>
      </c>
      <c r="K30" s="4" t="s">
        <v>6</v>
      </c>
      <c r="L30" s="4" t="s">
        <v>5</v>
      </c>
      <c r="M30" s="11" t="s">
        <v>6</v>
      </c>
      <c r="N30" s="90"/>
      <c r="O30" s="2"/>
      <c r="P30" s="3"/>
      <c r="Q30" s="3" t="s">
        <v>5</v>
      </c>
      <c r="R30" s="3" t="s">
        <v>6</v>
      </c>
      <c r="S30" s="3" t="s">
        <v>5</v>
      </c>
      <c r="T30" s="3" t="s">
        <v>6</v>
      </c>
      <c r="U30" s="3" t="s">
        <v>5</v>
      </c>
      <c r="V30" s="3" t="s">
        <v>6</v>
      </c>
      <c r="W30" s="3" t="s">
        <v>5</v>
      </c>
      <c r="X30" s="3" t="s">
        <v>6</v>
      </c>
      <c r="Y30" s="3" t="s">
        <v>5</v>
      </c>
      <c r="Z30" s="3" t="s">
        <v>6</v>
      </c>
      <c r="AA30" s="3" t="s">
        <v>5</v>
      </c>
      <c r="AB30" s="58" t="s">
        <v>6</v>
      </c>
      <c r="AC30" s="71"/>
      <c r="AD30" s="71"/>
    </row>
    <row r="31" spans="1:30" x14ac:dyDescent="0.2">
      <c r="A31" s="4" t="s">
        <v>9</v>
      </c>
      <c r="B31" s="123" t="s">
        <v>0</v>
      </c>
      <c r="C31" s="123"/>
      <c r="D31" s="123" t="s">
        <v>18</v>
      </c>
      <c r="E31" s="123"/>
      <c r="F31" s="123" t="s">
        <v>4</v>
      </c>
      <c r="G31" s="123"/>
      <c r="H31" s="123" t="s">
        <v>1</v>
      </c>
      <c r="I31" s="123"/>
      <c r="J31" s="123" t="s">
        <v>2</v>
      </c>
      <c r="K31" s="123"/>
      <c r="L31" s="123" t="s">
        <v>3</v>
      </c>
      <c r="M31" s="124"/>
      <c r="N31" s="91"/>
      <c r="O31" s="2"/>
      <c r="P31" s="3" t="s">
        <v>9</v>
      </c>
      <c r="Q31" s="120" t="s">
        <v>0</v>
      </c>
      <c r="R31" s="120"/>
      <c r="S31" s="120" t="s">
        <v>18</v>
      </c>
      <c r="T31" s="120"/>
      <c r="U31" s="120" t="s">
        <v>4</v>
      </c>
      <c r="V31" s="120"/>
      <c r="W31" s="120" t="s">
        <v>1</v>
      </c>
      <c r="X31" s="120"/>
      <c r="Y31" s="120" t="s">
        <v>2</v>
      </c>
      <c r="Z31" s="120"/>
      <c r="AA31" s="120" t="s">
        <v>3</v>
      </c>
      <c r="AB31" s="121"/>
      <c r="AC31" s="71"/>
      <c r="AD31" s="71"/>
    </row>
    <row r="32" spans="1:30" x14ac:dyDescent="0.2">
      <c r="A32" s="4">
        <v>1</v>
      </c>
      <c r="B32" s="4">
        <v>20.29</v>
      </c>
      <c r="C32" s="4">
        <v>24.45</v>
      </c>
      <c r="D32" s="4">
        <v>21.35</v>
      </c>
      <c r="E32" s="4">
        <v>24.51</v>
      </c>
      <c r="F32" s="4">
        <v>-7.6246</v>
      </c>
      <c r="G32" s="4">
        <v>-5.2656000000000001</v>
      </c>
      <c r="H32" s="4">
        <v>0.43740000000000001</v>
      </c>
      <c r="I32" s="4">
        <v>0.4375</v>
      </c>
      <c r="J32" s="4">
        <v>0.6089</v>
      </c>
      <c r="K32" s="4">
        <v>0.60160000000000002</v>
      </c>
      <c r="L32" s="4">
        <v>94.234999999999999</v>
      </c>
      <c r="M32" s="11">
        <v>93.322400000000002</v>
      </c>
      <c r="N32" s="90"/>
      <c r="O32" s="2"/>
      <c r="P32" s="3">
        <v>1</v>
      </c>
      <c r="Q32" s="3" t="s">
        <v>19</v>
      </c>
      <c r="R32" s="3" t="s">
        <v>19</v>
      </c>
      <c r="S32" s="3"/>
      <c r="T32" s="3"/>
      <c r="U32" s="3"/>
      <c r="V32" s="3"/>
      <c r="W32" s="3"/>
      <c r="X32" s="3"/>
      <c r="Y32" s="3"/>
      <c r="Z32" s="3"/>
      <c r="AA32" s="3"/>
      <c r="AB32" s="58"/>
      <c r="AC32" s="71"/>
      <c r="AD32" s="71"/>
    </row>
    <row r="33" spans="1:30" x14ac:dyDescent="0.2">
      <c r="A33" s="4">
        <v>2</v>
      </c>
      <c r="B33" s="4">
        <v>23.21</v>
      </c>
      <c r="C33" s="4">
        <v>22.38</v>
      </c>
      <c r="D33" s="4">
        <v>20.76</v>
      </c>
      <c r="E33" s="4">
        <v>23.49</v>
      </c>
      <c r="F33" s="4">
        <v>6.6540999999999997</v>
      </c>
      <c r="G33" s="4">
        <v>-5.4229000000000003</v>
      </c>
      <c r="H33" s="4">
        <v>0.46310000000000001</v>
      </c>
      <c r="I33" s="4">
        <v>0.43180000000000002</v>
      </c>
      <c r="J33" s="4">
        <v>0.73799999999999999</v>
      </c>
      <c r="K33" s="4">
        <v>0.68540000000000001</v>
      </c>
      <c r="L33" s="4">
        <v>86.472499999999997</v>
      </c>
      <c r="M33" s="11">
        <v>94.945899999999995</v>
      </c>
      <c r="N33" s="90"/>
      <c r="O33" s="2"/>
      <c r="P33" s="3">
        <v>2</v>
      </c>
      <c r="Q33" s="3">
        <v>16.66</v>
      </c>
      <c r="R33" s="3" t="s">
        <v>19</v>
      </c>
      <c r="S33" s="3">
        <v>15.18</v>
      </c>
      <c r="T33" s="3"/>
      <c r="U33" s="3">
        <v>6.6342999999999996</v>
      </c>
      <c r="V33" s="3"/>
      <c r="W33" s="3">
        <v>0.5111</v>
      </c>
      <c r="X33" s="3"/>
      <c r="Y33" s="3">
        <v>0.50180000000000002</v>
      </c>
      <c r="Z33" s="3"/>
      <c r="AA33" s="3">
        <v>81.9011</v>
      </c>
      <c r="AB33" s="58"/>
      <c r="AC33" s="71"/>
      <c r="AD33" s="71"/>
    </row>
    <row r="34" spans="1:30" x14ac:dyDescent="0.2">
      <c r="A34" s="4">
        <v>3</v>
      </c>
      <c r="B34" s="4">
        <v>21.06</v>
      </c>
      <c r="C34" s="4">
        <v>22.55</v>
      </c>
      <c r="D34" s="4">
        <v>18.71</v>
      </c>
      <c r="E34" s="4">
        <v>21.37</v>
      </c>
      <c r="F34" s="4">
        <v>-5.9287000000000001</v>
      </c>
      <c r="G34" s="4">
        <v>-3.0646</v>
      </c>
      <c r="H34" s="4">
        <v>0.39529999999999998</v>
      </c>
      <c r="I34" s="4">
        <v>0.44209999999999999</v>
      </c>
      <c r="J34" s="4">
        <v>0.67759999999999998</v>
      </c>
      <c r="K34" s="4">
        <v>0.62070000000000003</v>
      </c>
      <c r="L34" s="4">
        <v>91.527100000000004</v>
      </c>
      <c r="M34" s="11">
        <v>90.962400000000002</v>
      </c>
      <c r="N34" s="90"/>
      <c r="O34" s="2"/>
      <c r="P34" s="3">
        <v>3</v>
      </c>
      <c r="Q34" s="3">
        <v>17.95</v>
      </c>
      <c r="R34" s="3">
        <v>16.11</v>
      </c>
      <c r="S34" s="3">
        <v>15.27</v>
      </c>
      <c r="T34" s="3">
        <v>16.239999999999998</v>
      </c>
      <c r="U34" s="3">
        <v>5.8872</v>
      </c>
      <c r="V34" s="3">
        <v>-9.2753999999999994</v>
      </c>
      <c r="W34" s="3">
        <v>0.53449999999999998</v>
      </c>
      <c r="X34" s="3">
        <v>0.44259999999999999</v>
      </c>
      <c r="Y34" s="3">
        <v>0.59260000000000002</v>
      </c>
      <c r="Z34" s="3">
        <v>0.43480000000000002</v>
      </c>
      <c r="AA34" s="3">
        <v>68.753399999999999</v>
      </c>
      <c r="AB34" s="58">
        <v>83.710899999999995</v>
      </c>
      <c r="AC34" s="71"/>
      <c r="AD34" s="71"/>
    </row>
    <row r="35" spans="1:30" x14ac:dyDescent="0.2">
      <c r="A35" s="4">
        <v>4</v>
      </c>
      <c r="B35" s="45">
        <v>18.36</v>
      </c>
      <c r="C35" s="4">
        <v>23.82</v>
      </c>
      <c r="D35" s="4">
        <v>21.31</v>
      </c>
      <c r="E35" s="4">
        <v>20.94</v>
      </c>
      <c r="F35" s="4">
        <v>0.70730000000000004</v>
      </c>
      <c r="G35" s="4">
        <v>5.1222000000000003</v>
      </c>
      <c r="H35" s="45">
        <v>0.49359999999999998</v>
      </c>
      <c r="I35" s="4">
        <v>0.43690000000000001</v>
      </c>
      <c r="J35" s="45">
        <v>0.72170000000000001</v>
      </c>
      <c r="K35" s="4">
        <v>0.63390000000000002</v>
      </c>
      <c r="L35" s="4">
        <v>94.057100000000005</v>
      </c>
      <c r="M35" s="11">
        <v>88.4816</v>
      </c>
      <c r="N35" s="90">
        <v>135.24</v>
      </c>
      <c r="O35" s="2"/>
      <c r="P35" s="3">
        <v>4</v>
      </c>
      <c r="Q35" s="3" t="s">
        <v>19</v>
      </c>
      <c r="R35" s="3">
        <v>14.78</v>
      </c>
      <c r="S35" s="3"/>
      <c r="T35" s="3">
        <v>11.66</v>
      </c>
      <c r="U35" s="3"/>
      <c r="V35" s="3">
        <v>-8.8569999999999993</v>
      </c>
      <c r="W35" s="3"/>
      <c r="X35" s="3">
        <v>0.63700000000000001</v>
      </c>
      <c r="Y35" s="3"/>
      <c r="Z35" s="3">
        <v>0.72089999999999999</v>
      </c>
      <c r="AA35" s="3"/>
      <c r="AB35" s="58">
        <v>51.332099999999997</v>
      </c>
      <c r="AC35" s="71"/>
      <c r="AD35" s="71"/>
    </row>
    <row r="36" spans="1:30" x14ac:dyDescent="0.2">
      <c r="A36" s="4">
        <v>5</v>
      </c>
      <c r="B36" s="4">
        <v>20.46</v>
      </c>
      <c r="C36" s="4">
        <v>24.72</v>
      </c>
      <c r="D36" s="4">
        <v>22.31</v>
      </c>
      <c r="E36" s="4">
        <v>18.93</v>
      </c>
      <c r="F36" s="4">
        <v>-1.4736</v>
      </c>
      <c r="G36" s="4">
        <v>-5.2461000000000002</v>
      </c>
      <c r="H36" s="4">
        <v>0.39760000000000001</v>
      </c>
      <c r="I36" s="4">
        <v>0.4698</v>
      </c>
      <c r="J36" s="4">
        <v>0.68069999999999997</v>
      </c>
      <c r="K36" s="4">
        <v>0.63180000000000003</v>
      </c>
      <c r="L36" s="4">
        <v>95.994200000000006</v>
      </c>
      <c r="M36" s="11">
        <v>86.865200000000002</v>
      </c>
      <c r="N36" s="90"/>
      <c r="O36" s="2"/>
      <c r="P36" s="3">
        <v>5</v>
      </c>
      <c r="Q36" s="3">
        <v>16.93</v>
      </c>
      <c r="R36" s="3">
        <v>13.08</v>
      </c>
      <c r="S36" s="3">
        <v>15.72</v>
      </c>
      <c r="T36" s="3">
        <v>10.02</v>
      </c>
      <c r="U36" s="3">
        <v>3.7002000000000002</v>
      </c>
      <c r="V36" s="3">
        <v>-3.0194999999999999</v>
      </c>
      <c r="W36" s="3">
        <v>0.51649999999999996</v>
      </c>
      <c r="X36" s="3">
        <v>0.77390000000000003</v>
      </c>
      <c r="Y36" s="3">
        <v>0.63449999999999995</v>
      </c>
      <c r="Z36" s="3">
        <v>0.63980000000000004</v>
      </c>
      <c r="AA36" s="3">
        <v>55.2117</v>
      </c>
      <c r="AB36" s="58">
        <v>56.815199999999997</v>
      </c>
      <c r="AC36" s="71"/>
      <c r="AD36" s="71"/>
    </row>
    <row r="37" spans="1:30" x14ac:dyDescent="0.2">
      <c r="A37" s="4">
        <v>6</v>
      </c>
      <c r="B37" s="4">
        <v>21.31</v>
      </c>
      <c r="C37" s="45">
        <v>20.71</v>
      </c>
      <c r="D37" s="4">
        <v>21.07</v>
      </c>
      <c r="E37" s="4">
        <v>19.079999999999998</v>
      </c>
      <c r="F37" s="4">
        <v>-3.9866999999999999</v>
      </c>
      <c r="G37" s="4">
        <v>-10.2087</v>
      </c>
      <c r="H37" s="4">
        <v>0.39460000000000001</v>
      </c>
      <c r="I37" s="45">
        <v>0.4718</v>
      </c>
      <c r="J37" s="4">
        <v>0.59379999999999999</v>
      </c>
      <c r="K37" s="45">
        <v>0.67249999999999999</v>
      </c>
      <c r="L37" s="4">
        <v>95.343999999999994</v>
      </c>
      <c r="M37" s="11">
        <v>87.572299999999998</v>
      </c>
      <c r="N37" s="90"/>
      <c r="O37" s="2">
        <v>121.99</v>
      </c>
      <c r="P37" s="3">
        <v>6</v>
      </c>
      <c r="Q37" s="3">
        <v>17.87</v>
      </c>
      <c r="R37" s="45">
        <v>11.71</v>
      </c>
      <c r="S37" s="3">
        <v>19.489999999999998</v>
      </c>
      <c r="T37" s="3">
        <v>9.8000000000000007</v>
      </c>
      <c r="U37" s="3">
        <v>5.2043999999999997</v>
      </c>
      <c r="V37" s="3">
        <v>-4.5351999999999997</v>
      </c>
      <c r="W37" s="3">
        <v>0.49020000000000002</v>
      </c>
      <c r="X37" s="45">
        <v>0.62009999999999998</v>
      </c>
      <c r="Y37" s="3">
        <v>0.47499999999999998</v>
      </c>
      <c r="Z37" s="45">
        <v>0.72729999999999995</v>
      </c>
      <c r="AA37" s="3">
        <v>95.655199999999994</v>
      </c>
      <c r="AB37" s="58">
        <v>53.809100000000001</v>
      </c>
      <c r="AC37" s="71"/>
      <c r="AD37" s="71">
        <v>71.16</v>
      </c>
    </row>
    <row r="38" spans="1:30" x14ac:dyDescent="0.2">
      <c r="A38" s="4">
        <v>7</v>
      </c>
      <c r="B38" s="45">
        <v>19.510000000000002</v>
      </c>
      <c r="C38" s="45">
        <v>20.78</v>
      </c>
      <c r="D38" s="4">
        <v>21.31</v>
      </c>
      <c r="E38" s="4">
        <v>20.63</v>
      </c>
      <c r="F38" s="4">
        <v>-0.59330000000000005</v>
      </c>
      <c r="G38" s="4">
        <v>-5.2441000000000004</v>
      </c>
      <c r="H38" s="45">
        <v>0.43309999999999998</v>
      </c>
      <c r="I38" s="45">
        <v>0.4919</v>
      </c>
      <c r="J38" s="45">
        <v>0.73619999999999997</v>
      </c>
      <c r="K38" s="45">
        <v>0.6724</v>
      </c>
      <c r="L38" s="4">
        <v>82.061599999999999</v>
      </c>
      <c r="M38" s="11">
        <v>89.507999999999996</v>
      </c>
      <c r="N38" s="90">
        <v>139.61000000000001</v>
      </c>
      <c r="O38" s="2">
        <v>131.97999999999999</v>
      </c>
      <c r="P38" s="3">
        <v>7</v>
      </c>
      <c r="Q38" s="45">
        <v>11.36</v>
      </c>
      <c r="R38" s="45">
        <v>11.36</v>
      </c>
      <c r="S38" s="3">
        <v>10.119999999999999</v>
      </c>
      <c r="T38" s="3">
        <v>9.98</v>
      </c>
      <c r="U38" s="3">
        <v>2.0171000000000001</v>
      </c>
      <c r="V38" s="3">
        <v>-4.0259</v>
      </c>
      <c r="W38" s="45">
        <v>0.81540000000000001</v>
      </c>
      <c r="X38" s="45">
        <v>0.72699999999999998</v>
      </c>
      <c r="Y38" s="45">
        <v>0.84399999999999997</v>
      </c>
      <c r="Z38" s="45">
        <v>0.76490000000000002</v>
      </c>
      <c r="AA38" s="3">
        <v>37.152299999999997</v>
      </c>
      <c r="AB38" s="58">
        <v>47.118499999999997</v>
      </c>
      <c r="AC38" s="71">
        <v>75.73</v>
      </c>
      <c r="AD38" s="71">
        <v>75.64</v>
      </c>
    </row>
    <row r="39" spans="1:30" x14ac:dyDescent="0.2">
      <c r="A39" s="4">
        <v>8</v>
      </c>
      <c r="B39" s="4" t="s">
        <v>19</v>
      </c>
      <c r="C39" s="4">
        <v>22.82</v>
      </c>
      <c r="D39" s="4"/>
      <c r="E39" s="4">
        <v>21.48</v>
      </c>
      <c r="F39" s="4"/>
      <c r="G39" s="4">
        <v>-5.6024000000000003</v>
      </c>
      <c r="H39" s="4"/>
      <c r="I39" s="4">
        <v>0.39589999999999997</v>
      </c>
      <c r="J39" s="4"/>
      <c r="K39" s="4">
        <v>0.67600000000000005</v>
      </c>
      <c r="L39" s="4"/>
      <c r="M39" s="11">
        <v>89.213700000000003</v>
      </c>
      <c r="N39" s="90"/>
      <c r="O39" s="2"/>
      <c r="P39" s="3">
        <v>8</v>
      </c>
      <c r="Q39" s="3">
        <v>17.61</v>
      </c>
      <c r="R39" s="3">
        <v>17.309999999999999</v>
      </c>
      <c r="S39" s="3">
        <v>14.64</v>
      </c>
      <c r="T39" s="3">
        <v>15.72</v>
      </c>
      <c r="U39" s="3">
        <v>-5.0669000000000004</v>
      </c>
      <c r="V39" s="3">
        <v>-7.9032</v>
      </c>
      <c r="W39" s="3">
        <v>0.55459999999999998</v>
      </c>
      <c r="X39" s="3">
        <v>0.61350000000000005</v>
      </c>
      <c r="Y39" s="3">
        <v>0.54279999999999995</v>
      </c>
      <c r="Z39" s="3">
        <v>0.62070000000000003</v>
      </c>
      <c r="AA39" s="3">
        <v>86.241299999999995</v>
      </c>
      <c r="AB39" s="58">
        <v>59.064</v>
      </c>
      <c r="AC39" s="71"/>
      <c r="AD39" s="71"/>
    </row>
    <row r="40" spans="1:30" x14ac:dyDescent="0.2">
      <c r="A40" s="4">
        <v>9</v>
      </c>
      <c r="B40" s="45">
        <v>18.739999999999998</v>
      </c>
      <c r="C40" s="45">
        <v>20.91</v>
      </c>
      <c r="D40" s="4">
        <v>19.98</v>
      </c>
      <c r="E40" s="4">
        <v>17.829999999999998</v>
      </c>
      <c r="F40" s="4">
        <v>1.1164000000000001</v>
      </c>
      <c r="G40" s="4">
        <v>-2.835</v>
      </c>
      <c r="H40" s="45">
        <v>0.4093</v>
      </c>
      <c r="I40" s="45">
        <v>0.57989999999999997</v>
      </c>
      <c r="J40" s="45">
        <v>0.72409999999999997</v>
      </c>
      <c r="K40" s="45">
        <v>0.70979999999999999</v>
      </c>
      <c r="L40" s="4">
        <v>76.118499999999997</v>
      </c>
      <c r="M40" s="11">
        <v>79.382599999999996</v>
      </c>
      <c r="N40" s="90">
        <v>140.05000000000001</v>
      </c>
      <c r="O40" s="2">
        <v>126.09</v>
      </c>
      <c r="P40" s="3">
        <v>9</v>
      </c>
      <c r="Q40" s="45">
        <v>14.6</v>
      </c>
      <c r="R40" s="3">
        <v>14.61</v>
      </c>
      <c r="S40" s="3">
        <v>11.2</v>
      </c>
      <c r="T40" s="3">
        <v>10.94</v>
      </c>
      <c r="U40" s="3">
        <v>1.5623</v>
      </c>
      <c r="V40" s="3">
        <v>-3.0133999999999999</v>
      </c>
      <c r="W40" s="45">
        <v>0.75749999999999995</v>
      </c>
      <c r="X40" s="3">
        <v>0.76890000000000003</v>
      </c>
      <c r="Y40" s="45">
        <v>0.83509999999999995</v>
      </c>
      <c r="Z40" s="3">
        <v>0.78010000000000002</v>
      </c>
      <c r="AA40" s="3">
        <v>41.3324</v>
      </c>
      <c r="AB40" s="58">
        <v>49.1646</v>
      </c>
      <c r="AC40" s="71">
        <v>64.45</v>
      </c>
      <c r="AD40" s="71"/>
    </row>
    <row r="41" spans="1:30" x14ac:dyDescent="0.2">
      <c r="A41" s="4">
        <v>10</v>
      </c>
      <c r="B41" s="4">
        <v>21.67</v>
      </c>
      <c r="C41" s="4">
        <v>23.14</v>
      </c>
      <c r="D41" s="4">
        <v>18.72</v>
      </c>
      <c r="E41" s="4">
        <v>20.350000000000001</v>
      </c>
      <c r="F41" s="4">
        <v>-6.3590999999999998</v>
      </c>
      <c r="G41" s="4">
        <v>-4.9295</v>
      </c>
      <c r="H41" s="4">
        <v>0.3695</v>
      </c>
      <c r="I41" s="4">
        <v>0.39910000000000001</v>
      </c>
      <c r="J41" s="4">
        <v>0.76200000000000001</v>
      </c>
      <c r="K41" s="4">
        <v>0.78239999999999998</v>
      </c>
      <c r="L41" s="4">
        <v>98.872600000000006</v>
      </c>
      <c r="M41" s="11">
        <v>96.600300000000004</v>
      </c>
      <c r="N41" s="90"/>
      <c r="O41" s="2"/>
      <c r="P41" s="3">
        <v>10</v>
      </c>
      <c r="Q41" s="45">
        <v>14.03</v>
      </c>
      <c r="R41" s="45">
        <v>11.49</v>
      </c>
      <c r="S41" s="3">
        <v>13.69</v>
      </c>
      <c r="T41" s="3">
        <v>8.08</v>
      </c>
      <c r="U41" s="3">
        <v>-4.7034000000000002</v>
      </c>
      <c r="V41" s="3">
        <v>-2.254</v>
      </c>
      <c r="W41" s="45">
        <v>0.74829999999999997</v>
      </c>
      <c r="X41" s="45">
        <v>0.70809999999999995</v>
      </c>
      <c r="Y41" s="45">
        <v>0.7833</v>
      </c>
      <c r="Z41" s="45">
        <v>0.75590000000000002</v>
      </c>
      <c r="AA41" s="3">
        <v>42.917999999999999</v>
      </c>
      <c r="AB41" s="58">
        <v>55.022399999999998</v>
      </c>
      <c r="AC41" s="71">
        <v>70.89</v>
      </c>
      <c r="AD41" s="71">
        <v>74.22</v>
      </c>
    </row>
    <row r="42" spans="1:30" x14ac:dyDescent="0.2">
      <c r="N42" s="90"/>
      <c r="O42" s="2"/>
      <c r="AC42" s="71"/>
      <c r="AD42" s="71"/>
    </row>
    <row r="43" spans="1:30" x14ac:dyDescent="0.2">
      <c r="A43" s="122" t="s">
        <v>25</v>
      </c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4"/>
      <c r="N43" s="91"/>
      <c r="O43" s="2"/>
      <c r="P43" s="125" t="s">
        <v>16</v>
      </c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1"/>
      <c r="AC43" s="71"/>
      <c r="AD43" s="71"/>
    </row>
    <row r="44" spans="1:30" x14ac:dyDescent="0.2">
      <c r="A44" s="4"/>
      <c r="B44" s="4" t="s">
        <v>5</v>
      </c>
      <c r="C44" s="4" t="s">
        <v>6</v>
      </c>
      <c r="D44" s="4" t="s">
        <v>5</v>
      </c>
      <c r="E44" s="4" t="s">
        <v>6</v>
      </c>
      <c r="F44" s="4" t="s">
        <v>5</v>
      </c>
      <c r="G44" s="4" t="s">
        <v>6</v>
      </c>
      <c r="H44" s="4" t="s">
        <v>5</v>
      </c>
      <c r="I44" s="4" t="s">
        <v>6</v>
      </c>
      <c r="J44" s="4" t="s">
        <v>5</v>
      </c>
      <c r="K44" s="4" t="s">
        <v>6</v>
      </c>
      <c r="L44" s="4" t="s">
        <v>5</v>
      </c>
      <c r="M44" s="11" t="s">
        <v>6</v>
      </c>
      <c r="N44" s="90"/>
      <c r="O44" s="2"/>
      <c r="P44" s="3"/>
      <c r="Q44" s="3" t="s">
        <v>5</v>
      </c>
      <c r="R44" s="3" t="s">
        <v>6</v>
      </c>
      <c r="S44" s="3" t="s">
        <v>5</v>
      </c>
      <c r="T44" s="3" t="s">
        <v>6</v>
      </c>
      <c r="U44" s="3" t="s">
        <v>5</v>
      </c>
      <c r="V44" s="3" t="s">
        <v>6</v>
      </c>
      <c r="W44" s="3" t="s">
        <v>5</v>
      </c>
      <c r="X44" s="3" t="s">
        <v>6</v>
      </c>
      <c r="Y44" s="3" t="s">
        <v>5</v>
      </c>
      <c r="Z44" s="3" t="s">
        <v>6</v>
      </c>
      <c r="AA44" s="3" t="s">
        <v>5</v>
      </c>
      <c r="AB44" s="58" t="s">
        <v>6</v>
      </c>
      <c r="AC44" s="71"/>
      <c r="AD44" s="71"/>
    </row>
    <row r="45" spans="1:30" x14ac:dyDescent="0.2">
      <c r="A45" s="4" t="s">
        <v>10</v>
      </c>
      <c r="B45" s="123" t="s">
        <v>0</v>
      </c>
      <c r="C45" s="123"/>
      <c r="D45" s="123" t="s">
        <v>18</v>
      </c>
      <c r="E45" s="123"/>
      <c r="F45" s="123" t="s">
        <v>4</v>
      </c>
      <c r="G45" s="123"/>
      <c r="H45" s="123" t="s">
        <v>1</v>
      </c>
      <c r="I45" s="123"/>
      <c r="J45" s="123" t="s">
        <v>2</v>
      </c>
      <c r="K45" s="123"/>
      <c r="L45" s="123" t="s">
        <v>3</v>
      </c>
      <c r="M45" s="124"/>
      <c r="N45" s="91"/>
      <c r="O45" s="2"/>
      <c r="P45" s="3" t="s">
        <v>10</v>
      </c>
      <c r="Q45" s="120" t="s">
        <v>0</v>
      </c>
      <c r="R45" s="120"/>
      <c r="S45" s="120" t="s">
        <v>18</v>
      </c>
      <c r="T45" s="120"/>
      <c r="U45" s="120" t="s">
        <v>4</v>
      </c>
      <c r="V45" s="120"/>
      <c r="W45" s="120" t="s">
        <v>1</v>
      </c>
      <c r="X45" s="120"/>
      <c r="Y45" s="120" t="s">
        <v>2</v>
      </c>
      <c r="Z45" s="120"/>
      <c r="AA45" s="120" t="s">
        <v>3</v>
      </c>
      <c r="AB45" s="121"/>
      <c r="AC45" s="71"/>
      <c r="AD45" s="71"/>
    </row>
    <row r="46" spans="1:30" x14ac:dyDescent="0.2">
      <c r="A46" s="4">
        <v>1</v>
      </c>
      <c r="B46" s="4">
        <v>23.31</v>
      </c>
      <c r="C46" s="45">
        <v>22.435700000000001</v>
      </c>
      <c r="D46" s="4">
        <v>22.38</v>
      </c>
      <c r="E46" s="4">
        <v>20.81</v>
      </c>
      <c r="F46" s="4">
        <v>3.0598000000000001</v>
      </c>
      <c r="G46" s="4">
        <v>-2.0169000000000001</v>
      </c>
      <c r="H46" s="4">
        <v>0.52149999999999996</v>
      </c>
      <c r="I46" s="45">
        <v>0.60589999999999999</v>
      </c>
      <c r="J46" s="4">
        <v>0.69550000000000001</v>
      </c>
      <c r="K46" s="45">
        <v>0.68779999999999997</v>
      </c>
      <c r="L46" s="4">
        <v>57.9848</v>
      </c>
      <c r="M46" s="11">
        <v>67.277100000000004</v>
      </c>
      <c r="N46" s="90"/>
      <c r="O46" s="2">
        <v>106.6</v>
      </c>
      <c r="P46" s="3">
        <v>1</v>
      </c>
      <c r="Q46" s="45">
        <v>7.88</v>
      </c>
      <c r="R46" s="45">
        <v>11.49</v>
      </c>
      <c r="S46" s="3">
        <v>5.72</v>
      </c>
      <c r="T46" s="3">
        <v>8.25</v>
      </c>
      <c r="U46" s="3">
        <v>-1.1597</v>
      </c>
      <c r="V46" s="3">
        <v>-2.4826000000000001</v>
      </c>
      <c r="W46" s="45">
        <v>0.88439999999999996</v>
      </c>
      <c r="X46" s="45">
        <v>0.88780000000000003</v>
      </c>
      <c r="Y46" s="45">
        <v>0.90859999999999996</v>
      </c>
      <c r="Z46" s="45">
        <v>0.86929999999999996</v>
      </c>
      <c r="AA46" s="3">
        <v>23.848400000000002</v>
      </c>
      <c r="AB46" s="58">
        <v>30.132400000000001</v>
      </c>
      <c r="AC46" s="71">
        <v>57.11</v>
      </c>
      <c r="AD46" s="71">
        <v>55.82</v>
      </c>
    </row>
    <row r="47" spans="1:30" x14ac:dyDescent="0.2">
      <c r="A47" s="4">
        <v>2</v>
      </c>
      <c r="B47" s="4">
        <v>23.61</v>
      </c>
      <c r="C47" s="45">
        <v>20.8124</v>
      </c>
      <c r="D47" s="4">
        <v>25.33</v>
      </c>
      <c r="E47" s="4">
        <v>19.809999999999999</v>
      </c>
      <c r="F47" s="4">
        <v>7.5072999999999999</v>
      </c>
      <c r="G47" s="4">
        <v>-6.2564000000000002</v>
      </c>
      <c r="H47" s="4">
        <v>0.44290000000000002</v>
      </c>
      <c r="I47" s="45">
        <v>0.55259999999999998</v>
      </c>
      <c r="J47" s="4">
        <v>0.66679999999999995</v>
      </c>
      <c r="K47" s="45">
        <v>0.76870000000000005</v>
      </c>
      <c r="L47" s="4">
        <v>70.081800000000001</v>
      </c>
      <c r="M47" s="11">
        <v>67.202299999999994</v>
      </c>
      <c r="N47" s="90"/>
      <c r="O47" s="2">
        <v>99.21</v>
      </c>
      <c r="P47" s="3">
        <v>2</v>
      </c>
      <c r="Q47" s="3">
        <v>13.53</v>
      </c>
      <c r="R47" s="3">
        <v>16.27</v>
      </c>
      <c r="S47" s="3">
        <v>8.08</v>
      </c>
      <c r="T47" s="3">
        <v>13.01</v>
      </c>
      <c r="U47" s="3">
        <v>-5.4532999999999996</v>
      </c>
      <c r="V47" s="3">
        <v>-3.3595000000000002</v>
      </c>
      <c r="W47" s="3">
        <v>0.85489999999999999</v>
      </c>
      <c r="X47" s="3">
        <v>0.80800000000000005</v>
      </c>
      <c r="Y47" s="3">
        <v>0.84030000000000005</v>
      </c>
      <c r="Z47" s="3">
        <v>0.82050000000000001</v>
      </c>
      <c r="AA47" s="3">
        <v>29.142299999999999</v>
      </c>
      <c r="AB47" s="58">
        <v>38.178400000000003</v>
      </c>
      <c r="AC47" s="71"/>
      <c r="AD47" s="71"/>
    </row>
    <row r="48" spans="1:30" x14ac:dyDescent="0.2">
      <c r="A48" s="4">
        <v>3</v>
      </c>
      <c r="B48" s="4">
        <v>22.66</v>
      </c>
      <c r="C48" s="4">
        <v>23.85</v>
      </c>
      <c r="D48" s="4">
        <v>29.25</v>
      </c>
      <c r="E48" s="4">
        <v>25.43</v>
      </c>
      <c r="F48" s="4">
        <v>-11.3409</v>
      </c>
      <c r="G48" s="4">
        <v>-7.7026000000000003</v>
      </c>
      <c r="H48" s="4">
        <v>0.51790000000000003</v>
      </c>
      <c r="I48" s="4">
        <v>0.52939999999999998</v>
      </c>
      <c r="J48" s="4">
        <v>0.68389999999999995</v>
      </c>
      <c r="K48" s="4">
        <v>0.65900000000000003</v>
      </c>
      <c r="L48" s="4">
        <v>64.627799999999993</v>
      </c>
      <c r="M48" s="11">
        <v>65.026399999999995</v>
      </c>
      <c r="N48" s="90"/>
      <c r="O48" s="2"/>
      <c r="P48" s="3">
        <v>3</v>
      </c>
      <c r="Q48" s="3">
        <v>16.440000000000001</v>
      </c>
      <c r="R48" s="3">
        <v>19.48</v>
      </c>
      <c r="S48" s="3">
        <v>13.42</v>
      </c>
      <c r="T48" s="3">
        <v>14.51</v>
      </c>
      <c r="U48" s="3">
        <v>-4.8304</v>
      </c>
      <c r="V48" s="3">
        <v>-5.3907999999999996</v>
      </c>
      <c r="W48" s="3">
        <v>0.8659</v>
      </c>
      <c r="X48" s="3">
        <v>0.80869999999999997</v>
      </c>
      <c r="Y48" s="3">
        <v>0.78649999999999998</v>
      </c>
      <c r="Z48" s="3">
        <v>0.73509999999999998</v>
      </c>
      <c r="AA48" s="3">
        <v>33.404899999999998</v>
      </c>
      <c r="AB48" s="58">
        <v>39.847900000000003</v>
      </c>
      <c r="AC48" s="71"/>
      <c r="AD48" s="71"/>
    </row>
    <row r="49" spans="1:30" x14ac:dyDescent="0.2">
      <c r="A49" s="4">
        <v>4</v>
      </c>
      <c r="B49" s="4">
        <v>23.61</v>
      </c>
      <c r="C49" s="4">
        <v>21.87</v>
      </c>
      <c r="D49" s="4">
        <v>24.38</v>
      </c>
      <c r="E49" s="4">
        <v>20.91</v>
      </c>
      <c r="F49" s="4">
        <v>-12.2874</v>
      </c>
      <c r="G49" s="4">
        <v>-3.6063999999999998</v>
      </c>
      <c r="H49" s="4">
        <v>0.45519999999999999</v>
      </c>
      <c r="I49" s="4">
        <v>0.53320000000000001</v>
      </c>
      <c r="J49" s="4">
        <v>0.66930000000000001</v>
      </c>
      <c r="K49" s="4">
        <v>0.70420000000000005</v>
      </c>
      <c r="L49" s="4">
        <v>68.887299999999996</v>
      </c>
      <c r="M49" s="11">
        <v>70.144400000000005</v>
      </c>
      <c r="N49" s="90"/>
      <c r="O49" s="2"/>
      <c r="P49" s="3">
        <v>4</v>
      </c>
      <c r="Q49" s="3">
        <v>15.7</v>
      </c>
      <c r="R49" s="3">
        <v>16.28</v>
      </c>
      <c r="S49" s="3">
        <v>12.35</v>
      </c>
      <c r="T49" s="3">
        <v>13.69</v>
      </c>
      <c r="U49" s="3">
        <v>-2.8555999999999999</v>
      </c>
      <c r="V49" s="3">
        <v>-2.6976</v>
      </c>
      <c r="W49" s="3">
        <v>0.84419999999999995</v>
      </c>
      <c r="X49" s="3">
        <v>0.80549999999999999</v>
      </c>
      <c r="Y49" s="35">
        <v>0.82340000000000002</v>
      </c>
      <c r="Z49" s="3">
        <v>0.65790000000000004</v>
      </c>
      <c r="AA49" s="3">
        <v>31.061199999999999</v>
      </c>
      <c r="AB49" s="58">
        <v>50.560200000000002</v>
      </c>
      <c r="AC49" s="71"/>
      <c r="AD49" s="71"/>
    </row>
    <row r="50" spans="1:30" x14ac:dyDescent="0.2">
      <c r="A50" s="4">
        <v>5</v>
      </c>
      <c r="B50" s="4">
        <v>25.52</v>
      </c>
      <c r="C50" s="4">
        <v>23.45</v>
      </c>
      <c r="D50" s="4">
        <v>26.61</v>
      </c>
      <c r="E50" s="4">
        <v>27.35</v>
      </c>
      <c r="F50" s="4">
        <v>-12.286199999999999</v>
      </c>
      <c r="G50" s="4">
        <v>-5.5986000000000002</v>
      </c>
      <c r="H50" s="4">
        <v>0.5333</v>
      </c>
      <c r="I50" s="4">
        <v>0.53839999999999999</v>
      </c>
      <c r="J50" s="4">
        <v>0.67789999999999995</v>
      </c>
      <c r="K50" s="4">
        <v>0.69920000000000004</v>
      </c>
      <c r="L50" s="4">
        <v>70.714799999999997</v>
      </c>
      <c r="M50" s="11">
        <v>80.715299999999999</v>
      </c>
      <c r="N50" s="90"/>
      <c r="O50" s="2"/>
      <c r="P50" s="3">
        <v>5</v>
      </c>
      <c r="Q50" s="3">
        <v>14.13</v>
      </c>
      <c r="R50" s="3">
        <v>18.53</v>
      </c>
      <c r="S50" s="3">
        <v>10.67</v>
      </c>
      <c r="T50" s="3">
        <v>11.26</v>
      </c>
      <c r="U50" s="3">
        <v>-5.3150000000000004</v>
      </c>
      <c r="V50" s="3">
        <v>-6.1665999999999999</v>
      </c>
      <c r="W50" s="3">
        <v>0.84770000000000001</v>
      </c>
      <c r="X50" s="3">
        <v>0.87109999999999999</v>
      </c>
      <c r="Y50" s="3">
        <v>0.81030000000000002</v>
      </c>
      <c r="Z50" s="3">
        <v>0.7661</v>
      </c>
      <c r="AA50" s="3">
        <v>33.443100000000001</v>
      </c>
      <c r="AB50" s="58">
        <v>50.556899999999999</v>
      </c>
      <c r="AC50" s="71"/>
      <c r="AD50" s="71"/>
    </row>
    <row r="51" spans="1:30" x14ac:dyDescent="0.2">
      <c r="A51" s="4">
        <v>6</v>
      </c>
      <c r="B51" s="4">
        <v>23.35</v>
      </c>
      <c r="C51" s="4" t="s">
        <v>19</v>
      </c>
      <c r="D51" s="4">
        <v>22.491199999999999</v>
      </c>
      <c r="E51" s="4"/>
      <c r="F51" s="4">
        <v>-12.9246</v>
      </c>
      <c r="G51" s="4"/>
      <c r="H51" s="4">
        <v>0.69299999999999995</v>
      </c>
      <c r="I51" s="36"/>
      <c r="J51" s="4">
        <v>0.60119999999999996</v>
      </c>
      <c r="K51" s="36"/>
      <c r="L51" s="4">
        <v>60.018999999999998</v>
      </c>
      <c r="M51" s="11"/>
      <c r="N51" s="90"/>
      <c r="O51" s="2"/>
      <c r="P51" s="3">
        <v>6</v>
      </c>
      <c r="Q51" s="3">
        <v>14.23</v>
      </c>
      <c r="R51" s="3">
        <v>16.68</v>
      </c>
      <c r="S51" s="3">
        <v>10.64</v>
      </c>
      <c r="T51" s="3">
        <v>12.58</v>
      </c>
      <c r="U51" s="3">
        <v>-5.5632999999999999</v>
      </c>
      <c r="V51" s="3">
        <v>-6.2057000000000002</v>
      </c>
      <c r="W51" s="3">
        <v>0.84140000000000004</v>
      </c>
      <c r="X51" s="3">
        <v>0.83109999999999995</v>
      </c>
      <c r="Y51" s="3">
        <v>0.85960000000000003</v>
      </c>
      <c r="Z51" s="3">
        <v>0.80989999999999995</v>
      </c>
      <c r="AA51" s="3">
        <v>27.881499999999999</v>
      </c>
      <c r="AB51" s="58">
        <v>42.275700000000001</v>
      </c>
      <c r="AC51" s="71"/>
      <c r="AD51" s="71"/>
    </row>
    <row r="52" spans="1:30" x14ac:dyDescent="0.2">
      <c r="A52" s="4">
        <v>7</v>
      </c>
      <c r="B52" s="4">
        <v>22.95</v>
      </c>
      <c r="C52" s="4">
        <v>25.57</v>
      </c>
      <c r="D52" s="4">
        <v>24.33</v>
      </c>
      <c r="E52" s="4">
        <v>22.43</v>
      </c>
      <c r="F52" s="4">
        <v>-5.8539000000000003</v>
      </c>
      <c r="G52" s="4">
        <v>-7.8758999999999997</v>
      </c>
      <c r="H52" s="4">
        <v>0.49159999999999998</v>
      </c>
      <c r="I52" s="4">
        <v>0.58650000000000002</v>
      </c>
      <c r="J52" s="4">
        <v>0.62370000000000003</v>
      </c>
      <c r="K52" s="4">
        <v>0.64570000000000005</v>
      </c>
      <c r="L52" s="4">
        <v>72.064099999999996</v>
      </c>
      <c r="M52" s="11">
        <v>75.538700000000006</v>
      </c>
      <c r="N52" s="90"/>
      <c r="O52" s="2"/>
      <c r="P52" s="3">
        <v>7</v>
      </c>
      <c r="Q52" s="3">
        <v>14.91</v>
      </c>
      <c r="R52" s="3">
        <v>15.33</v>
      </c>
      <c r="S52" s="3">
        <v>10.01</v>
      </c>
      <c r="T52" s="3">
        <v>11.33</v>
      </c>
      <c r="U52" s="3">
        <v>-5.2973999999999997</v>
      </c>
      <c r="V52" s="3">
        <v>-7.2809999999999997</v>
      </c>
      <c r="W52" s="3">
        <v>0.87280000000000002</v>
      </c>
      <c r="X52" s="3">
        <v>0.87529999999999997</v>
      </c>
      <c r="Y52" s="3">
        <v>0.83550000000000002</v>
      </c>
      <c r="Z52" s="3">
        <v>0.81389999999999996</v>
      </c>
      <c r="AA52" s="3">
        <v>30.3535</v>
      </c>
      <c r="AB52" s="58">
        <v>40.461100000000002</v>
      </c>
      <c r="AC52" s="71"/>
      <c r="AD52" s="71"/>
    </row>
    <row r="53" spans="1:30" x14ac:dyDescent="0.2">
      <c r="A53" s="4">
        <v>8</v>
      </c>
      <c r="B53" s="45">
        <v>19.239999999999998</v>
      </c>
      <c r="C53" s="4">
        <v>23.87</v>
      </c>
      <c r="D53" s="4">
        <v>23.25</v>
      </c>
      <c r="E53" s="4">
        <v>20.53</v>
      </c>
      <c r="F53" s="4">
        <v>-2.2176</v>
      </c>
      <c r="G53" s="4">
        <v>-6.3776000000000002</v>
      </c>
      <c r="H53" s="45">
        <v>0.57669999999999999</v>
      </c>
      <c r="I53" s="4">
        <v>0.50939999999999996</v>
      </c>
      <c r="J53" s="45">
        <v>0.74560000000000004</v>
      </c>
      <c r="K53" s="4">
        <v>0.67810000000000004</v>
      </c>
      <c r="L53" s="4">
        <v>62.475099999999998</v>
      </c>
      <c r="M53" s="11">
        <v>70.233699999999999</v>
      </c>
      <c r="N53" s="90">
        <v>107.63</v>
      </c>
      <c r="O53" s="2"/>
      <c r="P53" s="3">
        <v>8</v>
      </c>
      <c r="Q53" s="45">
        <v>9.89</v>
      </c>
      <c r="R53" s="45">
        <v>11.37</v>
      </c>
      <c r="S53" s="3">
        <v>6.74</v>
      </c>
      <c r="T53" s="3">
        <v>8.7100000000000009</v>
      </c>
      <c r="U53" s="3">
        <v>-2.2101000000000002</v>
      </c>
      <c r="V53" s="3">
        <v>-2.778</v>
      </c>
      <c r="W53" s="45">
        <v>0.8367</v>
      </c>
      <c r="X53" s="45">
        <v>0.86399999999999999</v>
      </c>
      <c r="Y53" s="45">
        <v>0.91620000000000001</v>
      </c>
      <c r="Z53" s="45">
        <v>0.82599999999999996</v>
      </c>
      <c r="AA53" s="3">
        <v>19.983599999999999</v>
      </c>
      <c r="AB53" s="58">
        <v>33.7468</v>
      </c>
      <c r="AC53" s="71">
        <v>57.72</v>
      </c>
      <c r="AD53" s="71">
        <v>62.17</v>
      </c>
    </row>
    <row r="54" spans="1:30" x14ac:dyDescent="0.2">
      <c r="A54" s="4">
        <v>9</v>
      </c>
      <c r="B54" s="45">
        <v>20.74</v>
      </c>
      <c r="C54" s="45">
        <v>19.07</v>
      </c>
      <c r="D54" s="4">
        <v>23.42</v>
      </c>
      <c r="E54" s="4">
        <v>19.82</v>
      </c>
      <c r="F54" s="4">
        <v>-5.4457000000000004</v>
      </c>
      <c r="G54" s="4">
        <v>-7.0273000000000003</v>
      </c>
      <c r="H54" s="45">
        <v>0.53190000000000004</v>
      </c>
      <c r="I54" s="45">
        <v>0.53559999999999997</v>
      </c>
      <c r="J54" s="45">
        <v>0.74790000000000001</v>
      </c>
      <c r="K54" s="45">
        <v>0.70209999999999995</v>
      </c>
      <c r="L54" s="4">
        <v>65.275499999999994</v>
      </c>
      <c r="M54" s="11">
        <v>70.623500000000007</v>
      </c>
      <c r="N54" s="90">
        <v>115.53</v>
      </c>
      <c r="O54" s="2">
        <v>116.89</v>
      </c>
      <c r="P54" s="3">
        <v>9</v>
      </c>
      <c r="Q54" s="3">
        <v>10.31</v>
      </c>
      <c r="R54" s="3">
        <v>13.45</v>
      </c>
      <c r="S54" s="3">
        <v>8.31</v>
      </c>
      <c r="T54" s="3">
        <v>9.82</v>
      </c>
      <c r="U54" s="3">
        <v>-4.0391000000000004</v>
      </c>
      <c r="V54" s="3">
        <v>-6.2419000000000002</v>
      </c>
      <c r="W54" s="3">
        <v>0.84750000000000003</v>
      </c>
      <c r="X54" s="3">
        <v>0.90010000000000001</v>
      </c>
      <c r="Y54" s="3">
        <v>0.93079999999999996</v>
      </c>
      <c r="Z54" s="3">
        <v>0.87709999999999999</v>
      </c>
      <c r="AA54" s="3">
        <v>22.754899999999999</v>
      </c>
      <c r="AB54" s="58">
        <v>32.425899999999999</v>
      </c>
      <c r="AC54" s="71"/>
      <c r="AD54" s="71"/>
    </row>
    <row r="55" spans="1:30" x14ac:dyDescent="0.2">
      <c r="A55" s="4">
        <v>10</v>
      </c>
      <c r="B55" s="45">
        <v>21.58</v>
      </c>
      <c r="C55" s="4">
        <v>25.81</v>
      </c>
      <c r="D55" s="4">
        <v>24.42</v>
      </c>
      <c r="E55" s="4">
        <v>22.37</v>
      </c>
      <c r="F55" s="4">
        <v>5.0788000000000002</v>
      </c>
      <c r="G55" s="4">
        <v>-6.1791999999999998</v>
      </c>
      <c r="H55" s="45">
        <v>0.57969999999999999</v>
      </c>
      <c r="I55" s="4">
        <v>0.51990000000000003</v>
      </c>
      <c r="J55" s="45">
        <v>0.71299999999999997</v>
      </c>
      <c r="K55" s="4">
        <v>0.70850000000000002</v>
      </c>
      <c r="L55" s="4">
        <v>58.694400000000002</v>
      </c>
      <c r="M55" s="11">
        <v>72.965100000000007</v>
      </c>
      <c r="N55" s="90">
        <v>124.85</v>
      </c>
      <c r="O55" s="2"/>
      <c r="P55" s="3">
        <v>10</v>
      </c>
      <c r="Q55" s="45">
        <v>9.0299999999999994</v>
      </c>
      <c r="R55" s="45">
        <v>10.25</v>
      </c>
      <c r="S55" s="3">
        <v>8.41</v>
      </c>
      <c r="T55" s="3">
        <v>9.25</v>
      </c>
      <c r="U55" s="3">
        <v>-4.8556999999999997</v>
      </c>
      <c r="V55" s="3">
        <v>-3.6896</v>
      </c>
      <c r="W55" s="45">
        <v>0.83579999999999999</v>
      </c>
      <c r="X55" s="45">
        <v>0.82989999999999997</v>
      </c>
      <c r="Y55" s="45">
        <v>0.91339999999999999</v>
      </c>
      <c r="Z55" s="45">
        <v>0.89729999999999999</v>
      </c>
      <c r="AA55" s="3">
        <v>21.8385</v>
      </c>
      <c r="AB55" s="58">
        <v>29.2029</v>
      </c>
      <c r="AC55" s="71">
        <v>60.96</v>
      </c>
      <c r="AD55" s="71">
        <v>59.61</v>
      </c>
    </row>
    <row r="56" spans="1:30" x14ac:dyDescent="0.2">
      <c r="N56" s="90"/>
      <c r="O56" s="2"/>
      <c r="AC56" s="71"/>
      <c r="AD56" s="71"/>
    </row>
    <row r="57" spans="1:30" x14ac:dyDescent="0.2">
      <c r="A57" s="122" t="s">
        <v>15</v>
      </c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4"/>
      <c r="N57" s="91"/>
      <c r="O57" s="2"/>
      <c r="P57" s="125" t="s">
        <v>16</v>
      </c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1"/>
      <c r="AC57" s="71"/>
      <c r="AD57" s="71"/>
    </row>
    <row r="58" spans="1:30" x14ac:dyDescent="0.2">
      <c r="A58" s="4"/>
      <c r="B58" s="4" t="s">
        <v>5</v>
      </c>
      <c r="C58" s="4" t="s">
        <v>6</v>
      </c>
      <c r="D58" s="4" t="s">
        <v>5</v>
      </c>
      <c r="E58" s="4" t="s">
        <v>6</v>
      </c>
      <c r="F58" s="4" t="s">
        <v>5</v>
      </c>
      <c r="G58" s="4" t="s">
        <v>6</v>
      </c>
      <c r="H58" s="4" t="s">
        <v>5</v>
      </c>
      <c r="I58" s="4" t="s">
        <v>6</v>
      </c>
      <c r="J58" s="4" t="s">
        <v>5</v>
      </c>
      <c r="K58" s="4" t="s">
        <v>6</v>
      </c>
      <c r="L58" s="4" t="s">
        <v>5</v>
      </c>
      <c r="M58" s="11" t="s">
        <v>6</v>
      </c>
      <c r="N58" s="90"/>
      <c r="O58" s="2"/>
      <c r="P58" s="3"/>
      <c r="Q58" s="3" t="s">
        <v>5</v>
      </c>
      <c r="R58" s="3" t="s">
        <v>6</v>
      </c>
      <c r="S58" s="3" t="s">
        <v>5</v>
      </c>
      <c r="T58" s="3" t="s">
        <v>6</v>
      </c>
      <c r="U58" s="3" t="s">
        <v>5</v>
      </c>
      <c r="V58" s="3" t="s">
        <v>6</v>
      </c>
      <c r="W58" s="3" t="s">
        <v>5</v>
      </c>
      <c r="X58" s="3" t="s">
        <v>6</v>
      </c>
      <c r="Y58" s="3" t="s">
        <v>5</v>
      </c>
      <c r="Z58" s="3" t="s">
        <v>6</v>
      </c>
      <c r="AA58" s="3" t="s">
        <v>5</v>
      </c>
      <c r="AB58" s="58" t="s">
        <v>6</v>
      </c>
      <c r="AC58" s="71"/>
      <c r="AD58" s="71"/>
    </row>
    <row r="59" spans="1:30" x14ac:dyDescent="0.2">
      <c r="A59" s="4" t="s">
        <v>11</v>
      </c>
      <c r="B59" s="123" t="s">
        <v>0</v>
      </c>
      <c r="C59" s="123"/>
      <c r="D59" s="123" t="s">
        <v>18</v>
      </c>
      <c r="E59" s="123"/>
      <c r="F59" s="123" t="s">
        <v>4</v>
      </c>
      <c r="G59" s="123"/>
      <c r="H59" s="123" t="s">
        <v>1</v>
      </c>
      <c r="I59" s="123"/>
      <c r="J59" s="123" t="s">
        <v>2</v>
      </c>
      <c r="K59" s="123"/>
      <c r="L59" s="123" t="s">
        <v>3</v>
      </c>
      <c r="M59" s="124"/>
      <c r="N59" s="91"/>
      <c r="O59" s="2"/>
      <c r="P59" s="3" t="s">
        <v>11</v>
      </c>
      <c r="Q59" s="120" t="s">
        <v>0</v>
      </c>
      <c r="R59" s="120"/>
      <c r="S59" s="120" t="s">
        <v>18</v>
      </c>
      <c r="T59" s="120"/>
      <c r="U59" s="120" t="s">
        <v>4</v>
      </c>
      <c r="V59" s="120"/>
      <c r="W59" s="120" t="s">
        <v>1</v>
      </c>
      <c r="X59" s="120"/>
      <c r="Y59" s="120" t="s">
        <v>2</v>
      </c>
      <c r="Z59" s="120"/>
      <c r="AA59" s="120" t="s">
        <v>3</v>
      </c>
      <c r="AB59" s="121"/>
      <c r="AC59" s="71"/>
      <c r="AD59" s="71"/>
    </row>
    <row r="60" spans="1:30" x14ac:dyDescent="0.2">
      <c r="A60" s="4">
        <v>1</v>
      </c>
      <c r="B60" s="4">
        <v>25.82</v>
      </c>
      <c r="C60" s="4">
        <v>26.97</v>
      </c>
      <c r="D60" s="4">
        <v>25.23</v>
      </c>
      <c r="E60" s="4">
        <v>23.51</v>
      </c>
      <c r="F60" s="4">
        <v>-6.4336000000000002</v>
      </c>
      <c r="G60" s="4">
        <v>-8.7933000000000003</v>
      </c>
      <c r="H60" s="4">
        <v>0.46050000000000002</v>
      </c>
      <c r="I60" s="4">
        <v>0.59919999999999995</v>
      </c>
      <c r="J60" s="4">
        <v>0.76219999999999999</v>
      </c>
      <c r="K60" s="4">
        <v>0.57820000000000005</v>
      </c>
      <c r="L60" s="4">
        <v>94.105599999999995</v>
      </c>
      <c r="M60" s="11">
        <v>85.076999999999998</v>
      </c>
      <c r="N60" s="90"/>
      <c r="O60" s="2"/>
      <c r="P60" s="3">
        <v>1</v>
      </c>
      <c r="Q60" s="3">
        <v>14.3</v>
      </c>
      <c r="R60" s="3" t="s">
        <v>19</v>
      </c>
      <c r="S60" s="3">
        <v>7.23</v>
      </c>
      <c r="T60" s="3"/>
      <c r="U60" s="3">
        <v>1.9733000000000001</v>
      </c>
      <c r="V60" s="3"/>
      <c r="W60" s="3">
        <v>0.71840000000000004</v>
      </c>
      <c r="X60" s="3"/>
      <c r="Y60" s="3">
        <v>0.6502</v>
      </c>
      <c r="Z60" s="3"/>
      <c r="AA60" s="3">
        <v>41.0471</v>
      </c>
      <c r="AB60" s="58"/>
      <c r="AC60" s="71"/>
      <c r="AD60" s="71"/>
    </row>
    <row r="61" spans="1:30" x14ac:dyDescent="0.2">
      <c r="A61" s="4">
        <v>2</v>
      </c>
      <c r="B61" s="4" t="s">
        <v>19</v>
      </c>
      <c r="C61" s="4" t="s">
        <v>19</v>
      </c>
      <c r="D61" s="4"/>
      <c r="E61" s="4"/>
      <c r="F61" s="4"/>
      <c r="G61" s="4"/>
      <c r="H61" s="4"/>
      <c r="I61" s="4"/>
      <c r="J61" s="4"/>
      <c r="K61" s="4"/>
      <c r="L61" s="4"/>
      <c r="M61" s="11"/>
      <c r="N61" s="90"/>
      <c r="O61" s="2"/>
      <c r="P61" s="3">
        <v>2</v>
      </c>
      <c r="Q61" s="3">
        <v>10.130000000000001</v>
      </c>
      <c r="R61" s="3">
        <v>11.58</v>
      </c>
      <c r="S61" s="3">
        <v>9.8000000000000007</v>
      </c>
      <c r="T61" s="3">
        <v>10.210000000000001</v>
      </c>
      <c r="U61" s="3">
        <v>-1.5573999999999999</v>
      </c>
      <c r="V61" s="3">
        <v>3.4066999999999998</v>
      </c>
      <c r="W61" s="3">
        <v>0.68969999999999998</v>
      </c>
      <c r="X61" s="3">
        <v>0.74719999999999998</v>
      </c>
      <c r="Y61" s="3">
        <v>0.78580000000000005</v>
      </c>
      <c r="Z61" s="3">
        <v>0.78200000000000003</v>
      </c>
      <c r="AA61" s="3">
        <v>33.283000000000001</v>
      </c>
      <c r="AB61" s="58">
        <v>36.219200000000001</v>
      </c>
      <c r="AC61" s="71"/>
      <c r="AD61" s="71"/>
    </row>
    <row r="62" spans="1:30" x14ac:dyDescent="0.2">
      <c r="A62" s="4">
        <v>3</v>
      </c>
      <c r="B62" s="4" t="s">
        <v>24</v>
      </c>
      <c r="C62" s="4">
        <v>25.61</v>
      </c>
      <c r="D62" s="4"/>
      <c r="E62" s="4">
        <v>24.51</v>
      </c>
      <c r="F62" s="4"/>
      <c r="G62" s="4">
        <v>-7.7750000000000004</v>
      </c>
      <c r="H62" s="4"/>
      <c r="I62" s="4">
        <v>0.51470000000000005</v>
      </c>
      <c r="J62" s="4"/>
      <c r="K62" s="4">
        <v>0.64970000000000006</v>
      </c>
      <c r="L62" s="4"/>
      <c r="M62" s="11">
        <v>86.055400000000006</v>
      </c>
      <c r="N62" s="90"/>
      <c r="O62" s="2"/>
      <c r="P62" s="3">
        <v>3</v>
      </c>
      <c r="Q62" s="3">
        <v>13.73</v>
      </c>
      <c r="R62" s="45">
        <v>9.1199999999999992</v>
      </c>
      <c r="S62" s="3">
        <v>11.44</v>
      </c>
      <c r="T62" s="3">
        <v>7.15</v>
      </c>
      <c r="U62" s="3">
        <v>2.1699000000000002</v>
      </c>
      <c r="V62" s="3">
        <v>-1.8261000000000001</v>
      </c>
      <c r="W62" s="3">
        <v>0.68530000000000002</v>
      </c>
      <c r="X62" s="45">
        <v>0.75209999999999999</v>
      </c>
      <c r="Y62" s="3">
        <v>0.73929999999999996</v>
      </c>
      <c r="Z62" s="45">
        <v>0.78159999999999996</v>
      </c>
      <c r="AA62" s="3">
        <v>45.385599999999997</v>
      </c>
      <c r="AB62" s="58">
        <v>37.442100000000003</v>
      </c>
      <c r="AC62" s="71"/>
      <c r="AD62" s="71">
        <v>52.16</v>
      </c>
    </row>
    <row r="63" spans="1:30" x14ac:dyDescent="0.2">
      <c r="A63" s="4">
        <v>4</v>
      </c>
      <c r="B63" s="4">
        <v>24.81</v>
      </c>
      <c r="C63" s="4">
        <v>25.35</v>
      </c>
      <c r="D63" s="4">
        <v>27.61</v>
      </c>
      <c r="E63" s="4">
        <v>22.41</v>
      </c>
      <c r="F63" s="4">
        <v>-4.976</v>
      </c>
      <c r="G63" s="4">
        <v>-7.6143999999999998</v>
      </c>
      <c r="H63" s="4">
        <v>0.55640000000000001</v>
      </c>
      <c r="I63" s="4">
        <v>0.58879999999999999</v>
      </c>
      <c r="J63" s="4">
        <v>0.65880000000000005</v>
      </c>
      <c r="K63" s="4">
        <v>0.69910000000000005</v>
      </c>
      <c r="L63" s="4">
        <v>93.974100000000007</v>
      </c>
      <c r="M63" s="11">
        <v>90.161100000000005</v>
      </c>
      <c r="N63" s="90"/>
      <c r="O63" s="2"/>
      <c r="P63" s="3">
        <v>4</v>
      </c>
      <c r="Q63" s="3">
        <v>12.87</v>
      </c>
      <c r="R63" s="3">
        <v>12.58</v>
      </c>
      <c r="S63" s="3">
        <v>7.51</v>
      </c>
      <c r="T63" s="3">
        <v>10.32</v>
      </c>
      <c r="U63" s="3">
        <v>-1.6929000000000001</v>
      </c>
      <c r="V63" s="3">
        <v>1.6014999999999999</v>
      </c>
      <c r="W63" s="3">
        <v>0.68500000000000005</v>
      </c>
      <c r="X63" s="3">
        <v>0.80640000000000001</v>
      </c>
      <c r="Y63" s="3">
        <v>0.50949999999999995</v>
      </c>
      <c r="Z63" s="3">
        <v>0.70730000000000004</v>
      </c>
      <c r="AA63" s="3">
        <v>92.213899999999995</v>
      </c>
      <c r="AB63" s="58">
        <v>54.385899999999999</v>
      </c>
      <c r="AC63" s="71"/>
      <c r="AD63" s="71"/>
    </row>
    <row r="64" spans="1:30" x14ac:dyDescent="0.2">
      <c r="A64" s="4">
        <v>5</v>
      </c>
      <c r="B64" s="45">
        <v>22.47</v>
      </c>
      <c r="C64" s="46">
        <v>21.31</v>
      </c>
      <c r="D64" s="4">
        <v>19.809999999999999</v>
      </c>
      <c r="E64" s="36">
        <v>25.91</v>
      </c>
      <c r="F64" s="4">
        <v>-5.3989000000000003</v>
      </c>
      <c r="G64" s="36">
        <v>-6.4996999999999998</v>
      </c>
      <c r="H64" s="45">
        <v>0.68859999999999999</v>
      </c>
      <c r="I64" s="46">
        <v>0.58809999999999996</v>
      </c>
      <c r="J64" s="45">
        <v>0.75670000000000004</v>
      </c>
      <c r="K64" s="46">
        <v>0.75049999999999994</v>
      </c>
      <c r="L64" s="4">
        <v>73.216300000000004</v>
      </c>
      <c r="M64" s="11">
        <v>95.358000000000004</v>
      </c>
      <c r="N64" s="90">
        <v>124.54</v>
      </c>
      <c r="O64" s="2">
        <v>124.13</v>
      </c>
      <c r="P64" s="3">
        <v>5</v>
      </c>
      <c r="Q64" s="3">
        <v>12.75</v>
      </c>
      <c r="R64" s="3">
        <v>12.64</v>
      </c>
      <c r="S64" s="3">
        <v>7.91</v>
      </c>
      <c r="T64" s="3">
        <v>8.99</v>
      </c>
      <c r="U64" s="3">
        <v>4.8787000000000003</v>
      </c>
      <c r="V64" s="3">
        <v>-5.3144</v>
      </c>
      <c r="W64" s="3">
        <v>0.69410000000000005</v>
      </c>
      <c r="X64" s="3">
        <v>0.68420000000000003</v>
      </c>
      <c r="Y64" s="3">
        <v>0.65629999999999999</v>
      </c>
      <c r="Z64" s="3">
        <v>0.69479999999999997</v>
      </c>
      <c r="AA64" s="3">
        <v>41.854100000000003</v>
      </c>
      <c r="AB64" s="58">
        <v>49.83</v>
      </c>
      <c r="AC64" s="71"/>
      <c r="AD64" s="71"/>
    </row>
    <row r="65" spans="1:30" x14ac:dyDescent="0.2">
      <c r="A65" s="4">
        <v>6</v>
      </c>
      <c r="B65" s="4">
        <v>25.64</v>
      </c>
      <c r="C65" s="4">
        <v>22.88</v>
      </c>
      <c r="D65" s="4">
        <v>21.71</v>
      </c>
      <c r="E65" s="4">
        <v>22.45</v>
      </c>
      <c r="F65" s="4">
        <v>-7.6374000000000004</v>
      </c>
      <c r="G65" s="4">
        <v>-7.6378000000000004</v>
      </c>
      <c r="H65" s="4">
        <v>0.44750000000000001</v>
      </c>
      <c r="I65" s="4">
        <v>0.50370000000000004</v>
      </c>
      <c r="J65" s="4">
        <v>0.69940000000000002</v>
      </c>
      <c r="K65" s="4">
        <v>0.67130000000000001</v>
      </c>
      <c r="L65" s="4">
        <v>86.066199999999995</v>
      </c>
      <c r="M65" s="11">
        <v>89.974000000000004</v>
      </c>
      <c r="N65" s="90"/>
      <c r="O65" s="2"/>
      <c r="P65" s="3">
        <v>6</v>
      </c>
      <c r="Q65" s="3">
        <v>12.27</v>
      </c>
      <c r="R65" s="3">
        <v>10.15</v>
      </c>
      <c r="S65" s="3">
        <v>8.5</v>
      </c>
      <c r="T65" s="3">
        <v>9.52</v>
      </c>
      <c r="U65" s="3">
        <v>5.2024999999999997</v>
      </c>
      <c r="V65" s="3">
        <v>-5.1932999999999998</v>
      </c>
      <c r="W65" s="3">
        <v>0.69869999999999999</v>
      </c>
      <c r="X65" s="3">
        <v>0.88349999999999995</v>
      </c>
      <c r="Y65" s="3">
        <v>0.6986</v>
      </c>
      <c r="Z65" s="3">
        <v>0.87439999999999996</v>
      </c>
      <c r="AA65" s="3">
        <v>33.4711</v>
      </c>
      <c r="AB65" s="58">
        <v>27.912099999999999</v>
      </c>
      <c r="AC65" s="71"/>
      <c r="AD65" s="71"/>
    </row>
    <row r="66" spans="1:30" x14ac:dyDescent="0.2">
      <c r="A66" s="4">
        <v>7</v>
      </c>
      <c r="B66" s="4">
        <v>24.51</v>
      </c>
      <c r="C66" s="4">
        <v>23.38</v>
      </c>
      <c r="D66" s="4">
        <v>24.29</v>
      </c>
      <c r="E66" s="4">
        <v>22.37</v>
      </c>
      <c r="F66" s="4">
        <v>-5.4676</v>
      </c>
      <c r="G66" s="4">
        <v>-5.4333</v>
      </c>
      <c r="H66" s="4">
        <v>0.44640000000000002</v>
      </c>
      <c r="I66" s="4">
        <v>0.58830000000000005</v>
      </c>
      <c r="J66" s="4">
        <v>0.65044000000000002</v>
      </c>
      <c r="K66" s="4">
        <v>0.59350000000000003</v>
      </c>
      <c r="L66" s="4">
        <v>97.104799999999997</v>
      </c>
      <c r="M66" s="11">
        <v>92.180499999999995</v>
      </c>
      <c r="N66" s="90"/>
      <c r="O66" s="2"/>
      <c r="P66" s="3">
        <v>7</v>
      </c>
      <c r="Q66" s="45">
        <v>9.02</v>
      </c>
      <c r="R66" s="3">
        <v>12.32</v>
      </c>
      <c r="S66" s="3">
        <v>7.94</v>
      </c>
      <c r="T66" s="3">
        <v>8.73</v>
      </c>
      <c r="U66" s="3">
        <v>-3.3022999999999998</v>
      </c>
      <c r="V66" s="3">
        <v>-3.1278000000000001</v>
      </c>
      <c r="W66" s="45">
        <v>0.83</v>
      </c>
      <c r="X66" s="3">
        <v>0.65900000000000003</v>
      </c>
      <c r="Y66" s="45">
        <v>0.84960000000000002</v>
      </c>
      <c r="Z66" s="3">
        <v>0.82769999999999999</v>
      </c>
      <c r="AA66" s="3">
        <v>26.027799999999999</v>
      </c>
      <c r="AB66" s="58">
        <v>45.811300000000003</v>
      </c>
      <c r="AC66" s="71">
        <v>52.08</v>
      </c>
      <c r="AD66" s="71"/>
    </row>
    <row r="67" spans="1:30" x14ac:dyDescent="0.2">
      <c r="A67" s="4">
        <v>8</v>
      </c>
      <c r="B67" s="4">
        <v>26.88</v>
      </c>
      <c r="C67" s="4" t="s">
        <v>19</v>
      </c>
      <c r="D67" s="4">
        <v>20.329999999999998</v>
      </c>
      <c r="E67" s="4"/>
      <c r="F67" s="4">
        <v>-5.4943999999999997</v>
      </c>
      <c r="G67" s="4"/>
      <c r="H67" s="33">
        <v>0.4733</v>
      </c>
      <c r="I67" s="4"/>
      <c r="J67" s="4">
        <v>0.60170000000000001</v>
      </c>
      <c r="K67" s="4"/>
      <c r="L67" s="4">
        <v>81.069699999999997</v>
      </c>
      <c r="M67" s="11"/>
      <c r="N67" s="90"/>
      <c r="O67" s="2"/>
      <c r="P67" s="3">
        <v>8</v>
      </c>
      <c r="Q67" s="45">
        <v>9.3699999999999992</v>
      </c>
      <c r="R67" s="45">
        <v>10.09</v>
      </c>
      <c r="S67" s="3">
        <v>7.3</v>
      </c>
      <c r="T67" s="3">
        <v>8.42</v>
      </c>
      <c r="U67" s="3">
        <v>-3.2244999999999999</v>
      </c>
      <c r="V67" s="3">
        <v>-3.1212</v>
      </c>
      <c r="W67" s="45">
        <v>0.83479999999999999</v>
      </c>
      <c r="X67" s="45">
        <v>0.79210000000000003</v>
      </c>
      <c r="Y67" s="45">
        <v>0.85740000000000005</v>
      </c>
      <c r="Z67" s="45">
        <v>0.87580000000000002</v>
      </c>
      <c r="AA67" s="3">
        <v>24.1069</v>
      </c>
      <c r="AB67" s="58">
        <v>34.690899999999999</v>
      </c>
      <c r="AC67" s="71">
        <v>51.98</v>
      </c>
      <c r="AD67" s="71">
        <v>56.48</v>
      </c>
    </row>
    <row r="68" spans="1:30" x14ac:dyDescent="0.2">
      <c r="A68" s="4">
        <v>9</v>
      </c>
      <c r="B68" s="45">
        <v>20.49</v>
      </c>
      <c r="C68" s="45">
        <v>22.61</v>
      </c>
      <c r="D68" s="4">
        <v>20.309999999999999</v>
      </c>
      <c r="E68" s="4">
        <v>14.55</v>
      </c>
      <c r="F68" s="4">
        <v>-5.0629999999999997</v>
      </c>
      <c r="G68" s="4">
        <v>6.4150999999999998</v>
      </c>
      <c r="H68" s="45">
        <v>0.59409999999999996</v>
      </c>
      <c r="I68" s="45">
        <v>0.57969999999999999</v>
      </c>
      <c r="J68" s="45">
        <v>0.76480000000000004</v>
      </c>
      <c r="K68" s="45">
        <v>0.70579999999999998</v>
      </c>
      <c r="L68" s="4">
        <v>80.446299999999994</v>
      </c>
      <c r="M68" s="11">
        <v>74.548000000000002</v>
      </c>
      <c r="N68" s="90">
        <v>123.06</v>
      </c>
      <c r="O68" s="2">
        <v>133.35</v>
      </c>
      <c r="P68" s="3">
        <v>9</v>
      </c>
      <c r="Q68" s="3">
        <v>13.82</v>
      </c>
      <c r="R68" s="3">
        <v>11.05</v>
      </c>
      <c r="S68" s="3">
        <v>10.83</v>
      </c>
      <c r="T68" s="3">
        <v>9.82</v>
      </c>
      <c r="U68" s="3">
        <v>-6.6079999999999997</v>
      </c>
      <c r="V68" s="3">
        <v>1.5101</v>
      </c>
      <c r="W68" s="3">
        <v>0.75439999999999996</v>
      </c>
      <c r="X68" s="3">
        <v>0.76990000000000003</v>
      </c>
      <c r="Y68" s="3">
        <v>0.73629999999999995</v>
      </c>
      <c r="Z68" s="3">
        <v>0.81840000000000002</v>
      </c>
      <c r="AA68" s="3">
        <v>34.644500000000001</v>
      </c>
      <c r="AB68" s="58">
        <v>43.6616</v>
      </c>
      <c r="AC68" s="71"/>
      <c r="AD68" s="71"/>
    </row>
    <row r="69" spans="1:30" x14ac:dyDescent="0.2">
      <c r="A69" s="4">
        <v>10</v>
      </c>
      <c r="B69" s="45">
        <v>21.38</v>
      </c>
      <c r="C69" s="45">
        <v>23.11</v>
      </c>
      <c r="D69" s="4">
        <v>19.18</v>
      </c>
      <c r="E69" s="4">
        <v>17.43</v>
      </c>
      <c r="F69" s="4">
        <v>-8.6379999999999999</v>
      </c>
      <c r="G69" s="4">
        <v>-2.2376999999999998</v>
      </c>
      <c r="H69" s="45">
        <v>0.57210000000000005</v>
      </c>
      <c r="I69" s="45">
        <v>0.62350000000000005</v>
      </c>
      <c r="J69" s="45">
        <v>0.64370000000000005</v>
      </c>
      <c r="K69" s="45">
        <v>0.75960000000000005</v>
      </c>
      <c r="L69" s="4">
        <v>75.534800000000004</v>
      </c>
      <c r="M69" s="11">
        <v>80.860100000000003</v>
      </c>
      <c r="N69" s="90">
        <v>118.2</v>
      </c>
      <c r="O69" s="2">
        <v>146.6</v>
      </c>
      <c r="P69" s="3">
        <v>10</v>
      </c>
      <c r="Q69" s="45">
        <v>10.31</v>
      </c>
      <c r="R69" s="45">
        <v>6.12</v>
      </c>
      <c r="S69" s="3">
        <v>7.84</v>
      </c>
      <c r="T69" s="3">
        <v>4.74</v>
      </c>
      <c r="U69" s="3">
        <v>-4.5540000000000003</v>
      </c>
      <c r="V69" s="3">
        <v>2.7252000000000001</v>
      </c>
      <c r="W69" s="45">
        <v>0.83130000000000004</v>
      </c>
      <c r="X69" s="45">
        <v>0.9173</v>
      </c>
      <c r="Y69" s="45">
        <v>0.82020000000000004</v>
      </c>
      <c r="Z69" s="45">
        <v>0.94550000000000001</v>
      </c>
      <c r="AA69" s="3">
        <v>22.2317</v>
      </c>
      <c r="AB69" s="58">
        <v>12.959300000000001</v>
      </c>
      <c r="AC69" s="71">
        <v>55.7</v>
      </c>
      <c r="AD69" s="71">
        <v>55.64</v>
      </c>
    </row>
    <row r="70" spans="1:30" x14ac:dyDescent="0.2">
      <c r="N70" s="90"/>
      <c r="O70" s="2"/>
      <c r="W70" s="27"/>
      <c r="AC70" s="71"/>
      <c r="AD70" s="71"/>
    </row>
    <row r="71" spans="1:30" x14ac:dyDescent="0.2">
      <c r="A71" s="122" t="s">
        <v>15</v>
      </c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4"/>
      <c r="N71" s="91"/>
      <c r="O71" s="2"/>
      <c r="P71" s="125" t="s">
        <v>27</v>
      </c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1"/>
      <c r="AC71" s="71"/>
      <c r="AD71" s="71"/>
    </row>
    <row r="72" spans="1:30" x14ac:dyDescent="0.2">
      <c r="A72" s="4"/>
      <c r="B72" s="4" t="s">
        <v>5</v>
      </c>
      <c r="C72" s="4" t="s">
        <v>6</v>
      </c>
      <c r="D72" s="4" t="s">
        <v>5</v>
      </c>
      <c r="E72" s="4" t="s">
        <v>6</v>
      </c>
      <c r="F72" s="4" t="s">
        <v>5</v>
      </c>
      <c r="G72" s="4" t="s">
        <v>6</v>
      </c>
      <c r="H72" s="4" t="s">
        <v>5</v>
      </c>
      <c r="I72" s="4" t="s">
        <v>6</v>
      </c>
      <c r="J72" s="4" t="s">
        <v>5</v>
      </c>
      <c r="K72" s="4" t="s">
        <v>6</v>
      </c>
      <c r="L72" s="4" t="s">
        <v>5</v>
      </c>
      <c r="M72" s="11" t="s">
        <v>6</v>
      </c>
      <c r="N72" s="90"/>
      <c r="O72" s="2"/>
      <c r="P72" s="3"/>
      <c r="Q72" s="3" t="s">
        <v>5</v>
      </c>
      <c r="R72" s="3" t="s">
        <v>6</v>
      </c>
      <c r="S72" s="3" t="s">
        <v>5</v>
      </c>
      <c r="T72" s="3" t="s">
        <v>6</v>
      </c>
      <c r="U72" s="3" t="s">
        <v>5</v>
      </c>
      <c r="V72" s="3" t="s">
        <v>6</v>
      </c>
      <c r="W72" s="3" t="s">
        <v>5</v>
      </c>
      <c r="X72" s="3" t="s">
        <v>6</v>
      </c>
      <c r="Y72" s="3" t="s">
        <v>5</v>
      </c>
      <c r="Z72" s="3" t="s">
        <v>6</v>
      </c>
      <c r="AA72" s="3" t="s">
        <v>5</v>
      </c>
      <c r="AB72" s="58" t="s">
        <v>6</v>
      </c>
      <c r="AC72" s="71"/>
      <c r="AD72" s="71"/>
    </row>
    <row r="73" spans="1:30" x14ac:dyDescent="0.2">
      <c r="A73" s="4" t="s">
        <v>12</v>
      </c>
      <c r="B73" s="123" t="s">
        <v>0</v>
      </c>
      <c r="C73" s="123"/>
      <c r="D73" s="123" t="s">
        <v>18</v>
      </c>
      <c r="E73" s="123"/>
      <c r="F73" s="123" t="s">
        <v>4</v>
      </c>
      <c r="G73" s="123"/>
      <c r="H73" s="123" t="s">
        <v>1</v>
      </c>
      <c r="I73" s="123"/>
      <c r="J73" s="123" t="s">
        <v>2</v>
      </c>
      <c r="K73" s="123"/>
      <c r="L73" s="123" t="s">
        <v>3</v>
      </c>
      <c r="M73" s="124"/>
      <c r="N73" s="91"/>
      <c r="O73" s="2"/>
      <c r="P73" s="3" t="s">
        <v>12</v>
      </c>
      <c r="Q73" s="120" t="s">
        <v>0</v>
      </c>
      <c r="R73" s="120"/>
      <c r="S73" s="120" t="s">
        <v>18</v>
      </c>
      <c r="T73" s="120"/>
      <c r="U73" s="120" t="s">
        <v>4</v>
      </c>
      <c r="V73" s="120"/>
      <c r="W73" s="120" t="s">
        <v>1</v>
      </c>
      <c r="X73" s="120"/>
      <c r="Y73" s="120" t="s">
        <v>2</v>
      </c>
      <c r="Z73" s="120"/>
      <c r="AA73" s="120" t="s">
        <v>3</v>
      </c>
      <c r="AB73" s="121"/>
      <c r="AC73" s="71"/>
      <c r="AD73" s="71"/>
    </row>
    <row r="74" spans="1:30" x14ac:dyDescent="0.2">
      <c r="A74" s="4">
        <v>1</v>
      </c>
      <c r="B74" s="45">
        <v>20.73</v>
      </c>
      <c r="C74" s="4">
        <v>24.22</v>
      </c>
      <c r="D74" s="4">
        <v>20.28</v>
      </c>
      <c r="E74" s="4">
        <v>21.34</v>
      </c>
      <c r="F74" s="4">
        <v>-3.2233999999999998</v>
      </c>
      <c r="G74" s="4">
        <v>3.8603000000000001</v>
      </c>
      <c r="H74" s="45">
        <v>0.51680000000000004</v>
      </c>
      <c r="I74" s="4">
        <v>0.70020000000000004</v>
      </c>
      <c r="J74" s="45">
        <v>0.59919999999999995</v>
      </c>
      <c r="K74" s="4">
        <v>0.629</v>
      </c>
      <c r="L74" s="4">
        <v>68.489999999999995</v>
      </c>
      <c r="M74" s="11">
        <v>91.913600000000002</v>
      </c>
      <c r="N74" s="90">
        <v>125.66</v>
      </c>
      <c r="O74" s="2"/>
      <c r="P74" s="3">
        <v>1</v>
      </c>
      <c r="Q74" s="3" t="s">
        <v>19</v>
      </c>
      <c r="R74" s="3" t="s">
        <v>19</v>
      </c>
      <c r="S74" s="3"/>
      <c r="T74" s="3"/>
      <c r="U74" s="3"/>
      <c r="V74" s="3"/>
      <c r="W74" s="3"/>
      <c r="X74" s="3"/>
      <c r="Y74" s="3"/>
      <c r="Z74" s="3"/>
      <c r="AA74" s="3"/>
      <c r="AB74" s="58"/>
      <c r="AC74" s="71"/>
      <c r="AD74" s="71"/>
    </row>
    <row r="75" spans="1:30" x14ac:dyDescent="0.2">
      <c r="A75" s="4">
        <v>2</v>
      </c>
      <c r="B75" s="4">
        <v>23.35</v>
      </c>
      <c r="C75" s="45">
        <v>20.41</v>
      </c>
      <c r="D75" s="4">
        <v>23.46</v>
      </c>
      <c r="E75" s="4">
        <v>21.36</v>
      </c>
      <c r="F75" s="4">
        <v>8.1613000000000007</v>
      </c>
      <c r="G75" s="4">
        <v>-1.9305000000000001</v>
      </c>
      <c r="H75" s="4">
        <v>0.55589999999999995</v>
      </c>
      <c r="I75" s="45">
        <v>0.64059999999999995</v>
      </c>
      <c r="J75" s="4">
        <v>0.57909999999999995</v>
      </c>
      <c r="K75" s="45">
        <v>0.63009999999999999</v>
      </c>
      <c r="L75" s="4">
        <v>89.314999999999998</v>
      </c>
      <c r="M75" s="11">
        <v>95.066199999999995</v>
      </c>
      <c r="N75" s="90"/>
      <c r="O75" s="2">
        <v>132</v>
      </c>
      <c r="P75" s="3">
        <v>2</v>
      </c>
      <c r="Q75" s="3">
        <v>17.04</v>
      </c>
      <c r="R75" s="3" t="s">
        <v>19</v>
      </c>
      <c r="S75" s="3">
        <v>17.940000000000001</v>
      </c>
      <c r="T75" s="3"/>
      <c r="U75" s="35">
        <v>-2.7711999999999999</v>
      </c>
      <c r="V75" s="3"/>
      <c r="W75" s="3">
        <v>0.49919999999999998</v>
      </c>
      <c r="X75" s="3"/>
      <c r="Y75" s="3">
        <v>0.67559999999999998</v>
      </c>
      <c r="Z75" s="3"/>
      <c r="AA75" s="3">
        <v>58.858499999999999</v>
      </c>
      <c r="AB75" s="58"/>
      <c r="AC75" s="71"/>
      <c r="AD75" s="71"/>
    </row>
    <row r="76" spans="1:30" x14ac:dyDescent="0.2">
      <c r="A76" s="4">
        <v>3</v>
      </c>
      <c r="B76" s="45">
        <v>20.350000000000001</v>
      </c>
      <c r="C76" s="45">
        <v>19.07</v>
      </c>
      <c r="D76" s="4">
        <v>20.81</v>
      </c>
      <c r="E76" s="4">
        <v>18.73</v>
      </c>
      <c r="F76" s="4">
        <v>-0.41239999999999999</v>
      </c>
      <c r="G76" s="4">
        <v>-2.3348</v>
      </c>
      <c r="H76" s="45">
        <v>0.55649999999999999</v>
      </c>
      <c r="I76" s="45">
        <v>0.65769999999999995</v>
      </c>
      <c r="J76" s="45">
        <v>0.68969999999999998</v>
      </c>
      <c r="K76" s="45">
        <v>0.67830000000000001</v>
      </c>
      <c r="L76" s="4">
        <v>65.031599999999997</v>
      </c>
      <c r="M76" s="11">
        <v>79.997600000000006</v>
      </c>
      <c r="N76" s="90">
        <v>110.9</v>
      </c>
      <c r="O76" s="2">
        <v>126.83</v>
      </c>
      <c r="P76" s="3">
        <v>3</v>
      </c>
      <c r="Q76" s="45">
        <v>6.05</v>
      </c>
      <c r="R76" s="45">
        <v>12.53</v>
      </c>
      <c r="S76" s="3">
        <v>5.01</v>
      </c>
      <c r="T76" s="3">
        <v>9.4700000000000006</v>
      </c>
      <c r="U76" s="3">
        <v>0.93840000000000001</v>
      </c>
      <c r="V76" s="3">
        <v>5.5114999999999998</v>
      </c>
      <c r="W76" s="45">
        <v>0.86699999999999999</v>
      </c>
      <c r="X76" s="45">
        <v>0.81410000000000005</v>
      </c>
      <c r="Y76" s="45">
        <v>0.87890000000000001</v>
      </c>
      <c r="Z76" s="45">
        <v>0.77580000000000005</v>
      </c>
      <c r="AA76" s="3">
        <v>24.881699999999999</v>
      </c>
      <c r="AB76" s="58">
        <v>42.753900000000002</v>
      </c>
      <c r="AC76" s="71">
        <v>65.86</v>
      </c>
      <c r="AD76" s="71">
        <v>67.03</v>
      </c>
    </row>
    <row r="77" spans="1:30" x14ac:dyDescent="0.2">
      <c r="A77" s="4">
        <v>4</v>
      </c>
      <c r="B77" s="4">
        <v>23.55</v>
      </c>
      <c r="C77" s="4">
        <v>27.74</v>
      </c>
      <c r="D77" s="4">
        <v>20.04</v>
      </c>
      <c r="E77" s="4">
        <v>22.31</v>
      </c>
      <c r="F77" s="4">
        <v>-10.935</v>
      </c>
      <c r="G77" s="4">
        <v>4.2187000000000001</v>
      </c>
      <c r="H77" s="4">
        <v>0.54479999999999995</v>
      </c>
      <c r="I77" s="4">
        <v>0.56669999999999998</v>
      </c>
      <c r="J77" s="4">
        <v>0.64090000000000003</v>
      </c>
      <c r="K77" s="4">
        <v>0.64229999999999998</v>
      </c>
      <c r="L77" s="4">
        <v>69.795500000000004</v>
      </c>
      <c r="M77" s="11">
        <v>94.28322</v>
      </c>
      <c r="N77" s="90"/>
      <c r="O77" s="2"/>
      <c r="P77" s="3">
        <v>4</v>
      </c>
      <c r="Q77" s="3" t="s">
        <v>26</v>
      </c>
      <c r="R77" s="3" t="s">
        <v>19</v>
      </c>
      <c r="S77" s="3"/>
      <c r="T77" s="3"/>
      <c r="U77" s="3"/>
      <c r="V77" s="3"/>
      <c r="W77" s="3"/>
      <c r="X77" s="3"/>
      <c r="Y77" s="3"/>
      <c r="Z77" s="3"/>
      <c r="AA77" s="3"/>
      <c r="AB77" s="58"/>
      <c r="AC77" s="71"/>
      <c r="AD77" s="71"/>
    </row>
    <row r="78" spans="1:30" x14ac:dyDescent="0.2">
      <c r="A78" s="4">
        <v>5</v>
      </c>
      <c r="B78" s="4" t="s">
        <v>19</v>
      </c>
      <c r="C78" s="4" t="s">
        <v>19</v>
      </c>
      <c r="D78" s="4"/>
      <c r="E78" s="4"/>
      <c r="F78" s="4"/>
      <c r="G78" s="4"/>
      <c r="H78" s="4"/>
      <c r="I78" s="4"/>
      <c r="J78" s="4"/>
      <c r="K78" s="4"/>
      <c r="L78" s="4"/>
      <c r="M78" s="11"/>
      <c r="N78" s="90"/>
      <c r="O78" s="2"/>
      <c r="P78" s="3">
        <v>5</v>
      </c>
      <c r="Q78" s="3" t="s">
        <v>19</v>
      </c>
      <c r="R78" s="3" t="s">
        <v>19</v>
      </c>
      <c r="S78" s="3"/>
      <c r="T78" s="3"/>
      <c r="U78" s="3"/>
      <c r="V78" s="3"/>
      <c r="W78" s="3"/>
      <c r="X78" s="3"/>
      <c r="Y78" s="3"/>
      <c r="Z78" s="3"/>
      <c r="AA78" s="3"/>
      <c r="AB78" s="58"/>
      <c r="AC78" s="71"/>
      <c r="AD78" s="71"/>
    </row>
    <row r="79" spans="1:30" x14ac:dyDescent="0.2">
      <c r="A79" s="4">
        <v>6</v>
      </c>
      <c r="B79" s="4" t="s">
        <v>19</v>
      </c>
      <c r="C79" s="45">
        <v>18.190000000000001</v>
      </c>
      <c r="D79" s="4"/>
      <c r="E79" s="4">
        <v>16.71</v>
      </c>
      <c r="F79" s="4"/>
      <c r="G79" s="4">
        <v>-5.5986000000000002</v>
      </c>
      <c r="H79" s="4"/>
      <c r="I79" s="45">
        <v>0.68889999999999996</v>
      </c>
      <c r="J79" s="4"/>
      <c r="K79" s="45">
        <v>0.68940000000000001</v>
      </c>
      <c r="L79" s="4"/>
      <c r="M79" s="11">
        <v>63.738599999999998</v>
      </c>
      <c r="N79" s="90"/>
      <c r="O79" s="2">
        <v>121.46</v>
      </c>
      <c r="P79" s="3">
        <v>6</v>
      </c>
      <c r="Q79" s="45">
        <v>13.06</v>
      </c>
      <c r="R79" s="45">
        <v>12.24</v>
      </c>
      <c r="S79" s="3">
        <v>10.35</v>
      </c>
      <c r="T79" s="3">
        <v>10.32</v>
      </c>
      <c r="U79" s="3">
        <v>-2.3755000000000002</v>
      </c>
      <c r="V79" s="3">
        <v>-5.8944000000000001</v>
      </c>
      <c r="W79" s="45">
        <v>0.59740000000000004</v>
      </c>
      <c r="X79" s="45">
        <v>0.68379999999999996</v>
      </c>
      <c r="Y79" s="45">
        <v>0.61050000000000004</v>
      </c>
      <c r="Z79" s="45">
        <v>0.60850000000000004</v>
      </c>
      <c r="AA79" s="3">
        <v>53.652999999999999</v>
      </c>
      <c r="AB79" s="58">
        <v>59.923200000000001</v>
      </c>
      <c r="AC79" s="71">
        <v>67.510000000000005</v>
      </c>
      <c r="AD79" s="71">
        <v>59.44</v>
      </c>
    </row>
    <row r="80" spans="1:30" x14ac:dyDescent="0.2">
      <c r="A80" s="4">
        <v>7</v>
      </c>
      <c r="B80" s="4">
        <v>22.11</v>
      </c>
      <c r="C80" s="4">
        <v>23.13</v>
      </c>
      <c r="D80" s="4">
        <v>21.73</v>
      </c>
      <c r="E80" s="4">
        <v>22.45</v>
      </c>
      <c r="F80" s="4">
        <v>-4.3894000000000002</v>
      </c>
      <c r="G80" s="4">
        <v>-4.8052999999999999</v>
      </c>
      <c r="H80" s="4">
        <v>0.59309999999999996</v>
      </c>
      <c r="I80" s="4">
        <v>0.43530000000000002</v>
      </c>
      <c r="J80" s="4">
        <v>0.60640000000000005</v>
      </c>
      <c r="K80" s="4">
        <v>0.63880000000000003</v>
      </c>
      <c r="L80" s="4">
        <v>86.531800000000004</v>
      </c>
      <c r="M80" s="11">
        <v>91.472899999999996</v>
      </c>
      <c r="N80" s="90"/>
      <c r="O80" s="2"/>
      <c r="P80" s="3">
        <v>7</v>
      </c>
      <c r="Q80" s="3" t="s">
        <v>19</v>
      </c>
      <c r="R80" s="3" t="s">
        <v>19</v>
      </c>
      <c r="S80" s="3"/>
      <c r="T80" s="3"/>
      <c r="U80" s="3"/>
      <c r="V80" s="3"/>
      <c r="W80" s="3"/>
      <c r="X80" s="3"/>
      <c r="Y80" s="3"/>
      <c r="Z80" s="3"/>
      <c r="AA80" s="3"/>
      <c r="AB80" s="58"/>
      <c r="AC80" s="71"/>
      <c r="AD80" s="71"/>
    </row>
    <row r="81" spans="1:30" x14ac:dyDescent="0.2">
      <c r="A81" s="4">
        <v>8</v>
      </c>
      <c r="B81" s="4">
        <v>22.03</v>
      </c>
      <c r="C81" s="4">
        <v>22.39</v>
      </c>
      <c r="D81" s="4">
        <v>23.15</v>
      </c>
      <c r="E81" s="4">
        <v>22.28</v>
      </c>
      <c r="F81" s="4">
        <v>-5.2778999999999998</v>
      </c>
      <c r="G81" s="4">
        <v>-6.7752999999999997</v>
      </c>
      <c r="H81" s="4">
        <v>0.5181</v>
      </c>
      <c r="I81" s="4">
        <v>0.63649999999999995</v>
      </c>
      <c r="J81" s="4">
        <v>0.55589999999999995</v>
      </c>
      <c r="K81" s="4">
        <v>0.58889999999999998</v>
      </c>
      <c r="L81" s="4">
        <v>83.644199999999998</v>
      </c>
      <c r="M81" s="11">
        <v>92.095699999999994</v>
      </c>
      <c r="N81" s="90"/>
      <c r="O81" s="2"/>
      <c r="P81" s="3">
        <v>8</v>
      </c>
      <c r="Q81" s="3">
        <v>17.3</v>
      </c>
      <c r="R81" s="3">
        <v>17.11</v>
      </c>
      <c r="S81" s="3">
        <v>15.39</v>
      </c>
      <c r="T81" s="3">
        <v>17.61</v>
      </c>
      <c r="U81" s="3">
        <v>-4.0519999999999996</v>
      </c>
      <c r="V81" s="3">
        <v>5.7293000000000003</v>
      </c>
      <c r="W81" s="3">
        <v>0.4037</v>
      </c>
      <c r="X81" s="3">
        <v>0.45610000000000001</v>
      </c>
      <c r="Y81" s="3">
        <v>0.63800000000000001</v>
      </c>
      <c r="Z81" s="3">
        <v>0.65469999999999995</v>
      </c>
      <c r="AA81" s="3">
        <v>77.951099999999997</v>
      </c>
      <c r="AB81" s="58">
        <v>82.071700000000007</v>
      </c>
      <c r="AC81" s="71"/>
      <c r="AD81" s="71"/>
    </row>
    <row r="82" spans="1:30" x14ac:dyDescent="0.2">
      <c r="A82" s="4">
        <v>9</v>
      </c>
      <c r="B82" s="4">
        <v>23.12</v>
      </c>
      <c r="C82" s="4">
        <v>21.69</v>
      </c>
      <c r="D82" s="4">
        <v>20.38</v>
      </c>
      <c r="E82" s="4">
        <v>20.309999999999999</v>
      </c>
      <c r="F82" s="4">
        <v>-5.6451000000000002</v>
      </c>
      <c r="G82" s="4">
        <v>-6.4071999999999996</v>
      </c>
      <c r="H82" s="4">
        <v>0.56630000000000003</v>
      </c>
      <c r="I82" s="4">
        <v>0.56623000000000001</v>
      </c>
      <c r="J82" s="4">
        <v>0.59030000000000005</v>
      </c>
      <c r="K82" s="4">
        <v>0.66439999999999999</v>
      </c>
      <c r="L82" s="4">
        <v>83.333799999999997</v>
      </c>
      <c r="M82" s="11">
        <v>89.999200000000002</v>
      </c>
      <c r="N82" s="90"/>
      <c r="O82" s="2"/>
      <c r="P82" s="3">
        <v>9</v>
      </c>
      <c r="Q82" s="3">
        <v>16.27</v>
      </c>
      <c r="R82" s="3">
        <v>18.489999999999998</v>
      </c>
      <c r="S82" s="3">
        <v>15.12</v>
      </c>
      <c r="T82" s="3">
        <v>19.87</v>
      </c>
      <c r="U82" s="3">
        <v>-5.5335999999999999</v>
      </c>
      <c r="V82" s="3">
        <v>3.6444000000000001</v>
      </c>
      <c r="W82" s="3">
        <v>0.37759999999999999</v>
      </c>
      <c r="X82" s="3">
        <v>0.52180000000000004</v>
      </c>
      <c r="Y82" s="3">
        <v>0.76</v>
      </c>
      <c r="Z82" s="3">
        <v>0.60450000000000004</v>
      </c>
      <c r="AA82" s="3">
        <v>85.127600000000001</v>
      </c>
      <c r="AB82" s="58">
        <v>94.829099999999997</v>
      </c>
      <c r="AC82" s="71"/>
      <c r="AD82" s="71"/>
    </row>
    <row r="83" spans="1:30" x14ac:dyDescent="0.2">
      <c r="A83" s="4">
        <v>10</v>
      </c>
      <c r="B83" s="45">
        <v>20.83</v>
      </c>
      <c r="C83" s="4">
        <v>24.77</v>
      </c>
      <c r="D83" s="4">
        <v>16.71</v>
      </c>
      <c r="E83" s="4">
        <v>20.41</v>
      </c>
      <c r="F83" s="4">
        <v>-6.7877999999999998</v>
      </c>
      <c r="G83" s="4">
        <v>-5.7408999999999999</v>
      </c>
      <c r="H83" s="45">
        <v>0.48630000000000001</v>
      </c>
      <c r="I83" s="4">
        <v>0.5978</v>
      </c>
      <c r="J83" s="45">
        <v>0.56630000000000003</v>
      </c>
      <c r="K83" s="4">
        <v>0.6119</v>
      </c>
      <c r="L83" s="34">
        <v>909530</v>
      </c>
      <c r="M83" s="11">
        <v>91.460599999999999</v>
      </c>
      <c r="N83" s="90">
        <v>114.65</v>
      </c>
      <c r="O83" s="2"/>
      <c r="P83" s="3">
        <v>10</v>
      </c>
      <c r="Q83" s="3">
        <v>16.559999999999999</v>
      </c>
      <c r="R83" s="3" t="s">
        <v>19</v>
      </c>
      <c r="S83" s="3">
        <v>15.43</v>
      </c>
      <c r="T83" s="3"/>
      <c r="U83" s="3">
        <v>-5.4691000000000001</v>
      </c>
      <c r="V83" s="3"/>
      <c r="W83" s="3">
        <v>0.45200000000000001</v>
      </c>
      <c r="X83" s="3"/>
      <c r="Y83" s="3">
        <v>0.60699999999999998</v>
      </c>
      <c r="Z83" s="3"/>
      <c r="AA83" s="3">
        <v>80.159000000000006</v>
      </c>
      <c r="AB83" s="58"/>
      <c r="AC83" s="71"/>
      <c r="AD83" s="71"/>
    </row>
    <row r="84" spans="1:30" x14ac:dyDescent="0.2">
      <c r="N84" s="90"/>
      <c r="O84" s="2"/>
      <c r="AC84" s="71"/>
      <c r="AD84" s="71"/>
    </row>
    <row r="85" spans="1:30" x14ac:dyDescent="0.2">
      <c r="A85" s="122" t="s">
        <v>15</v>
      </c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4"/>
      <c r="N85" s="91"/>
      <c r="O85" s="2"/>
      <c r="P85" s="125" t="s">
        <v>16</v>
      </c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1"/>
      <c r="AC85" s="71"/>
      <c r="AD85" s="71"/>
    </row>
    <row r="86" spans="1:30" x14ac:dyDescent="0.2">
      <c r="A86" s="4"/>
      <c r="B86" s="4" t="s">
        <v>5</v>
      </c>
      <c r="C86" s="4" t="s">
        <v>6</v>
      </c>
      <c r="D86" s="4" t="s">
        <v>5</v>
      </c>
      <c r="E86" s="4" t="s">
        <v>6</v>
      </c>
      <c r="F86" s="4" t="s">
        <v>5</v>
      </c>
      <c r="G86" s="4" t="s">
        <v>6</v>
      </c>
      <c r="H86" s="4" t="s">
        <v>5</v>
      </c>
      <c r="I86" s="4" t="s">
        <v>6</v>
      </c>
      <c r="J86" s="4" t="s">
        <v>5</v>
      </c>
      <c r="K86" s="4" t="s">
        <v>6</v>
      </c>
      <c r="L86" s="4" t="s">
        <v>5</v>
      </c>
      <c r="M86" s="11" t="s">
        <v>6</v>
      </c>
      <c r="N86" s="90"/>
      <c r="O86" s="2"/>
      <c r="P86" s="3"/>
      <c r="Q86" s="3" t="s">
        <v>5</v>
      </c>
      <c r="R86" s="3" t="s">
        <v>6</v>
      </c>
      <c r="S86" s="3" t="s">
        <v>5</v>
      </c>
      <c r="T86" s="3" t="s">
        <v>6</v>
      </c>
      <c r="U86" s="3" t="s">
        <v>5</v>
      </c>
      <c r="V86" s="3" t="s">
        <v>6</v>
      </c>
      <c r="W86" s="3" t="s">
        <v>5</v>
      </c>
      <c r="X86" s="3" t="s">
        <v>6</v>
      </c>
      <c r="Y86" s="3" t="s">
        <v>5</v>
      </c>
      <c r="Z86" s="3" t="s">
        <v>6</v>
      </c>
      <c r="AA86" s="3" t="s">
        <v>5</v>
      </c>
      <c r="AB86" s="58" t="s">
        <v>6</v>
      </c>
      <c r="AC86" s="71"/>
      <c r="AD86" s="71"/>
    </row>
    <row r="87" spans="1:30" x14ac:dyDescent="0.2">
      <c r="A87" s="4" t="s">
        <v>13</v>
      </c>
      <c r="B87" s="123" t="s">
        <v>0</v>
      </c>
      <c r="C87" s="123"/>
      <c r="D87" s="123" t="s">
        <v>18</v>
      </c>
      <c r="E87" s="123"/>
      <c r="F87" s="123" t="s">
        <v>4</v>
      </c>
      <c r="G87" s="123"/>
      <c r="H87" s="123" t="s">
        <v>1</v>
      </c>
      <c r="I87" s="123"/>
      <c r="J87" s="123" t="s">
        <v>2</v>
      </c>
      <c r="K87" s="123"/>
      <c r="L87" s="123" t="s">
        <v>3</v>
      </c>
      <c r="M87" s="124"/>
      <c r="N87" s="91"/>
      <c r="O87" s="2"/>
      <c r="P87" s="3" t="s">
        <v>13</v>
      </c>
      <c r="Q87" s="120" t="s">
        <v>0</v>
      </c>
      <c r="R87" s="120"/>
      <c r="S87" s="120" t="s">
        <v>18</v>
      </c>
      <c r="T87" s="120"/>
      <c r="U87" s="120" t="s">
        <v>4</v>
      </c>
      <c r="V87" s="120"/>
      <c r="W87" s="120" t="s">
        <v>1</v>
      </c>
      <c r="X87" s="120"/>
      <c r="Y87" s="120" t="s">
        <v>2</v>
      </c>
      <c r="Z87" s="120"/>
      <c r="AA87" s="120" t="s">
        <v>3</v>
      </c>
      <c r="AB87" s="121"/>
      <c r="AC87" s="71"/>
      <c r="AD87" s="71"/>
    </row>
    <row r="88" spans="1:30" x14ac:dyDescent="0.2">
      <c r="A88" s="4">
        <v>1</v>
      </c>
      <c r="B88" s="4">
        <v>23.51</v>
      </c>
      <c r="C88" s="4">
        <v>22.3</v>
      </c>
      <c r="D88" s="4">
        <v>18.71</v>
      </c>
      <c r="E88" s="4">
        <v>18.739999999999998</v>
      </c>
      <c r="F88" s="4">
        <v>-6.5704000000000002</v>
      </c>
      <c r="G88" s="4">
        <v>-3.8382000000000001</v>
      </c>
      <c r="H88" s="4">
        <v>0.7087</v>
      </c>
      <c r="I88" s="4">
        <v>0.72489999999999999</v>
      </c>
      <c r="J88" s="4">
        <v>0.65959999999999996</v>
      </c>
      <c r="K88" s="4">
        <v>0.65690000000000004</v>
      </c>
      <c r="L88" s="4">
        <v>65.9542</v>
      </c>
      <c r="M88" s="11">
        <v>88.172700000000006</v>
      </c>
      <c r="N88" s="90"/>
      <c r="O88" s="2"/>
      <c r="P88" s="3">
        <v>1</v>
      </c>
      <c r="Q88" s="3">
        <v>15.8</v>
      </c>
      <c r="R88" s="3">
        <v>15.05</v>
      </c>
      <c r="S88" s="3">
        <v>10.33</v>
      </c>
      <c r="T88" s="3">
        <v>10.41</v>
      </c>
      <c r="U88" s="3">
        <v>-0.92130000000000001</v>
      </c>
      <c r="V88" s="3">
        <v>-3.8473999999999999</v>
      </c>
      <c r="W88" s="3">
        <v>0.56940000000000002</v>
      </c>
      <c r="X88" s="3">
        <v>0.50080000000000002</v>
      </c>
      <c r="Y88" s="3">
        <v>0.65600000000000003</v>
      </c>
      <c r="Z88" s="3">
        <v>0.56920000000000004</v>
      </c>
      <c r="AA88" s="3">
        <v>62.783900000000003</v>
      </c>
      <c r="AB88" s="58">
        <v>73.927400000000006</v>
      </c>
      <c r="AC88" s="71"/>
      <c r="AD88" s="71"/>
    </row>
    <row r="89" spans="1:30" x14ac:dyDescent="0.2">
      <c r="A89" s="4">
        <v>2</v>
      </c>
      <c r="B89" s="4">
        <v>24.62</v>
      </c>
      <c r="C89" s="4">
        <v>23.65</v>
      </c>
      <c r="D89" s="4">
        <v>17.66</v>
      </c>
      <c r="E89" s="4">
        <v>17.63</v>
      </c>
      <c r="F89" s="4">
        <v>-6.3883999999999999</v>
      </c>
      <c r="G89" s="4">
        <v>-8.1271000000000004</v>
      </c>
      <c r="H89" s="4">
        <v>0.74490000000000001</v>
      </c>
      <c r="I89" s="4">
        <v>0.73709999999999998</v>
      </c>
      <c r="J89" s="4">
        <v>0.6411</v>
      </c>
      <c r="K89" s="4">
        <v>0.60980000000000001</v>
      </c>
      <c r="L89" s="4">
        <v>61.2684</v>
      </c>
      <c r="M89" s="11">
        <v>59.433799999999998</v>
      </c>
      <c r="N89" s="90"/>
      <c r="O89" s="2"/>
      <c r="P89" s="3">
        <v>2</v>
      </c>
      <c r="Q89" s="3" t="s">
        <v>19</v>
      </c>
      <c r="R89" s="3" t="s">
        <v>19</v>
      </c>
      <c r="S89" s="3"/>
      <c r="T89" s="3"/>
      <c r="U89" s="3"/>
      <c r="V89" s="3"/>
      <c r="W89" s="3"/>
      <c r="X89" s="3"/>
      <c r="Y89" s="3"/>
      <c r="Z89" s="3"/>
      <c r="AA89" s="3"/>
      <c r="AB89" s="58"/>
      <c r="AC89" s="71"/>
      <c r="AD89" s="71"/>
    </row>
    <row r="90" spans="1:30" x14ac:dyDescent="0.2">
      <c r="A90" s="4">
        <v>3</v>
      </c>
      <c r="B90" s="45">
        <v>22.28</v>
      </c>
      <c r="C90" s="4" t="s">
        <v>19</v>
      </c>
      <c r="D90" s="4">
        <v>16.23</v>
      </c>
      <c r="E90" s="4"/>
      <c r="F90" s="4">
        <v>-6.8807</v>
      </c>
      <c r="G90" s="4"/>
      <c r="H90" s="45">
        <v>0.67200000000000004</v>
      </c>
      <c r="I90" s="4"/>
      <c r="J90" s="45">
        <v>0.69259999999999999</v>
      </c>
      <c r="K90" s="4"/>
      <c r="L90" s="4">
        <v>59.458199999999998</v>
      </c>
      <c r="M90" s="11"/>
      <c r="N90" s="90">
        <v>73.08</v>
      </c>
      <c r="O90" s="2"/>
      <c r="P90" s="3">
        <v>3</v>
      </c>
      <c r="Q90" s="45">
        <v>8.82</v>
      </c>
      <c r="R90" s="45">
        <v>12.14</v>
      </c>
      <c r="S90" s="3">
        <v>6.41</v>
      </c>
      <c r="T90" s="3">
        <v>9.75</v>
      </c>
      <c r="U90" s="3">
        <v>-6.6355000000000004</v>
      </c>
      <c r="V90" s="3">
        <v>-2.6223999999999998</v>
      </c>
      <c r="W90" s="45">
        <v>0.50970000000000004</v>
      </c>
      <c r="X90" s="45">
        <v>0.3674</v>
      </c>
      <c r="Y90" s="45">
        <v>0.68169999999999997</v>
      </c>
      <c r="Z90" s="45">
        <v>0.69810000000000005</v>
      </c>
      <c r="AA90" s="3">
        <v>96.367199999999997</v>
      </c>
      <c r="AB90" s="58">
        <v>94.016199999999998</v>
      </c>
      <c r="AC90" s="71">
        <v>60.95</v>
      </c>
      <c r="AD90" s="71">
        <v>64.11</v>
      </c>
    </row>
    <row r="91" spans="1:30" x14ac:dyDescent="0.2">
      <c r="A91" s="4">
        <v>4</v>
      </c>
      <c r="B91" s="45">
        <v>22.31</v>
      </c>
      <c r="C91" s="4">
        <v>25.27</v>
      </c>
      <c r="D91" s="4">
        <v>14.12</v>
      </c>
      <c r="E91" s="4">
        <v>19.82</v>
      </c>
      <c r="F91" s="4">
        <v>-4.8113999999999999</v>
      </c>
      <c r="G91" s="4">
        <v>-5.0788000000000002</v>
      </c>
      <c r="H91" s="45">
        <v>0.73939999999999995</v>
      </c>
      <c r="I91" s="4">
        <v>0.53859999999999997</v>
      </c>
      <c r="J91" s="45">
        <v>0.7087</v>
      </c>
      <c r="K91" s="4">
        <v>0.62080000000000002</v>
      </c>
      <c r="L91" s="4">
        <v>49.565100000000001</v>
      </c>
      <c r="M91" s="11">
        <v>67.995000000000005</v>
      </c>
      <c r="N91" s="90">
        <v>79.19</v>
      </c>
      <c r="O91" s="2"/>
      <c r="P91" s="3">
        <v>4</v>
      </c>
      <c r="Q91" s="45">
        <v>10.83</v>
      </c>
      <c r="R91" s="45">
        <v>10.24</v>
      </c>
      <c r="S91" s="3">
        <v>6.43</v>
      </c>
      <c r="T91" s="3">
        <v>7.11</v>
      </c>
      <c r="U91" s="3">
        <v>-3.4157000000000002</v>
      </c>
      <c r="V91" s="3">
        <v>-3.726</v>
      </c>
      <c r="W91" s="45">
        <v>0.68910000000000005</v>
      </c>
      <c r="X91" s="45">
        <v>0.45329999999999998</v>
      </c>
      <c r="Y91" s="45">
        <v>0.56210000000000004</v>
      </c>
      <c r="Z91" s="45">
        <v>0.74550000000000005</v>
      </c>
      <c r="AA91" s="3">
        <v>87.019199999999998</v>
      </c>
      <c r="AB91" s="58">
        <v>85.065100000000001</v>
      </c>
      <c r="AC91" s="71">
        <v>61.62</v>
      </c>
      <c r="AD91" s="71">
        <v>64.180000000000007</v>
      </c>
    </row>
    <row r="92" spans="1:30" x14ac:dyDescent="0.2">
      <c r="A92" s="4">
        <v>5</v>
      </c>
      <c r="B92" s="45">
        <v>18.28</v>
      </c>
      <c r="C92" s="45">
        <v>21.63</v>
      </c>
      <c r="D92" s="4">
        <v>12.42</v>
      </c>
      <c r="E92" s="4">
        <v>15.55</v>
      </c>
      <c r="F92" s="4">
        <v>-3.8889999999999998</v>
      </c>
      <c r="G92" s="4">
        <v>-5.2535999999999996</v>
      </c>
      <c r="H92" s="45">
        <v>0.70379999999999998</v>
      </c>
      <c r="I92" s="45">
        <v>0.67689999999999995</v>
      </c>
      <c r="J92" s="45">
        <v>0.70979999999999999</v>
      </c>
      <c r="K92" s="45">
        <v>0.67469999999999997</v>
      </c>
      <c r="L92" s="4">
        <v>42.951900000000002</v>
      </c>
      <c r="M92" s="11">
        <v>42.5777</v>
      </c>
      <c r="N92" s="90">
        <v>78.72</v>
      </c>
      <c r="O92" s="2">
        <v>71.81</v>
      </c>
      <c r="P92" s="3">
        <v>5</v>
      </c>
      <c r="Q92" s="45">
        <v>10.77</v>
      </c>
      <c r="R92" s="45">
        <v>13.72</v>
      </c>
      <c r="S92" s="3">
        <v>7.03</v>
      </c>
      <c r="T92" s="3">
        <v>8.7100000000000009</v>
      </c>
      <c r="U92" s="3">
        <v>-7.6559999999999997</v>
      </c>
      <c r="V92" s="3">
        <v>-5.3441999999999998</v>
      </c>
      <c r="W92" s="45">
        <v>0.54469999999999996</v>
      </c>
      <c r="X92" s="45">
        <v>0.41170000000000001</v>
      </c>
      <c r="Y92" s="45">
        <v>0.69620000000000004</v>
      </c>
      <c r="Z92" s="45">
        <v>0.62580000000000002</v>
      </c>
      <c r="AA92" s="3">
        <v>87.037199999999999</v>
      </c>
      <c r="AB92" s="58">
        <v>87.662099999999995</v>
      </c>
      <c r="AC92" s="71">
        <v>65.430000000000007</v>
      </c>
      <c r="AD92" s="71">
        <v>62.18</v>
      </c>
    </row>
    <row r="93" spans="1:30" x14ac:dyDescent="0.2">
      <c r="A93" s="4">
        <v>6</v>
      </c>
      <c r="B93" s="4" t="s">
        <v>19</v>
      </c>
      <c r="C93" s="4" t="s">
        <v>24</v>
      </c>
      <c r="D93" s="4"/>
      <c r="E93" s="4"/>
      <c r="F93" s="4"/>
      <c r="G93" s="4"/>
      <c r="H93" s="4"/>
      <c r="I93" s="4"/>
      <c r="J93" s="4"/>
      <c r="K93" s="4"/>
      <c r="L93" s="4"/>
      <c r="M93" s="11"/>
      <c r="N93" s="90"/>
      <c r="O93" s="2"/>
      <c r="P93" s="3">
        <v>6</v>
      </c>
      <c r="Q93" s="3" t="s">
        <v>19</v>
      </c>
      <c r="R93" s="3">
        <v>19.63</v>
      </c>
      <c r="S93" s="3"/>
      <c r="T93" s="3">
        <v>10.94</v>
      </c>
      <c r="U93" s="3"/>
      <c r="V93" s="3">
        <v>-4.4946000000000002</v>
      </c>
      <c r="W93" s="3"/>
      <c r="X93" s="3">
        <v>0.41789999999999999</v>
      </c>
      <c r="Y93" s="3"/>
      <c r="Z93" s="3">
        <v>0.54210000000000003</v>
      </c>
      <c r="AA93" s="3"/>
      <c r="AB93" s="58">
        <v>95.157600000000002</v>
      </c>
      <c r="AC93" s="71"/>
      <c r="AD93" s="71"/>
    </row>
    <row r="94" spans="1:30" x14ac:dyDescent="0.2">
      <c r="A94" s="4">
        <v>7</v>
      </c>
      <c r="B94" s="4">
        <v>22.81</v>
      </c>
      <c r="C94" s="4" t="s">
        <v>19</v>
      </c>
      <c r="D94" s="4">
        <v>19.84</v>
      </c>
      <c r="E94" s="4"/>
      <c r="F94" s="4">
        <v>-6.0673000000000004</v>
      </c>
      <c r="G94" s="4"/>
      <c r="H94" s="4">
        <v>0.63470000000000004</v>
      </c>
      <c r="I94" s="4"/>
      <c r="J94" s="4">
        <v>0.70469999999999999</v>
      </c>
      <c r="K94" s="4"/>
      <c r="L94" s="4">
        <v>79.605699999999999</v>
      </c>
      <c r="M94" s="11"/>
      <c r="N94" s="90"/>
      <c r="O94" s="2"/>
      <c r="P94" s="3">
        <v>7</v>
      </c>
      <c r="Q94" s="3">
        <v>11.74</v>
      </c>
      <c r="R94" s="3">
        <v>14.68</v>
      </c>
      <c r="S94" s="3">
        <v>7.53</v>
      </c>
      <c r="T94" s="3">
        <v>10.33</v>
      </c>
      <c r="U94" s="3">
        <v>-10.677199999999999</v>
      </c>
      <c r="V94" s="3">
        <v>-3.9169999999999998</v>
      </c>
      <c r="W94" s="3">
        <v>0.52080000000000004</v>
      </c>
      <c r="X94" s="3">
        <v>0.41510000000000002</v>
      </c>
      <c r="Y94" s="3">
        <v>0.59730000000000005</v>
      </c>
      <c r="Z94" s="3">
        <v>0.54249999999999998</v>
      </c>
      <c r="AA94" s="3">
        <v>87.192800000000005</v>
      </c>
      <c r="AB94" s="58">
        <v>91.267600000000002</v>
      </c>
      <c r="AC94" s="71"/>
      <c r="AD94" s="71"/>
    </row>
    <row r="95" spans="1:30" x14ac:dyDescent="0.2">
      <c r="A95" s="4">
        <v>8</v>
      </c>
      <c r="B95" s="4">
        <v>24.33</v>
      </c>
      <c r="C95" s="4">
        <v>22.45</v>
      </c>
      <c r="D95" s="4">
        <v>18.489999999999998</v>
      </c>
      <c r="E95" s="4">
        <v>18.72</v>
      </c>
      <c r="F95" s="4">
        <v>-7.9607999999999999</v>
      </c>
      <c r="G95" s="4">
        <v>-10.5877</v>
      </c>
      <c r="H95" s="4">
        <v>0.55430000000000001</v>
      </c>
      <c r="I95" s="4">
        <v>0.50219999999999998</v>
      </c>
      <c r="J95" s="4">
        <v>0.64710000000000001</v>
      </c>
      <c r="K95" s="4">
        <v>0.52700000000000002</v>
      </c>
      <c r="L95" s="4">
        <v>58.455100000000002</v>
      </c>
      <c r="M95" s="81">
        <v>73.733900000000006</v>
      </c>
      <c r="N95" s="92"/>
      <c r="O95" s="2"/>
      <c r="P95" s="3">
        <v>8</v>
      </c>
      <c r="Q95" s="3">
        <v>12.04</v>
      </c>
      <c r="R95" s="3">
        <v>13.77</v>
      </c>
      <c r="S95" s="3">
        <v>8.8699999999999992</v>
      </c>
      <c r="T95" s="3">
        <v>10.39</v>
      </c>
      <c r="U95" s="3">
        <v>-3.8527999999999998</v>
      </c>
      <c r="V95" s="3">
        <v>-3.6051000000000002</v>
      </c>
      <c r="W95" s="3">
        <v>0.68059999999999998</v>
      </c>
      <c r="X95" s="3">
        <v>0.6018</v>
      </c>
      <c r="Y95" s="3">
        <v>0.68559999999999999</v>
      </c>
      <c r="Z95" s="3">
        <v>0.61180000000000001</v>
      </c>
      <c r="AA95" s="3">
        <v>85.863900000000001</v>
      </c>
      <c r="AB95" s="58">
        <v>92.319299999999998</v>
      </c>
      <c r="AC95" s="71"/>
      <c r="AD95" s="71"/>
    </row>
    <row r="96" spans="1:30" x14ac:dyDescent="0.2">
      <c r="A96" s="4">
        <v>9</v>
      </c>
      <c r="B96" s="4">
        <v>24.82</v>
      </c>
      <c r="C96" s="4" t="s">
        <v>19</v>
      </c>
      <c r="D96" s="4">
        <v>17.57</v>
      </c>
      <c r="E96" s="4"/>
      <c r="F96" s="4">
        <v>-5.6738999999999997</v>
      </c>
      <c r="G96" s="4"/>
      <c r="H96" s="4">
        <v>0.58230000000000004</v>
      </c>
      <c r="I96" s="4"/>
      <c r="J96" s="4">
        <v>0.69140000000000001</v>
      </c>
      <c r="K96" s="4"/>
      <c r="L96" s="4">
        <v>88.626199999999997</v>
      </c>
      <c r="M96" s="11"/>
      <c r="N96" s="90"/>
      <c r="O96" s="2"/>
      <c r="P96" s="3">
        <v>9</v>
      </c>
      <c r="Q96" s="3" t="s">
        <v>19</v>
      </c>
      <c r="R96" s="3">
        <v>23.18</v>
      </c>
      <c r="S96" s="3"/>
      <c r="T96" s="3">
        <v>14.3</v>
      </c>
      <c r="U96" s="3"/>
      <c r="V96" s="3">
        <v>-8.1621000000000006</v>
      </c>
      <c r="W96" s="3"/>
      <c r="X96" s="3">
        <v>0.41389999999999999</v>
      </c>
      <c r="Y96" s="3"/>
      <c r="Z96" s="3">
        <v>0.62490000000000001</v>
      </c>
      <c r="AA96" s="3"/>
      <c r="AB96" s="58">
        <v>80.191299999999998</v>
      </c>
      <c r="AC96" s="71"/>
      <c r="AD96" s="71"/>
    </row>
    <row r="97" spans="1:30" x14ac:dyDescent="0.2">
      <c r="A97" s="4">
        <v>10</v>
      </c>
      <c r="B97" s="4">
        <v>23.4</v>
      </c>
      <c r="C97" s="45">
        <v>21.04</v>
      </c>
      <c r="D97" s="4">
        <v>15.18</v>
      </c>
      <c r="E97" s="4">
        <v>19.309999999999999</v>
      </c>
      <c r="F97" s="4">
        <v>-8.0608000000000004</v>
      </c>
      <c r="G97" s="4">
        <v>-12.3752</v>
      </c>
      <c r="H97" s="4">
        <v>0.70750000000000002</v>
      </c>
      <c r="I97" s="45">
        <v>0.56140000000000001</v>
      </c>
      <c r="J97" s="4">
        <v>0.65329999999999999</v>
      </c>
      <c r="K97" s="45">
        <v>0.63900000000000001</v>
      </c>
      <c r="L97" s="4">
        <v>44.037399999999998</v>
      </c>
      <c r="M97" s="11">
        <v>66.966099999999997</v>
      </c>
      <c r="N97" s="90"/>
      <c r="O97" s="2">
        <v>69.44</v>
      </c>
      <c r="P97" s="3">
        <v>10</v>
      </c>
      <c r="Q97" s="3">
        <v>12.81</v>
      </c>
      <c r="R97" s="3" t="s">
        <v>19</v>
      </c>
      <c r="S97" s="3">
        <v>9.8800000000000008</v>
      </c>
      <c r="T97" s="3"/>
      <c r="U97" s="3">
        <v>-4.0914999999999999</v>
      </c>
      <c r="V97" s="3"/>
      <c r="W97" s="3">
        <v>0.49880000000000002</v>
      </c>
      <c r="X97" s="3"/>
      <c r="Y97" s="3">
        <v>0.67769999999999997</v>
      </c>
      <c r="Z97" s="3"/>
      <c r="AA97" s="3">
        <v>70.838200000000001</v>
      </c>
      <c r="AB97" s="58"/>
      <c r="AC97" s="71"/>
      <c r="AD97" s="71"/>
    </row>
    <row r="98" spans="1:30" x14ac:dyDescent="0.2">
      <c r="K98" s="27"/>
      <c r="N98" s="90"/>
      <c r="O98" s="2"/>
      <c r="AC98" s="71"/>
      <c r="AD98" s="71"/>
    </row>
    <row r="99" spans="1:30" x14ac:dyDescent="0.2">
      <c r="A99" s="122" t="s">
        <v>15</v>
      </c>
      <c r="B99" s="123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4"/>
      <c r="N99" s="91"/>
      <c r="O99" s="2"/>
      <c r="P99" s="125" t="s">
        <v>16</v>
      </c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1"/>
      <c r="AC99" s="71"/>
      <c r="AD99" s="71"/>
    </row>
    <row r="100" spans="1:30" x14ac:dyDescent="0.2">
      <c r="A100" s="4"/>
      <c r="B100" s="4" t="s">
        <v>5</v>
      </c>
      <c r="C100" s="4" t="s">
        <v>6</v>
      </c>
      <c r="D100" s="4" t="s">
        <v>5</v>
      </c>
      <c r="E100" s="4" t="s">
        <v>6</v>
      </c>
      <c r="F100" s="4" t="s">
        <v>5</v>
      </c>
      <c r="G100" s="4" t="s">
        <v>6</v>
      </c>
      <c r="H100" s="4" t="s">
        <v>5</v>
      </c>
      <c r="I100" s="4" t="s">
        <v>6</v>
      </c>
      <c r="J100" s="4" t="s">
        <v>5</v>
      </c>
      <c r="K100" s="4" t="s">
        <v>6</v>
      </c>
      <c r="L100" s="4" t="s">
        <v>5</v>
      </c>
      <c r="M100" s="11" t="s">
        <v>6</v>
      </c>
      <c r="N100" s="90"/>
      <c r="O100" s="2"/>
      <c r="P100" s="3"/>
      <c r="Q100" s="3" t="s">
        <v>5</v>
      </c>
      <c r="R100" s="3" t="s">
        <v>6</v>
      </c>
      <c r="S100" s="3" t="s">
        <v>5</v>
      </c>
      <c r="T100" s="3" t="s">
        <v>6</v>
      </c>
      <c r="U100" s="3" t="s">
        <v>5</v>
      </c>
      <c r="V100" s="3" t="s">
        <v>6</v>
      </c>
      <c r="W100" s="3" t="s">
        <v>5</v>
      </c>
      <c r="X100" s="3" t="s">
        <v>6</v>
      </c>
      <c r="Y100" s="3" t="s">
        <v>5</v>
      </c>
      <c r="Z100" s="3" t="s">
        <v>6</v>
      </c>
      <c r="AA100" s="3" t="s">
        <v>5</v>
      </c>
      <c r="AB100" s="58" t="s">
        <v>6</v>
      </c>
      <c r="AC100" s="71"/>
      <c r="AD100" s="71"/>
    </row>
    <row r="101" spans="1:30" x14ac:dyDescent="0.2">
      <c r="A101" s="4" t="s">
        <v>17</v>
      </c>
      <c r="B101" s="123" t="s">
        <v>0</v>
      </c>
      <c r="C101" s="123"/>
      <c r="D101" s="123" t="s">
        <v>18</v>
      </c>
      <c r="E101" s="123"/>
      <c r="F101" s="123" t="s">
        <v>4</v>
      </c>
      <c r="G101" s="123"/>
      <c r="H101" s="123" t="s">
        <v>1</v>
      </c>
      <c r="I101" s="123"/>
      <c r="J101" s="123" t="s">
        <v>2</v>
      </c>
      <c r="K101" s="123"/>
      <c r="L101" s="123" t="s">
        <v>3</v>
      </c>
      <c r="M101" s="124"/>
      <c r="N101" s="91"/>
      <c r="O101" s="2"/>
      <c r="P101" s="3" t="s">
        <v>17</v>
      </c>
      <c r="Q101" s="120" t="s">
        <v>0</v>
      </c>
      <c r="R101" s="120"/>
      <c r="S101" s="120" t="s">
        <v>18</v>
      </c>
      <c r="T101" s="120"/>
      <c r="U101" s="120" t="s">
        <v>4</v>
      </c>
      <c r="V101" s="120"/>
      <c r="W101" s="120" t="s">
        <v>1</v>
      </c>
      <c r="X101" s="120"/>
      <c r="Y101" s="120" t="s">
        <v>2</v>
      </c>
      <c r="Z101" s="120"/>
      <c r="AA101" s="120" t="s">
        <v>3</v>
      </c>
      <c r="AB101" s="121"/>
      <c r="AC101" s="71"/>
      <c r="AD101" s="71"/>
    </row>
    <row r="102" spans="1:30" x14ac:dyDescent="0.2">
      <c r="A102" s="4">
        <v>1</v>
      </c>
      <c r="B102" s="45">
        <v>19.45</v>
      </c>
      <c r="C102" s="4">
        <v>25.54</v>
      </c>
      <c r="D102" s="4">
        <v>19.45</v>
      </c>
      <c r="E102" s="4">
        <v>22.34</v>
      </c>
      <c r="F102" s="4">
        <v>2.4780000000000002</v>
      </c>
      <c r="G102" s="4">
        <v>6.5396999999999998</v>
      </c>
      <c r="H102" s="45">
        <v>0.75170000000000003</v>
      </c>
      <c r="I102" s="4">
        <v>0.73470000000000002</v>
      </c>
      <c r="J102" s="45">
        <v>0.72119999999999995</v>
      </c>
      <c r="K102" s="4">
        <v>0.71160000000000001</v>
      </c>
      <c r="L102" s="4">
        <v>71.584299999999999</v>
      </c>
      <c r="M102" s="11">
        <v>72.876099999999994</v>
      </c>
      <c r="N102" s="90">
        <v>94.78</v>
      </c>
      <c r="O102" s="2"/>
      <c r="P102" s="3">
        <v>1</v>
      </c>
      <c r="Q102" s="45">
        <v>13.71</v>
      </c>
      <c r="R102" s="45">
        <v>14.8</v>
      </c>
      <c r="S102" s="3">
        <v>14.7</v>
      </c>
      <c r="T102" s="3">
        <v>11.46</v>
      </c>
      <c r="U102" s="3">
        <v>-3.331</v>
      </c>
      <c r="V102" s="3">
        <v>-4.8743999999999996</v>
      </c>
      <c r="W102" s="45">
        <v>0.65200000000000002</v>
      </c>
      <c r="X102" s="45">
        <v>0.69810000000000005</v>
      </c>
      <c r="Y102" s="45">
        <v>0.64180000000000004</v>
      </c>
      <c r="Z102" s="45">
        <v>0.60570000000000002</v>
      </c>
      <c r="AA102" s="3">
        <v>64.610600000000005</v>
      </c>
      <c r="AB102" s="58">
        <v>53.277700000000003</v>
      </c>
      <c r="AC102" s="71">
        <v>65.87</v>
      </c>
      <c r="AD102" s="71">
        <v>70.569999999999993</v>
      </c>
    </row>
    <row r="103" spans="1:30" x14ac:dyDescent="0.2">
      <c r="A103" s="4">
        <v>2</v>
      </c>
      <c r="B103" s="45">
        <v>22.47</v>
      </c>
      <c r="C103" s="4" t="s">
        <v>19</v>
      </c>
      <c r="D103" s="4">
        <v>27.43</v>
      </c>
      <c r="E103" s="4"/>
      <c r="F103" s="4">
        <v>-5.4728000000000003</v>
      </c>
      <c r="G103" s="4"/>
      <c r="H103" s="45">
        <v>0.77649999999999997</v>
      </c>
      <c r="I103" s="4"/>
      <c r="J103" s="45">
        <v>0.76400000000000001</v>
      </c>
      <c r="K103" s="4"/>
      <c r="L103" s="4">
        <v>78.018100000000004</v>
      </c>
      <c r="M103" s="11"/>
      <c r="N103" s="90">
        <v>110.27</v>
      </c>
      <c r="O103" s="2"/>
      <c r="P103" s="3">
        <v>2</v>
      </c>
      <c r="Q103" s="3">
        <v>14.94</v>
      </c>
      <c r="R103" s="3">
        <v>16.22</v>
      </c>
      <c r="S103" s="3">
        <v>18.13</v>
      </c>
      <c r="T103" s="3">
        <v>12.35</v>
      </c>
      <c r="U103" s="3">
        <v>-3.1995</v>
      </c>
      <c r="V103" s="3">
        <v>-5.7748999999999997</v>
      </c>
      <c r="W103" s="3">
        <v>0.66710000000000003</v>
      </c>
      <c r="X103" s="3">
        <v>0.66479999999999995</v>
      </c>
      <c r="Y103" s="3">
        <v>0.63929999999999998</v>
      </c>
      <c r="Z103" s="3">
        <v>0.59199999999999997</v>
      </c>
      <c r="AA103" s="3">
        <v>73.608900000000006</v>
      </c>
      <c r="AB103" s="58">
        <v>54.7348</v>
      </c>
      <c r="AC103" s="71"/>
      <c r="AD103" s="71"/>
    </row>
    <row r="104" spans="1:30" x14ac:dyDescent="0.2">
      <c r="A104" s="4">
        <v>3</v>
      </c>
      <c r="B104" s="4">
        <v>23.12</v>
      </c>
      <c r="C104" s="45">
        <v>20.12</v>
      </c>
      <c r="D104" s="4">
        <v>19.34</v>
      </c>
      <c r="E104" s="4">
        <v>19.829999999999998</v>
      </c>
      <c r="F104" s="4">
        <v>-6.0834999999999999</v>
      </c>
      <c r="G104" s="4">
        <v>-6.5144000000000002</v>
      </c>
      <c r="H104" s="4">
        <v>0.8034</v>
      </c>
      <c r="I104" s="45">
        <v>0.60270000000000001</v>
      </c>
      <c r="J104" s="4">
        <v>0.72330000000000005</v>
      </c>
      <c r="K104" s="45">
        <v>0.70730000000000004</v>
      </c>
      <c r="L104" s="4">
        <v>68.592299999999994</v>
      </c>
      <c r="M104" s="11">
        <v>86.523399999999995</v>
      </c>
      <c r="N104" s="90"/>
      <c r="O104" s="2">
        <v>129.69</v>
      </c>
      <c r="P104" s="3">
        <v>3</v>
      </c>
      <c r="Q104" s="3">
        <v>15.51</v>
      </c>
      <c r="R104" s="3">
        <v>17.54</v>
      </c>
      <c r="S104" s="3">
        <v>20.16</v>
      </c>
      <c r="T104" s="3">
        <v>16.66</v>
      </c>
      <c r="U104" s="3">
        <v>-5.7575000000000003</v>
      </c>
      <c r="V104" s="3">
        <v>-6.8353000000000002</v>
      </c>
      <c r="W104" s="3">
        <v>0.7712</v>
      </c>
      <c r="X104" s="3">
        <v>0.72589999999999999</v>
      </c>
      <c r="Y104" s="3">
        <v>0.71699999999999997</v>
      </c>
      <c r="Z104" s="3">
        <v>0.65680000000000005</v>
      </c>
      <c r="AA104" s="3">
        <v>59.311900000000001</v>
      </c>
      <c r="AB104" s="58">
        <v>61.230600000000003</v>
      </c>
      <c r="AC104" s="71"/>
      <c r="AD104" s="71"/>
    </row>
    <row r="105" spans="1:30" x14ac:dyDescent="0.2">
      <c r="A105" s="4">
        <v>4</v>
      </c>
      <c r="B105" s="4">
        <v>23.81</v>
      </c>
      <c r="C105" s="45">
        <v>19.73</v>
      </c>
      <c r="D105" s="4">
        <v>16.809999999999999</v>
      </c>
      <c r="E105" s="4">
        <v>16.52</v>
      </c>
      <c r="F105" s="4">
        <v>-6.5918999999999999</v>
      </c>
      <c r="G105" s="4">
        <v>-6.4653</v>
      </c>
      <c r="H105" s="4">
        <v>0.8367</v>
      </c>
      <c r="I105" s="45">
        <v>0.64359999999999995</v>
      </c>
      <c r="J105" s="4">
        <v>0.68679999999999997</v>
      </c>
      <c r="K105" s="45">
        <v>0.73640000000000005</v>
      </c>
      <c r="L105" s="4">
        <v>83.544499999999999</v>
      </c>
      <c r="M105" s="11">
        <v>67.730999999999995</v>
      </c>
      <c r="N105" s="90"/>
      <c r="O105" s="2">
        <v>124.79</v>
      </c>
      <c r="P105" s="3">
        <v>4</v>
      </c>
      <c r="Q105" s="3">
        <v>15.45</v>
      </c>
      <c r="R105" s="3">
        <v>15.83</v>
      </c>
      <c r="S105" s="3">
        <v>18.22</v>
      </c>
      <c r="T105" s="3">
        <v>15.77</v>
      </c>
      <c r="U105" s="3">
        <v>-5.7039</v>
      </c>
      <c r="V105" s="3">
        <v>-6.0625</v>
      </c>
      <c r="W105" s="3">
        <v>0.75580000000000003</v>
      </c>
      <c r="X105" s="3">
        <v>0.68559999999999999</v>
      </c>
      <c r="Y105" s="3">
        <v>0.74980000000000002</v>
      </c>
      <c r="Z105" s="3">
        <v>0.80110000000000003</v>
      </c>
      <c r="AA105" s="3">
        <v>55.2624</v>
      </c>
      <c r="AB105" s="58">
        <v>52.9998</v>
      </c>
      <c r="AC105" s="71"/>
      <c r="AD105" s="71"/>
    </row>
    <row r="106" spans="1:30" x14ac:dyDescent="0.2">
      <c r="A106" s="4">
        <v>5</v>
      </c>
      <c r="B106" s="4">
        <v>23.89</v>
      </c>
      <c r="C106" s="4">
        <v>24.14</v>
      </c>
      <c r="D106" s="4">
        <v>19.54</v>
      </c>
      <c r="E106" s="4">
        <v>18.440000000000001</v>
      </c>
      <c r="F106" s="4">
        <v>-7.3822000000000001</v>
      </c>
      <c r="G106" s="4">
        <v>-3.8818999999999999</v>
      </c>
      <c r="H106" s="4">
        <v>0.69220000000000004</v>
      </c>
      <c r="I106" s="4">
        <v>0.71</v>
      </c>
      <c r="J106" s="4">
        <v>0.72340000000000004</v>
      </c>
      <c r="K106" s="4">
        <v>0.74719999999999998</v>
      </c>
      <c r="L106" s="4">
        <v>82.301500000000004</v>
      </c>
      <c r="M106" s="11">
        <v>77.598299999999995</v>
      </c>
      <c r="N106" s="90"/>
      <c r="O106" s="2"/>
      <c r="P106" s="3">
        <v>5</v>
      </c>
      <c r="Q106" s="3">
        <v>15.76</v>
      </c>
      <c r="R106" s="3">
        <v>15.68</v>
      </c>
      <c r="S106" s="3">
        <v>17.27</v>
      </c>
      <c r="T106" s="3">
        <v>15.43</v>
      </c>
      <c r="U106" s="3">
        <v>-4.8753000000000002</v>
      </c>
      <c r="V106" s="3">
        <v>-5.6307999999999998</v>
      </c>
      <c r="W106" s="3">
        <v>0.62460000000000004</v>
      </c>
      <c r="X106" s="3">
        <v>0.69010000000000005</v>
      </c>
      <c r="Y106" s="3">
        <v>0.56289999999999996</v>
      </c>
      <c r="Z106" s="3">
        <v>0.55249999999999999</v>
      </c>
      <c r="AA106" s="3">
        <v>77.289599999999993</v>
      </c>
      <c r="AB106" s="58">
        <v>65.027500000000003</v>
      </c>
      <c r="AC106" s="71"/>
      <c r="AD106" s="71"/>
    </row>
    <row r="107" spans="1:30" x14ac:dyDescent="0.2">
      <c r="A107" s="4">
        <v>6</v>
      </c>
      <c r="B107" s="4">
        <v>24.53</v>
      </c>
      <c r="C107" s="4">
        <v>23.33</v>
      </c>
      <c r="D107" s="4">
        <v>20.58</v>
      </c>
      <c r="E107" s="4">
        <v>20.71</v>
      </c>
      <c r="F107" s="4">
        <v>-6.8559000000000001</v>
      </c>
      <c r="G107" s="4">
        <v>-9.6479999999999997</v>
      </c>
      <c r="H107" s="4">
        <v>0.73640000000000005</v>
      </c>
      <c r="I107" s="4">
        <v>0.63490000000000002</v>
      </c>
      <c r="J107" s="4">
        <v>0.72489999999999999</v>
      </c>
      <c r="K107" s="4">
        <v>0.66869999999999996</v>
      </c>
      <c r="L107" s="4">
        <v>91.043599999999998</v>
      </c>
      <c r="M107" s="11">
        <v>85.842799999999997</v>
      </c>
      <c r="N107" s="90"/>
      <c r="O107" s="2"/>
      <c r="P107" s="3">
        <v>6</v>
      </c>
      <c r="Q107" s="3">
        <v>16.5</v>
      </c>
      <c r="R107" s="45">
        <v>14.28</v>
      </c>
      <c r="S107" s="3">
        <v>17.53</v>
      </c>
      <c r="T107" s="3">
        <v>14.92</v>
      </c>
      <c r="U107" s="3">
        <v>-8.3347999999999995</v>
      </c>
      <c r="V107" s="3">
        <v>0.69879999999999998</v>
      </c>
      <c r="W107" s="3">
        <v>0.74880000000000002</v>
      </c>
      <c r="X107" s="45">
        <v>0.82330000000000003</v>
      </c>
      <c r="Y107" s="3">
        <v>0.74960000000000004</v>
      </c>
      <c r="Z107" s="45">
        <v>0.82410000000000005</v>
      </c>
      <c r="AA107" s="3">
        <v>55.467300000000002</v>
      </c>
      <c r="AB107" s="58">
        <v>48.956899999999997</v>
      </c>
      <c r="AC107" s="71"/>
      <c r="AD107" s="71">
        <v>67.41</v>
      </c>
    </row>
    <row r="108" spans="1:30" x14ac:dyDescent="0.2">
      <c r="A108" s="4">
        <v>7</v>
      </c>
      <c r="B108" s="4">
        <v>23.77</v>
      </c>
      <c r="C108" s="4">
        <v>22.59</v>
      </c>
      <c r="D108" s="4">
        <v>19.43</v>
      </c>
      <c r="E108" s="4">
        <v>19.829999999999998</v>
      </c>
      <c r="F108" s="4">
        <v>-2.3157999999999999</v>
      </c>
      <c r="G108" s="4">
        <v>-2.7061999999999999</v>
      </c>
      <c r="H108" s="4">
        <v>0.71540000000000004</v>
      </c>
      <c r="I108" s="4">
        <v>0.57489999999999997</v>
      </c>
      <c r="J108" s="4">
        <v>0.73899999999999999</v>
      </c>
      <c r="K108" s="4">
        <v>0.7248</v>
      </c>
      <c r="L108" s="4">
        <v>94.918199999999999</v>
      </c>
      <c r="M108" s="11">
        <v>86.155000000000001</v>
      </c>
      <c r="N108" s="90"/>
      <c r="O108" s="2"/>
      <c r="P108" s="3">
        <v>7</v>
      </c>
      <c r="Q108" s="3">
        <v>15.88</v>
      </c>
      <c r="R108" s="3">
        <v>18.309999999999999</v>
      </c>
      <c r="S108" s="3">
        <v>17.13</v>
      </c>
      <c r="T108" s="3">
        <v>17.850000000000001</v>
      </c>
      <c r="U108" s="3">
        <v>-5.1828000000000003</v>
      </c>
      <c r="V108" s="3">
        <v>-6.9664000000000001</v>
      </c>
      <c r="W108" s="3">
        <v>0.76690000000000003</v>
      </c>
      <c r="X108" s="3">
        <v>0.60560000000000003</v>
      </c>
      <c r="Y108" s="3">
        <v>0.7177</v>
      </c>
      <c r="Z108" s="3">
        <v>0.59360000000000002</v>
      </c>
      <c r="AA108" s="3">
        <v>57.988</v>
      </c>
      <c r="AB108" s="58">
        <v>65.967299999999994</v>
      </c>
      <c r="AC108" s="71"/>
      <c r="AD108" s="71"/>
    </row>
    <row r="109" spans="1:30" x14ac:dyDescent="0.2">
      <c r="A109" s="4">
        <v>8</v>
      </c>
      <c r="B109" s="4">
        <v>23.15</v>
      </c>
      <c r="C109" s="4">
        <v>25.59</v>
      </c>
      <c r="D109" s="4">
        <v>20.11</v>
      </c>
      <c r="E109" s="4">
        <v>21.31</v>
      </c>
      <c r="F109" s="4">
        <v>-8.6790000000000003</v>
      </c>
      <c r="G109" s="4">
        <v>-9.4837000000000007</v>
      </c>
      <c r="H109" s="4">
        <v>0.70989999999999998</v>
      </c>
      <c r="I109" s="4">
        <v>0.60719999999999996</v>
      </c>
      <c r="J109" s="4">
        <v>0.72589999999999999</v>
      </c>
      <c r="K109" s="4">
        <v>0.70269999999999999</v>
      </c>
      <c r="L109" s="4">
        <v>86.138599999999997</v>
      </c>
      <c r="M109" s="11">
        <v>93.695300000000003</v>
      </c>
      <c r="N109" s="90"/>
      <c r="O109" s="2"/>
      <c r="P109" s="3">
        <v>8</v>
      </c>
      <c r="Q109" s="3">
        <v>16.13</v>
      </c>
      <c r="R109" s="45">
        <v>14.39</v>
      </c>
      <c r="S109" s="3">
        <v>16.28</v>
      </c>
      <c r="T109" s="3">
        <v>13.03</v>
      </c>
      <c r="U109" s="3">
        <v>-5.2643000000000004</v>
      </c>
      <c r="V109" s="3">
        <v>-3.0247000000000002</v>
      </c>
      <c r="W109" s="3">
        <v>0.63759999999999994</v>
      </c>
      <c r="X109" s="45">
        <v>0.80400000000000005</v>
      </c>
      <c r="Y109" s="3">
        <v>0.73099999999999998</v>
      </c>
      <c r="Z109" s="45">
        <v>0.77139999999999997</v>
      </c>
      <c r="AA109" s="3">
        <v>72.655600000000007</v>
      </c>
      <c r="AB109" s="58">
        <v>46.206099999999999</v>
      </c>
      <c r="AC109" s="71"/>
      <c r="AD109" s="71">
        <v>72.83</v>
      </c>
    </row>
    <row r="110" spans="1:30" x14ac:dyDescent="0.2">
      <c r="A110" s="4">
        <v>9</v>
      </c>
      <c r="B110" s="4">
        <v>22.55</v>
      </c>
      <c r="C110" s="4">
        <v>24.55</v>
      </c>
      <c r="D110" s="4">
        <v>21.71</v>
      </c>
      <c r="E110" s="4">
        <v>19.84</v>
      </c>
      <c r="F110" s="4">
        <v>3.6956000000000002</v>
      </c>
      <c r="G110" s="4">
        <v>-6.2106000000000003</v>
      </c>
      <c r="H110" s="4">
        <v>0.71760000000000002</v>
      </c>
      <c r="I110" s="4">
        <v>0.68540000000000001</v>
      </c>
      <c r="J110" s="4">
        <v>0.62250000000000005</v>
      </c>
      <c r="K110" s="4">
        <v>0.68740000000000001</v>
      </c>
      <c r="L110" s="4">
        <v>93.727699999999999</v>
      </c>
      <c r="M110" s="11">
        <v>94.122200000000007</v>
      </c>
      <c r="N110" s="90"/>
      <c r="O110" s="2"/>
      <c r="P110" s="3">
        <v>9</v>
      </c>
      <c r="Q110" s="45">
        <v>13.16</v>
      </c>
      <c r="R110" s="3">
        <v>17.36</v>
      </c>
      <c r="S110" s="3">
        <v>15.31</v>
      </c>
      <c r="T110" s="3">
        <v>13.49</v>
      </c>
      <c r="U110" s="3">
        <v>-2.5640000000000001</v>
      </c>
      <c r="V110" s="3">
        <v>-6.0404999999999998</v>
      </c>
      <c r="W110" s="45">
        <v>0.71379999999999999</v>
      </c>
      <c r="X110" s="3">
        <v>0.72099999999999997</v>
      </c>
      <c r="Y110" s="45">
        <v>0.7349</v>
      </c>
      <c r="Z110" s="3">
        <v>0.77500000000000002</v>
      </c>
      <c r="AA110" s="3">
        <v>58.960999999999999</v>
      </c>
      <c r="AB110" s="58">
        <v>47.622500000000002</v>
      </c>
      <c r="AC110" s="71">
        <v>65.14</v>
      </c>
      <c r="AD110" s="71"/>
    </row>
    <row r="111" spans="1:30" x14ac:dyDescent="0.2">
      <c r="A111" s="4">
        <v>10</v>
      </c>
      <c r="B111" s="45">
        <v>22.64</v>
      </c>
      <c r="C111" s="45">
        <v>21.42</v>
      </c>
      <c r="D111" s="4">
        <v>19.22</v>
      </c>
      <c r="E111" s="4">
        <v>20.63</v>
      </c>
      <c r="F111" s="4">
        <v>-6.5087999999999999</v>
      </c>
      <c r="G111" s="4">
        <v>-6.5064000000000002</v>
      </c>
      <c r="H111" s="45">
        <v>0.71409999999999996</v>
      </c>
      <c r="I111" s="45">
        <v>0.61799999999999999</v>
      </c>
      <c r="J111" s="45">
        <v>0.69569999999999999</v>
      </c>
      <c r="K111" s="45">
        <v>0.68369999999999997</v>
      </c>
      <c r="L111" s="4">
        <v>76.421599999999998</v>
      </c>
      <c r="M111" s="11">
        <v>83.200400000000002</v>
      </c>
      <c r="N111" s="90">
        <v>103.46</v>
      </c>
      <c r="O111" s="83">
        <v>113.43</v>
      </c>
      <c r="P111" s="12">
        <v>10</v>
      </c>
      <c r="Q111" s="45">
        <v>12.05</v>
      </c>
      <c r="R111" s="3">
        <v>16.22</v>
      </c>
      <c r="S111" s="3">
        <v>16.71</v>
      </c>
      <c r="T111" s="3">
        <v>14.66</v>
      </c>
      <c r="U111" s="3">
        <v>-6.8193999999999999</v>
      </c>
      <c r="V111" s="3">
        <v>-6.7207999999999997</v>
      </c>
      <c r="W111" s="45">
        <v>0.50229999999999997</v>
      </c>
      <c r="X111" s="3">
        <v>0.56279999999999997</v>
      </c>
      <c r="Y111" s="45">
        <v>0.52049999999999996</v>
      </c>
      <c r="Z111" s="3">
        <v>0.52600000000000002</v>
      </c>
      <c r="AA111" s="3">
        <v>70.265600000000006</v>
      </c>
      <c r="AB111" s="58">
        <v>70.311899999999994</v>
      </c>
      <c r="AC111" s="71">
        <v>71.099999999999994</v>
      </c>
      <c r="AD111" s="71"/>
    </row>
    <row r="112" spans="1:30" x14ac:dyDescent="0.2">
      <c r="N112" s="90"/>
      <c r="O112" s="83"/>
      <c r="AC112" s="71"/>
      <c r="AD112" s="71"/>
    </row>
    <row r="113" spans="1:30" x14ac:dyDescent="0.2">
      <c r="A113" s="122" t="s">
        <v>15</v>
      </c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4"/>
      <c r="N113" s="91"/>
      <c r="O113" s="83"/>
      <c r="P113" s="119" t="s">
        <v>16</v>
      </c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1"/>
      <c r="AC113" s="71"/>
      <c r="AD113" s="71"/>
    </row>
    <row r="114" spans="1:30" x14ac:dyDescent="0.2">
      <c r="A114" s="4"/>
      <c r="B114" s="4" t="s">
        <v>5</v>
      </c>
      <c r="C114" s="4" t="s">
        <v>6</v>
      </c>
      <c r="D114" s="4" t="s">
        <v>5</v>
      </c>
      <c r="E114" s="4" t="s">
        <v>6</v>
      </c>
      <c r="F114" s="4" t="s">
        <v>5</v>
      </c>
      <c r="G114" s="4" t="s">
        <v>6</v>
      </c>
      <c r="H114" s="4" t="s">
        <v>5</v>
      </c>
      <c r="I114" s="4" t="s">
        <v>6</v>
      </c>
      <c r="J114" s="4" t="s">
        <v>5</v>
      </c>
      <c r="K114" s="4" t="s">
        <v>6</v>
      </c>
      <c r="L114" s="4" t="s">
        <v>5</v>
      </c>
      <c r="M114" s="11" t="s">
        <v>6</v>
      </c>
      <c r="N114" s="90"/>
      <c r="O114" s="83"/>
      <c r="P114" s="12"/>
      <c r="Q114" s="3" t="s">
        <v>5</v>
      </c>
      <c r="R114" s="3" t="s">
        <v>6</v>
      </c>
      <c r="S114" s="3" t="s">
        <v>5</v>
      </c>
      <c r="T114" s="3" t="s">
        <v>6</v>
      </c>
      <c r="U114" s="3" t="s">
        <v>5</v>
      </c>
      <c r="V114" s="3" t="s">
        <v>6</v>
      </c>
      <c r="W114" s="3" t="s">
        <v>5</v>
      </c>
      <c r="X114" s="3" t="s">
        <v>6</v>
      </c>
      <c r="Y114" s="3" t="s">
        <v>5</v>
      </c>
      <c r="Z114" s="3" t="s">
        <v>6</v>
      </c>
      <c r="AA114" s="3" t="s">
        <v>5</v>
      </c>
      <c r="AB114" s="58" t="s">
        <v>6</v>
      </c>
      <c r="AC114" s="71"/>
      <c r="AD114" s="71"/>
    </row>
    <row r="115" spans="1:30" x14ac:dyDescent="0.2">
      <c r="A115" s="4" t="s">
        <v>14</v>
      </c>
      <c r="B115" s="123" t="s">
        <v>0</v>
      </c>
      <c r="C115" s="123"/>
      <c r="D115" s="123" t="s">
        <v>18</v>
      </c>
      <c r="E115" s="123"/>
      <c r="F115" s="123" t="s">
        <v>4</v>
      </c>
      <c r="G115" s="123"/>
      <c r="H115" s="123" t="s">
        <v>1</v>
      </c>
      <c r="I115" s="123"/>
      <c r="J115" s="123" t="s">
        <v>2</v>
      </c>
      <c r="K115" s="123"/>
      <c r="L115" s="123" t="s">
        <v>3</v>
      </c>
      <c r="M115" s="124"/>
      <c r="N115" s="91"/>
      <c r="O115" s="83"/>
      <c r="P115" s="12" t="s">
        <v>14</v>
      </c>
      <c r="Q115" s="120" t="s">
        <v>0</v>
      </c>
      <c r="R115" s="120"/>
      <c r="S115" s="120" t="s">
        <v>18</v>
      </c>
      <c r="T115" s="120"/>
      <c r="U115" s="120" t="s">
        <v>4</v>
      </c>
      <c r="V115" s="120"/>
      <c r="W115" s="120" t="s">
        <v>1</v>
      </c>
      <c r="X115" s="120"/>
      <c r="Y115" s="120" t="s">
        <v>2</v>
      </c>
      <c r="Z115" s="120"/>
      <c r="AA115" s="120" t="s">
        <v>3</v>
      </c>
      <c r="AB115" s="121"/>
      <c r="AC115" s="71"/>
      <c r="AD115" s="71"/>
    </row>
    <row r="116" spans="1:30" x14ac:dyDescent="0.2">
      <c r="A116" s="4">
        <v>1</v>
      </c>
      <c r="B116" s="4">
        <v>21.11</v>
      </c>
      <c r="C116" s="4">
        <v>21.13</v>
      </c>
      <c r="D116" s="4">
        <v>20.329999999999998</v>
      </c>
      <c r="E116" s="4">
        <v>17.43</v>
      </c>
      <c r="F116" s="4">
        <v>-1.0203</v>
      </c>
      <c r="G116" s="4">
        <v>-8.9172999999999991</v>
      </c>
      <c r="H116" s="4">
        <v>0.68120000000000003</v>
      </c>
      <c r="I116" s="4">
        <v>0.67549999999999999</v>
      </c>
      <c r="J116" s="4">
        <v>0.71909999999999996</v>
      </c>
      <c r="K116" s="4">
        <v>0.76359999999999995</v>
      </c>
      <c r="L116" s="4">
        <v>78.594499999999996</v>
      </c>
      <c r="M116" s="11">
        <v>89.247299999999996</v>
      </c>
      <c r="N116" s="90"/>
      <c r="O116" s="83"/>
      <c r="P116" s="12">
        <v>1</v>
      </c>
      <c r="Q116" s="45">
        <v>11.04</v>
      </c>
      <c r="R116" s="3">
        <v>10.42</v>
      </c>
      <c r="S116" s="3">
        <v>7.61</v>
      </c>
      <c r="T116" s="3">
        <v>7.43</v>
      </c>
      <c r="U116" s="3">
        <v>-2.7559</v>
      </c>
      <c r="V116" s="3">
        <v>-4.1825999999999999</v>
      </c>
      <c r="W116" s="45">
        <v>0.87690000000000001</v>
      </c>
      <c r="X116" s="3">
        <v>0.89039999999999997</v>
      </c>
      <c r="Y116" s="45">
        <v>0.92230000000000001</v>
      </c>
      <c r="Z116" s="3">
        <v>0.94740000000000002</v>
      </c>
      <c r="AA116" s="3">
        <v>22.183</v>
      </c>
      <c r="AB116" s="58">
        <v>22.7803</v>
      </c>
      <c r="AC116" s="71">
        <v>73.63</v>
      </c>
      <c r="AD116" s="71"/>
    </row>
    <row r="117" spans="1:30" x14ac:dyDescent="0.2">
      <c r="A117" s="4">
        <v>2</v>
      </c>
      <c r="B117" s="4">
        <v>20.45</v>
      </c>
      <c r="C117" s="4">
        <v>22.67</v>
      </c>
      <c r="D117" s="4">
        <v>20.37</v>
      </c>
      <c r="E117" s="4">
        <v>18.54</v>
      </c>
      <c r="F117" s="4">
        <v>3.1591999999999998</v>
      </c>
      <c r="G117" s="4">
        <v>-12.5959</v>
      </c>
      <c r="H117" s="4">
        <v>0.72270000000000001</v>
      </c>
      <c r="I117" s="4">
        <v>0.7026</v>
      </c>
      <c r="J117" s="4">
        <v>0.79079999999999995</v>
      </c>
      <c r="K117" s="4">
        <v>0.76659999999999995</v>
      </c>
      <c r="L117" s="4">
        <v>87.6922</v>
      </c>
      <c r="M117" s="11">
        <v>70.896000000000001</v>
      </c>
      <c r="N117" s="90"/>
      <c r="O117" s="83"/>
      <c r="P117" s="12">
        <v>2</v>
      </c>
      <c r="Q117" s="45">
        <v>12.76</v>
      </c>
      <c r="R117" s="45">
        <v>8.6</v>
      </c>
      <c r="S117" s="3">
        <v>8.7100000000000009</v>
      </c>
      <c r="T117" s="3">
        <v>7.47</v>
      </c>
      <c r="U117" s="3">
        <v>-2.0695000000000001</v>
      </c>
      <c r="V117" s="3">
        <v>-2.6617999999999999</v>
      </c>
      <c r="W117" s="45">
        <v>0.83640000000000003</v>
      </c>
      <c r="X117" s="45">
        <v>0.90239999999999998</v>
      </c>
      <c r="Y117" s="45">
        <v>0.89159999999999995</v>
      </c>
      <c r="Z117" s="45">
        <v>0.95840000000000003</v>
      </c>
      <c r="AA117" s="3">
        <v>30.747199999999999</v>
      </c>
      <c r="AB117" s="58">
        <v>23.419799999999999</v>
      </c>
      <c r="AC117" s="71">
        <v>70.67</v>
      </c>
      <c r="AD117" s="71">
        <v>74.97</v>
      </c>
    </row>
    <row r="118" spans="1:30" x14ac:dyDescent="0.2">
      <c r="A118" s="4">
        <v>3</v>
      </c>
      <c r="B118" s="4">
        <v>24.29</v>
      </c>
      <c r="C118" s="4">
        <v>23.66</v>
      </c>
      <c r="D118" s="4">
        <v>22.15</v>
      </c>
      <c r="E118" s="4">
        <v>19.96</v>
      </c>
      <c r="F118" s="4">
        <v>-3.7721</v>
      </c>
      <c r="G118" s="4">
        <v>-14.486599999999999</v>
      </c>
      <c r="H118" s="4">
        <v>0.72009999999999996</v>
      </c>
      <c r="I118" s="4">
        <v>0.67559999999999998</v>
      </c>
      <c r="J118" s="4">
        <v>0.77239999999999998</v>
      </c>
      <c r="K118" s="4">
        <v>0.76990000000000003</v>
      </c>
      <c r="L118" s="4">
        <v>86.665400000000005</v>
      </c>
      <c r="M118" s="11">
        <v>85.95</v>
      </c>
      <c r="N118" s="90"/>
      <c r="O118" s="83"/>
      <c r="P118" s="12">
        <v>3</v>
      </c>
      <c r="Q118" s="3">
        <v>14.69</v>
      </c>
      <c r="R118" s="3">
        <v>12.69</v>
      </c>
      <c r="S118" s="3">
        <v>14.58</v>
      </c>
      <c r="T118" s="3">
        <v>12.72</v>
      </c>
      <c r="U118" s="3">
        <v>-0.87329999999999997</v>
      </c>
      <c r="V118" s="3">
        <v>-6.0400000000000002E-2</v>
      </c>
      <c r="W118" s="3">
        <v>0.60650000000000004</v>
      </c>
      <c r="X118" s="3">
        <v>0.90710000000000002</v>
      </c>
      <c r="Y118" s="3">
        <v>0.83789999999999998</v>
      </c>
      <c r="Z118" s="3">
        <v>0.93240000000000001</v>
      </c>
      <c r="AA118" s="3">
        <v>61.821899999999999</v>
      </c>
      <c r="AB118" s="58">
        <v>30.903199999999998</v>
      </c>
      <c r="AC118" s="71"/>
      <c r="AD118" s="71"/>
    </row>
    <row r="119" spans="1:30" x14ac:dyDescent="0.2">
      <c r="A119" s="4">
        <v>4</v>
      </c>
      <c r="B119" s="4">
        <v>21.01</v>
      </c>
      <c r="C119" s="45">
        <v>18.399999999999999</v>
      </c>
      <c r="D119" s="4">
        <v>20.98</v>
      </c>
      <c r="E119" s="4">
        <v>13.41</v>
      </c>
      <c r="F119" s="4">
        <v>3.95E-2</v>
      </c>
      <c r="G119" s="4">
        <v>-7.6707000000000001</v>
      </c>
      <c r="H119" s="4">
        <v>0.88829999999999998</v>
      </c>
      <c r="I119" s="45">
        <v>0.70889999999999997</v>
      </c>
      <c r="J119" s="4">
        <v>0.77859999999999996</v>
      </c>
      <c r="K119" s="45">
        <v>0.84209999999999996</v>
      </c>
      <c r="L119" s="4">
        <v>79.486999999999995</v>
      </c>
      <c r="M119" s="11">
        <v>61.7423</v>
      </c>
      <c r="N119" s="90"/>
      <c r="O119" s="83">
        <v>124.75</v>
      </c>
      <c r="P119" s="12">
        <v>4</v>
      </c>
      <c r="Q119" s="3">
        <v>15.27</v>
      </c>
      <c r="R119" s="3">
        <v>9.11</v>
      </c>
      <c r="S119" s="3">
        <v>9.15</v>
      </c>
      <c r="T119" s="3">
        <v>8.48</v>
      </c>
      <c r="U119" s="3">
        <v>-5.6162000000000001</v>
      </c>
      <c r="V119" s="3">
        <v>-1.7132000000000001</v>
      </c>
      <c r="W119" s="3">
        <v>0.83860000000000001</v>
      </c>
      <c r="X119" s="3">
        <v>0.82430000000000003</v>
      </c>
      <c r="Y119" s="3">
        <v>0.86660000000000004</v>
      </c>
      <c r="Z119" s="3">
        <v>0.96060000000000001</v>
      </c>
      <c r="AA119" s="3">
        <v>31.090299999999999</v>
      </c>
      <c r="AB119" s="58">
        <v>24.233499999999999</v>
      </c>
      <c r="AC119" s="71"/>
      <c r="AD119" s="71"/>
    </row>
    <row r="120" spans="1:30" x14ac:dyDescent="0.2">
      <c r="A120" s="4">
        <v>5</v>
      </c>
      <c r="B120" s="4">
        <v>20.05</v>
      </c>
      <c r="C120" s="4">
        <v>20.14</v>
      </c>
      <c r="D120" s="4">
        <v>23.41</v>
      </c>
      <c r="E120" s="4">
        <v>15.85</v>
      </c>
      <c r="F120" s="4">
        <v>-2.4171999999999998</v>
      </c>
      <c r="G120" s="4">
        <v>-3.9942000000000002</v>
      </c>
      <c r="H120" s="4">
        <v>0.72499999999999998</v>
      </c>
      <c r="I120" s="4">
        <v>0.65559999999999996</v>
      </c>
      <c r="J120" s="4">
        <v>0.73470000000000002</v>
      </c>
      <c r="K120" s="4">
        <v>0.81059999999999999</v>
      </c>
      <c r="L120" s="4">
        <v>85.570899999999995</v>
      </c>
      <c r="M120" s="11">
        <v>54.131500000000003</v>
      </c>
      <c r="N120" s="90"/>
      <c r="O120" s="83"/>
      <c r="P120" s="12">
        <v>5</v>
      </c>
      <c r="Q120" s="3">
        <v>13.95</v>
      </c>
      <c r="R120" s="45">
        <v>8.61</v>
      </c>
      <c r="S120" s="3">
        <v>8.7200000000000006</v>
      </c>
      <c r="T120" s="3">
        <v>7.35</v>
      </c>
      <c r="U120" s="3">
        <v>-4.8125</v>
      </c>
      <c r="V120" s="3">
        <v>-0.2167</v>
      </c>
      <c r="W120" s="3">
        <v>0.87480000000000002</v>
      </c>
      <c r="X120" s="45">
        <v>0.87050000000000005</v>
      </c>
      <c r="Y120" s="3">
        <v>0.88129999999999997</v>
      </c>
      <c r="Z120" s="45">
        <v>0.97899999999999998</v>
      </c>
      <c r="AA120" s="3">
        <v>29.090900000000001</v>
      </c>
      <c r="AB120" s="58">
        <v>18.1813</v>
      </c>
      <c r="AC120" s="71"/>
      <c r="AD120" s="71">
        <v>76.06</v>
      </c>
    </row>
    <row r="121" spans="1:30" x14ac:dyDescent="0.2">
      <c r="A121" s="4">
        <v>6</v>
      </c>
      <c r="B121" s="45">
        <v>19.16</v>
      </c>
      <c r="C121" s="45">
        <v>19.11</v>
      </c>
      <c r="D121" s="4">
        <v>16.54</v>
      </c>
      <c r="E121" s="4">
        <v>16.63</v>
      </c>
      <c r="F121" s="4">
        <v>-2.5396000000000001</v>
      </c>
      <c r="G121" s="4">
        <v>-6.5593000000000004</v>
      </c>
      <c r="H121" s="45">
        <v>0.80449999999999999</v>
      </c>
      <c r="I121" s="45">
        <v>0.64539999999999997</v>
      </c>
      <c r="J121" s="45">
        <v>0.80649999999999999</v>
      </c>
      <c r="K121" s="45">
        <v>0.7964</v>
      </c>
      <c r="L121" s="4">
        <v>76.277000000000001</v>
      </c>
      <c r="M121" s="11">
        <v>57.811100000000003</v>
      </c>
      <c r="N121" s="90">
        <v>123.41</v>
      </c>
      <c r="O121" s="83">
        <v>117.49</v>
      </c>
      <c r="P121" s="12">
        <v>6</v>
      </c>
      <c r="Q121" s="3">
        <v>13.05</v>
      </c>
      <c r="R121" s="3">
        <v>10.16</v>
      </c>
      <c r="S121" s="3">
        <v>10.039999999999999</v>
      </c>
      <c r="T121" s="3">
        <v>8.19</v>
      </c>
      <c r="U121" s="3">
        <v>-4.9623999999999997</v>
      </c>
      <c r="V121" s="3">
        <v>0.49980000000000002</v>
      </c>
      <c r="W121" s="3">
        <v>0.83650000000000002</v>
      </c>
      <c r="X121" s="3">
        <v>0.85360000000000003</v>
      </c>
      <c r="Y121" s="3">
        <v>0.85609999999999997</v>
      </c>
      <c r="Z121" s="3">
        <v>0.95760000000000001</v>
      </c>
      <c r="AA121" s="3">
        <v>33.595300000000002</v>
      </c>
      <c r="AB121" s="58">
        <v>25.317799999999998</v>
      </c>
      <c r="AC121" s="71"/>
      <c r="AD121" s="71"/>
    </row>
    <row r="122" spans="1:30" x14ac:dyDescent="0.2">
      <c r="A122" s="4">
        <v>7</v>
      </c>
      <c r="B122" s="45">
        <v>18.13</v>
      </c>
      <c r="C122" s="45">
        <v>18.809999999999999</v>
      </c>
      <c r="D122" s="4">
        <v>15.41</v>
      </c>
      <c r="E122" s="4">
        <v>17.21</v>
      </c>
      <c r="F122" s="4">
        <v>-3.3706</v>
      </c>
      <c r="G122" s="4">
        <v>-6.4587000000000003</v>
      </c>
      <c r="H122" s="45">
        <v>0.74409999999999998</v>
      </c>
      <c r="I122" s="45">
        <v>0.69920000000000004</v>
      </c>
      <c r="J122" s="45">
        <v>0.77990000000000004</v>
      </c>
      <c r="K122" s="45">
        <v>0.79920000000000002</v>
      </c>
      <c r="L122" s="4">
        <v>70.465400000000002</v>
      </c>
      <c r="M122" s="11">
        <v>55.766300000000001</v>
      </c>
      <c r="N122" s="90">
        <v>129.03</v>
      </c>
      <c r="O122" s="83">
        <v>117.8</v>
      </c>
      <c r="P122" s="12">
        <v>7</v>
      </c>
      <c r="Q122" s="3">
        <v>14.09</v>
      </c>
      <c r="R122" s="3">
        <v>11.37</v>
      </c>
      <c r="S122" s="3">
        <v>8.7200000000000006</v>
      </c>
      <c r="T122" s="3">
        <v>8.4</v>
      </c>
      <c r="U122" s="3">
        <v>-4.7164000000000001</v>
      </c>
      <c r="V122" s="3">
        <v>0.50409999999999999</v>
      </c>
      <c r="W122" s="3">
        <v>0.80989999999999995</v>
      </c>
      <c r="X122" s="3">
        <v>0.7873</v>
      </c>
      <c r="Y122" s="3">
        <v>0.79169999999999996</v>
      </c>
      <c r="Z122" s="3">
        <v>0.94120000000000004</v>
      </c>
      <c r="AA122" s="3">
        <v>38.958799999999997</v>
      </c>
      <c r="AB122" s="58">
        <v>28.916699999999999</v>
      </c>
      <c r="AC122" s="71"/>
      <c r="AD122" s="71"/>
    </row>
    <row r="123" spans="1:30" x14ac:dyDescent="0.2">
      <c r="A123" s="4">
        <v>8</v>
      </c>
      <c r="B123" s="45">
        <v>18.940000000000001</v>
      </c>
      <c r="C123" s="4">
        <v>20.56</v>
      </c>
      <c r="D123" s="4">
        <v>16.71</v>
      </c>
      <c r="E123" s="4">
        <v>18.53</v>
      </c>
      <c r="F123" s="4">
        <v>-3.3603999999999998</v>
      </c>
      <c r="G123" s="4">
        <v>-5.9585999999999997</v>
      </c>
      <c r="H123" s="45">
        <v>0.77659999999999996</v>
      </c>
      <c r="I123" s="4">
        <v>0.69069999999999998</v>
      </c>
      <c r="J123" s="45">
        <v>0.83009999999999995</v>
      </c>
      <c r="K123" s="4">
        <v>0.75360000000000005</v>
      </c>
      <c r="L123" s="4">
        <v>66.834500000000006</v>
      </c>
      <c r="M123" s="11">
        <v>62.971499999999999</v>
      </c>
      <c r="N123" s="90">
        <v>126.11</v>
      </c>
      <c r="O123" s="83"/>
      <c r="P123" s="12">
        <v>8</v>
      </c>
      <c r="Q123" s="3">
        <v>13.13</v>
      </c>
      <c r="R123" s="45">
        <v>9.01</v>
      </c>
      <c r="S123" s="3">
        <v>9.15</v>
      </c>
      <c r="T123" s="3">
        <v>7.79</v>
      </c>
      <c r="U123" s="3">
        <v>-2.9289000000000001</v>
      </c>
      <c r="V123" s="3">
        <v>-2.1202000000000001</v>
      </c>
      <c r="W123" s="3">
        <v>0.86019999999999996</v>
      </c>
      <c r="X123" s="45">
        <v>0.84850000000000003</v>
      </c>
      <c r="Y123" s="3">
        <v>0.77939999999999998</v>
      </c>
      <c r="Z123" s="45">
        <v>0.95209999999999995</v>
      </c>
      <c r="AA123" s="3">
        <v>28.939699999999998</v>
      </c>
      <c r="AB123" s="58">
        <v>26.706199999999999</v>
      </c>
      <c r="AC123" s="71"/>
      <c r="AD123" s="71">
        <v>61.81</v>
      </c>
    </row>
    <row r="124" spans="1:30" x14ac:dyDescent="0.2">
      <c r="A124" s="4">
        <v>9</v>
      </c>
      <c r="B124" s="4">
        <v>21.81</v>
      </c>
      <c r="C124" s="4">
        <v>21.25</v>
      </c>
      <c r="D124" s="4">
        <v>29.12</v>
      </c>
      <c r="E124" s="4">
        <v>18.12</v>
      </c>
      <c r="F124" s="4">
        <v>0.56089999999999995</v>
      </c>
      <c r="G124" s="4">
        <v>-8.8238000000000003</v>
      </c>
      <c r="H124" s="4">
        <v>0.79090000000000005</v>
      </c>
      <c r="I124" s="4">
        <v>0.64539999999999997</v>
      </c>
      <c r="J124" s="4">
        <v>0.7853</v>
      </c>
      <c r="K124" s="4">
        <v>0.78890000000000005</v>
      </c>
      <c r="L124" s="4">
        <v>89.367500000000007</v>
      </c>
      <c r="M124" s="11">
        <v>68.049300000000002</v>
      </c>
      <c r="N124" s="90"/>
      <c r="O124" s="83"/>
      <c r="P124" s="12">
        <v>9</v>
      </c>
      <c r="Q124" s="3">
        <v>13.81</v>
      </c>
      <c r="R124" s="3">
        <v>9.08</v>
      </c>
      <c r="S124" s="3">
        <v>8.56</v>
      </c>
      <c r="T124" s="3">
        <v>7.43</v>
      </c>
      <c r="U124" s="3">
        <v>5.4497999999999998</v>
      </c>
      <c r="V124" s="3">
        <v>-2.6080999999999999</v>
      </c>
      <c r="W124" s="3">
        <v>0.83299999999999996</v>
      </c>
      <c r="X124" s="3">
        <v>0.85099999999999998</v>
      </c>
      <c r="Y124" s="3">
        <v>0.87780000000000002</v>
      </c>
      <c r="Z124" s="3">
        <v>0.95320000000000005</v>
      </c>
      <c r="AA124" s="3">
        <v>31.732399999999998</v>
      </c>
      <c r="AB124" s="58">
        <v>25.9816</v>
      </c>
      <c r="AC124" s="71"/>
      <c r="AD124" s="71"/>
    </row>
    <row r="125" spans="1:30" x14ac:dyDescent="0.2">
      <c r="A125" s="4">
        <v>10</v>
      </c>
      <c r="B125" s="4">
        <v>21.94</v>
      </c>
      <c r="C125" s="4">
        <v>22.88</v>
      </c>
      <c r="D125" s="4">
        <v>20.51</v>
      </c>
      <c r="E125" s="4">
        <v>20.399999999999999</v>
      </c>
      <c r="F125" s="4">
        <v>5.8598999999999997</v>
      </c>
      <c r="G125" s="4">
        <v>-10.817</v>
      </c>
      <c r="H125" s="4">
        <v>0.54159999999999997</v>
      </c>
      <c r="I125" s="4">
        <v>0.77349999999999997</v>
      </c>
      <c r="J125" s="4">
        <v>0.77910000000000001</v>
      </c>
      <c r="K125" s="4">
        <v>0.75539999999999996</v>
      </c>
      <c r="L125" s="4">
        <v>97.233999999999995</v>
      </c>
      <c r="M125" s="11">
        <v>63.893700000000003</v>
      </c>
      <c r="N125" s="93"/>
      <c r="O125" s="84"/>
      <c r="P125" s="12">
        <v>10</v>
      </c>
      <c r="Q125" s="45">
        <v>12.65</v>
      </c>
      <c r="R125" s="3">
        <v>14.91</v>
      </c>
      <c r="S125" s="3">
        <v>9.15</v>
      </c>
      <c r="T125" s="3">
        <v>10.210000000000001</v>
      </c>
      <c r="U125" s="3">
        <v>-2.9357000000000002</v>
      </c>
      <c r="V125" s="3">
        <v>-1.7094</v>
      </c>
      <c r="W125" s="45">
        <v>0.87109999999999999</v>
      </c>
      <c r="X125" s="3">
        <v>0.88429999999999997</v>
      </c>
      <c r="Y125" s="45">
        <v>0.84460000000000002</v>
      </c>
      <c r="Z125" s="3">
        <v>0.81789999999999996</v>
      </c>
      <c r="AA125" s="3">
        <v>26.407499999999999</v>
      </c>
      <c r="AB125" s="58">
        <v>48.982599999999998</v>
      </c>
      <c r="AC125" s="72">
        <v>74.69</v>
      </c>
      <c r="AD125" s="72"/>
    </row>
    <row r="126" spans="1:30" x14ac:dyDescent="0.2">
      <c r="A126" s="55"/>
      <c r="N126" s="87"/>
    </row>
    <row r="127" spans="1:30" x14ac:dyDescent="0.2">
      <c r="A127" s="54" t="s">
        <v>29</v>
      </c>
      <c r="B127" s="56">
        <f>AVERAGE(B116,B117:B124,B125,B102:B111,B88:B92,B94:B97,B74:B77,B80:B83,B46:B55,B60,B63:B69,B32:B38,B40:B41)</f>
        <v>22.216875000000002</v>
      </c>
      <c r="C127" s="53">
        <f>AVERAGE(C116,C117:C125,C102,C104:C111,C88:C89,C91:C92,C95,C97,C79:C83,C74:C77,C60,C62:C66,C68:C69,C46:C50,C52:C55,C32:C41)</f>
        <v>22.587018032786883</v>
      </c>
      <c r="Q127" s="53">
        <f>AVERAGE(Q116,Q117:Q125,Q102:Q111,Q88,Q90:Q92,Q94:Q95,Q97,Q81:Q83,Q75:Q76,Q79,Q60:Q69,Q46:Q54,Q55,Q36:Q41,Q33:Q34)</f>
        <v>13.512295081967213</v>
      </c>
      <c r="R127" s="53">
        <f>AVERAGE(R116:R125,R102:R111,R90:R96,R88,R76,R79,R81:R82,R61:R69,R46:R55,R34:R41)</f>
        <v>13.603389830508474</v>
      </c>
    </row>
    <row r="128" spans="1:30" x14ac:dyDescent="0.2">
      <c r="A128" s="57"/>
    </row>
    <row r="129" spans="1:26" x14ac:dyDescent="0.2">
      <c r="A129" s="44" t="s">
        <v>30</v>
      </c>
      <c r="B129" s="51">
        <f>AVERAGE(B121,B122,B123,B102,B103,B111,B90:B92,B83,B68:B69,B64,B74,B76,B53:B55,B38,B35,B40)</f>
        <v>20.384761904761909</v>
      </c>
      <c r="C129" s="51">
        <f>AVERAGE(C121,C122,C119,C104:C105,C111,C97,C92,C75,C76,C79,C68,C69,C64,C54,C46,C47,C37,C38,C40)</f>
        <v>20.483905</v>
      </c>
      <c r="Q129" s="51">
        <f>AVERAGE(Q116,Q117,Q125,Q102,Q110:Q111,Q90:Q92,Q66,Q67,Q76,Q79,Q69,Q46,Q53,Q55,Q38,Q40,Q41)</f>
        <v>11.019499999999999</v>
      </c>
      <c r="R129" s="51">
        <f>AVERAGE(R123,R120,R117,R109,R107,R102,R90,R91,R92,R76,R79,R62,R67,R69,R37,R38,R41,R46,R53,R55)</f>
        <v>11.178000000000003</v>
      </c>
    </row>
    <row r="131" spans="1:26" x14ac:dyDescent="0.2">
      <c r="A131" s="43" t="s">
        <v>39</v>
      </c>
      <c r="H131" s="43">
        <f>AVERAGE(H116:H125,H102:H111,H88:H92,H94:H97,H74:H77,H80:H83,H60,H63:H69,H46:H55,H32:H38,H40:H41)</f>
        <v>0.60328749999999998</v>
      </c>
      <c r="I131" s="43">
        <f>AVERAGE(H131,I116:I125,I102,I104:I111,I88:I89,I91:I92,I95,I97,I74:I77,I79:I83,I60,I62:I66,I68:I69,I46:I50,I52:I55,I32:I41)</f>
        <v>0.58986641129032269</v>
      </c>
      <c r="J131" s="43">
        <f>AVERAGE(J116,J117:J125,J102:J111,J88:J92,J94:J97,J74:J77,J80:J83,J60,J63:J69,J46:J55,J32:J38,J40,J41)</f>
        <v>0.6944506250000001</v>
      </c>
      <c r="K131" s="43">
        <f>AVERAGE(K116,K117:K125,K102,K104:K111,K88:K89,K91:K92,K95,K97,K79:K83,K74:K77,K62:K66,K60,K68:K69,K46:K50,K52:K55,K32:K41)</f>
        <v>0.68958852459016384</v>
      </c>
      <c r="W131" s="43">
        <f>AVERAGE(W116:W125,W102:W111,W88,W90:W92,W94:W95,W97,W81:W83,W75:W76,W79,W60:W69,W46:W55,W33:W34,W36:W41)</f>
        <v>0.70778852459016384</v>
      </c>
      <c r="X131" s="43">
        <f>AVERAGE(X116:X125,X102:X111,X88,X90:X96,X76,X79,X81:X82,X61:X69,X46:X55,X34:X41)</f>
        <v>0.71936610169491522</v>
      </c>
      <c r="Y131" s="43">
        <f>AVERAGE(Y125,Y116:Y124,Y102:Y111,Y88,Y90:Y92,Y94:Y95,Y97,Y75:Y76,Y79,Y81:Y83,Y60:Y69,Y46:Y55,Y33:Y34,Y36:Y41)</f>
        <v>0.74061147540983618</v>
      </c>
      <c r="Z131" s="43">
        <f>AVERAGE(Z116,Z117:Z125,Z102:Z111,Z88,Z90:Z96,Z76,Z79,Z81:Z82,Z61:Z69,Z46:Z55,Z34:Z41)</f>
        <v>0.75468474576271194</v>
      </c>
    </row>
    <row r="133" spans="1:26" x14ac:dyDescent="0.2">
      <c r="A133" s="42" t="s">
        <v>40</v>
      </c>
      <c r="H133" s="42">
        <f>AVERAGE(H123,H121,H122,H111,H102:H103,H90:H92,H83,H74,H76,H64,H68:H69,H35,H38,H40,H53:H55)</f>
        <v>0.62482857142857151</v>
      </c>
      <c r="I133" s="42">
        <f>AVERAGE(H133,I122,I121,I119,I104:I105,I111,I92,I97,I75:I76,I79,I64,I68:I69,I46:I47,I54,I37:I38,I40)</f>
        <v>0.60938707482993204</v>
      </c>
      <c r="J133" s="42">
        <f>AVERAGE(J121,J122,J123,J102,J103,J111,J90:J92,J83,J76,J74,J53:J55,J64,J68:J69,J35,J38,J40)</f>
        <v>0.71987619047619045</v>
      </c>
      <c r="K133" s="42">
        <f>AVERAGE(K119,K121,K122,K111,K104,K105,K92,K97,K75,K76,K79,K64,K68,K69,K46,K47,K54,K37,K38,K40)</f>
        <v>0.71528999999999998</v>
      </c>
      <c r="W133" s="42">
        <f>AVERAGE(W102,W110:W111,W116:W117,W125,W90:W92,W76,W79,W66,W67,W69,W38,W40:W41,W46,W53,W55)</f>
        <v>0.75173000000000012</v>
      </c>
      <c r="X133" s="42">
        <f>AVERAGE(X123,X120,X117,X102,X107,X109,X90,X91,X92,X76,X79,X67,X69,X62,X41,X46,X53,X55,X37,X38)</f>
        <v>0.73877500000000007</v>
      </c>
      <c r="Y133" s="42">
        <f>AVERAGE(Y125,Y116,Y117,Y110,Y111,Y102,Y90,Y91,Y92,Y76,Y79,Y66,Y67,Y69,Y38,Y40,Y41,Y46,Y53,Y55)</f>
        <v>0.78564499999999993</v>
      </c>
      <c r="Z133" s="42">
        <f>AVERAGE(Z117,Z120,Z123,Z107,Z109,Z102,Z90,Z91,Z92,Z76,Z79,Z67,Z69,Z62,Z37,Z38,Z41,Z46,Z53,Z55)</f>
        <v>0.79940000000000011</v>
      </c>
    </row>
    <row r="135" spans="1:26" x14ac:dyDescent="0.2">
      <c r="A135" s="39" t="s">
        <v>28</v>
      </c>
      <c r="B135" s="39">
        <f>AVERAGE(N123,N122,N121,N102,N103,N111,N83,N90,N91,N92,N76,N74,N54,N53,N55,N64,N68,N69,N35,N38,N40)</f>
        <v>114.18904761904763</v>
      </c>
      <c r="C135" s="39">
        <f>AVERAGE(O122,O121,O119,O104,O105,O111,O97,O76,O92,O75,O79,O54,O64,O68,O69,O37,O38,O40,O46,O47)</f>
        <v>117.81649999999999</v>
      </c>
      <c r="Q135" s="39">
        <f>AVERAGE(AC125,AC117,AC116,AC102,AC110,AC111,AC90,AC91,AC92,AC76,AC79,AC69,AC66,AC67,AC46,AC53,AC55,AC38,AC40,AC41)</f>
        <v>64.45450000000001</v>
      </c>
      <c r="R135" s="39">
        <f>AVERAGE(AD123,AD120,AD117,AD109,AD107,AD102,AD90,AD91,AD92,AD76,AD79,AD69,AD67,AD46,AD53,AD55,AD62,AD37,AD38,AD41)</f>
        <v>65.174500000000009</v>
      </c>
    </row>
    <row r="137" spans="1:26" x14ac:dyDescent="0.2">
      <c r="A137" s="40" t="s">
        <v>31</v>
      </c>
      <c r="B137" s="40">
        <f>(B127/B135)*100</f>
        <v>19.456222346401329</v>
      </c>
      <c r="C137" s="40">
        <f>(C127/C135)*100</f>
        <v>19.171353785579171</v>
      </c>
      <c r="Q137" s="40">
        <f>Q127/Q135*100</f>
        <v>20.964083317638352</v>
      </c>
      <c r="R137" s="40">
        <f>R127/R135*100</f>
        <v>20.872258061831655</v>
      </c>
    </row>
    <row r="139" spans="1:26" x14ac:dyDescent="0.2">
      <c r="A139" s="15" t="s">
        <v>32</v>
      </c>
      <c r="B139" s="15">
        <f>B129/B135*100</f>
        <v>17.851766285649948</v>
      </c>
      <c r="C139" s="15">
        <f>C129/C135*100</f>
        <v>17.38627866215683</v>
      </c>
      <c r="Q139" s="15">
        <f>Q129/Q135*100</f>
        <v>17.096556485582848</v>
      </c>
      <c r="R139" s="15">
        <f>R129/R135*100</f>
        <v>17.150879561791808</v>
      </c>
    </row>
    <row r="141" spans="1:26" x14ac:dyDescent="0.2">
      <c r="A141" s="41" t="s">
        <v>33</v>
      </c>
      <c r="B141" s="41">
        <f>STDEV(B125,B116:B124,B102:B111,B88:B92,B94:B97,B74:B77,B80:B83,B63:B69,B60,B46:B55,B40:B41,B32:B38)</f>
        <v>2.0247648305538153</v>
      </c>
      <c r="C141" s="41">
        <f>STDEV(C116:C125,C102,C104:C111,C88:C89,C91:C92,C95,C97,C79:C83,C74:C77,C60,C62:C66,C68:C69,C52:C55,C46:C50,C32:C41)</f>
        <v>2.1605710195461598</v>
      </c>
      <c r="Q141" s="41">
        <f>STDEV(Q116:Q125,Q102:Q111,Q88,Q90:Q92,Q94,Q95,Q97,Q79,Q75,Q76,Q81,Q82,Q83,Q60:Q69,Q46:Q55,Q33,Q34,Q36:Q41)</f>
        <v>2.6944847333288062</v>
      </c>
      <c r="R141" s="41">
        <f>STDEV(R116:R125,R102:R111,R88,R90:R96,R76,R79,R81,R82,R61:R69,R46:R55,R34:R41)</f>
        <v>3.3709558708685488</v>
      </c>
    </row>
    <row r="143" spans="1:26" x14ac:dyDescent="0.2">
      <c r="A143" s="61" t="s">
        <v>48</v>
      </c>
      <c r="B143" s="61">
        <f>STDEV(B123,B121,B122,B102,B103,B111,B90:B92,B83,B74,B76,B64,B68:B69,B53:B55,B35,B38,B40)</f>
        <v>1.529897444430897</v>
      </c>
      <c r="C143" s="61">
        <f>STDEV(C122,C121,C119,C104:C105,C111,C92,C97,C75,C76,C79,C64,C68:C69,C46:C47,C54,C37:C38,C40)</f>
        <v>1.4111333121681049</v>
      </c>
      <c r="Q143" s="61">
        <f>STDEV(Q116,Q117,Q125,Q102,Q110:Q111,Q90:Q92,Q76,Q79,Q66:Q67,Q69,Q46,Q53,Q55,Q38,Q40:Q41)</f>
        <v>2.255728322107498</v>
      </c>
      <c r="R143" s="61">
        <f>STDEV(R117,R120,R123,R102,R107,R109,R90:R92,R76,R79,R62,R67,R69,R46,R53,R55,R37:R38,R41)</f>
        <v>2.2317484295124981</v>
      </c>
    </row>
    <row r="145" spans="1:26" x14ac:dyDescent="0.2">
      <c r="A145" s="107" t="s">
        <v>42</v>
      </c>
      <c r="F145" s="107">
        <f>AVERAGE(F116,F117:F125,F102:F111,F88:F92,F94:F97,F74:F77,F80:F83,F60,F63:F69,F46:F55,F32:F38,F40:F41)</f>
        <v>-3.8858890625000018</v>
      </c>
      <c r="G145" s="107">
        <f>AVERAGE(G116,G117:G125,G104:G111,G102,G88:G89,G91:G92,G95,G97,G74:G77,G79:G82,G83,G60,G62:G66,G68:G69,G46:G50,G52:G55,G32:G41)</f>
        <v>-5.5220786885245898</v>
      </c>
      <c r="U145" s="106">
        <f>AVERAGE(U116:U125,U102:U111,U88,U90:U92,U94:U95,U97,U75:U76,U79,U81:U83,U60:U69,U46:U55,U33:U34,U36:U41)</f>
        <v>-2.7348459016393454</v>
      </c>
      <c r="V145" s="107">
        <f>AVERAGE(V116:V125,V102:V111,V88,V90:V96,V76,V79,V81:V82,V61:V69,V46:V55,V34:V41)</f>
        <v>-3.2329525423728809</v>
      </c>
    </row>
    <row r="147" spans="1:26" x14ac:dyDescent="0.2">
      <c r="A147" s="101" t="s">
        <v>43</v>
      </c>
      <c r="F147" s="101">
        <f>AVERAGE(F145:F146,F121:F123,F111,F102:F103,F90:F92,F83,F74,F76,F68:F69,F64,F53:F55,F35,F38,F40)</f>
        <v>-3.1417631392045453</v>
      </c>
      <c r="G147" s="101">
        <f>AVERAGE(F147,G121:G122,G119,G111,G104:G105,G92,G97,G79,G75:G76,G64,G68:G69,G54,G46:G47,G37:G38,G40)</f>
        <v>-5.0819030066287878</v>
      </c>
      <c r="U147" s="108">
        <f>AVERAGE(U145:U146,U125,U116:U117,U110:U111,U102,U90:U92,U79,U76,U66:U67,U69,U55,U53,U46,U37:U38,U41)</f>
        <v>-2.8163259953161592</v>
      </c>
      <c r="V147" s="101">
        <f>AVERAGE(V145:V146,V117,V120,V123,V109,V107,V102,V90:V92,V79,V76,V67,V69,V62,V53,V55,V46,V37:V38,V41)</f>
        <v>-2.3568977401129945</v>
      </c>
    </row>
    <row r="149" spans="1:26" x14ac:dyDescent="0.2">
      <c r="A149" s="102" t="s">
        <v>44</v>
      </c>
      <c r="J149" s="102">
        <f>STDEV(J116:J125,J102:J111,J88:J92,J94:J97,J74:J77,J80:J83,J60,J63:J69,J46:J55,J32:J38,J40:J41)</f>
        <v>6.4194545282661039E-2</v>
      </c>
      <c r="K149" s="102">
        <f>STDEV(K117:K125,K116,K102,K104:K111,K88:K89,K91:K92,K95,K97,K79:K83,K74:K77,K62:K66,K68:K69,K60,K46:K50,K52:K55,K32:K41)</f>
        <v>6.4208481003578385E-2</v>
      </c>
      <c r="Y149" s="102">
        <f>STDEV(Y116:Y125,Y102:Y111,Y88,Y90:Y92,Y94:Y95,Y97,Y75:Y76,Y79,Y81:Y83,Y60:Y69,Y46:Y55,Y33:Y34,Y36:Y41)</f>
        <v>0.12166691291987941</v>
      </c>
      <c r="Z149" s="102">
        <f>STDEV(Z116:Z125,Z102:Z111,Z88,Z90:Z96,Z76,Z79,Z81:Z82,Z61:Z69,Z46:Z55,Z34:Z41)</f>
        <v>0.13614120561661108</v>
      </c>
    </row>
    <row r="151" spans="1:26" x14ac:dyDescent="0.2">
      <c r="A151" s="46" t="s">
        <v>45</v>
      </c>
      <c r="J151" s="46">
        <f>STDEV(J123,J121:J122,J111,J102:J103,J90:J92,J74,J76,J83,J64,J68:J69,J53:J55,J35,J38,J40)</f>
        <v>6.1958582171979255E-2</v>
      </c>
      <c r="K151" s="46">
        <f>STDEV(K121:K122,K119,K111,K104:K105,K92,K97,K75:K76,K79,K64,K68:K69,K54,K46:K47,K37:K38,K40)</f>
        <v>5.5605593243845529E-2</v>
      </c>
      <c r="Y151" s="46">
        <f>STDEV(Y116,Y117,Y125,Y102,Y110:Y111,Y90:Y92,Y76,Y79,Y66:Y67,Y69,Y46,Y53,Y55,Y38,Y40:Y41)</f>
        <v>0.12562856897260805</v>
      </c>
      <c r="Z151" s="46">
        <f>STDEV(Z117,Z120,Z123,Z107,Z109,Z102,Z90:Z92,Z76,Z79,Z62,Z67,Z69,Z46,Z53,Z55,Z37:Z38,Z41)</f>
        <v>0.11494386730739146</v>
      </c>
    </row>
    <row r="153" spans="1:26" x14ac:dyDescent="0.2">
      <c r="A153" s="98" t="s">
        <v>46</v>
      </c>
      <c r="F153" s="98">
        <f>STDEV(F116:F125,F102:F111,F88:F92,F94:F97,F74:F77,F80:F83,F60,F63:F69,F46:F55,F32:F38,F40:F41)</f>
        <v>4.7843044632610958</v>
      </c>
      <c r="G153" s="98">
        <f>STDEV(G116:G125,G102,G104:G111,G88:G89,G91:G92,G95,G97,G74:G77,G79:G83,G60,G62:G66,G68:G69,G46:G50,G52:G55,G32:G41)</f>
        <v>4.1467342898605084</v>
      </c>
      <c r="U153" s="98">
        <f>STDEV(U116:U125,U102:U111,U88,U90:U92,U94:U95,U97,U75:U76,U79,U81:U83,U60:U69,U46:U55,U33:U34,U36:U41)</f>
        <v>3.7936492725155708</v>
      </c>
      <c r="V153" s="98">
        <f>STDEV(V116:V125,V102:V111,V88,V90:V96,V76,V79,V81:V82,V61:V69,V46:V55,V34:V41)</f>
        <v>3.3754235697605637</v>
      </c>
    </row>
    <row r="155" spans="1:26" x14ac:dyDescent="0.2">
      <c r="A155" s="103" t="s">
        <v>47</v>
      </c>
      <c r="F155" s="103">
        <f>STDEV(F123,F121:F122,F102:F103,F111,F90:F92,F74,F76,F83,F68,F69,F64,F53:F55,F35,F38,F40)</f>
        <v>3.4571692433467676</v>
      </c>
      <c r="G155" s="103">
        <f>STDEV(G121,G122,G119,G111,G104,G105,G92,G97,G75,G76,G79,G64,G68,G69,G54,G46,G47,G37,G38,G40)</f>
        <v>3.8096236540054553</v>
      </c>
      <c r="U155" s="103">
        <f>STDEV(U125,U116:U117,U110:U111,U102,U90:U92,U76,U79,U66:U67,U69,U55,U53,U46,U40:U41,U38)</f>
        <v>2.5719571735558238</v>
      </c>
      <c r="V155" s="103">
        <f>STDEV(V123,V120,V117,V107,V109,V102,V90:V92,V79,V76,V62,V67,V69,V53,V55,V46,V37,V38,V41)</f>
        <v>2.7367926382374184</v>
      </c>
    </row>
    <row r="157" spans="1:26" x14ac:dyDescent="0.2">
      <c r="A157" s="104" t="s">
        <v>53</v>
      </c>
      <c r="H157" s="104">
        <f>STDEV(H116:H125,H102:H111,H88:H92,H94:H97,H74:H77,H80:H83,H60,H63:H69,H46:H55,H32:H38,H40:H41)</f>
        <v>0.1319860472423765</v>
      </c>
      <c r="I157" s="104">
        <f>STDEV(I102,I104:I111,I88:I89,I91:I92,I95,I97,I74:I77,I79:I83,I60,I62:I66,I68:I69,I46:I50,I52:I55,I32:I41)</f>
        <v>8.8567204697017121E-2</v>
      </c>
      <c r="W157" s="104">
        <f>STDEV(W116:W125,W102:W111,W88,W90:W92,W94:W95,W97,W79,W75,W76,W81:W83,W60:W69,W46:W55,W33:W34,W36:W41)</f>
        <v>0.14327700803962615</v>
      </c>
      <c r="X157" s="104">
        <f>STDEV(X116:X125,X102:X111,X88,X90:X96,X76,X79,X81,X82,X61:X69,X46:X55,X34:X41)</f>
        <v>0.15527657150606824</v>
      </c>
    </row>
    <row r="159" spans="1:26" x14ac:dyDescent="0.2">
      <c r="A159" s="105" t="s">
        <v>54</v>
      </c>
      <c r="H159" s="105">
        <f>STDEV(H121:H123,H111,H102:H103,H90:H92,H74,H76,H83,H64,H68,H69,H53:H55,H38,H35,H40)</f>
        <v>0.12143779536395201</v>
      </c>
      <c r="I159" s="105">
        <f>STDEV(I119,I121:I122,I104:I105,I111,I92,I97,I75:I76,I79,I68:I69,I64,I54,I46:I47,I37:I38,I40)</f>
        <v>6.5233614800958864E-2</v>
      </c>
      <c r="W159" s="105">
        <f>STDEV(W117,W125,W116,W102,W110:W111,W90:W92,W76,W79,W66,W67,W69,W53,W55,W46,W38,W40:W41)</f>
        <v>0.12742372785730458</v>
      </c>
      <c r="X159" s="105">
        <f>STDEV(X120,X117,X123,X102,X107,X109,X90:X92,X76,X79,X62,X67,X69,X46,X53,X55,X37,X38,X41)</f>
        <v>0.16231161023102819</v>
      </c>
    </row>
    <row r="167" spans="1:11" x14ac:dyDescent="0.2">
      <c r="A167" t="s">
        <v>55</v>
      </c>
      <c r="B167" t="s">
        <v>64</v>
      </c>
      <c r="C167" t="s">
        <v>65</v>
      </c>
      <c r="D167" t="s">
        <v>66</v>
      </c>
      <c r="E167" t="s">
        <v>67</v>
      </c>
      <c r="G167" t="s">
        <v>71</v>
      </c>
      <c r="H167" t="s">
        <v>64</v>
      </c>
      <c r="I167" t="s">
        <v>65</v>
      </c>
      <c r="J167" t="s">
        <v>66</v>
      </c>
      <c r="K167" t="s">
        <v>67</v>
      </c>
    </row>
    <row r="169" spans="1:11" x14ac:dyDescent="0.2">
      <c r="A169" t="s">
        <v>69</v>
      </c>
      <c r="B169">
        <v>57.52</v>
      </c>
      <c r="C169">
        <v>50.9</v>
      </c>
      <c r="D169">
        <v>49.04</v>
      </c>
      <c r="E169">
        <v>40.03</v>
      </c>
      <c r="G169" t="s">
        <v>56</v>
      </c>
      <c r="H169">
        <v>22.68</v>
      </c>
      <c r="I169">
        <v>21.38</v>
      </c>
      <c r="J169">
        <v>25.35</v>
      </c>
      <c r="K169">
        <v>19.62</v>
      </c>
    </row>
    <row r="170" spans="1:11" x14ac:dyDescent="0.2">
      <c r="A170" t="s">
        <v>70</v>
      </c>
      <c r="B170">
        <v>60.35</v>
      </c>
      <c r="C170">
        <v>56.05</v>
      </c>
      <c r="D170">
        <v>51.68</v>
      </c>
      <c r="E170">
        <v>42.91</v>
      </c>
      <c r="G170" t="s">
        <v>57</v>
      </c>
      <c r="H170">
        <v>24.56</v>
      </c>
      <c r="I170">
        <v>22.28</v>
      </c>
      <c r="J170">
        <v>28.2</v>
      </c>
      <c r="K170">
        <v>21.16</v>
      </c>
    </row>
    <row r="171" spans="1:11" x14ac:dyDescent="0.2">
      <c r="A171" t="s">
        <v>68</v>
      </c>
      <c r="B171">
        <v>41.29</v>
      </c>
      <c r="C171">
        <v>37.380000000000003</v>
      </c>
      <c r="D171">
        <v>63.02</v>
      </c>
      <c r="E171">
        <v>57.04</v>
      </c>
      <c r="G171" t="s">
        <v>58</v>
      </c>
      <c r="H171">
        <v>11.06</v>
      </c>
      <c r="I171">
        <v>10.36</v>
      </c>
      <c r="J171">
        <v>31.76</v>
      </c>
      <c r="K171">
        <v>28.95</v>
      </c>
    </row>
    <row r="172" spans="1:11" x14ac:dyDescent="0.2">
      <c r="A172" t="s">
        <v>59</v>
      </c>
      <c r="G172" t="s">
        <v>59</v>
      </c>
    </row>
  </sheetData>
  <mergeCells count="126">
    <mergeCell ref="A15:M15"/>
    <mergeCell ref="B17:C17"/>
    <mergeCell ref="D17:E17"/>
    <mergeCell ref="F17:G17"/>
    <mergeCell ref="H17:I17"/>
    <mergeCell ref="J17:K17"/>
    <mergeCell ref="L17:M17"/>
    <mergeCell ref="P1:AB1"/>
    <mergeCell ref="Q3:R3"/>
    <mergeCell ref="S3:T3"/>
    <mergeCell ref="U3:V3"/>
    <mergeCell ref="W3:X3"/>
    <mergeCell ref="Y3:Z3"/>
    <mergeCell ref="AA3:AB3"/>
    <mergeCell ref="A1:M1"/>
    <mergeCell ref="B3:C3"/>
    <mergeCell ref="D3:E3"/>
    <mergeCell ref="F3:G3"/>
    <mergeCell ref="H3:I3"/>
    <mergeCell ref="J3:K3"/>
    <mergeCell ref="L3:M3"/>
    <mergeCell ref="P15:AB15"/>
    <mergeCell ref="Q17:R17"/>
    <mergeCell ref="S17:T17"/>
    <mergeCell ref="A43:M43"/>
    <mergeCell ref="B45:C45"/>
    <mergeCell ref="D45:E45"/>
    <mergeCell ref="F45:G45"/>
    <mergeCell ref="H45:I45"/>
    <mergeCell ref="J45:K45"/>
    <mergeCell ref="L45:M45"/>
    <mergeCell ref="A29:M29"/>
    <mergeCell ref="B31:C31"/>
    <mergeCell ref="D31:E31"/>
    <mergeCell ref="F31:G31"/>
    <mergeCell ref="H31:I31"/>
    <mergeCell ref="J31:K31"/>
    <mergeCell ref="L31:M31"/>
    <mergeCell ref="F73:G73"/>
    <mergeCell ref="H73:I73"/>
    <mergeCell ref="J73:K73"/>
    <mergeCell ref="L73:M73"/>
    <mergeCell ref="A57:M57"/>
    <mergeCell ref="B59:C59"/>
    <mergeCell ref="D59:E59"/>
    <mergeCell ref="F59:G59"/>
    <mergeCell ref="H59:I59"/>
    <mergeCell ref="J59:K59"/>
    <mergeCell ref="L59:M59"/>
    <mergeCell ref="U17:V17"/>
    <mergeCell ref="W17:X17"/>
    <mergeCell ref="Y17:Z17"/>
    <mergeCell ref="AA17:AB17"/>
    <mergeCell ref="A99:M99"/>
    <mergeCell ref="B101:C101"/>
    <mergeCell ref="D101:E101"/>
    <mergeCell ref="F101:G101"/>
    <mergeCell ref="H101:I101"/>
    <mergeCell ref="J101:K101"/>
    <mergeCell ref="L101:M101"/>
    <mergeCell ref="A85:M85"/>
    <mergeCell ref="B87:C87"/>
    <mergeCell ref="D87:E87"/>
    <mergeCell ref="F87:G87"/>
    <mergeCell ref="H87:I87"/>
    <mergeCell ref="J87:K87"/>
    <mergeCell ref="L87:M87"/>
    <mergeCell ref="A71:M71"/>
    <mergeCell ref="B73:C73"/>
    <mergeCell ref="D73:E73"/>
    <mergeCell ref="P43:AB43"/>
    <mergeCell ref="Q45:R45"/>
    <mergeCell ref="S45:T45"/>
    <mergeCell ref="U45:V45"/>
    <mergeCell ref="W45:X45"/>
    <mergeCell ref="Y45:Z45"/>
    <mergeCell ref="AA45:AB45"/>
    <mergeCell ref="P29:AB29"/>
    <mergeCell ref="Q31:R31"/>
    <mergeCell ref="S31:T31"/>
    <mergeCell ref="U31:V31"/>
    <mergeCell ref="W31:X31"/>
    <mergeCell ref="Y31:Z31"/>
    <mergeCell ref="AA31:AB31"/>
    <mergeCell ref="P71:AB71"/>
    <mergeCell ref="Q73:R73"/>
    <mergeCell ref="S73:T73"/>
    <mergeCell ref="U73:V73"/>
    <mergeCell ref="W73:X73"/>
    <mergeCell ref="Y73:Z73"/>
    <mergeCell ref="AA73:AB73"/>
    <mergeCell ref="P57:AB57"/>
    <mergeCell ref="Q59:R59"/>
    <mergeCell ref="S59:T59"/>
    <mergeCell ref="U59:V59"/>
    <mergeCell ref="W59:X59"/>
    <mergeCell ref="Y59:Z59"/>
    <mergeCell ref="AA59:AB59"/>
    <mergeCell ref="P99:AB99"/>
    <mergeCell ref="Q101:R101"/>
    <mergeCell ref="S101:T101"/>
    <mergeCell ref="U101:V101"/>
    <mergeCell ref="W101:X101"/>
    <mergeCell ref="Y101:Z101"/>
    <mergeCell ref="AA101:AB101"/>
    <mergeCell ref="P85:AB85"/>
    <mergeCell ref="Q87:R87"/>
    <mergeCell ref="S87:T87"/>
    <mergeCell ref="U87:V87"/>
    <mergeCell ref="W87:X87"/>
    <mergeCell ref="Y87:Z87"/>
    <mergeCell ref="AA87:AB87"/>
    <mergeCell ref="P113:AB113"/>
    <mergeCell ref="Q115:R115"/>
    <mergeCell ref="S115:T115"/>
    <mergeCell ref="U115:V115"/>
    <mergeCell ref="W115:X115"/>
    <mergeCell ref="Y115:Z115"/>
    <mergeCell ref="AA115:AB115"/>
    <mergeCell ref="A113:M113"/>
    <mergeCell ref="B115:C115"/>
    <mergeCell ref="D115:E115"/>
    <mergeCell ref="F115:G115"/>
    <mergeCell ref="H115:I115"/>
    <mergeCell ref="J115:K115"/>
    <mergeCell ref="L115:M1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LL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2023-11-14T13:06:48Z</dcterms:created>
  <dcterms:modified xsi:type="dcterms:W3CDTF">2024-04-02T14:13:08Z</dcterms:modified>
</cp:coreProperties>
</file>