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Excel\"/>
    </mc:Choice>
  </mc:AlternateContent>
  <bookViews>
    <workbookView xWindow="0" yWindow="0" windowWidth="23040" windowHeight="9072"/>
  </bookViews>
  <sheets>
    <sheet name="Dashboard" sheetId="5" r:id="rId1"/>
    <sheet name=" Dataset" sheetId="2" r:id="rId2"/>
    <sheet name="Pivot &amp; Charts" sheetId="11" r:id="rId3"/>
    <sheet name="Linear_Regression" sheetId="9" r:id="rId4"/>
    <sheet name="Scenario Summary" sheetId="14" r:id="rId5"/>
    <sheet name="what if analysis" sheetId="6" r:id="rId6"/>
  </sheets>
  <definedNames>
    <definedName name="_xlnm._FilterDatabase" localSheetId="1" hidden="1">' Dataset'!$A$2:$Q$252</definedName>
    <definedName name="NativeTimeline_Date">#N/A</definedName>
    <definedName name="Slicer_Category">#N/A</definedName>
    <definedName name="Slicer_Month">#N/A</definedName>
    <definedName name="Slicer_Payment_Method">#N/A</definedName>
  </definedNames>
  <calcPr calcId="162913"/>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2" l="1" a="1"/>
  <c r="Z2" i="2" s="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3" i="2"/>
  <c r="X2" i="2" a="1"/>
  <c r="X2" i="2" s="1"/>
  <c r="W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3" i="2"/>
  <c r="C4" i="6"/>
  <c r="F4" i="6"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S3" i="2"/>
  <c r="R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3" i="2"/>
  <c r="AP37" i="2"/>
  <c r="AO37" i="2"/>
  <c r="AN37" i="2"/>
  <c r="AM37" i="2"/>
  <c r="AL37" i="2"/>
  <c r="AK37" i="2"/>
  <c r="AJ37" i="2"/>
  <c r="AI37" i="2"/>
  <c r="AH37" i="2"/>
  <c r="AG37" i="2"/>
  <c r="AF37" i="2"/>
  <c r="AE37" i="2"/>
  <c r="AD37" i="2"/>
  <c r="AC37" i="2"/>
  <c r="AB37" i="2"/>
  <c r="AA37" i="2"/>
  <c r="Z37" i="2"/>
  <c r="AP36" i="2"/>
  <c r="AO36" i="2"/>
  <c r="AN36" i="2"/>
  <c r="AM36" i="2"/>
  <c r="AL36" i="2"/>
  <c r="AK36" i="2"/>
  <c r="AJ36" i="2"/>
  <c r="AI36" i="2"/>
  <c r="AH36" i="2"/>
  <c r="AG36" i="2"/>
  <c r="AF36" i="2"/>
  <c r="AE36" i="2"/>
  <c r="AD36" i="2"/>
  <c r="AC36" i="2"/>
  <c r="AB36" i="2"/>
  <c r="AA36" i="2"/>
  <c r="Z36" i="2"/>
  <c r="AP35" i="2"/>
  <c r="AO35" i="2"/>
  <c r="AN35" i="2"/>
  <c r="AM35" i="2"/>
  <c r="AL35" i="2"/>
  <c r="AK35" i="2"/>
  <c r="AJ35" i="2"/>
  <c r="AI35" i="2"/>
  <c r="AH35" i="2"/>
  <c r="AG35" i="2"/>
  <c r="AF35" i="2"/>
  <c r="AE35" i="2"/>
  <c r="AD35" i="2"/>
  <c r="AC35" i="2"/>
  <c r="AB35" i="2"/>
  <c r="AA35" i="2"/>
  <c r="Z35" i="2"/>
  <c r="AP34" i="2"/>
  <c r="AO34" i="2"/>
  <c r="AN34" i="2"/>
  <c r="AM34" i="2"/>
  <c r="AL34" i="2"/>
  <c r="AK34" i="2"/>
  <c r="AJ34" i="2"/>
  <c r="AI34" i="2"/>
  <c r="AH34" i="2"/>
  <c r="AG34" i="2"/>
  <c r="AF34" i="2"/>
  <c r="AE34" i="2"/>
  <c r="AD34" i="2"/>
  <c r="AC34" i="2"/>
  <c r="AB34" i="2"/>
  <c r="AA34" i="2"/>
  <c r="Z34" i="2"/>
  <c r="AP33" i="2"/>
  <c r="AO33" i="2"/>
  <c r="AN33" i="2"/>
  <c r="AM33" i="2"/>
  <c r="AL33" i="2"/>
  <c r="AK33" i="2"/>
  <c r="AJ33" i="2"/>
  <c r="AI33" i="2"/>
  <c r="AH33" i="2"/>
  <c r="AG33" i="2"/>
  <c r="AF33" i="2"/>
  <c r="AE33" i="2"/>
  <c r="AD33" i="2"/>
  <c r="AC33" i="2"/>
  <c r="AB33" i="2"/>
  <c r="AA33" i="2"/>
  <c r="Z33" i="2"/>
  <c r="AP32" i="2"/>
  <c r="AO32" i="2"/>
  <c r="AN32" i="2"/>
  <c r="AM32" i="2"/>
  <c r="AL32" i="2"/>
  <c r="AK32" i="2"/>
  <c r="AJ32" i="2"/>
  <c r="AI32" i="2"/>
  <c r="AH32" i="2"/>
  <c r="AG32" i="2"/>
  <c r="AF32" i="2"/>
  <c r="AE32" i="2"/>
  <c r="AD32" i="2"/>
  <c r="AC32" i="2"/>
  <c r="AB32" i="2"/>
  <c r="AA32" i="2"/>
  <c r="Z32" i="2"/>
  <c r="AP31" i="2"/>
  <c r="AO31" i="2"/>
  <c r="AN31" i="2"/>
  <c r="AM31" i="2"/>
  <c r="AL31" i="2"/>
  <c r="AK31" i="2"/>
  <c r="AJ31" i="2"/>
  <c r="AI31" i="2"/>
  <c r="AH31" i="2"/>
  <c r="AG31" i="2"/>
  <c r="AF31" i="2"/>
  <c r="AE31" i="2"/>
  <c r="AD31" i="2"/>
  <c r="AC31" i="2"/>
  <c r="AB31" i="2"/>
  <c r="AA31" i="2"/>
  <c r="Z31" i="2"/>
  <c r="AP30" i="2"/>
  <c r="AO30" i="2"/>
  <c r="AN30" i="2"/>
  <c r="AM30" i="2"/>
  <c r="AL30" i="2"/>
  <c r="AK30" i="2"/>
  <c r="AJ30" i="2"/>
  <c r="AI30" i="2"/>
  <c r="AH30" i="2"/>
  <c r="AG30" i="2"/>
  <c r="AF30" i="2"/>
  <c r="AE30" i="2"/>
  <c r="AD30" i="2"/>
  <c r="AC30" i="2"/>
  <c r="AB30" i="2"/>
  <c r="AA30" i="2"/>
  <c r="Z30" i="2"/>
  <c r="AP29" i="2"/>
  <c r="AO29" i="2"/>
  <c r="AN29" i="2"/>
  <c r="AM29" i="2"/>
  <c r="AL29" i="2"/>
  <c r="AK29" i="2"/>
  <c r="AJ29" i="2"/>
  <c r="AI29" i="2"/>
  <c r="AH29" i="2"/>
  <c r="AG29" i="2"/>
  <c r="AF29" i="2"/>
  <c r="AE29" i="2"/>
  <c r="AD29" i="2"/>
  <c r="AC29" i="2"/>
  <c r="AB29" i="2"/>
  <c r="AA29" i="2"/>
  <c r="Z29" i="2"/>
  <c r="AP28" i="2"/>
  <c r="AO28" i="2"/>
  <c r="AN28" i="2"/>
  <c r="AM28" i="2"/>
  <c r="AL28" i="2"/>
  <c r="AK28" i="2"/>
  <c r="AJ28" i="2"/>
  <c r="AI28" i="2"/>
  <c r="AH28" i="2"/>
  <c r="AG28" i="2"/>
  <c r="AF28" i="2"/>
  <c r="AE28" i="2"/>
  <c r="AD28" i="2"/>
  <c r="AC28" i="2"/>
  <c r="AB28" i="2"/>
  <c r="AA28" i="2"/>
  <c r="Z28" i="2"/>
  <c r="AP27" i="2"/>
  <c r="AO27" i="2"/>
  <c r="AN27" i="2"/>
  <c r="AM27" i="2"/>
  <c r="AL27" i="2"/>
  <c r="AK27" i="2"/>
  <c r="AJ27" i="2"/>
  <c r="AI27" i="2"/>
  <c r="AH27" i="2"/>
  <c r="AG27" i="2"/>
  <c r="AF27" i="2"/>
  <c r="AE27" i="2"/>
  <c r="AD27" i="2"/>
  <c r="AC27" i="2"/>
  <c r="AB27" i="2"/>
  <c r="AA27" i="2"/>
  <c r="Z27" i="2"/>
  <c r="AP26" i="2"/>
  <c r="AO26" i="2"/>
  <c r="AN26" i="2"/>
  <c r="AM26" i="2"/>
  <c r="AL26" i="2"/>
  <c r="AK26" i="2"/>
  <c r="AJ26" i="2"/>
  <c r="AI26" i="2"/>
  <c r="AH26" i="2"/>
  <c r="AG26" i="2"/>
  <c r="AF26" i="2"/>
  <c r="AE26" i="2"/>
  <c r="AD26" i="2"/>
  <c r="AC26" i="2"/>
  <c r="AB26" i="2"/>
  <c r="AA26" i="2"/>
  <c r="Z26" i="2"/>
  <c r="AP25" i="2"/>
  <c r="AO25" i="2"/>
  <c r="AN25" i="2"/>
  <c r="AM25" i="2"/>
  <c r="AL25" i="2"/>
  <c r="AK25" i="2"/>
  <c r="AJ25" i="2"/>
  <c r="AI25" i="2"/>
  <c r="AH25" i="2"/>
  <c r="AG25" i="2"/>
  <c r="AF25" i="2"/>
  <c r="AE25" i="2"/>
  <c r="AD25" i="2"/>
  <c r="AC25" i="2"/>
  <c r="AB25" i="2"/>
  <c r="AA25" i="2"/>
  <c r="Z25" i="2"/>
  <c r="AP24" i="2"/>
  <c r="AO24" i="2"/>
  <c r="AN24" i="2"/>
  <c r="AM24" i="2"/>
  <c r="AL24" i="2"/>
  <c r="AK24" i="2"/>
  <c r="AJ24" i="2"/>
  <c r="AI24" i="2"/>
  <c r="AH24" i="2"/>
  <c r="AG24" i="2"/>
  <c r="AF24" i="2"/>
  <c r="AE24" i="2"/>
  <c r="AD24" i="2"/>
  <c r="AC24" i="2"/>
  <c r="AB24" i="2"/>
  <c r="AA24" i="2"/>
  <c r="Z24" i="2"/>
  <c r="AP23" i="2"/>
  <c r="AO23" i="2"/>
  <c r="AN23" i="2"/>
  <c r="AM23" i="2"/>
  <c r="AL23" i="2"/>
  <c r="AK23" i="2"/>
  <c r="AJ23" i="2"/>
  <c r="AI23" i="2"/>
  <c r="AH23" i="2"/>
  <c r="AG23" i="2"/>
  <c r="AF23" i="2"/>
  <c r="AE23" i="2"/>
  <c r="AD23" i="2"/>
  <c r="AC23" i="2"/>
  <c r="AB23" i="2"/>
  <c r="AA23" i="2"/>
  <c r="Z23" i="2"/>
  <c r="AP22" i="2"/>
  <c r="AO22" i="2"/>
  <c r="AN22" i="2"/>
  <c r="AM22" i="2"/>
  <c r="AL22" i="2"/>
  <c r="AK22" i="2"/>
  <c r="AJ22" i="2"/>
  <c r="AI22" i="2"/>
  <c r="AH22" i="2"/>
  <c r="AG22" i="2"/>
  <c r="AF22" i="2"/>
  <c r="AE22" i="2"/>
  <c r="AD22" i="2"/>
  <c r="AC22" i="2"/>
  <c r="AB22" i="2"/>
  <c r="AA22" i="2"/>
  <c r="Z22" i="2"/>
  <c r="AP21" i="2"/>
  <c r="AO21" i="2"/>
  <c r="AN21" i="2"/>
  <c r="AM21" i="2"/>
  <c r="AL21" i="2"/>
  <c r="AK21" i="2"/>
  <c r="AJ21" i="2"/>
  <c r="AI21" i="2"/>
  <c r="AH21" i="2"/>
  <c r="AG21" i="2"/>
  <c r="AF21" i="2"/>
  <c r="AE21" i="2"/>
  <c r="AD21" i="2"/>
  <c r="AC21" i="2"/>
  <c r="AB21" i="2"/>
  <c r="AA21" i="2"/>
  <c r="Z21" i="2"/>
  <c r="AP20" i="2"/>
  <c r="AO20" i="2"/>
  <c r="AN20" i="2"/>
  <c r="AM20" i="2"/>
  <c r="AL20" i="2"/>
  <c r="AK20" i="2"/>
  <c r="AJ20" i="2"/>
  <c r="AI20" i="2"/>
  <c r="AH20" i="2"/>
  <c r="AG20" i="2"/>
  <c r="AF20" i="2"/>
  <c r="AE20" i="2"/>
  <c r="AD20" i="2"/>
  <c r="AC20" i="2"/>
  <c r="AB20" i="2"/>
  <c r="AA20" i="2"/>
  <c r="Z20" i="2"/>
  <c r="AP19" i="2"/>
  <c r="AO19" i="2"/>
  <c r="AN19" i="2"/>
  <c r="AM19" i="2"/>
  <c r="AL19" i="2"/>
  <c r="AK19" i="2"/>
  <c r="AJ19" i="2"/>
  <c r="AI19" i="2"/>
  <c r="AH19" i="2"/>
  <c r="AG19" i="2"/>
  <c r="AF19" i="2"/>
  <c r="AE19" i="2"/>
  <c r="AD19" i="2"/>
  <c r="AC19" i="2"/>
  <c r="AB19" i="2"/>
  <c r="AA19" i="2"/>
  <c r="Z19" i="2"/>
  <c r="AP18" i="2"/>
  <c r="AO18" i="2"/>
  <c r="AN18" i="2"/>
  <c r="AM18" i="2"/>
  <c r="AL18" i="2"/>
  <c r="AK18" i="2"/>
  <c r="AJ18" i="2"/>
  <c r="AI18" i="2"/>
  <c r="AH18" i="2"/>
  <c r="AG18" i="2"/>
  <c r="AF18" i="2"/>
  <c r="AE18" i="2"/>
  <c r="AD18" i="2"/>
  <c r="AC18" i="2"/>
  <c r="AB18" i="2"/>
  <c r="AA18" i="2"/>
  <c r="Z18" i="2"/>
  <c r="AP17" i="2"/>
  <c r="AO17" i="2"/>
  <c r="AN17" i="2"/>
  <c r="AM17" i="2"/>
  <c r="AL17" i="2"/>
  <c r="AK17" i="2"/>
  <c r="AJ17" i="2"/>
  <c r="AI17" i="2"/>
  <c r="AH17" i="2"/>
  <c r="AG17" i="2"/>
  <c r="AF17" i="2"/>
  <c r="AE17" i="2"/>
  <c r="AD17" i="2"/>
  <c r="AC17" i="2"/>
  <c r="AB17" i="2"/>
  <c r="AA17" i="2"/>
  <c r="Z17" i="2"/>
  <c r="AP16" i="2"/>
  <c r="AO16" i="2"/>
  <c r="AN16" i="2"/>
  <c r="AM16" i="2"/>
  <c r="AL16" i="2"/>
  <c r="AK16" i="2"/>
  <c r="AJ16" i="2"/>
  <c r="AI16" i="2"/>
  <c r="AH16" i="2"/>
  <c r="AG16" i="2"/>
  <c r="AF16" i="2"/>
  <c r="AE16" i="2"/>
  <c r="AD16" i="2"/>
  <c r="AC16" i="2"/>
  <c r="AB16" i="2"/>
  <c r="AA16" i="2"/>
  <c r="Z16" i="2"/>
  <c r="AP15" i="2"/>
  <c r="AO15" i="2"/>
  <c r="AN15" i="2"/>
  <c r="AM15" i="2"/>
  <c r="AL15" i="2"/>
  <c r="AK15" i="2"/>
  <c r="AJ15" i="2"/>
  <c r="AI15" i="2"/>
  <c r="AH15" i="2"/>
  <c r="AG15" i="2"/>
  <c r="AF15" i="2"/>
  <c r="AE15" i="2"/>
  <c r="AD15" i="2"/>
  <c r="AC15" i="2"/>
  <c r="AB15" i="2"/>
  <c r="AA15" i="2"/>
  <c r="Z15" i="2"/>
  <c r="AP14" i="2"/>
  <c r="AO14" i="2"/>
  <c r="AN14" i="2"/>
  <c r="AM14" i="2"/>
  <c r="AL14" i="2"/>
  <c r="AK14" i="2"/>
  <c r="AJ14" i="2"/>
  <c r="AI14" i="2"/>
  <c r="AH14" i="2"/>
  <c r="AG14" i="2"/>
  <c r="AF14" i="2"/>
  <c r="AE14" i="2"/>
  <c r="AD14" i="2"/>
  <c r="AC14" i="2"/>
  <c r="AB14" i="2"/>
  <c r="AA14" i="2"/>
  <c r="Z14" i="2"/>
  <c r="AP13" i="2"/>
  <c r="AO13" i="2"/>
  <c r="AN13" i="2"/>
  <c r="AM13" i="2"/>
  <c r="AL13" i="2"/>
  <c r="AK13" i="2"/>
  <c r="AJ13" i="2"/>
  <c r="AI13" i="2"/>
  <c r="AH13" i="2"/>
  <c r="AG13" i="2"/>
  <c r="AF13" i="2"/>
  <c r="AE13" i="2"/>
  <c r="AD13" i="2"/>
  <c r="AC13" i="2"/>
  <c r="AB13" i="2"/>
  <c r="AA13" i="2"/>
  <c r="Z13" i="2"/>
  <c r="AP12" i="2"/>
  <c r="AO12" i="2"/>
  <c r="AN12" i="2"/>
  <c r="AM12" i="2"/>
  <c r="AL12" i="2"/>
  <c r="AK12" i="2"/>
  <c r="AJ12" i="2"/>
  <c r="AI12" i="2"/>
  <c r="AH12" i="2"/>
  <c r="AG12" i="2"/>
  <c r="AF12" i="2"/>
  <c r="AE12" i="2"/>
  <c r="AD12" i="2"/>
  <c r="AC12" i="2"/>
  <c r="AB12" i="2"/>
  <c r="AA12" i="2"/>
  <c r="Z12" i="2"/>
  <c r="AP11" i="2"/>
  <c r="AO11" i="2"/>
  <c r="AN11" i="2"/>
  <c r="AM11" i="2"/>
  <c r="AL11" i="2"/>
  <c r="AK11" i="2"/>
  <c r="AJ11" i="2"/>
  <c r="AI11" i="2"/>
  <c r="AH11" i="2"/>
  <c r="AG11" i="2"/>
  <c r="AF11" i="2"/>
  <c r="AE11" i="2"/>
  <c r="AD11" i="2"/>
  <c r="AC11" i="2"/>
  <c r="AB11" i="2"/>
  <c r="AA11" i="2"/>
  <c r="Z11" i="2"/>
  <c r="AP10" i="2"/>
  <c r="AO10" i="2"/>
  <c r="AN10" i="2"/>
  <c r="AM10" i="2"/>
  <c r="AL10" i="2"/>
  <c r="AK10" i="2"/>
  <c r="AJ10" i="2"/>
  <c r="AI10" i="2"/>
  <c r="AH10" i="2"/>
  <c r="AG10" i="2"/>
  <c r="AF10" i="2"/>
  <c r="AE10" i="2"/>
  <c r="AD10" i="2"/>
  <c r="AC10" i="2"/>
  <c r="AB10" i="2"/>
  <c r="AA10" i="2"/>
  <c r="Z10" i="2"/>
  <c r="AP9" i="2"/>
  <c r="AO9" i="2"/>
  <c r="AN9" i="2"/>
  <c r="AM9" i="2"/>
  <c r="AL9" i="2"/>
  <c r="AK9" i="2"/>
  <c r="AJ9" i="2"/>
  <c r="AI9" i="2"/>
  <c r="AH9" i="2"/>
  <c r="AG9" i="2"/>
  <c r="AF9" i="2"/>
  <c r="AE9" i="2"/>
  <c r="AD9" i="2"/>
  <c r="AC9" i="2"/>
  <c r="AB9" i="2"/>
  <c r="AA9" i="2"/>
  <c r="Z9" i="2"/>
  <c r="AP8" i="2"/>
  <c r="AO8" i="2"/>
  <c r="AN8" i="2"/>
  <c r="AM8" i="2"/>
  <c r="AL8" i="2"/>
  <c r="AK8" i="2"/>
  <c r="AJ8" i="2"/>
  <c r="AI8" i="2"/>
  <c r="AH8" i="2"/>
  <c r="AG8" i="2"/>
  <c r="AF8" i="2"/>
  <c r="AE8" i="2"/>
  <c r="AD8" i="2"/>
  <c r="AC8" i="2"/>
  <c r="AB8" i="2"/>
  <c r="AA8" i="2"/>
  <c r="Z8" i="2"/>
  <c r="AP7" i="2"/>
  <c r="AO7" i="2"/>
  <c r="AN7" i="2"/>
  <c r="AM7" i="2"/>
  <c r="AL7" i="2"/>
  <c r="AK7" i="2"/>
  <c r="AJ7" i="2"/>
  <c r="AI7" i="2"/>
  <c r="AH7" i="2"/>
  <c r="AG7" i="2"/>
  <c r="AF7" i="2"/>
  <c r="AE7" i="2"/>
  <c r="AD7" i="2"/>
  <c r="AC7" i="2"/>
  <c r="AB7" i="2"/>
  <c r="AA7" i="2"/>
  <c r="Z7" i="2"/>
  <c r="AP6" i="2"/>
  <c r="AO6" i="2"/>
  <c r="AN6" i="2"/>
  <c r="AM6" i="2"/>
  <c r="AL6" i="2"/>
  <c r="AK6" i="2"/>
  <c r="AJ6" i="2"/>
  <c r="AI6" i="2"/>
  <c r="AH6" i="2"/>
  <c r="AG6" i="2"/>
  <c r="AF6" i="2"/>
  <c r="AE6" i="2"/>
  <c r="AD6" i="2"/>
  <c r="AC6" i="2"/>
  <c r="AB6" i="2"/>
  <c r="AA6" i="2"/>
  <c r="Z6" i="2"/>
  <c r="AP5" i="2"/>
  <c r="AO5" i="2"/>
  <c r="AN5" i="2"/>
  <c r="AM5" i="2"/>
  <c r="AL5" i="2"/>
  <c r="AK5" i="2"/>
  <c r="AJ5" i="2"/>
  <c r="AI5" i="2"/>
  <c r="AH5" i="2"/>
  <c r="AG5" i="2"/>
  <c r="AF5" i="2"/>
  <c r="AE5" i="2"/>
  <c r="AD5" i="2"/>
  <c r="AC5" i="2"/>
  <c r="AB5" i="2"/>
  <c r="AA5" i="2"/>
  <c r="Z5" i="2"/>
  <c r="AP4" i="2"/>
  <c r="AO4" i="2"/>
  <c r="AN4" i="2"/>
  <c r="AM4" i="2"/>
  <c r="AL4" i="2"/>
  <c r="AK4" i="2"/>
  <c r="AJ4" i="2"/>
  <c r="AI4" i="2"/>
  <c r="AH4" i="2"/>
  <c r="AG4" i="2"/>
  <c r="AF4" i="2"/>
  <c r="AE4" i="2"/>
  <c r="AD4" i="2"/>
  <c r="AC4" i="2"/>
  <c r="AB4" i="2"/>
  <c r="AA4" i="2"/>
  <c r="Z4" i="2"/>
  <c r="AP3" i="2"/>
  <c r="AO3" i="2"/>
  <c r="AN3" i="2"/>
  <c r="AM3" i="2"/>
  <c r="AL3" i="2"/>
  <c r="AK3" i="2"/>
  <c r="AJ3" i="2"/>
  <c r="AI3" i="2"/>
  <c r="AH3" i="2"/>
  <c r="AG3" i="2"/>
  <c r="AF3" i="2"/>
  <c r="AE3" i="2"/>
  <c r="AD3" i="2"/>
  <c r="AC3" i="2"/>
  <c r="AB3" i="2"/>
  <c r="AA3" i="2"/>
  <c r="Z3" i="2"/>
  <c r="AP2" i="2"/>
  <c r="AO2" i="2"/>
  <c r="AN2" i="2"/>
  <c r="AM2" i="2"/>
  <c r="AL2" i="2"/>
  <c r="AK2" i="2"/>
  <c r="AJ2" i="2"/>
  <c r="AI2" i="2"/>
  <c r="AH2" i="2"/>
  <c r="AG2" i="2"/>
  <c r="AF2" i="2"/>
  <c r="AE2" i="2"/>
  <c r="AD2" i="2"/>
  <c r="AC2" i="2"/>
  <c r="AB2" i="2"/>
  <c r="AA2"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<sst xmlns="http://schemas.openxmlformats.org/spreadsheetml/2006/main" count="2367" uniqueCount="469">
  <si>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</si>
  <si>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</si>
  <si>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</si>
  <si>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</si>
  <si>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</si>
  <si>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</si>
  <si>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</si>
  <si>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</si>
  <si>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</si>
  <si>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</si>
  <si>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</si>
  <si>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</si>
  <si>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</si>
  <si>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</si>
  <si>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</si>
  <si>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</si>
  <si>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</si>
  <si>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</si>
  <si>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</si>
  <si>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</si>
  <si>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</si>
  <si>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</si>
  <si>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</si>
  <si>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</si>
  <si>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</si>
  <si>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</si>
  <si>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</si>
  <si>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</si>
  <si>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</si>
  <si>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</si>
  <si>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</si>
  <si>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</si>
  <si>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</si>
  <si>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</si>
  <si>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</si>
  <si>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</si>
  <si>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</si>
  <si>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</si>
  <si>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</si>
  <si>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</si>
  <si>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</si>
  <si>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</si>
  <si>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</si>
  <si>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</si>
  <si>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</si>
  <si>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</si>
  <si>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</si>
  <si>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</si>
  <si>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</si>
  <si>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</si>
  <si>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</si>
  <si>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</si>
  <si>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</si>
  <si>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</si>
  <si>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</si>
  <si>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</si>
  <si>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</si>
  <si>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</si>
  <si>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</si>
  <si>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</si>
  <si>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</si>
  <si>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</si>
  <si>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</si>
  <si>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</si>
  <si>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</si>
  <si>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</si>
  <si>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</si>
  <si>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</si>
  <si>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</si>
  <si>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</si>
  <si>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</si>
  <si>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</si>
  <si>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</si>
  <si>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</si>
  <si>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</si>
  <si>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</si>
  <si>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</si>
  <si>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</si>
  <si>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</si>
  <si>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</si>
  <si>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</si>
  <si>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</si>
  <si>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</si>
  <si>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</si>
  <si>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</si>
  <si>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</si>
  <si>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</si>
  <si>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</si>
  <si>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</si>
  <si>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</si>
  <si>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</si>
  <si>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</si>
  <si>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</si>
  <si>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</si>
  <si>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</si>
  <si>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</si>
  <si>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</si>
  <si>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</si>
  <si>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</si>
  <si>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</si>
  <si>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</si>
  <si>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</si>
  <si>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</si>
  <si>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</si>
  <si>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</si>
  <si>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</si>
  <si>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</si>
  <si>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</si>
  <si>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</si>
  <si>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</si>
  <si>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</si>
  <si>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</si>
  <si>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</si>
  <si>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</si>
  <si>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</si>
  <si>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</si>
  <si>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</si>
  <si>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</si>
  <si>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</si>
  <si>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</si>
  <si>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</si>
  <si>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</si>
  <si>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</si>
  <si>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</si>
  <si>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</si>
  <si>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</si>
  <si>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</si>
  <si>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</si>
  <si>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</si>
  <si>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</si>
  <si>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</si>
  <si>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</si>
  <si>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</si>
  <si>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</si>
  <si>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</si>
  <si>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</si>
  <si>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</si>
  <si>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</si>
  <si>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</si>
  <si>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</si>
  <si>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</si>
  <si>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</si>
  <si>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</si>
  <si>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</si>
  <si>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</si>
  <si>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</si>
  <si>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</si>
  <si>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</si>
  <si>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</si>
  <si>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</si>
  <si>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</si>
  <si>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</si>
  <si>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</si>
  <si>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</si>
  <si>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</si>
  <si>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</si>
  <si>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</si>
  <si>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</si>
  <si>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</si>
  <si>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</si>
  <si>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</si>
  <si>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</si>
  <si>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</si>
  <si>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</si>
  <si>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</si>
  <si>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</si>
  <si>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</si>
  <si>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</si>
  <si>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</si>
  <si>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</si>
  <si>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</si>
  <si>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</si>
  <si>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</si>
  <si>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</si>
  <si>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</si>
  <si>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</si>
  <si>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</si>
  <si>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</si>
  <si>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</si>
  <si>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</si>
  <si>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</si>
  <si>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</si>
  <si>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</si>
  <si>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</si>
  <si>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</si>
  <si>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</si>
  <si>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</si>
  <si>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</si>
  <si>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</si>
  <si>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</si>
  <si>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</si>
  <si>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</si>
  <si>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</si>
  <si>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</si>
  <si>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</si>
  <si>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</si>
  <si>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</si>
  <si>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</si>
  <si>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</si>
  <si>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</si>
  <si>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</si>
  <si>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</si>
  <si>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</si>
  <si>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</si>
  <si>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</si>
  <si>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</si>
  <si>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</si>
  <si>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</si>
  <si>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</si>
  <si>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</si>
  <si>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</si>
  <si>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</si>
  <si>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</si>
  <si>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</si>
  <si>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</si>
  <si>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</si>
  <si>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</si>
  <si>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</si>
  <si>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</si>
  <si>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</si>
  <si>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</si>
  <si>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</si>
  <si>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</si>
  <si>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</si>
  <si>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</si>
  <si>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</si>
  <si>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</si>
  <si>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</si>
  <si>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</si>
  <si>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</si>
  <si>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</si>
  <si>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</si>
  <si>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</si>
  <si>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</si>
  <si>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</si>
  <si>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</si>
  <si>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</si>
  <si>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</si>
  <si>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</si>
  <si>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</si>
  <si>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</si>
  <si>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</si>
  <si>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</si>
  <si>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</si>
  <si>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</si>
  <si>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</si>
  <si>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</si>
  <si>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</si>
  <si>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</si>
  <si>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</si>
  <si>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</si>
  <si>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</si>
  <si>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</si>
  <si>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</si>
  <si>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</si>
  <si>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</si>
  <si>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</si>
  <si>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</si>
  <si>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</si>
  <si>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</si>
  <si>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</si>
  <si>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</si>
  <si>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</si>
  <si>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</si>
  <si>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</si>
  <si>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</si>
  <si>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</si>
  <si>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</si>
  <si>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</si>
  <si>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</si>
  <si>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</si>
  <si>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</si>
  <si>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</si>
  <si>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</si>
  <si>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</si>
  <si>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</si>
  <si>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</si>
  <si>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</si>
  <si>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</si>
  <si>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</si>
  <si>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</si>
  <si>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</si>
  <si>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</si>
  <si>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</si>
  <si>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</si>
  <si>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</si>
  <si>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</si>
  <si>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</si>
  <si>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</si>
  <si>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</si>
  <si>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</si>
  <si>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</si>
  <si>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</si>
  <si>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</si>
  <si>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</si>
  <si>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</si>
  <si>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</si>
  <si>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</si>
  <si>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</si>
  <si>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</si>
  <si>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</si>
  <si>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</si>
  <si>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</si>
  <si>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</si>
  <si>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</si>
  <si>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</si>
  <si>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</si>
  <si>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</si>
  <si>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</si>
  <si>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</si>
  <si>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</si>
  <si>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</si>
  <si>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</si>
  <si>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</si>
  <si>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</si>
  <si>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</si>
  <si>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</si>
  <si>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</si>
  <si>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</si>
  <si>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</si>
  <si>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</si>
  <si>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</si>
  <si>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</si>
  <si>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</si>
  <si>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</si>
  <si>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</si>
  <si>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</si>
  <si>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</si>
  <si>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</si>
  <si>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</si>
  <si>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</si>
  <si>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</si>
  <si>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</si>
  <si>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</si>
  <si>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</si>
  <si>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</si>
  <si>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</si>
  <si>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</si>
  <si>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</si>
  <si>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</si>
  <si>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</si>
  <si>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</si>
  <si>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</si>
  <si>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</si>
  <si>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</si>
  <si>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</si>
  <si>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</si>
  <si>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</si>
  <si>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</si>
  <si>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</si>
  <si>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</si>
  <si>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</si>
  <si>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</si>
  <si>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</si>
  <si>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</si>
  <si>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</si>
  <si>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</si>
  <si>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</si>
  <si>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</si>
  <si>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</si>
  <si>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</si>
  <si>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</si>
  <si>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</si>
  <si>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</si>
  <si>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</si>
  <si>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</si>
  <si>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</si>
  <si>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</si>
  <si>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</si>
  <si>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</si>
  <si>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</si>
  <si>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</si>
  <si>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</si>
  <si>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</si>
  <si>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</si>
  <si>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</si>
  <si>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</si>
  <si>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</si>
  <si>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</si>
  <si>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</si>
  <si>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</si>
  <si>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</si>
  <si>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</si>
  <si>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</si>
  <si>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</si>
  <si>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</si>
  <si>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</si>
  <si>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</si>
  <si>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</si>
  <si>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</si>
  <si>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</si>
  <si>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</si>
  <si>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</si>
  <si>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</si>
  <si>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</si>
  <si>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</si>
  <si>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</si>
  <si>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</si>
  <si>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</si>
  <si>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Day</t>
  </si>
  <si>
    <t>Month</t>
  </si>
  <si>
    <t>Year</t>
  </si>
  <si>
    <t>NOW</t>
  </si>
  <si>
    <t>TODAY</t>
  </si>
  <si>
    <t>DATEDIF</t>
  </si>
  <si>
    <t>EOMONTH</t>
  </si>
  <si>
    <t>CONDITIONAL FORMATTING</t>
  </si>
  <si>
    <t>Unit Price</t>
  </si>
  <si>
    <t>Total Amount</t>
  </si>
  <si>
    <t>$C$2</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</si>
  <si>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</si>
  <si>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</si>
  <si>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</si>
  <si>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</si>
  <si>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</si>
  <si>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</si>
  <si>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</si>
  <si>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Scenario Manager</t>
  </si>
  <si>
    <t>Goal Seek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</si>
  <si>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</si>
  <si>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</si>
  <si>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</si>
  <si>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</si>
  <si>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</si>
  <si>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</si>
  <si>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</si>
  <si>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</si>
  <si>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</si>
  <si>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</si>
  <si>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</si>
  <si>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</si>
  <si>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</si>
  <si>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</si>
  <si>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</si>
  <si>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</si>
  <si>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</si>
  <si>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</si>
  <si>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</si>
  <si>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</si>
  <si>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</si>
  <si>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</si>
  <si>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</si>
  <si>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</si>
  <si>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Total_Sales</t>
  </si>
  <si>
    <t>05</t>
  </si>
  <si>
    <t>06</t>
  </si>
  <si>
    <t>07</t>
  </si>
  <si>
    <t>09</t>
  </si>
  <si>
    <t>11</t>
  </si>
  <si>
    <t>12</t>
  </si>
  <si>
    <t>Grand Total</t>
  </si>
  <si>
    <t>Sum of Total_Amount</t>
  </si>
  <si>
    <t>Count of Transaction_ID</t>
  </si>
  <si>
    <t>$C$3</t>
  </si>
  <si>
    <t>Low Sales</t>
  </si>
  <si>
    <t>Created by CHARMY R PATEL on 20-01-2026</t>
  </si>
  <si>
    <t>Medium Sales</t>
  </si>
  <si>
    <t>High Sales</t>
  </si>
  <si>
    <t>$C$4</t>
  </si>
  <si>
    <t>TOTAL SALES</t>
  </si>
  <si>
    <t>Total Sales Per Customer</t>
  </si>
  <si>
    <t>GROUP BY</t>
  </si>
  <si>
    <t>FILETR</t>
  </si>
  <si>
    <t>04</t>
  </si>
  <si>
    <t>08</t>
  </si>
  <si>
    <t>10</t>
  </si>
  <si>
    <t>01</t>
  </si>
  <si>
    <t>02</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</si>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</sst>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22" x14ac:knownFonts="1">
    <font>
      <sz val="11"/>
      <color theme="1"/>
      <name val="Calibri"/>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8"/>
      <name val="Calibri"/>
      <family val="2"/>
      <scheme val="minor"/>
    </font>
    <font>
      <u/>
      <sz val="11"/>
      <color theme="1"/>
      <name val="Calibri"/>
      <family val="2"/>
      <scheme val="minor"/>
    </font>
    <font>
      <sz val="18"/>
      <color theme="0"/>
      <name val="Calibri"/>
      <family val="2"/>
      <scheme val="minor"/>
    </font>
    <font>
      <b/>
      <sz val="18"/>
      <color theme="0"/>
      <name val="Calibri"/>
      <family val="2"/>
      <scheme val="minor"/>
    </font>
    <font>
      <b/>
      <sz val="16"/>
      <color theme="3" tint="0.34998626667073579"/>
      <name val="Calibri"/>
      <family val="2"/>
      <scheme val="minor"/>
    </font>
    <font>
      <sz val="18"/>
      <color theme="3" tint="0.34998626667073579"/>
      <name val="Calibri"/>
      <family val="2"/>
      <scheme val="minor"/>
    </font>
    <font>
      <b/>
      <sz val="18"/>
      <color theme="3" tint="0.34998626667073579"/>
      <name val="Calibri"/>
      <family val="2"/>
      <scheme val="minor"/>
    </font>
    <font>
      <sz val="22"/>
      <color theme="3" tint="0.34998626667073579"/>
      <name val="Calibri"/>
      <family val="2"/>
      <scheme val="minor"/>
    </font>
    <font>
      <sz val="22"/>
      <color theme="1"/>
      <name val="Calibri"/>
      <family val="2"/>
      <scheme val="minor"/>
    </font>
    <font>
      <b/>
      <sz val="20"/>
      <color theme="3" tint="0.34998626667073579"/>
      <name val="Calibri"/>
      <family val="2"/>
      <scheme val="minor"/>
    </font>
    <font>
      <sz val="20"/>
      <color theme="3" tint="0.34998626667073579"/>
      <name val="Calibri"/>
      <family val="2"/>
      <scheme val="minor"/>
    </font>
  </fonts>
  <fills count="10">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149998474074526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0.14999847407452621"/>
        <bgColor indexed="64"/>
      </patternFill>
    </fill>
  </fills>
  <borders count="14">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6">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22" fontId="0" fillId="0" borderId="0" xfId="0" applyNumberFormat="1"/>
    <xf numFmtId="0" fontId="0" fillId="0" borderId="2" xfId="0" applyBorder="1"/>
    <xf numFmtId="0" fontId="5" fillId="2" borderId="3" xfId="0" applyFont="1" applyFill="1" applyBorder="1" applyAlignment="1">
      <alignment horizontal="left"/>
    </xf>
    <xf numFmtId="0" fontId="5" fillId="2" borderId="1" xfId="0" applyFont="1" applyFill="1" applyBorder="1" applyAlignment="1">
      <alignment horizontal="left"/>
    </xf>
    <xf numFmtId="0" fontId="7" fillId="3" borderId="4" xfId="0" applyFont="1" applyFill="1" applyBorder="1" applyAlignment="1">
      <alignment horizontal="left"/>
    </xf>
    <xf numFmtId="0" fontId="6" fillId="3" borderId="2" xfId="0" applyFont="1" applyFill="1" applyBorder="1" applyAlignment="1">
      <alignment horizontal="left"/>
    </xf>
    <xf numFmtId="0" fontId="8" fillId="2" borderId="1" xfId="0" applyFont="1" applyFill="1" applyBorder="1" applyAlignment="1">
      <alignment horizontal="right"/>
    </xf>
    <xf numFmtId="0" fontId="8" fillId="2" borderId="3" xfId="0" applyFont="1" applyFill="1" applyBorder="1" applyAlignment="1">
      <alignment horizontal="right"/>
    </xf>
    <xf numFmtId="0" fontId="0" fillId="0" borderId="5" xfId="0" applyBorder="1"/>
    <xf numFmtId="0" fontId="0" fillId="0" borderId="0" xfId="0" pivotButton="1"/>
    <xf numFmtId="0" fontId="0" fillId="0" borderId="4" xfId="0" applyBorder="1"/>
    <xf numFmtId="0" fontId="6" fillId="3" borderId="0" xfId="0" applyFont="1" applyFill="1" applyAlignment="1">
      <alignment horizontal="left"/>
    </xf>
    <xf numFmtId="0" fontId="0" fillId="4" borderId="0" xfId="0" applyFill="1"/>
    <xf numFmtId="0" fontId="9" fillId="0" borderId="0" xfId="0" applyFont="1" applyAlignment="1">
      <alignment vertical="top" wrapText="1"/>
    </xf>
    <xf numFmtId="0" fontId="0" fillId="5" borderId="0" xfId="0" applyFill="1"/>
    <xf numFmtId="1" fontId="18" fillId="5" borderId="0" xfId="0" applyNumberFormat="1" applyFont="1" applyFill="1" applyAlignment="1">
      <alignment horizontal="center" vertical="center"/>
    </xf>
    <xf numFmtId="0" fontId="14" fillId="5" borderId="0" xfId="0" applyFont="1" applyFill="1" applyAlignment="1">
      <alignment horizontal="center"/>
    </xf>
    <xf numFmtId="1" fontId="20" fillId="5" borderId="0" xfId="0" applyNumberFormat="1" applyFont="1" applyFill="1" applyAlignment="1">
      <alignment horizontal="left"/>
    </xf>
    <xf numFmtId="1" fontId="14" fillId="5" borderId="0" xfId="0" applyNumberFormat="1" applyFont="1" applyFill="1" applyAlignment="1">
      <alignment horizontal="center"/>
    </xf>
    <xf numFmtId="0" fontId="19" fillId="5" borderId="0" xfId="0" applyFont="1" applyFill="1" applyAlignment="1">
      <alignment horizontal="left"/>
    </xf>
    <xf numFmtId="0" fontId="19" fillId="5" borderId="0" xfId="0" applyFont="1" applyFill="1" applyAlignment="1">
      <alignment horizontal="center"/>
    </xf>
    <xf numFmtId="164" fontId="13" fillId="5" borderId="0" xfId="0" applyNumberFormat="1" applyFont="1" applyFill="1" applyAlignment="1">
      <alignment horizontal="center"/>
    </xf>
    <xf numFmtId="1" fontId="21" fillId="5" borderId="0" xfId="0" applyNumberFormat="1" applyFont="1" applyFill="1" applyAlignment="1">
      <alignment horizontal="center"/>
    </xf>
    <xf numFmtId="1" fontId="13" fillId="5" borderId="0" xfId="0" applyNumberFormat="1" applyFont="1" applyFill="1" applyAlignment="1">
      <alignment horizontal="center"/>
    </xf>
    <xf numFmtId="0" fontId="19" fillId="5" borderId="0" xfId="0" applyFont="1" applyFill="1"/>
    <xf numFmtId="0" fontId="12" fillId="5" borderId="0" xfId="0" applyFont="1" applyFill="1"/>
    <xf numFmtId="0" fontId="4" fillId="0" borderId="6" xfId="0" applyFont="1" applyBorder="1"/>
    <xf numFmtId="14" fontId="4" fillId="0" borderId="7" xfId="0" applyNumberFormat="1" applyFont="1" applyBorder="1"/>
    <xf numFmtId="0" fontId="4" fillId="0" borderId="7" xfId="0" applyFont="1" applyBorder="1"/>
    <xf numFmtId="1" fontId="4" fillId="0" borderId="7" xfId="0" applyNumberFormat="1" applyFont="1" applyBorder="1"/>
    <xf numFmtId="2" fontId="4" fillId="0" borderId="7" xfId="0" applyNumberFormat="1" applyFont="1" applyBorder="1"/>
    <xf numFmtId="164" fontId="4" fillId="0" borderId="8" xfId="0" applyNumberFormat="1" applyFont="1" applyBorder="1"/>
    <xf numFmtId="0" fontId="2" fillId="0" borderId="9" xfId="0" applyFont="1" applyBorder="1"/>
    <xf numFmtId="14" fontId="2" fillId="0" borderId="5" xfId="0" applyNumberFormat="1" applyFont="1" applyBorder="1"/>
    <xf numFmtId="0" fontId="2" fillId="0" borderId="5" xfId="0" applyFont="1" applyBorder="1"/>
    <xf numFmtId="1" fontId="2" fillId="0" borderId="5" xfId="0" applyNumberFormat="1" applyFont="1" applyBorder="1"/>
    <xf numFmtId="2" fontId="2" fillId="0" borderId="5" xfId="0" applyNumberFormat="1" applyFont="1" applyBorder="1"/>
    <xf numFmtId="164" fontId="2" fillId="0" borderId="10" xfId="0" applyNumberFormat="1" applyFont="1" applyBorder="1"/>
    <xf numFmtId="0" fontId="2" fillId="0" borderId="11" xfId="0" applyFont="1" applyBorder="1"/>
    <xf numFmtId="14" fontId="2" fillId="0" borderId="12" xfId="0" applyNumberFormat="1" applyFont="1" applyBorder="1"/>
    <xf numFmtId="0" fontId="2" fillId="0" borderId="12" xfId="0" applyFont="1" applyBorder="1"/>
    <xf numFmtId="1" fontId="2" fillId="0" borderId="12" xfId="0" applyNumberFormat="1" applyFont="1" applyBorder="1"/>
    <xf numFmtId="2" fontId="2" fillId="0" borderId="12" xfId="0" applyNumberFormat="1" applyFont="1" applyBorder="1"/>
    <xf numFmtId="164" fontId="2" fillId="0" borderId="13" xfId="0" applyNumberFormat="1" applyFont="1" applyBorder="1"/>
    <xf numFmtId="164" fontId="4" fillId="6" borderId="0" xfId="0" applyNumberFormat="1" applyFont="1" applyFill="1"/>
    <xf numFmtId="14" fontId="4" fillId="7" borderId="5" xfId="0" applyNumberFormat="1" applyFont="1" applyFill="1" applyBorder="1" applyAlignment="1">
      <alignment horizontal="left"/>
    </xf>
    <xf numFmtId="22" fontId="4" fillId="7" borderId="5" xfId="0" applyNumberFormat="1" applyFont="1" applyFill="1" applyBorder="1" applyAlignment="1">
      <alignment horizontal="left"/>
    </xf>
    <xf numFmtId="1" fontId="4" fillId="7" borderId="5" xfId="0" applyNumberFormat="1" applyFont="1" applyFill="1" applyBorder="1" applyAlignment="1">
      <alignment horizontal="left"/>
    </xf>
    <xf numFmtId="164" fontId="4" fillId="7" borderId="5" xfId="0" applyNumberFormat="1" applyFont="1" applyFill="1" applyBorder="1"/>
    <xf numFmtId="164" fontId="0" fillId="0" borderId="5" xfId="0" applyNumberFormat="1" applyBorder="1"/>
    <xf numFmtId="14" fontId="0" fillId="0" borderId="5" xfId="0" applyNumberFormat="1" applyBorder="1" applyAlignment="1">
      <alignment horizontal="right"/>
    </xf>
    <xf numFmtId="1" fontId="0" fillId="0" borderId="5" xfId="0" applyNumberFormat="1" applyBorder="1"/>
    <xf numFmtId="14" fontId="0" fillId="0" borderId="5" xfId="0" applyNumberFormat="1" applyBorder="1"/>
    <xf numFmtId="164" fontId="2" fillId="0" borderId="5" xfId="0" applyNumberFormat="1" applyFont="1" applyBorder="1"/>
    <xf numFmtId="22" fontId="0" fillId="0" borderId="10" xfId="0" applyNumberFormat="1" applyBorder="1" applyAlignment="1">
      <alignment horizontal="right"/>
    </xf>
    <xf numFmtId="0" fontId="10" fillId="0" borderId="5" xfId="0" applyFont="1" applyBorder="1" applyAlignment="1">
      <alignment horizontal="centerContinuous"/>
    </xf>
    <xf numFmtId="0" fontId="0" fillId="0" borderId="12" xfId="0" applyBorder="1"/>
    <xf numFmtId="0" fontId="10" fillId="0" borderId="5" xfId="0" applyFont="1" applyBorder="1" applyAlignment="1">
      <alignment horizontal="center"/>
    </xf>
    <xf numFmtId="0" fontId="3" fillId="6" borderId="5" xfId="0" applyFont="1" applyFill="1" applyBorder="1"/>
    <xf numFmtId="164" fontId="0" fillId="0" borderId="10" xfId="0" applyNumberFormat="1" applyBorder="1"/>
    <xf numFmtId="0" fontId="4" fillId="8" borderId="5" xfId="0" applyFont="1" applyFill="1" applyBorder="1"/>
    <xf numFmtId="164" fontId="4" fillId="8" borderId="5" xfId="0" applyNumberFormat="1" applyFont="1" applyFill="1" applyBorder="1"/>
    <xf numFmtId="0" fontId="1" fillId="0" borderId="5" xfId="0" applyFont="1" applyBorder="1"/>
    <xf numFmtId="0" fontId="10" fillId="0" borderId="0" xfId="0" applyFont="1" applyAlignment="1">
      <alignment horizontal="center"/>
    </xf>
    <xf numFmtId="0" fontId="0" fillId="9" borderId="0" xfId="0" applyFill="1"/>
    <xf numFmtId="0" fontId="0" fillId="0" borderId="0" xfId="0" applyNumberFormat="1"/>
    <xf numFmtId="0" fontId="15" fillId="5" borderId="0" xfId="0" applyFont="1" applyFill="1" applyAlignment="1">
      <alignment horizontal="center"/>
    </xf>
    <xf numFmtId="164" fontId="16" fillId="5" borderId="0" xfId="0" applyNumberFormat="1" applyFont="1" applyFill="1" applyAlignment="1">
      <alignment horizontal="center"/>
    </xf>
    <xf numFmtId="0" fontId="17" fillId="5" borderId="0" xfId="0" applyFont="1" applyFill="1" applyAlignment="1">
      <alignment horizontal="center"/>
    </xf>
    <xf numFmtId="0" fontId="4" fillId="5" borderId="0" xfId="0" applyFont="1" applyFill="1" applyAlignment="1">
      <alignment horizontal="center"/>
    </xf>
    <xf numFmtId="0" fontId="4" fillId="6" borderId="5" xfId="0" applyFont="1" applyFill="1" applyBorder="1" applyAlignment="1">
      <alignment horizontal="center"/>
    </xf>
  </cellXfs>
  <cellStyles count="1">
    <cellStyle name="Normal" xfId="0" builtinId="0"/>
  </cellStyles>
  <dxfs count="22">
    <dxf>
      <font>
        <b val="0"/>
        <i val="0"/>
        <strike val="0"/>
        <condense val="0"/>
        <extend val="0"/>
        <outline val="0"/>
        <shadow val="0"/>
        <u val="none"/>
        <vertAlign val="baseline"/>
        <sz val="11"/>
        <color theme="1"/>
        <name val="Calibri"/>
        <scheme val="minor"/>
      </font>
      <numFmt numFmtId="164" formatCode="&quot;₹&quot;\ #,##0.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bottom style="thin">
          <color indexed="64"/>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Charts!sales by category</c:name>
    <c:fmtId val="43"/>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IN">
                <a:solidFill>
                  <a:schemeClr val="tx2">
                    <a:lumMod val="65000"/>
                    <a:lumOff val="35000"/>
                  </a:schemeClr>
                </a:solidFill>
              </a:rPr>
              <a:t>Sales by Category</a:t>
            </a:r>
          </a:p>
        </c:rich>
      </c:tx>
      <c:layout>
        <c:manualLayout>
          <c:xMode val="edge"/>
          <c:yMode val="edge"/>
          <c:x val="0.22639881866163722"/>
          <c:y val="5.166753197242057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6.9041364712228229E-3"/>
              <c:y val="-0.3267785795441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1.9377068194999562E-3"/>
              <c:y val="-0.34781529108133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625381555071454"/>
                  <c:h val="0.22905721802946052"/>
                </c:manualLayout>
              </c15:layout>
            </c:ext>
          </c:extLst>
        </c:dLbl>
      </c:pivotFmt>
      <c:pivotFmt>
        <c:idx val="11"/>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2.3145914456936113E-3"/>
              <c:y val="-0.3501563820688582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048530393633248"/>
                  <c:h val="9.5368733117132287E-2"/>
                </c:manualLayout>
              </c15:layout>
            </c:ext>
          </c:extLst>
        </c:dLbl>
      </c:pivotFmt>
    </c:pivotFmts>
    <c:plotArea>
      <c:layout>
        <c:manualLayout>
          <c:layoutTarget val="inner"/>
          <c:xMode val="edge"/>
          <c:yMode val="edge"/>
          <c:x val="2.065442390816357E-2"/>
          <c:y val="0.16985556890208281"/>
          <c:w val="0.93888888888888888"/>
          <c:h val="0.64790573053368339"/>
        </c:manualLayout>
      </c:layout>
      <c:barChart>
        <c:barDir val="col"/>
        <c:grouping val="stacked"/>
        <c:varyColors val="0"/>
        <c:ser>
          <c:idx val="0"/>
          <c:order val="0"/>
          <c:tx>
            <c:strRef>
              <c:f>'Pivot &amp; Charts'!$E$3</c:f>
              <c:strCache>
                <c:ptCount val="1"/>
                <c:pt idx="0">
                  <c:v>Total</c:v>
                </c:pt>
              </c:strCache>
            </c:strRef>
          </c:tx>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6E-4D5D-A2DF-EF874750DA00}"/>
              </c:ext>
            </c:extLst>
          </c:dPt>
          <c:dPt>
            <c:idx val="1"/>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6E-4D5D-A2DF-EF874750DA00}"/>
              </c:ext>
            </c:extLst>
          </c:dPt>
          <c:dPt>
            <c:idx val="2"/>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6E-4D5D-A2DF-EF874750DA00}"/>
              </c:ext>
            </c:extLst>
          </c:dPt>
          <c:dLbls>
            <c:dLbl>
              <c:idx val="0"/>
              <c:layout>
                <c:manualLayout>
                  <c:x val="-6.9041364712228229E-3"/>
                  <c:y val="-0.32677857954417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96E-4D5D-A2DF-EF874750DA00}"/>
                </c:ext>
              </c:extLst>
            </c:dLbl>
            <c:dLbl>
              <c:idx val="1"/>
              <c:layout>
                <c:manualLayout>
                  <c:x val="-1.9377068194999562E-3"/>
                  <c:y val="-0.34781529108133119"/>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4625381555071454"/>
                      <c:h val="0.22905721802946052"/>
                    </c:manualLayout>
                  </c15:layout>
                </c:ext>
                <c:ext xmlns:c16="http://schemas.microsoft.com/office/drawing/2014/chart" uri="{C3380CC4-5D6E-409C-BE32-E72D297353CC}">
                  <c16:uniqueId val="{00000003-896E-4D5D-A2DF-EF874750DA00}"/>
                </c:ext>
              </c:extLst>
            </c:dLbl>
            <c:dLbl>
              <c:idx val="2"/>
              <c:layout>
                <c:manualLayout>
                  <c:x val="2.3145914456936113E-3"/>
                  <c:y val="-0.3501563820688582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048530393633248"/>
                      <c:h val="9.5368733117132287E-2"/>
                    </c:manualLayout>
                  </c15:layout>
                </c:ext>
                <c:ext xmlns:c16="http://schemas.microsoft.com/office/drawing/2014/chart" uri="{C3380CC4-5D6E-409C-BE32-E72D297353CC}">
                  <c16:uniqueId val="{00000005-896E-4D5D-A2DF-EF874750DA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&amp; Charts'!$D$4:$D$7</c:f>
              <c:strCache>
                <c:ptCount val="3"/>
                <c:pt idx="0">
                  <c:v>Appliances</c:v>
                </c:pt>
                <c:pt idx="1">
                  <c:v>Electronics</c:v>
                </c:pt>
                <c:pt idx="2">
                  <c:v>Furniture</c:v>
                </c:pt>
              </c:strCache>
            </c:strRef>
          </c:cat>
          <c:val>
            <c:numRef>
              <c:f>'Pivot &amp; Charts'!$E$4:$E$7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896E-4D5D-A2DF-EF874750DA00}"/>
            </c:ext>
          </c:extLst>
        </c:ser>
        <c:dLbls>
          <c:dLblPos val="ctr"/>
          <c:showLegendKey val="0"/>
          <c:showVal val="1"/>
          <c:showCatName val="0"/>
          <c:showSerName val="0"/>
          <c:showPercent val="0"/>
          <c:showBubbleSize val="0"/>
        </c:dLbls>
        <c:gapWidth val="150"/>
        <c:overlap val="100"/>
        <c:axId val="1167126463"/>
        <c:axId val="1167126943"/>
      </c:barChart>
      <c:catAx>
        <c:axId val="1167126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r>
                  <a:rPr lang="en-IN">
                    <a:solidFill>
                      <a:schemeClr val="tx2">
                        <a:lumMod val="65000"/>
                        <a:lumOff val="35000"/>
                      </a:schemeClr>
                    </a:solidFill>
                  </a:rPr>
                  <a:t>Category</a:t>
                </a:r>
              </a:p>
            </c:rich>
          </c:tx>
          <c:layout>
            <c:manualLayout>
              <c:xMode val="edge"/>
              <c:yMode val="edge"/>
              <c:x val="0.40001834639397943"/>
              <c:y val="0.911622657958140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65000"/>
                    <a:lumOff val="35000"/>
                  </a:schemeClr>
                </a:solidFill>
                <a:latin typeface="+mn-lt"/>
                <a:ea typeface="+mn-ea"/>
                <a:cs typeface="+mn-cs"/>
              </a:defRPr>
            </a:pPr>
            <a:endParaRPr lang="en-US"/>
          </a:p>
        </c:txPr>
        <c:crossAx val="1167126943"/>
        <c:crosses val="autoZero"/>
        <c:auto val="1"/>
        <c:lblAlgn val="ctr"/>
        <c:lblOffset val="100"/>
        <c:noMultiLvlLbl val="0"/>
      </c:catAx>
      <c:valAx>
        <c:axId val="1167126943"/>
        <c:scaling>
          <c:orientation val="minMax"/>
        </c:scaling>
        <c:delete val="1"/>
        <c:axPos val="l"/>
        <c:numFmt formatCode="&quot;₹&quot;\ #,##0.00" sourceLinked="1"/>
        <c:majorTickMark val="none"/>
        <c:minorTickMark val="none"/>
        <c:tickLblPos val="nextTo"/>
        <c:crossAx val="11671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Charts!payment method</c:name>
    <c:fmtId val="11"/>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lumMod val="65000"/>
                    <a:lumOff val="35000"/>
                  </a:schemeClr>
                </a:solidFill>
              </a:rPr>
              <a:t>Payment</a:t>
            </a:r>
            <a:r>
              <a:rPr lang="en-US" baseline="0">
                <a:solidFill>
                  <a:schemeClr val="tx2">
                    <a:lumMod val="65000"/>
                    <a:lumOff val="35000"/>
                  </a:schemeClr>
                </a:solidFill>
              </a:rPr>
              <a:t> Method</a:t>
            </a:r>
            <a:endParaRPr lang="en-US">
              <a:solidFill>
                <a:schemeClr val="tx2">
                  <a:lumMod val="65000"/>
                  <a:lumOff val="35000"/>
                </a:schemeClr>
              </a:solidFill>
            </a:endParaRPr>
          </a:p>
        </c:rich>
      </c:tx>
      <c:layout>
        <c:manualLayout>
          <c:xMode val="edge"/>
          <c:yMode val="edge"/>
          <c:x val="0.15224583577538242"/>
          <c:y val="1.91204516701599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Charts'!$K$3</c:f>
              <c:strCache>
                <c:ptCount val="1"/>
                <c:pt idx="0">
                  <c:v>Total</c:v>
                </c:pt>
              </c:strCache>
            </c:strRef>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8C-424F-8196-3322505407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8C-424F-8196-3322505407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8C-424F-8196-3322505407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8C-424F-8196-3322505407C8}"/>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&amp; Charts'!$J$4:$J$8</c:f>
              <c:strCache>
                <c:ptCount val="4"/>
                <c:pt idx="0">
                  <c:v>Cash</c:v>
                </c:pt>
                <c:pt idx="1">
                  <c:v>Credit Card</c:v>
                </c:pt>
                <c:pt idx="2">
                  <c:v>Debit Card</c:v>
                </c:pt>
                <c:pt idx="3">
                  <c:v>PayPal</c:v>
                </c:pt>
              </c:strCache>
            </c:strRef>
          </c:cat>
          <c:val>
            <c:numRef>
              <c:f>'Pivot &amp; Charts'!$K$4:$K$8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8-BB8C-424F-8196-3322505407C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Charts!customer sales</c:name>
    <c:fmtId val="10"/>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tx2">
                    <a:lumMod val="65000"/>
                    <a:lumOff val="35000"/>
                  </a:schemeClr>
                </a:solidFill>
                <a:effectLst>
                  <a:outerShdw blurRad="50800" dist="38100" dir="5400000" algn="t" rotWithShape="0">
                    <a:prstClr val="black">
                      <a:alpha val="40000"/>
                    </a:prstClr>
                  </a:outerShdw>
                </a:effectLst>
              </a:rPr>
              <a:t>Top 10 Customers by Revenue</a:t>
            </a:r>
            <a:endParaRPr lang="en-US">
              <a:solidFill>
                <a:schemeClr val="tx2">
                  <a:lumMod val="65000"/>
                  <a:lumOff val="35000"/>
                </a:schemeClr>
              </a:solidFill>
            </a:endParaRPr>
          </a:p>
        </c:rich>
      </c:tx>
      <c:layout>
        <c:manualLayout>
          <c:xMode val="edge"/>
          <c:yMode val="edge"/>
          <c:x val="0.27321201292690067"/>
          <c:y val="1.079152268737619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97097294070644"/>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019608502634008"/>
              <c:y val="-8.16741514076315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0180606945710081"/>
              <c:y val="-6.39534942275688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279450081775443"/>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24965069014825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9575038042946958"/>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8635335603074616"/>
              <c:y val="6.39534942275670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992325084958115"/>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5865485294723215"/>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540657780706024"/>
              <c:y val="-1.27906988455135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51797095062258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2534991495542820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22156224882303405"/>
              <c:y val="-1.918604826827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345317739156620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3193690073124813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40320337173200793"/>
              <c:y val="-2.55813976910270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433216828609174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407195484323413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0.35330196433943267"/>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2415228117800640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279447881398421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8324280877497768"/>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4111875969148199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33533745767810558"/>
              <c:y val="-6.39534942275688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0.29142421917263933"/>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517970950622585"/>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3034005569468573"/>
              <c:y val="-1.9186048268270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40120731543630489"/>
              <c:y val="-6.39534942275682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3213650636081844"/>
              <c:y val="-1.91860482682703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0.32136506360818451"/>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3552980206351356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0.2255543614144400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0.31338083842537262"/>
              <c:y val="-1.9186048268270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0.22355830511873706"/>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31836532105229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29342027546834237"/>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71954843234139"/>
              <c:y val="-1.91860482682703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145712109586319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0.14770816588202262"/>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0.1556923910648347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596845036562407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91621404387488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9361746068319191"/>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0.25349914955428221"/>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0.1656726725433497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0.17764901031756783"/>
              <c:y val="-6.39534942275682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0.13573182810780465"/>
              <c:y val="-6.3953494227567687E-3"/>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6686546549136"/>
          <c:y val="0.13829565448595993"/>
          <c:w val="0.77124049397671446"/>
          <c:h val="0.80245830921620231"/>
        </c:manualLayout>
      </c:layout>
      <c:barChart>
        <c:barDir val="bar"/>
        <c:grouping val="stacked"/>
        <c:varyColors val="0"/>
        <c:ser>
          <c:idx val="0"/>
          <c:order val="0"/>
          <c:tx>
            <c:strRef>
              <c:f>'Pivot &amp; Charts'!$H$3</c:f>
              <c:strCache>
                <c:ptCount val="1"/>
                <c:pt idx="0">
                  <c:v>Total</c:v>
                </c:pt>
              </c:strCache>
            </c:strRef>
          </c:tx>
          <c:spPr>
            <a:solidFill>
              <a:schemeClr val="tx2">
                <a:lumMod val="65000"/>
                <a:lumOff val="3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40-48AE-80E4-2945B6AA4A0E}"/>
              </c:ext>
            </c:extLst>
          </c:dPt>
          <c:dPt>
            <c:idx val="1"/>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40-48AE-80E4-2945B6AA4A0E}"/>
              </c:ext>
            </c:extLst>
          </c:dPt>
          <c:dPt>
            <c:idx val="2"/>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40-48AE-80E4-2945B6AA4A0E}"/>
              </c:ext>
            </c:extLst>
          </c:dPt>
          <c:dPt>
            <c:idx val="3"/>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40-48AE-80E4-2945B6AA4A0E}"/>
              </c:ext>
            </c:extLst>
          </c:dPt>
          <c:dPt>
            <c:idx val="4"/>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840-48AE-80E4-2945B6AA4A0E}"/>
              </c:ext>
            </c:extLst>
          </c:dPt>
          <c:dPt>
            <c:idx val="5"/>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840-48AE-80E4-2945B6AA4A0E}"/>
              </c:ext>
            </c:extLst>
          </c:dPt>
          <c:dPt>
            <c:idx val="6"/>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840-48AE-80E4-2945B6AA4A0E}"/>
              </c:ext>
            </c:extLst>
          </c:dPt>
          <c:dPt>
            <c:idx val="7"/>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840-48AE-80E4-2945B6AA4A0E}"/>
              </c:ext>
            </c:extLst>
          </c:dPt>
          <c:dPt>
            <c:idx val="8"/>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840-48AE-80E4-2945B6AA4A0E}"/>
              </c:ext>
            </c:extLst>
          </c:dPt>
          <c:dPt>
            <c:idx val="9"/>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840-48AE-80E4-2945B6AA4A0E}"/>
              </c:ext>
            </c:extLst>
          </c:dPt>
          <c:dLbls>
            <c:dLbl>
              <c:idx val="0"/>
              <c:layout>
                <c:manualLayout>
                  <c:x val="0.4097097294070644"/>
                  <c:y val="6.39534942275676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840-48AE-80E4-2945B6AA4A0E}"/>
                </c:ext>
              </c:extLst>
            </c:dLbl>
            <c:dLbl>
              <c:idx val="1"/>
              <c:layout>
                <c:manualLayout>
                  <c:x val="0.40019608502634008"/>
                  <c:y val="-8.1674151407631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840-48AE-80E4-2945B6AA4A0E}"/>
                </c:ext>
              </c:extLst>
            </c:dLbl>
            <c:dLbl>
              <c:idx val="2"/>
              <c:layout>
                <c:manualLayout>
                  <c:x val="0.30180606945710081"/>
                  <c:y val="-6.395349422756885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840-48AE-80E4-2945B6AA4A0E}"/>
                </c:ext>
              </c:extLst>
            </c:dLbl>
            <c:dLbl>
              <c:idx val="3"/>
              <c:layout>
                <c:manualLayout>
                  <c:x val="0.41279450081775443"/>
                  <c:y val="6.39534942275676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840-48AE-80E4-2945B6AA4A0E}"/>
                </c:ext>
              </c:extLst>
            </c:dLbl>
            <c:dLbl>
              <c:idx val="4"/>
              <c:layout>
                <c:manualLayout>
                  <c:x val="0.41249650690148254"/>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C840-48AE-80E4-2945B6AA4A0E}"/>
                </c:ext>
              </c:extLst>
            </c:dLbl>
            <c:dLbl>
              <c:idx val="5"/>
              <c:layout>
                <c:manualLayout>
                  <c:x val="0.39575038042946958"/>
                  <c:y val="1.1724671830644583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C840-48AE-80E4-2945B6AA4A0E}"/>
                </c:ext>
              </c:extLst>
            </c:dLbl>
            <c:dLbl>
              <c:idx val="6"/>
              <c:layout>
                <c:manualLayout>
                  <c:x val="0.38635335603074616"/>
                  <c:y val="6.395349422756709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C840-48AE-80E4-2945B6AA4A0E}"/>
                </c:ext>
              </c:extLst>
            </c:dLbl>
            <c:dLbl>
              <c:idx val="7"/>
              <c:layout>
                <c:manualLayout>
                  <c:x val="0.41992325084958115"/>
                  <c:y val="-1.279069884551359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C840-48AE-80E4-2945B6AA4A0E}"/>
                </c:ext>
              </c:extLst>
            </c:dLbl>
            <c:dLbl>
              <c:idx val="8"/>
              <c:layout>
                <c:manualLayout>
                  <c:x val="0.35865485294723215"/>
                  <c:y val="-6.39534942275676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C840-48AE-80E4-2945B6AA4A0E}"/>
                </c:ext>
              </c:extLst>
            </c:dLbl>
            <c:dLbl>
              <c:idx val="9"/>
              <c:layout>
                <c:manualLayout>
                  <c:x val="0.40540657780706024"/>
                  <c:y val="-1.279069884551353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C840-48AE-80E4-2945B6AA4A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&amp; Charts'!$G$4:$G$14</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'Pivot &amp; Charts'!$H$4:$H$14</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14-C840-48AE-80E4-2945B6AA4A0E}"/>
            </c:ext>
          </c:extLst>
        </c:ser>
        <c:dLbls>
          <c:showLegendKey val="0"/>
          <c:showVal val="1"/>
          <c:showCatName val="0"/>
          <c:showSerName val="0"/>
          <c:showPercent val="0"/>
          <c:showBubbleSize val="0"/>
        </c:dLbls>
        <c:gapWidth val="150"/>
        <c:overlap val="100"/>
        <c:axId val="1351240095"/>
        <c:axId val="1351241055"/>
      </c:barChart>
      <c:catAx>
        <c:axId val="1351240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r>
                  <a:rPr lang="en-IN" b="1">
                    <a:solidFill>
                      <a:schemeClr val="tx2">
                        <a:lumMod val="65000"/>
                        <a:lumOff val="35000"/>
                      </a:schemeClr>
                    </a:solidFill>
                  </a:rPr>
                  <a:t>Customer</a:t>
                </a:r>
                <a:r>
                  <a:rPr lang="en-IN" b="1" baseline="0">
                    <a:solidFill>
                      <a:schemeClr val="tx2">
                        <a:lumMod val="65000"/>
                        <a:lumOff val="35000"/>
                      </a:schemeClr>
                    </a:solidFill>
                  </a:rPr>
                  <a:t> Name</a:t>
                </a:r>
                <a:endParaRPr lang="en-IN" b="1">
                  <a:solidFill>
                    <a:schemeClr val="tx2">
                      <a:lumMod val="65000"/>
                      <a:lumOff val="35000"/>
                    </a:schemeClr>
                  </a:solidFill>
                </a:endParaRP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65000"/>
                    <a:lumOff val="35000"/>
                  </a:schemeClr>
                </a:solidFill>
                <a:latin typeface="+mn-lt"/>
                <a:ea typeface="+mn-ea"/>
                <a:cs typeface="+mn-cs"/>
              </a:defRPr>
            </a:pPr>
            <a:endParaRPr lang="en-US"/>
          </a:p>
        </c:txPr>
        <c:crossAx val="1351241055"/>
        <c:crosses val="autoZero"/>
        <c:auto val="1"/>
        <c:lblAlgn val="ctr"/>
        <c:lblOffset val="100"/>
        <c:noMultiLvlLbl val="0"/>
      </c:catAx>
      <c:valAx>
        <c:axId val="1351241055"/>
        <c:scaling>
          <c:orientation val="minMax"/>
        </c:scaling>
        <c:delete val="1"/>
        <c:axPos val="b"/>
        <c:numFmt formatCode="&quot;₹&quot;\ #,##0.00" sourceLinked="1"/>
        <c:majorTickMark val="out"/>
        <c:minorTickMark val="none"/>
        <c:tickLblPos val="nextTo"/>
        <c:crossAx val="135124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Charts!month sales trend</c:name>
    <c:fmtId val="6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Sales</a:t>
            </a:r>
            <a:r>
              <a:rPr lang="en-US" b="1" baseline="0">
                <a:solidFill>
                  <a:schemeClr val="tx2"/>
                </a:solidFill>
              </a:rPr>
              <a:t> By Month</a:t>
            </a:r>
            <a:endParaRPr lang="en-US" b="1">
              <a:solidFill>
                <a:schemeClr val="tx2"/>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circle"/>
          <c:size val="5"/>
          <c:spPr>
            <a:solidFill>
              <a:schemeClr val="accent1"/>
            </a:solidFill>
            <a:ln w="9525">
              <a:solidFill>
                <a:schemeClr val="bg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&amp; Charts'!$B$2</c:f>
              <c:strCache>
                <c:ptCount val="1"/>
                <c:pt idx="0">
                  <c:v>Total</c:v>
                </c:pt>
              </c:strCache>
            </c:strRef>
          </c:tx>
          <c:spPr>
            <a:ln w="28575" cap="rnd">
              <a:solidFill>
                <a:schemeClr val="bg2"/>
              </a:solidFill>
              <a:round/>
            </a:ln>
            <a:effectLst/>
          </c:spPr>
          <c:marker>
            <c:symbol val="circle"/>
            <c:size val="5"/>
            <c:spPr>
              <a:solidFill>
                <a:schemeClr val="accent1"/>
              </a:solidFill>
              <a:ln w="9525">
                <a:solidFill>
                  <a:schemeClr val="bg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 Charts'!$A$3:$A$15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&amp; Charts'!$B$3:$B$15</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8A3A-4210-A975-0020ACDB860C}"/>
            </c:ext>
          </c:extLst>
        </c:ser>
        <c:dLbls>
          <c:dLblPos val="t"/>
          <c:showLegendKey val="0"/>
          <c:showVal val="1"/>
          <c:showCatName val="0"/>
          <c:showSerName val="0"/>
          <c:showPercent val="0"/>
          <c:showBubbleSize val="0"/>
        </c:dLbls>
        <c:marker val="1"/>
        <c:smooth val="0"/>
        <c:axId val="164530191"/>
        <c:axId val="164530671"/>
      </c:lineChart>
      <c:catAx>
        <c:axId val="164530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IN" b="1">
                    <a:solidFill>
                      <a:schemeClr val="tx2"/>
                    </a:solidFill>
                  </a:rPr>
                  <a:t>Month</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4530671"/>
        <c:crosses val="autoZero"/>
        <c:auto val="1"/>
        <c:lblAlgn val="ctr"/>
        <c:lblOffset val="100"/>
        <c:noMultiLvlLbl val="0"/>
      </c:catAx>
      <c:valAx>
        <c:axId val="164530671"/>
        <c:scaling>
          <c:orientation val="minMax"/>
        </c:scaling>
        <c:delete val="1"/>
        <c:axPos val="l"/>
        <c:numFmt formatCode="&quot;₹&quot;\ #,##0.00" sourceLinked="1"/>
        <c:majorTickMark val="none"/>
        <c:minorTickMark val="none"/>
        <c:tickLblPos val="nextTo"/>
        <c:crossAx val="164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Charts!sales by category</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layout>
        <c:manualLayout>
          <c:xMode val="edge"/>
          <c:yMode val="edge"/>
          <c:x val="0.20745757646630805"/>
          <c:y val="2.96672915885514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38943894389438E-2"/>
              <c:y val="-0.3287034120734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095709570957094"/>
                  <c:h val="0.228285964254468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508250825082501E-3"/>
              <c:y val="-0.1411373578302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456699410098491"/>
                  <c:h val="0.1585396825396825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28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06325139668773E-2"/>
          <c:y val="0.15721674031252422"/>
          <c:w val="0.93888888888888888"/>
          <c:h val="0.64790573053368339"/>
        </c:manualLayout>
      </c:layout>
      <c:barChart>
        <c:barDir val="col"/>
        <c:grouping val="stacked"/>
        <c:varyColors val="0"/>
        <c:ser>
          <c:idx val="0"/>
          <c:order val="0"/>
          <c:tx>
            <c:strRef>
              <c:f>'Pivot &amp; Charts'!$E$3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4D9-49E3-A9E5-DD61F5C9E8A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4D9-49E3-A9E5-DD61F5C9E8A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D9-49E3-A9E5-DD61F5C9E8A9}"/>
              </c:ext>
            </c:extLst>
          </c:dPt>
          <c:dLbls>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D9-49E3-A9E5-DD61F5C9E8A9}"/>
                </c:ext>
              </c:extLst>
            </c:dLbl>
            <c:dLbl>
              <c:idx val="1"/>
              <c:layout>
                <c:manualLayout>
                  <c:x val="1.4438943894389438E-2"/>
                  <c:y val="-0.328703412073490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7095709570957094"/>
                      <c:h val="0.2282859642544682"/>
                    </c:manualLayout>
                  </c15:layout>
                </c:ext>
                <c:ext xmlns:c16="http://schemas.microsoft.com/office/drawing/2014/chart" uri="{C3380CC4-5D6E-409C-BE32-E72D297353CC}">
                  <c16:uniqueId val="{00000002-04D9-49E3-A9E5-DD61F5C9E8A9}"/>
                </c:ext>
              </c:extLst>
            </c:dLbl>
            <c:dLbl>
              <c:idx val="2"/>
              <c:layout>
                <c:manualLayout>
                  <c:x val="-8.2508250825082501E-3"/>
                  <c:y val="-0.141137357830271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2456699410098491"/>
                      <c:h val="0.15853968253968254"/>
                    </c:manualLayout>
                  </c15:layout>
                </c:ext>
                <c:ext xmlns:c16="http://schemas.microsoft.com/office/drawing/2014/chart" uri="{C3380CC4-5D6E-409C-BE32-E72D297353CC}">
                  <c16:uniqueId val="{00000003-04D9-49E3-A9E5-DD61F5C9E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&amp; Charts'!$D$4:$D$7</c:f>
              <c:strCache>
                <c:ptCount val="3"/>
                <c:pt idx="0">
                  <c:v>Appliances</c:v>
                </c:pt>
                <c:pt idx="1">
                  <c:v>Electronics</c:v>
                </c:pt>
                <c:pt idx="2">
                  <c:v>Furniture</c:v>
                </c:pt>
              </c:strCache>
            </c:strRef>
          </c:cat>
          <c:val>
            <c:numRef>
              <c:f>'Pivot &amp; Charts'!$E$4:$E$7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04D9-49E3-A9E5-DD61F5C9E8A9}"/>
            </c:ext>
          </c:extLst>
        </c:ser>
        <c:dLbls>
          <c:dLblPos val="ctr"/>
          <c:showLegendKey val="0"/>
          <c:showVal val="1"/>
          <c:showCatName val="0"/>
          <c:showSerName val="0"/>
          <c:showPercent val="0"/>
          <c:showBubbleSize val="0"/>
        </c:dLbls>
        <c:gapWidth val="150"/>
        <c:overlap val="100"/>
        <c:axId val="1167126463"/>
        <c:axId val="1167126943"/>
      </c:barChart>
      <c:catAx>
        <c:axId val="1167126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3828455818022755"/>
              <c:y val="0.9167381160688249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7126943"/>
        <c:crosses val="autoZero"/>
        <c:auto val="1"/>
        <c:lblAlgn val="ctr"/>
        <c:lblOffset val="100"/>
        <c:noMultiLvlLbl val="0"/>
      </c:catAx>
      <c:valAx>
        <c:axId val="1167126943"/>
        <c:scaling>
          <c:orientation val="minMax"/>
        </c:scaling>
        <c:delete val="1"/>
        <c:axPos val="l"/>
        <c:numFmt formatCode="&quot;₹&quot;\ #,##0.00" sourceLinked="1"/>
        <c:majorTickMark val="none"/>
        <c:minorTickMark val="none"/>
        <c:tickLblPos val="nextTo"/>
        <c:crossAx val="11671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Charts!customer sales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Customers by Revenue</a:t>
            </a:r>
            <a:endParaRPr lang="en-US"/>
          </a:p>
        </c:rich>
      </c:tx>
      <c:layout>
        <c:manualLayout>
          <c:xMode val="edge"/>
          <c:yMode val="edge"/>
          <c:x val="0.26522781118177141"/>
          <c:y val="1.3869625520110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6681903753919"/>
          <c:y val="0.13652334720295886"/>
          <c:w val="0.77124049397671446"/>
          <c:h val="0.80245830921620231"/>
        </c:manualLayout>
      </c:layout>
      <c:barChart>
        <c:barDir val="bar"/>
        <c:grouping val="stacked"/>
        <c:varyColors val="0"/>
        <c:ser>
          <c:idx val="0"/>
          <c:order val="0"/>
          <c:tx>
            <c:strRef>
              <c:f>'Pivot &amp; Charts'!$H$3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B-B766-4F7A-8601-E46468FE40C4}"/>
              </c:ext>
            </c:extLst>
          </c:dPt>
          <c:dPt>
            <c:idx val="1"/>
            <c:invertIfNegative val="0"/>
            <c:bubble3D val="0"/>
            <c:extLst>
              <c:ext xmlns:c16="http://schemas.microsoft.com/office/drawing/2014/chart" uri="{C3380CC4-5D6E-409C-BE32-E72D297353CC}">
                <c16:uniqueId val="{0000000A-B766-4F7A-8601-E46468FE40C4}"/>
              </c:ext>
            </c:extLst>
          </c:dPt>
          <c:dPt>
            <c:idx val="2"/>
            <c:invertIfNegative val="0"/>
            <c:bubble3D val="0"/>
            <c:extLst>
              <c:ext xmlns:c16="http://schemas.microsoft.com/office/drawing/2014/chart" uri="{C3380CC4-5D6E-409C-BE32-E72D297353CC}">
                <c16:uniqueId val="{00000009-B766-4F7A-8601-E46468FE40C4}"/>
              </c:ext>
            </c:extLst>
          </c:dPt>
          <c:dPt>
            <c:idx val="3"/>
            <c:invertIfNegative val="0"/>
            <c:bubble3D val="0"/>
            <c:extLst>
              <c:ext xmlns:c16="http://schemas.microsoft.com/office/drawing/2014/chart" uri="{C3380CC4-5D6E-409C-BE32-E72D297353CC}">
                <c16:uniqueId val="{00000008-B766-4F7A-8601-E46468FE40C4}"/>
              </c:ext>
            </c:extLst>
          </c:dPt>
          <c:dPt>
            <c:idx val="4"/>
            <c:invertIfNegative val="0"/>
            <c:bubble3D val="0"/>
            <c:extLst>
              <c:ext xmlns:c16="http://schemas.microsoft.com/office/drawing/2014/chart" uri="{C3380CC4-5D6E-409C-BE32-E72D297353CC}">
                <c16:uniqueId val="{00000007-B766-4F7A-8601-E46468FE40C4}"/>
              </c:ext>
            </c:extLst>
          </c:dPt>
          <c:dPt>
            <c:idx val="5"/>
            <c:invertIfNegative val="0"/>
            <c:bubble3D val="0"/>
            <c:extLst>
              <c:ext xmlns:c16="http://schemas.microsoft.com/office/drawing/2014/chart" uri="{C3380CC4-5D6E-409C-BE32-E72D297353CC}">
                <c16:uniqueId val="{00000006-B766-4F7A-8601-E46468FE40C4}"/>
              </c:ext>
            </c:extLst>
          </c:dPt>
          <c:dPt>
            <c:idx val="6"/>
            <c:invertIfNegative val="0"/>
            <c:bubble3D val="0"/>
            <c:extLst>
              <c:ext xmlns:c16="http://schemas.microsoft.com/office/drawing/2014/chart" uri="{C3380CC4-5D6E-409C-BE32-E72D297353CC}">
                <c16:uniqueId val="{00000005-B766-4F7A-8601-E46468FE40C4}"/>
              </c:ext>
            </c:extLst>
          </c:dPt>
          <c:dPt>
            <c:idx val="7"/>
            <c:invertIfNegative val="0"/>
            <c:bubble3D val="0"/>
            <c:extLst>
              <c:ext xmlns:c16="http://schemas.microsoft.com/office/drawing/2014/chart" uri="{C3380CC4-5D6E-409C-BE32-E72D297353CC}">
                <c16:uniqueId val="{00000004-B766-4F7A-8601-E46468FE40C4}"/>
              </c:ext>
            </c:extLst>
          </c:dPt>
          <c:dPt>
            <c:idx val="8"/>
            <c:invertIfNegative val="0"/>
            <c:bubble3D val="0"/>
            <c:extLst>
              <c:ext xmlns:c16="http://schemas.microsoft.com/office/drawing/2014/chart" uri="{C3380CC4-5D6E-409C-BE32-E72D297353CC}">
                <c16:uniqueId val="{00000003-B766-4F7A-8601-E46468FE40C4}"/>
              </c:ext>
            </c:extLst>
          </c:dPt>
          <c:dPt>
            <c:idx val="9"/>
            <c:invertIfNegative val="0"/>
            <c:bubble3D val="0"/>
            <c:extLst>
              <c:ext xmlns:c16="http://schemas.microsoft.com/office/drawing/2014/chart" uri="{C3380CC4-5D6E-409C-BE32-E72D297353CC}">
                <c16:uniqueId val="{00000002-B766-4F7A-8601-E46468FE40C4}"/>
              </c:ext>
            </c:extLst>
          </c:dPt>
          <c:dLbls>
            <c:dLbl>
              <c:idx val="0"/>
              <c:layout>
                <c:manualLayout>
                  <c:x val="0.28196214754731558"/>
                  <c:y val="-1.695156869861191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66-4F7A-8601-E46468FE40C4}"/>
                </c:ext>
              </c:extLst>
            </c:dLbl>
            <c:dLbl>
              <c:idx val="1"/>
              <c:layout>
                <c:manualLayout>
                  <c:x val="0.20857473928157583"/>
                  <c:y val="4.62320850670348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766-4F7A-8601-E46468FE40C4}"/>
                </c:ext>
              </c:extLst>
            </c:dLbl>
            <c:dLbl>
              <c:idx val="2"/>
              <c:layout>
                <c:manualLayout>
                  <c:x val="0.2259559675550404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66-4F7A-8601-E46468FE40C4}"/>
                </c:ext>
              </c:extLst>
            </c:dLbl>
            <c:dLbl>
              <c:idx val="3"/>
              <c:layout>
                <c:manualLayout>
                  <c:x val="0.3089996137504827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66-4F7A-8601-E46468FE40C4}"/>
                </c:ext>
              </c:extLst>
            </c:dLbl>
            <c:dLbl>
              <c:idx val="4"/>
              <c:layout>
                <c:manualLayout>
                  <c:x val="0.198918501351873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66-4F7A-8601-E46468FE40C4}"/>
                </c:ext>
              </c:extLst>
            </c:dLbl>
            <c:dLbl>
              <c:idx val="5"/>
              <c:layout>
                <c:manualLayout>
                  <c:x val="0.2220934723831595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66-4F7A-8601-E46468FE40C4}"/>
                </c:ext>
              </c:extLst>
            </c:dLbl>
            <c:dLbl>
              <c:idx val="6"/>
              <c:layout>
                <c:manualLayout>
                  <c:x val="0.204712244109694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66-4F7A-8601-E46468FE40C4}"/>
                </c:ext>
              </c:extLst>
            </c:dLbl>
            <c:dLbl>
              <c:idx val="7"/>
              <c:layout>
                <c:manualLayout>
                  <c:x val="0.39397450753186558"/>
                  <c:y val="-8.475784349305958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66-4F7A-8601-E46468FE40C4}"/>
                </c:ext>
              </c:extLst>
            </c:dLbl>
            <c:dLbl>
              <c:idx val="8"/>
              <c:layout>
                <c:manualLayout>
                  <c:x val="0.256855928930088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66-4F7A-8601-E46468FE40C4}"/>
                </c:ext>
              </c:extLst>
            </c:dLbl>
            <c:dLbl>
              <c:idx val="9"/>
              <c:layout>
                <c:manualLayout>
                  <c:x val="0.2317497103128620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66-4F7A-8601-E46468FE4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&amp; Charts'!$G$4:$G$14</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'Pivot &amp; Charts'!$H$4:$H$14</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B766-4F7A-8601-E46468FE40C4}"/>
            </c:ext>
          </c:extLst>
        </c:ser>
        <c:dLbls>
          <c:showLegendKey val="0"/>
          <c:showVal val="1"/>
          <c:showCatName val="0"/>
          <c:showSerName val="0"/>
          <c:showPercent val="0"/>
          <c:showBubbleSize val="0"/>
        </c:dLbls>
        <c:gapWidth val="150"/>
        <c:overlap val="100"/>
        <c:axId val="1351240095"/>
        <c:axId val="1351241055"/>
      </c:barChart>
      <c:catAx>
        <c:axId val="1351240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1241055"/>
        <c:crosses val="autoZero"/>
        <c:auto val="1"/>
        <c:lblAlgn val="ctr"/>
        <c:lblOffset val="100"/>
        <c:noMultiLvlLbl val="0"/>
      </c:catAx>
      <c:valAx>
        <c:axId val="1351241055"/>
        <c:scaling>
          <c:orientation val="minMax"/>
        </c:scaling>
        <c:delete val="1"/>
        <c:axPos val="b"/>
        <c:numFmt formatCode="&quot;₹&quot;\ #,##0.00" sourceLinked="1"/>
        <c:majorTickMark val="out"/>
        <c:minorTickMark val="none"/>
        <c:tickLblPos val="nextTo"/>
        <c:crossAx val="135124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Charts!payment method</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a:t>
            </a:r>
            <a:endParaRPr lang="en-US"/>
          </a:p>
        </c:rich>
      </c:tx>
      <c:layout>
        <c:manualLayout>
          <c:xMode val="edge"/>
          <c:yMode val="edge"/>
          <c:x val="0.23315217391304344"/>
          <c:y val="1.91204588910133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83-4CB4-9CB0-BEAB27015C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83-4CB4-9CB0-BEAB27015C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83-4CB4-9CB0-BEAB27015C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83-4CB4-9CB0-BEAB27015CD3}"/>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Charts'!$J$4:$J$8</c:f>
              <c:strCache>
                <c:ptCount val="4"/>
                <c:pt idx="0">
                  <c:v>Cash</c:v>
                </c:pt>
                <c:pt idx="1">
                  <c:v>Credit Card</c:v>
                </c:pt>
                <c:pt idx="2">
                  <c:v>Debit Card</c:v>
                </c:pt>
                <c:pt idx="3">
                  <c:v>PayPal</c:v>
                </c:pt>
              </c:strCache>
            </c:strRef>
          </c:cat>
          <c:val>
            <c:numRef>
              <c:f>'Pivot &amp; Charts'!$K$4:$K$8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CDEB-4D23-B1FF-5B5D69D736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A18A-4D3C-A1A6-EDB794CFD642}"/>
            </c:ext>
          </c:extLst>
        </c:ser>
        <c:dLbls>
          <c:showLegendKey val="0"/>
          <c:showVal val="0"/>
          <c:showCatName val="0"/>
          <c:showSerName val="0"/>
          <c:showPercent val="0"/>
          <c:showBubbleSize val="0"/>
        </c:dLbls>
        <c:marker val="1"/>
        <c:smooth val="0"/>
        <c:axId val="1298789023"/>
        <c:axId val="1298783743"/>
      </c:lineChart>
      <c:catAx>
        <c:axId val="12987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3743"/>
        <c:crosses val="autoZero"/>
        <c:auto val="1"/>
        <c:lblAlgn val="ctr"/>
        <c:lblOffset val="100"/>
        <c:noMultiLvlLbl val="0"/>
      </c:catAx>
      <c:valAx>
        <c:axId val="129878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Charts!month sales trend</c:name>
    <c:fmtId val="5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&amp; Charts'!$A$3:$A$15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&amp; Charts'!$B$3:$B$15</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0A99-44A0-85C2-62B5419819C6}"/>
            </c:ext>
          </c:extLst>
        </c:ser>
        <c:dLbls>
          <c:dLblPos val="t"/>
          <c:showLegendKey val="0"/>
          <c:showVal val="1"/>
          <c:showCatName val="0"/>
          <c:showSerName val="0"/>
          <c:showPercent val="0"/>
          <c:showBubbleSize val="0"/>
        </c:dLbls>
        <c:marker val="1"/>
        <c:smooth val="0"/>
        <c:axId val="164530191"/>
        <c:axId val="164530671"/>
      </c:lineChart>
      <c:catAx>
        <c:axId val="1645301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530671"/>
        <c:crosses val="autoZero"/>
        <c:auto val="1"/>
        <c:lblAlgn val="ctr"/>
        <c:lblOffset val="100"/>
        <c:noMultiLvlLbl val="0"/>
      </c:catAx>
      <c:valAx>
        <c:axId val="164530671"/>
        <c:scaling>
          <c:orientation val="minMax"/>
        </c:scaling>
        <c:delete val="1"/>
        <c:axPos val="l"/>
        <c:numFmt formatCode="&quot;₹&quot;\ #,##0.00" sourceLinked="1"/>
        <c:majorTickMark val="none"/>
        <c:minorTickMark val="none"/>
        <c:tickLblPos val="nextTo"/>
        <c:crossAx val="164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171181</xdr:colOff>
      <xdr:row>3</xdr:row>
      <xdr:rowOff>299182</xdr:rowOff>
    </xdr:from>
    <xdr:to>
      <xdr:col>3</xdr:col>
      <xdr:colOff>431030</xdr:colOff>
      <xdr:row>7</xdr:row>
      <xdr:rowOff>92364</xdr:rowOff>
    </xdr:to>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8DC520CC-4F3E-4FCD-B196-CB912F2516D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71181" y="968818"/>
              <a:ext cx="2084031" cy="90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170949</xdr:colOff>
      <xdr:row>7</xdr:row>
      <xdr:rowOff>107680</xdr:rowOff>
    </xdr:from>
    <xdr:to>
      <xdr:col>3</xdr:col>
      <xdr:colOff>454121</xdr:colOff>
      <xdr:row>12</xdr:row>
      <xdr:rowOff>76969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32A54DC-5D61-48E0-A385-E7C207CAEC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0949" y="1885680"/>
              <a:ext cx="2107354" cy="89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163716</xdr:colOff>
      <xdr:row>18</xdr:row>
      <xdr:rowOff>152553</xdr:rowOff>
    </xdr:from>
    <xdr:to>
      <xdr:col>3</xdr:col>
      <xdr:colOff>454122</xdr:colOff>
      <xdr:row>24</xdr:row>
      <xdr:rowOff>130847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9BDBCF98-CB9E-45DC-8E02-2B7B1EC6741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3716" y="3962553"/>
              <a:ext cx="2114588" cy="10866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171181</xdr:colOff>
      <xdr:row>12</xdr:row>
      <xdr:rowOff>83435</xdr:rowOff>
    </xdr:from>
    <xdr:to>
      <xdr:col>3</xdr:col>
      <xdr:colOff>454121</xdr:colOff>
      <xdr:row>18</xdr:row>
      <xdr:rowOff>153939</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8A56D6FE-B1D2-4979-AC5A-41DA1DB452E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1181" y="2785071"/>
              <a:ext cx="2107122" cy="1178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327660</xdr:colOff>
      <xdr:row>9</xdr:row>
      <xdr:rowOff>179070</xdr:rowOff>
    </xdr:from>
    <xdr:to>
      <xdr:col>12</xdr:col>
      <xdr:colOff>22860</xdr:colOff>
      <xdr:row>10</xdr:row>
      <xdr:rowOff>121920</xdr:rowOff>
    </xdr:to>
    <xdr:sp macro="" textlink="">
      <xdr:nvSpPr>
        <xdr:cNvPr id="6" name="TextBox 5">
          <a:extLst>
            <a:ext uri="{FF2B5EF4-FFF2-40B4-BE49-F238E27FC236}">
              <a16:creationId xmlns:a16="http://schemas.microsoft.com/office/drawing/2014/main" id="{6534BF4D-BD96-4212-B57E-E3ABA0E7B95E}"/>
            </a:ext>
          </a:extLst>
        </xdr:cNvPr>
        <xdr:cNvSpPr txBox="1"/>
      </xdr:nvSpPr>
      <xdr:spPr>
        <a:xfrm>
          <a:off x="6629400" y="2053590"/>
          <a:ext cx="914400" cy="125730"/>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FF0000"/>
            </a:solidFill>
          </a:endParaRPr>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7" name="TextBox 6">
          <a:extLst>
            <a:ext uri="{FF2B5EF4-FFF2-40B4-BE49-F238E27FC236}">
              <a16:creationId xmlns:a16="http://schemas.microsoft.com/office/drawing/2014/main" id="{654BED7F-5087-6BC2-D4FC-0D78F7C7419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8" name="TextBox 7">
          <a:extLst>
            <a:ext uri="{FF2B5EF4-FFF2-40B4-BE49-F238E27FC236}">
              <a16:creationId xmlns:a16="http://schemas.microsoft.com/office/drawing/2014/main" id="{962574E3-43E9-078F-5D6A-4EEC3F7A3E64}"/>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9" name="TextBox 8">
          <a:extLst>
            <a:ext uri="{FF2B5EF4-FFF2-40B4-BE49-F238E27FC236}">
              <a16:creationId xmlns:a16="http://schemas.microsoft.com/office/drawing/2014/main" id="{E1A381FD-A077-E86A-A49D-DB1D7504E23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10" name="TextBox 9">
          <a:extLst>
            <a:ext uri="{FF2B5EF4-FFF2-40B4-BE49-F238E27FC236}">
              <a16:creationId xmlns:a16="http://schemas.microsoft.com/office/drawing/2014/main" id="{649D5BF3-6698-B8E3-B047-E6302878F82E}"/>
            </a:ext>
          </a:extLst>
        </xdr:cNvPr>
        <xdr:cNvSpPr txBox="1"/>
      </xdr:nvSpPr>
      <xdr:spPr>
        <a:xfrm rot="5400000">
          <a:off x="6629400" y="2053590"/>
          <a:ext cx="914400" cy="9144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500303</xdr:colOff>
      <xdr:row>3</xdr:row>
      <xdr:rowOff>354060</xdr:rowOff>
    </xdr:from>
    <xdr:to>
      <xdr:col>6</xdr:col>
      <xdr:colOff>761077</xdr:colOff>
      <xdr:row>13</xdr:row>
      <xdr:rowOff>130847</xdr:rowOff>
    </xdr:to>
    <xdr:graphicFrame macro="">
      <xdr:nvGraphicFramePr>
        <xdr:cNvPr id="13" name="sales by category">
          <a:extLst>
            <a:ext uri="{FF2B5EF4-FFF2-40B4-BE49-F238E27FC236}">
              <a16:creationId xmlns:a16="http://schemas.microsoft.com/office/drawing/2014/main" id="{B8ACEC70-680B-4C45-BD26-601E1A618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800485</xdr:colOff>
      <xdr:row>3</xdr:row>
      <xdr:rowOff>353291</xdr:rowOff>
    </xdr:from>
    <xdr:to>
      <xdr:col>8</xdr:col>
      <xdr:colOff>188038</xdr:colOff>
      <xdr:row>13</xdr:row>
      <xdr:rowOff>130848</xdr:rowOff>
    </xdr:to>
    <xdr:graphicFrame macro="">
      <xdr:nvGraphicFramePr>
        <xdr:cNvPr id="14" name="payment method">
          <a:extLst>
            <a:ext uri="{FF2B5EF4-FFF2-40B4-BE49-F238E27FC236}">
              <a16:creationId xmlns:a16="http://schemas.microsoft.com/office/drawing/2014/main" id="{FC5032EC-D536-46EA-966D-2F955FD61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233758</xdr:colOff>
      <xdr:row>3</xdr:row>
      <xdr:rowOff>354061</xdr:rowOff>
    </xdr:from>
    <xdr:to>
      <xdr:col>18</xdr:col>
      <xdr:colOff>515698</xdr:colOff>
      <xdr:row>13</xdr:row>
      <xdr:rowOff>123151</xdr:rowOff>
    </xdr:to>
    <xdr:graphicFrame macro="">
      <xdr:nvGraphicFramePr>
        <xdr:cNvPr id="15" name="top 10 customer by revenue">
          <a:extLst>
            <a:ext uri="{FF2B5EF4-FFF2-40B4-BE49-F238E27FC236}">
              <a16:creationId xmlns:a16="http://schemas.microsoft.com/office/drawing/2014/main" id="{343CD731-86E5-4442-B5C1-7B60DDEB4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161636</xdr:colOff>
      <xdr:row>0</xdr:row>
      <xdr:rowOff>0</xdr:rowOff>
    </xdr:from>
    <xdr:to>
      <xdr:col>18</xdr:col>
      <xdr:colOff>407938</xdr:colOff>
      <xdr:row>2</xdr:row>
      <xdr:rowOff>0</xdr:rowOff>
    </xdr:to>
    <xdr:sp macro="" textlink="">
      <xdr:nvSpPr>
        <xdr:cNvPr id="17" name="Rectangle: Rounded Corners 16">
          <a:extLst>
            <a:ext uri="{FF2B5EF4-FFF2-40B4-BE49-F238E27FC236}">
              <a16:creationId xmlns:a16="http://schemas.microsoft.com/office/drawing/2014/main" id="{A9F44B86-97D9-1984-4A09-BC78D12A68D2}"/>
            </a:ext>
          </a:extLst>
        </xdr:cNvPr>
        <xdr:cNvSpPr/>
      </xdr:nvSpPr>
      <xdr:spPr>
        <a:xfrm>
          <a:off x="161636" y="0"/>
          <a:ext cx="13985393" cy="369455"/>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346364</xdr:colOff>
      <xdr:row>0</xdr:row>
      <xdr:rowOff>1</xdr:rowOff>
    </xdr:from>
    <xdr:ext cx="11291454" cy="461818"/>
    <xdr:sp macro="" textlink="">
      <xdr:nvSpPr>
        <xdr:cNvPr id="12" name="Rectangle 11">
          <a:extLst>
            <a:ext uri="{FF2B5EF4-FFF2-40B4-BE49-F238E27FC236}">
              <a16:creationId xmlns:a16="http://schemas.microsoft.com/office/drawing/2014/main" id="{6BC06964-CA09-C5B8-8984-CB4981C9628E}"/>
            </a:ext>
          </a:extLst>
        </xdr:cNvPr>
        <xdr:cNvSpPr/>
      </xdr:nvSpPr>
      <xdr:spPr>
        <a:xfrm>
          <a:off x="1562485" y="1"/>
          <a:ext cx="11291454" cy="461818"/>
        </a:xfrm>
        <a:prstGeom prst="rect">
          <a:avLst/>
        </a:prstGeom>
        <a:noFill/>
      </xdr:spPr>
      <xdr:txBody>
        <a:bodyPr wrap="square" lIns="91440" tIns="45720" rIns="91440" bIns="45720">
          <a:noAutofit/>
        </a:bodyPr>
        <a:lstStyle/>
        <a:p>
          <a:pPr algn="ctr"/>
          <a:r>
            <a:rPr lang="en-IN" sz="2000" b="0" cap="none" spc="0">
              <a:ln w="0"/>
              <a:solidFill>
                <a:schemeClr val="tx1"/>
              </a:solidFill>
              <a:effectLst>
                <a:outerShdw blurRad="38100" dist="19050" dir="2700000" algn="tl" rotWithShape="0">
                  <a:schemeClr val="dk1">
                    <a:alpha val="40000"/>
                  </a:schemeClr>
                </a:outerShdw>
              </a:effectLst>
            </a:rPr>
            <a:t>NovaMart Retail Pvt. Ltd. Sales Performance Dashboard</a:t>
          </a:r>
        </a:p>
      </xdr:txBody>
    </xdr:sp>
    <xdr:clientData/>
  </xdr:oneCellAnchor>
  <xdr:twoCellAnchor>
    <xdr:from>
      <xdr:col>0</xdr:col>
      <xdr:colOff>138546</xdr:colOff>
      <xdr:row>2</xdr:row>
      <xdr:rowOff>38485</xdr:rowOff>
    </xdr:from>
    <xdr:to>
      <xdr:col>5</xdr:col>
      <xdr:colOff>261699</xdr:colOff>
      <xdr:row>3</xdr:row>
      <xdr:rowOff>277091</xdr:rowOff>
    </xdr:to>
    <xdr:sp macro="" textlink="">
      <xdr:nvSpPr>
        <xdr:cNvPr id="18" name="Rectangle: Rounded Corners 17">
          <a:extLst>
            <a:ext uri="{FF2B5EF4-FFF2-40B4-BE49-F238E27FC236}">
              <a16:creationId xmlns:a16="http://schemas.microsoft.com/office/drawing/2014/main" id="{4237C207-97DE-1868-2E6A-B4E11946E413}"/>
            </a:ext>
          </a:extLst>
        </xdr:cNvPr>
        <xdr:cNvSpPr/>
      </xdr:nvSpPr>
      <xdr:spPr>
        <a:xfrm>
          <a:off x="138546" y="407940"/>
          <a:ext cx="2924850" cy="538787"/>
        </a:xfrm>
        <a:prstGeom prst="roundRect">
          <a:avLst/>
        </a:prstGeom>
        <a:gradFill flip="none" rotWithShape="1">
          <a:gsLst>
            <a:gs pos="0">
              <a:schemeClr val="accent3">
                <a:lumMod val="75000"/>
                <a:tint val="66000"/>
                <a:satMod val="160000"/>
              </a:schemeClr>
            </a:gs>
            <a:gs pos="50000">
              <a:schemeClr val="accent3">
                <a:lumMod val="75000"/>
                <a:tint val="44500"/>
                <a:satMod val="160000"/>
              </a:schemeClr>
            </a:gs>
            <a:gs pos="100000">
              <a:schemeClr val="accent3">
                <a:lumMod val="75000"/>
                <a:tint val="23500"/>
                <a:satMod val="160000"/>
              </a:schemeClr>
            </a:gs>
          </a:gsLst>
          <a:lin ang="0" scaled="1"/>
          <a:tileRect/>
        </a:gra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Total</a:t>
          </a:r>
          <a:r>
            <a:rPr lang="en-IN" sz="1200" b="1" baseline="0">
              <a:solidFill>
                <a:schemeClr val="tx1"/>
              </a:solidFill>
            </a:rPr>
            <a:t> Sales</a:t>
          </a:r>
        </a:p>
        <a:p>
          <a:pPr algn="r"/>
          <a:r>
            <a:rPr lang="en-IN" sz="1200" b="1" i="0" u="none" strike="noStrike">
              <a:solidFill>
                <a:schemeClr val="tx1"/>
              </a:solidFill>
              <a:effectLst/>
              <a:latin typeface="+mn-lt"/>
              <a:ea typeface="+mn-ea"/>
              <a:cs typeface="+mn-cs"/>
            </a:rPr>
            <a:t>₹ 2,29,192.47</a:t>
          </a:r>
          <a:r>
            <a:rPr lang="en-IN" sz="1200" b="1">
              <a:solidFill>
                <a:schemeClr val="tx1"/>
              </a:solidFill>
              <a:effectLst/>
            </a:rPr>
            <a:t> </a:t>
          </a:r>
          <a:endParaRPr lang="en-IN" sz="1200" b="1">
            <a:solidFill>
              <a:schemeClr val="tx1"/>
            </a:solidFill>
          </a:endParaRPr>
        </a:p>
      </xdr:txBody>
    </xdr:sp>
    <xdr:clientData/>
  </xdr:twoCellAnchor>
  <xdr:twoCellAnchor>
    <xdr:from>
      <xdr:col>5</xdr:col>
      <xdr:colOff>923636</xdr:colOff>
      <xdr:row>2</xdr:row>
      <xdr:rowOff>38484</xdr:rowOff>
    </xdr:from>
    <xdr:to>
      <xdr:col>7</xdr:col>
      <xdr:colOff>1346971</xdr:colOff>
      <xdr:row>3</xdr:row>
      <xdr:rowOff>315576</xdr:rowOff>
    </xdr:to>
    <xdr:sp macro="" textlink="">
      <xdr:nvSpPr>
        <xdr:cNvPr id="20" name="Rectangle: Rounded Corners 19">
          <a:extLst>
            <a:ext uri="{FF2B5EF4-FFF2-40B4-BE49-F238E27FC236}">
              <a16:creationId xmlns:a16="http://schemas.microsoft.com/office/drawing/2014/main" id="{E917D570-CFE0-30D1-2AEA-8D76879F7757}"/>
            </a:ext>
          </a:extLst>
        </xdr:cNvPr>
        <xdr:cNvSpPr/>
      </xdr:nvSpPr>
      <xdr:spPr>
        <a:xfrm>
          <a:off x="3725333" y="407939"/>
          <a:ext cx="3209638" cy="577273"/>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Top Sales Category</a:t>
          </a:r>
        </a:p>
        <a:p>
          <a:pPr algn="r"/>
          <a:r>
            <a:rPr lang="en-IN" sz="1200" b="1">
              <a:solidFill>
                <a:schemeClr val="tx1"/>
              </a:solidFill>
            </a:rPr>
            <a:t>Electronics | </a:t>
          </a:r>
          <a:r>
            <a:rPr lang="en-IN" sz="1200" b="1" i="0" u="none" strike="noStrike">
              <a:solidFill>
                <a:schemeClr val="tx1"/>
              </a:solidFill>
              <a:effectLst/>
              <a:latin typeface="+mn-lt"/>
              <a:ea typeface="+mn-ea"/>
              <a:cs typeface="+mn-cs"/>
            </a:rPr>
            <a:t>₹ </a:t>
          </a:r>
          <a:r>
            <a:rPr lang="en-IN" sz="1200" b="1" i="0" u="none" strike="noStrike">
              <a:ln>
                <a:noFill/>
              </a:ln>
              <a:solidFill>
                <a:schemeClr val="tx1"/>
              </a:solidFill>
              <a:effectLst/>
              <a:latin typeface="+mn-lt"/>
              <a:ea typeface="+mn-ea"/>
              <a:cs typeface="+mn-cs"/>
            </a:rPr>
            <a:t>1,71,756.05</a:t>
          </a:r>
          <a:r>
            <a:rPr lang="en-IN" sz="1200" b="1">
              <a:solidFill>
                <a:schemeClr val="tx1"/>
              </a:solidFill>
              <a:effectLst/>
            </a:rPr>
            <a:t> </a:t>
          </a:r>
          <a:endParaRPr lang="en-IN" sz="1200" b="1">
            <a:solidFill>
              <a:schemeClr val="tx1"/>
            </a:solidFill>
          </a:endParaRPr>
        </a:p>
      </xdr:txBody>
    </xdr:sp>
    <xdr:clientData/>
  </xdr:twoCellAnchor>
  <xdr:twoCellAnchor>
    <xdr:from>
      <xdr:col>7</xdr:col>
      <xdr:colOff>1955029</xdr:colOff>
      <xdr:row>2</xdr:row>
      <xdr:rowOff>46181</xdr:rowOff>
    </xdr:from>
    <xdr:to>
      <xdr:col>12</xdr:col>
      <xdr:colOff>346364</xdr:colOff>
      <xdr:row>3</xdr:row>
      <xdr:rowOff>323273</xdr:rowOff>
    </xdr:to>
    <xdr:sp macro="" textlink="">
      <xdr:nvSpPr>
        <xdr:cNvPr id="21" name="Rectangle: Rounded Corners 20">
          <a:extLst>
            <a:ext uri="{FF2B5EF4-FFF2-40B4-BE49-F238E27FC236}">
              <a16:creationId xmlns:a16="http://schemas.microsoft.com/office/drawing/2014/main" id="{2BB5D2FF-0885-1F1C-29AC-823817462869}"/>
            </a:ext>
          </a:extLst>
        </xdr:cNvPr>
        <xdr:cNvSpPr/>
      </xdr:nvSpPr>
      <xdr:spPr>
        <a:xfrm>
          <a:off x="7543029" y="415636"/>
          <a:ext cx="2894062" cy="577273"/>
        </a:xfrm>
        <a:prstGeom prst="roundRect">
          <a:avLst/>
        </a:prstGeom>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Best Payment Method</a:t>
          </a:r>
          <a:endParaRPr lang="en-IN" sz="1200" b="1" i="0" u="none" strike="noStrike">
            <a:solidFill>
              <a:schemeClr val="tx1"/>
            </a:solidFill>
            <a:effectLst/>
            <a:latin typeface="+mn-lt"/>
            <a:ea typeface="+mn-ea"/>
            <a:cs typeface="+mn-cs"/>
          </a:endParaRPr>
        </a:p>
        <a:p>
          <a:pPr algn="r"/>
          <a:r>
            <a:rPr lang="en-IN" sz="1200" b="1" i="0" u="none" strike="noStrike">
              <a:solidFill>
                <a:schemeClr val="tx1"/>
              </a:solidFill>
              <a:effectLst/>
              <a:latin typeface="+mn-lt"/>
              <a:ea typeface="+mn-ea"/>
              <a:cs typeface="+mn-cs"/>
            </a:rPr>
            <a:t>Cash</a:t>
          </a:r>
          <a:endParaRPr lang="en-IN" sz="1200" b="1">
            <a:solidFill>
              <a:schemeClr val="tx1"/>
            </a:solidFill>
          </a:endParaRPr>
        </a:p>
      </xdr:txBody>
    </xdr:sp>
    <xdr:clientData/>
  </xdr:twoCellAnchor>
  <xdr:twoCellAnchor>
    <xdr:from>
      <xdr:col>13</xdr:col>
      <xdr:colOff>346363</xdr:colOff>
      <xdr:row>2</xdr:row>
      <xdr:rowOff>46180</xdr:rowOff>
    </xdr:from>
    <xdr:to>
      <xdr:col>18</xdr:col>
      <xdr:colOff>431029</xdr:colOff>
      <xdr:row>3</xdr:row>
      <xdr:rowOff>284788</xdr:rowOff>
    </xdr:to>
    <xdr:sp macro="" textlink="">
      <xdr:nvSpPr>
        <xdr:cNvPr id="22" name="Rectangle: Rounded Corners 21">
          <a:extLst>
            <a:ext uri="{FF2B5EF4-FFF2-40B4-BE49-F238E27FC236}">
              <a16:creationId xmlns:a16="http://schemas.microsoft.com/office/drawing/2014/main" id="{A8669529-0C8A-BDB3-FC0A-82F0E5EAB4BA}"/>
            </a:ext>
          </a:extLst>
        </xdr:cNvPr>
        <xdr:cNvSpPr/>
      </xdr:nvSpPr>
      <xdr:spPr>
        <a:xfrm>
          <a:off x="11045151" y="415635"/>
          <a:ext cx="3124969" cy="538789"/>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2">
                  <a:lumMod val="65000"/>
                  <a:lumOff val="35000"/>
                </a:schemeClr>
              </a:solidFill>
            </a:rPr>
            <a:t>Top Customer Revenue</a:t>
          </a:r>
        </a:p>
        <a:p>
          <a:pPr algn="r"/>
          <a:r>
            <a:rPr lang="en-IN" sz="1200" b="1">
              <a:solidFill>
                <a:schemeClr val="tx2">
                  <a:lumMod val="65000"/>
                  <a:lumOff val="35000"/>
                </a:schemeClr>
              </a:solidFill>
            </a:rPr>
            <a:t>Mark Carter | ₹15,659</a:t>
          </a:r>
        </a:p>
      </xdr:txBody>
    </xdr:sp>
    <xdr:clientData/>
  </xdr:twoCellAnchor>
  <xdr:twoCellAnchor editAs="oneCell">
    <xdr:from>
      <xdr:col>0</xdr:col>
      <xdr:colOff>346362</xdr:colOff>
      <xdr:row>2</xdr:row>
      <xdr:rowOff>84666</xdr:rowOff>
    </xdr:from>
    <xdr:to>
      <xdr:col>1</xdr:col>
      <xdr:colOff>492605</xdr:colOff>
      <xdr:row>3</xdr:row>
      <xdr:rowOff>215516</xdr:rowOff>
    </xdr:to>
    <xdr:pic>
      <xdr:nvPicPr>
        <xdr:cNvPr id="23" name="Picture 22">
          <a:extLst>
            <a:ext uri="{FF2B5EF4-FFF2-40B4-BE49-F238E27FC236}">
              <a16:creationId xmlns:a16="http://schemas.microsoft.com/office/drawing/2014/main" id="{45649739-1D4B-B369-148A-581FDDD180B9}"/>
            </a:ext>
          </a:extLst>
        </xdr:cNvPr>
        <xdr:cNvPicPr>
          <a:picLocks noChangeAspect="1"/>
        </xdr:cNvPicPr>
      </xdr:nvPicPr>
      <xdr:blipFill>
        <a:blip xmlns:r="http://schemas.openxmlformats.org/officeDocument/2006/relationships" r:embed="rId4"/>
        <a:stretch>
          <a:fillRect/>
        </a:stretch>
      </xdr:blipFill>
      <xdr:spPr>
        <a:xfrm flipH="1">
          <a:off x="346362" y="454121"/>
          <a:ext cx="754304" cy="431031"/>
        </a:xfrm>
        <a:prstGeom prst="rect">
          <a:avLst/>
        </a:prstGeom>
        <a:ln>
          <a:solidFill>
            <a:schemeClr val="tx2"/>
          </a:solidFill>
        </a:ln>
      </xdr:spPr>
    </xdr:pic>
    <xdr:clientData/>
  </xdr:twoCellAnchor>
  <xdr:twoCellAnchor editAs="oneCell">
    <xdr:from>
      <xdr:col>5</xdr:col>
      <xdr:colOff>1092967</xdr:colOff>
      <xdr:row>2</xdr:row>
      <xdr:rowOff>69272</xdr:rowOff>
    </xdr:from>
    <xdr:to>
      <xdr:col>6</xdr:col>
      <xdr:colOff>26937</xdr:colOff>
      <xdr:row>3</xdr:row>
      <xdr:rowOff>284788</xdr:rowOff>
    </xdr:to>
    <xdr:pic>
      <xdr:nvPicPr>
        <xdr:cNvPr id="11" name="Picture 10">
          <a:extLst>
            <a:ext uri="{FF2B5EF4-FFF2-40B4-BE49-F238E27FC236}">
              <a16:creationId xmlns:a16="http://schemas.microsoft.com/office/drawing/2014/main" id="{9451E595-615F-7EB5-9F10-C26AD0E8C04B}"/>
            </a:ext>
          </a:extLst>
        </xdr:cNvPr>
        <xdr:cNvPicPr>
          <a:picLocks noChangeAspect="1"/>
        </xdr:cNvPicPr>
      </xdr:nvPicPr>
      <xdr:blipFill>
        <a:blip xmlns:r="http://schemas.openxmlformats.org/officeDocument/2006/relationships" r:embed="rId5"/>
        <a:stretch>
          <a:fillRect/>
        </a:stretch>
      </xdr:blipFill>
      <xdr:spPr>
        <a:xfrm>
          <a:off x="3894664" y="438727"/>
          <a:ext cx="773546" cy="515697"/>
        </a:xfrm>
        <a:prstGeom prst="rect">
          <a:avLst/>
        </a:prstGeom>
        <a:ln>
          <a:solidFill>
            <a:schemeClr val="tx2"/>
          </a:solidFill>
        </a:ln>
      </xdr:spPr>
    </xdr:pic>
    <xdr:clientData/>
  </xdr:twoCellAnchor>
  <xdr:twoCellAnchor editAs="oneCell">
    <xdr:from>
      <xdr:col>8</xdr:col>
      <xdr:colOff>15393</xdr:colOff>
      <xdr:row>2</xdr:row>
      <xdr:rowOff>76970</xdr:rowOff>
    </xdr:from>
    <xdr:to>
      <xdr:col>9</xdr:col>
      <xdr:colOff>138546</xdr:colOff>
      <xdr:row>3</xdr:row>
      <xdr:rowOff>292485</xdr:rowOff>
    </xdr:to>
    <xdr:pic>
      <xdr:nvPicPr>
        <xdr:cNvPr id="24" name="Picture 23">
          <a:extLst>
            <a:ext uri="{FF2B5EF4-FFF2-40B4-BE49-F238E27FC236}">
              <a16:creationId xmlns:a16="http://schemas.microsoft.com/office/drawing/2014/main" id="{88493DBC-B3D0-6287-7024-5DA41368B04C}"/>
            </a:ext>
          </a:extLst>
        </xdr:cNvPr>
        <xdr:cNvPicPr>
          <a:picLocks noChangeAspect="1"/>
        </xdr:cNvPicPr>
      </xdr:nvPicPr>
      <xdr:blipFill>
        <a:blip xmlns:r="http://schemas.openxmlformats.org/officeDocument/2006/relationships" r:embed="rId6"/>
        <a:stretch>
          <a:fillRect/>
        </a:stretch>
      </xdr:blipFill>
      <xdr:spPr>
        <a:xfrm>
          <a:off x="7673878" y="446425"/>
          <a:ext cx="731213" cy="515696"/>
        </a:xfrm>
        <a:prstGeom prst="rect">
          <a:avLst/>
        </a:prstGeom>
        <a:ln>
          <a:solidFill>
            <a:schemeClr val="tx2"/>
          </a:solidFill>
        </a:ln>
      </xdr:spPr>
    </xdr:pic>
    <xdr:clientData/>
  </xdr:twoCellAnchor>
  <xdr:twoCellAnchor editAs="oneCell">
    <xdr:from>
      <xdr:col>13</xdr:col>
      <xdr:colOff>500304</xdr:colOff>
      <xdr:row>2</xdr:row>
      <xdr:rowOff>76968</xdr:rowOff>
    </xdr:from>
    <xdr:to>
      <xdr:col>15</xdr:col>
      <xdr:colOff>23090</xdr:colOff>
      <xdr:row>3</xdr:row>
      <xdr:rowOff>259130</xdr:rowOff>
    </xdr:to>
    <xdr:pic>
      <xdr:nvPicPr>
        <xdr:cNvPr id="26" name="Picture 25">
          <a:extLst>
            <a:ext uri="{FF2B5EF4-FFF2-40B4-BE49-F238E27FC236}">
              <a16:creationId xmlns:a16="http://schemas.microsoft.com/office/drawing/2014/main" id="{C3D02D21-BC57-BA90-D824-92A6C7A46963}"/>
            </a:ext>
          </a:extLst>
        </xdr:cNvPr>
        <xdr:cNvPicPr>
          <a:picLocks noChangeAspect="1"/>
        </xdr:cNvPicPr>
      </xdr:nvPicPr>
      <xdr:blipFill>
        <a:blip xmlns:r="http://schemas.openxmlformats.org/officeDocument/2006/relationships" r:embed="rId7"/>
        <a:stretch>
          <a:fillRect/>
        </a:stretch>
      </xdr:blipFill>
      <xdr:spPr>
        <a:xfrm>
          <a:off x="11199092" y="446423"/>
          <a:ext cx="738907" cy="482343"/>
        </a:xfrm>
        <a:prstGeom prst="rect">
          <a:avLst/>
        </a:prstGeom>
        <a:ln>
          <a:solidFill>
            <a:schemeClr val="tx2"/>
          </a:solidFill>
        </a:ln>
      </xdr:spPr>
    </xdr:pic>
    <xdr:clientData/>
  </xdr:twoCellAnchor>
  <xdr:twoCellAnchor editAs="oneCell">
    <xdr:from>
      <xdr:col>5</xdr:col>
      <xdr:colOff>946728</xdr:colOff>
      <xdr:row>0</xdr:row>
      <xdr:rowOff>0</xdr:rowOff>
    </xdr:from>
    <xdr:to>
      <xdr:col>5</xdr:col>
      <xdr:colOff>1454728</xdr:colOff>
      <xdr:row>1</xdr:row>
      <xdr:rowOff>153940</xdr:rowOff>
    </xdr:to>
    <xdr:pic>
      <xdr:nvPicPr>
        <xdr:cNvPr id="25" name="Picture 24">
          <a:extLst>
            <a:ext uri="{FF2B5EF4-FFF2-40B4-BE49-F238E27FC236}">
              <a16:creationId xmlns:a16="http://schemas.microsoft.com/office/drawing/2014/main" id="{AFB7E5AF-8E44-8DD0-B78E-633AF149D316}"/>
            </a:ext>
          </a:extLst>
        </xdr:cNvPr>
        <xdr:cNvPicPr>
          <a:picLocks noChangeAspect="1"/>
        </xdr:cNvPicPr>
      </xdr:nvPicPr>
      <xdr:blipFill>
        <a:blip xmlns:r="http://schemas.openxmlformats.org/officeDocument/2006/relationships" r:embed="rId8"/>
        <a:stretch>
          <a:fillRect/>
        </a:stretch>
      </xdr:blipFill>
      <xdr:spPr>
        <a:xfrm>
          <a:off x="3748425" y="0"/>
          <a:ext cx="508000" cy="338667"/>
        </a:xfrm>
        <a:prstGeom prst="rect">
          <a:avLst/>
        </a:prstGeom>
        <a:ln>
          <a:solidFill>
            <a:schemeClr val="tx2"/>
          </a:solidFill>
        </a:ln>
      </xdr:spPr>
    </xdr:pic>
    <xdr:clientData/>
  </xdr:twoCellAnchor>
  <xdr:oneCellAnchor>
    <xdr:from>
      <xdr:col>0</xdr:col>
      <xdr:colOff>354059</xdr:colOff>
      <xdr:row>25</xdr:row>
      <xdr:rowOff>153940</xdr:rowOff>
    </xdr:from>
    <xdr:ext cx="9551941" cy="2255212"/>
    <xdr:sp macro="" textlink="">
      <xdr:nvSpPr>
        <xdr:cNvPr id="19" name="TextBox 18">
          <a:extLst>
            <a:ext uri="{FF2B5EF4-FFF2-40B4-BE49-F238E27FC236}">
              <a16:creationId xmlns:a16="http://schemas.microsoft.com/office/drawing/2014/main" id="{156706F1-1553-8DDC-8E90-81180F8F9D16}"/>
            </a:ext>
          </a:extLst>
        </xdr:cNvPr>
        <xdr:cNvSpPr txBox="1"/>
      </xdr:nvSpPr>
      <xdr:spPr>
        <a:xfrm>
          <a:off x="354059" y="5257031"/>
          <a:ext cx="9551941" cy="2255212"/>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accent5">
                  <a:lumMod val="75000"/>
                </a:schemeClr>
              </a:solidFill>
            </a:rPr>
            <a:t>Key Insights</a:t>
          </a:r>
          <a:r>
            <a:rPr lang="en-IN" b="1"/>
            <a:t>:</a:t>
          </a:r>
        </a:p>
        <a:p>
          <a:r>
            <a:rPr lang="en-IN" sz="1400" b="1">
              <a:solidFill>
                <a:schemeClr val="accent3">
                  <a:lumMod val="50000"/>
                </a:schemeClr>
              </a:solidFill>
            </a:rPr>
            <a:t>1. Total sales amount to ₹229,192.47</a:t>
          </a:r>
          <a:r>
            <a:rPr lang="en-IN" sz="1400">
              <a:solidFill>
                <a:schemeClr val="accent3">
                  <a:lumMod val="50000"/>
                </a:schemeClr>
              </a:solidFill>
            </a:rPr>
            <a:t>, indicating the overall sales performance of the business.</a:t>
          </a:r>
        </a:p>
        <a:p>
          <a:r>
            <a:rPr lang="en-IN" sz="1400" b="1">
              <a:solidFill>
                <a:schemeClr val="accent3">
                  <a:lumMod val="50000"/>
                </a:schemeClr>
              </a:solidFill>
            </a:rPr>
            <a:t>2. Electronics is the top-performing category with revenue of ₹171,756.05</a:t>
          </a:r>
          <a:r>
            <a:rPr lang="en-IN" sz="1400">
              <a:solidFill>
                <a:schemeClr val="accent3">
                  <a:lumMod val="50000"/>
                </a:schemeClr>
              </a:solidFill>
            </a:rPr>
            <a:t>, showing strong customer demand.</a:t>
          </a:r>
        </a:p>
        <a:p>
          <a:r>
            <a:rPr lang="en-IN" sz="1400" b="1">
              <a:solidFill>
                <a:schemeClr val="accent3">
                  <a:lumMod val="50000"/>
                </a:schemeClr>
              </a:solidFill>
            </a:rPr>
            <a:t>3. Cash is the most preferred payment method (30%)</a:t>
          </a:r>
          <a:r>
            <a:rPr lang="en-IN" sz="1400">
              <a:solidFill>
                <a:schemeClr val="accent3">
                  <a:lumMod val="50000"/>
                </a:schemeClr>
              </a:solidFill>
            </a:rPr>
            <a:t>, followed by credit card and debit card.</a:t>
          </a:r>
        </a:p>
        <a:p>
          <a:r>
            <a:rPr lang="en-IN" sz="1400" b="1">
              <a:solidFill>
                <a:schemeClr val="accent3">
                  <a:lumMod val="50000"/>
                </a:schemeClr>
              </a:solidFill>
            </a:rPr>
            <a:t>4. Mark Carter is the highest revenue-generating customer with ₹15,659</a:t>
          </a:r>
          <a:r>
            <a:rPr lang="en-IN" sz="1400">
              <a:solidFill>
                <a:schemeClr val="accent3">
                  <a:lumMod val="50000"/>
                </a:schemeClr>
              </a:solidFill>
            </a:rPr>
            <a:t>, making him a key customer.</a:t>
          </a:r>
        </a:p>
        <a:p>
          <a:r>
            <a:rPr lang="en-IN" sz="1400" b="1">
              <a:solidFill>
                <a:schemeClr val="accent3">
                  <a:lumMod val="50000"/>
                </a:schemeClr>
              </a:solidFill>
            </a:rPr>
            <a:t>5. Sales peak in April (₹27,899.16)</a:t>
          </a:r>
          <a:r>
            <a:rPr lang="en-IN" sz="1400">
              <a:solidFill>
                <a:schemeClr val="accent3">
                  <a:lumMod val="50000"/>
                </a:schemeClr>
              </a:solidFill>
            </a:rPr>
            <a:t>, indicating high seasonal demand.</a:t>
          </a:r>
        </a:p>
        <a:p>
          <a:r>
            <a:rPr lang="en-IN" sz="1400" b="1">
              <a:solidFill>
                <a:schemeClr val="accent3">
                  <a:lumMod val="50000"/>
                </a:schemeClr>
              </a:solidFill>
            </a:rPr>
            <a:t>6. September records the lowest sales (₹12,989.51)</a:t>
          </a:r>
          <a:r>
            <a:rPr lang="en-IN" sz="1400">
              <a:solidFill>
                <a:schemeClr val="accent3">
                  <a:lumMod val="50000"/>
                </a:schemeClr>
              </a:solidFill>
            </a:rPr>
            <a:t>, highlighting a period for improvement.</a:t>
          </a:r>
        </a:p>
        <a:p>
          <a:r>
            <a:rPr lang="en-IN" sz="1400" b="1">
              <a:solidFill>
                <a:schemeClr val="accent3">
                  <a:lumMod val="50000"/>
                </a:schemeClr>
              </a:solidFill>
            </a:rPr>
            <a:t>7. The top 10 customers contribute a significant portion of total revenue</a:t>
          </a:r>
          <a:r>
            <a:rPr lang="en-IN" sz="1400">
              <a:solidFill>
                <a:schemeClr val="accent3">
                  <a:lumMod val="50000"/>
                </a:schemeClr>
              </a:solidFill>
            </a:rPr>
            <a:t>, emphasizing the importance of customer retention.</a:t>
          </a:r>
        </a:p>
        <a:p>
          <a:r>
            <a:rPr lang="en-IN" sz="1400" b="1">
              <a:solidFill>
                <a:schemeClr val="accent3">
                  <a:lumMod val="50000"/>
                </a:schemeClr>
              </a:solidFill>
            </a:rPr>
            <a:t>8. Interactive slicers allow real-time analysis by year, month, category, and payment method</a:t>
          </a:r>
          <a:r>
            <a:rPr lang="en-IN" sz="1400">
              <a:solidFill>
                <a:schemeClr val="accent3">
                  <a:lumMod val="50000"/>
                </a:schemeClr>
              </a:solidFill>
            </a:rPr>
            <a:t>.</a:t>
          </a:r>
        </a:p>
        <a:p>
          <a:endParaRPr lang="en-IN" sz="1100"/>
        </a:p>
      </xdr:txBody>
    </xdr:sp>
    <xdr:clientData/>
  </xdr:oneCellAnchor>
  <xdr:twoCellAnchor>
    <xdr:from>
      <xdr:col>3</xdr:col>
      <xdr:colOff>515698</xdr:colOff>
      <xdr:row>14</xdr:row>
      <xdr:rowOff>0</xdr:rowOff>
    </xdr:from>
    <xdr:to>
      <xdr:col>18</xdr:col>
      <xdr:colOff>515697</xdr:colOff>
      <xdr:row>24</xdr:row>
      <xdr:rowOff>161636</xdr:rowOff>
    </xdr:to>
    <xdr:graphicFrame macro="">
      <xdr:nvGraphicFramePr>
        <xdr:cNvPr id="27" name="Chart 26">
          <a:extLst>
            <a:ext uri="{FF2B5EF4-FFF2-40B4-BE49-F238E27FC236}">
              <a16:creationId xmlns:a16="http://schemas.microsoft.com/office/drawing/2014/main" id="{93D549C0-0466-49A6-B2B5-21BC2345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7</xdr:row>
      <xdr:rowOff>87630</xdr:rowOff>
    </xdr:from>
    <xdr:to>
      <xdr:col>5</xdr:col>
      <xdr:colOff>480060</xdr:colOff>
      <xdr:row>18</xdr:row>
      <xdr:rowOff>76200</xdr:rowOff>
    </xdr:to>
    <xdr:graphicFrame macro="">
      <xdr:nvGraphicFramePr>
        <xdr:cNvPr id="2" name="Chart 1">
          <a:extLst>
            <a:ext uri="{FF2B5EF4-FFF2-40B4-BE49-F238E27FC236}">
              <a16:creationId xmlns:a16="http://schemas.microsoft.com/office/drawing/2014/main" id="{93AD8456-1947-A1EA-102F-77780554A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1196340</xdr:colOff>
      <xdr:row>19</xdr:row>
      <xdr:rowOff>133350</xdr:rowOff>
    </xdr:from>
    <xdr:to>
      <xdr:col>14</xdr:col>
      <xdr:colOff>251460</xdr:colOff>
      <xdr:row>34</xdr:row>
      <xdr:rowOff>137160</xdr:rowOff>
    </xdr:to>
    <xdr:graphicFrame macro="">
      <xdr:nvGraphicFramePr>
        <xdr:cNvPr id="3" name="Chart 2">
          <a:extLst>
            <a:ext uri="{FF2B5EF4-FFF2-40B4-BE49-F238E27FC236}">
              <a16:creationId xmlns:a16="http://schemas.microsoft.com/office/drawing/2014/main" id="{974A57DE-1AB5-1C81-5470-39D8B7FC9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358140</xdr:colOff>
      <xdr:row>8</xdr:row>
      <xdr:rowOff>64770</xdr:rowOff>
    </xdr:from>
    <xdr:to>
      <xdr:col>11</xdr:col>
      <xdr:colOff>579120</xdr:colOff>
      <xdr:row>19</xdr:row>
      <xdr:rowOff>45720</xdr:rowOff>
    </xdr:to>
    <xdr:graphicFrame macro="">
      <xdr:nvGraphicFramePr>
        <xdr:cNvPr id="5" name="Chart 4">
          <a:extLst>
            <a:ext uri="{FF2B5EF4-FFF2-40B4-BE49-F238E27FC236}">
              <a16:creationId xmlns:a16="http://schemas.microsoft.com/office/drawing/2014/main" id="{953C2AC6-7082-C50F-5B8A-71C16206F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308</xdr:row>
      <xdr:rowOff>41910</xdr:rowOff>
    </xdr:from>
    <xdr:to>
      <xdr:col>11</xdr:col>
      <xdr:colOff>365760</xdr:colOff>
      <xdr:row>323</xdr:row>
      <xdr:rowOff>41910</xdr:rowOff>
    </xdr:to>
    <xdr:graphicFrame macro="">
      <xdr:nvGraphicFramePr>
        <xdr:cNvPr id="8" name="Chart 7">
          <a:extLst>
            <a:ext uri="{FF2B5EF4-FFF2-40B4-BE49-F238E27FC236}">
              <a16:creationId xmlns:a16="http://schemas.microsoft.com/office/drawing/2014/main" id="{A6A2BCD6-7A3D-542D-83C0-80FED2315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1234440</xdr:colOff>
      <xdr:row>18</xdr:row>
      <xdr:rowOff>137161</xdr:rowOff>
    </xdr:from>
    <xdr:to>
      <xdr:col>7</xdr:col>
      <xdr:colOff>1143000</xdr:colOff>
      <xdr:row>22</xdr:row>
      <xdr:rowOff>30481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89A8B9C-7A23-37C0-0D3C-92A750C668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94860" y="3429001"/>
              <a:ext cx="29946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0</xdr:row>
      <xdr:rowOff>83821</xdr:rowOff>
    </xdr:from>
    <xdr:to>
      <xdr:col>13</xdr:col>
      <xdr:colOff>1082040</xdr:colOff>
      <xdr:row>5</xdr:row>
      <xdr:rowOff>30481</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08BD02CA-CC19-F5F2-D174-CC8C951602C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704320" y="83821"/>
              <a:ext cx="204216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6</xdr:row>
      <xdr:rowOff>38100</xdr:rowOff>
    </xdr:from>
    <xdr:to>
      <xdr:col>13</xdr:col>
      <xdr:colOff>426720</xdr:colOff>
      <xdr:row>13</xdr:row>
      <xdr:rowOff>89940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2BC329F9-E0DE-B7EF-D70E-2DB8FBD6FF8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811000" y="1135380"/>
              <a:ext cx="1280160" cy="133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38100</xdr:colOff>
      <xdr:row>12</xdr:row>
      <xdr:rowOff>121921</xdr:rowOff>
    </xdr:from>
    <xdr:to>
      <xdr:col>1</xdr:col>
      <xdr:colOff>1143000</xdr:colOff>
      <xdr:row>18</xdr:row>
      <xdr:rowOff>144780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74FA185D-C648-4CF5-DFEE-872FCBDC46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 y="2316481"/>
              <a:ext cx="18288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171450</xdr:rowOff>
    </xdr:from>
    <xdr:to>
      <xdr:col>4</xdr:col>
      <xdr:colOff>1211580</xdr:colOff>
      <xdr:row>33</xdr:row>
      <xdr:rowOff>171450</xdr:rowOff>
    </xdr:to>
    <xdr:graphicFrame macro="">
      <xdr:nvGraphicFramePr>
        <xdr:cNvPr id="4" name="Chart 3">
          <a:extLst>
            <a:ext uri="{FF2B5EF4-FFF2-40B4-BE49-F238E27FC236}">
              <a16:creationId xmlns:a16="http://schemas.microsoft.com/office/drawing/2014/main" id="{55CEDFD9-C941-02C5-1C17-4384234F3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ARMY R PATEL" refreshedDate="46041.980177777776" createdVersion="8" refreshedVersion="8" minRefreshableVersion="3" recordCount="250">
  <cacheSource type="worksheet">
    <worksheetSource ref="A2:Q252" sheet=" Dataset"/>
  </cacheSource>
  <cacheFields count="20">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9"/>
    </cacheField>
    <cacheField name="Day" numFmtId="14">
      <sharedItems/>
    </cacheField>
    <cacheField name="Month" numFmtId="14">
      <sharedItems count="12">
        <s v="04"/>
        <s v="05"/>
        <s v="06"/>
        <s v="07"/>
        <s v="08"/>
        <s v="09"/>
        <s v="10"/>
        <s v="11"/>
        <s v="12"/>
        <s v="01"/>
        <s v="02"/>
        <s v="03"/>
      </sharedItems>
    </cacheField>
    <cacheField name="Year" numFmtId="14">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164">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234956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11"/>
    <x v="0"/>
    <s v="2024"/>
    <s v="CUST023"/>
    <x v="0"/>
    <s v="P009"/>
    <s v="Monitor"/>
    <x v="0"/>
    <n v="3"/>
    <n v="249.99"/>
    <x v="0"/>
    <s v="Central"/>
    <s v="Basic"/>
    <x v="0"/>
    <x v="0"/>
  </r>
  <r>
    <s v="TRX0023"/>
    <x v="1"/>
    <s v="14"/>
    <x v="0"/>
    <s v="2024"/>
    <s v="CUST013"/>
    <x v="1"/>
    <s v="P009"/>
    <s v="Monitor"/>
    <x v="0"/>
    <n v="3"/>
    <n v="249.99"/>
    <x v="1"/>
    <s v="Central"/>
    <s v="Premium"/>
    <x v="1"/>
    <x v="0"/>
  </r>
  <r>
    <s v="TRX0139"/>
    <x v="2"/>
    <s v="17"/>
    <x v="0"/>
    <s v="2024"/>
    <s v="CUST021"/>
    <x v="2"/>
    <s v="P005"/>
    <s v="Blender"/>
    <x v="1"/>
    <n v="3"/>
    <n v="59.99"/>
    <x v="2"/>
    <s v="South"/>
    <s v="Standard"/>
    <x v="2"/>
    <x v="1"/>
  </r>
  <r>
    <s v="TRX0043"/>
    <x v="3"/>
    <s v="18"/>
    <x v="0"/>
    <s v="2024"/>
    <s v="CUST046"/>
    <x v="3"/>
    <s v="P005"/>
    <s v="Blender"/>
    <x v="1"/>
    <n v="3"/>
    <n v="59.99"/>
    <x v="0"/>
    <s v="North"/>
    <s v="Premium"/>
    <x v="3"/>
    <x v="1"/>
  </r>
  <r>
    <s v="TRX0212"/>
    <x v="3"/>
    <s v="18"/>
    <x v="0"/>
    <s v="2024"/>
    <s v="CUST003"/>
    <x v="4"/>
    <s v="P008"/>
    <s v="Bookshelf"/>
    <x v="2"/>
    <n v="5"/>
    <n v="149.99"/>
    <x v="1"/>
    <s v="North"/>
    <s v="Premium"/>
    <x v="4"/>
    <x v="2"/>
  </r>
  <r>
    <s v="TRX0092"/>
    <x v="4"/>
    <s v="21"/>
    <x v="0"/>
    <s v="2024"/>
    <s v="CUST024"/>
    <x v="5"/>
    <s v="P005"/>
    <s v="Blender"/>
    <x v="1"/>
    <n v="2"/>
    <n v="59.99"/>
    <x v="0"/>
    <s v="West"/>
    <s v="Standard"/>
    <x v="5"/>
    <x v="3"/>
  </r>
  <r>
    <s v="TRX0193"/>
    <x v="4"/>
    <s v="21"/>
    <x v="0"/>
    <s v="2024"/>
    <s v="CUST024"/>
    <x v="5"/>
    <s v="P003"/>
    <s v="Headphones"/>
    <x v="0"/>
    <n v="5"/>
    <n v="149.99"/>
    <x v="1"/>
    <s v="Central"/>
    <s v="Standard"/>
    <x v="6"/>
    <x v="2"/>
  </r>
  <r>
    <s v="TRX0240"/>
    <x v="4"/>
    <s v="21"/>
    <x v="0"/>
    <s v="2024"/>
    <s v="CUST017"/>
    <x v="6"/>
    <s v="P005"/>
    <s v="Blender"/>
    <x v="1"/>
    <n v="3"/>
    <n v="59.99"/>
    <x v="3"/>
    <s v="South"/>
    <s v="Basic"/>
    <x v="7"/>
    <x v="1"/>
  </r>
  <r>
    <s v="TRX0135"/>
    <x v="5"/>
    <s v="23"/>
    <x v="0"/>
    <s v="2024"/>
    <s v="CUST009"/>
    <x v="7"/>
    <s v="P001"/>
    <s v="Laptop"/>
    <x v="0"/>
    <n v="3"/>
    <n v="899.99"/>
    <x v="2"/>
    <s v="East"/>
    <s v="Standard"/>
    <x v="8"/>
    <x v="4"/>
  </r>
  <r>
    <s v="TRX0185"/>
    <x v="6"/>
    <s v="26"/>
    <x v="0"/>
    <s v="2024"/>
    <s v="CUST026"/>
    <x v="8"/>
    <s v="P005"/>
    <s v="Blender"/>
    <x v="1"/>
    <n v="3"/>
    <n v="59.99"/>
    <x v="0"/>
    <s v="West"/>
    <s v="Premium"/>
    <x v="9"/>
    <x v="1"/>
  </r>
  <r>
    <s v="TRX0138"/>
    <x v="6"/>
    <s v="26"/>
    <x v="0"/>
    <s v="2024"/>
    <s v="CUST022"/>
    <x v="9"/>
    <s v="P008"/>
    <s v="Bookshelf"/>
    <x v="2"/>
    <n v="1"/>
    <n v="149.99"/>
    <x v="1"/>
    <s v="West"/>
    <s v="Standard"/>
    <x v="10"/>
    <x v="5"/>
  </r>
  <r>
    <s v="TRX0209"/>
    <x v="6"/>
    <s v="26"/>
    <x v="0"/>
    <s v="2024"/>
    <s v="CUST046"/>
    <x v="3"/>
    <s v="P008"/>
    <s v="Bookshelf"/>
    <x v="2"/>
    <n v="5"/>
    <n v="149.99"/>
    <x v="3"/>
    <s v="North"/>
    <s v="Basic"/>
    <x v="11"/>
    <x v="2"/>
  </r>
  <r>
    <s v="TRX0246"/>
    <x v="6"/>
    <s v="26"/>
    <x v="0"/>
    <s v="2024"/>
    <s v="CUST041"/>
    <x v="10"/>
    <s v="P008"/>
    <s v="Bookshelf"/>
    <x v="2"/>
    <n v="3"/>
    <n v="149.99"/>
    <x v="0"/>
    <s v="North"/>
    <s v="Premium"/>
    <x v="12"/>
    <x v="6"/>
  </r>
  <r>
    <s v="TRX0067"/>
    <x v="7"/>
    <s v="27"/>
    <x v="0"/>
    <s v="2024"/>
    <s v="CUST043"/>
    <x v="11"/>
    <s v="P005"/>
    <s v="Blender"/>
    <x v="1"/>
    <n v="3"/>
    <n v="59.99"/>
    <x v="1"/>
    <s v="North"/>
    <s v="Standard"/>
    <x v="13"/>
    <x v="1"/>
  </r>
  <r>
    <s v="TRX0191"/>
    <x v="7"/>
    <s v="27"/>
    <x v="0"/>
    <s v="2024"/>
    <s v="CUST038"/>
    <x v="12"/>
    <s v="P002"/>
    <s v="Smartphone"/>
    <x v="0"/>
    <n v="3"/>
    <n v="699.99"/>
    <x v="1"/>
    <s v="West"/>
    <s v="Basic"/>
    <x v="14"/>
    <x v="7"/>
  </r>
  <r>
    <s v="TRX0230"/>
    <x v="7"/>
    <s v="27"/>
    <x v="0"/>
    <s v="2024"/>
    <s v="CUST027"/>
    <x v="13"/>
    <s v="P001"/>
    <s v="Laptop"/>
    <x v="0"/>
    <n v="1"/>
    <n v="899.99"/>
    <x v="3"/>
    <s v="North"/>
    <s v="Standard"/>
    <x v="15"/>
    <x v="8"/>
  </r>
  <r>
    <s v="TRX0049"/>
    <x v="8"/>
    <s v="28"/>
    <x v="0"/>
    <s v="2024"/>
    <s v="CUST025"/>
    <x v="14"/>
    <s v="P008"/>
    <s v="Bookshelf"/>
    <x v="2"/>
    <n v="4"/>
    <n v="149.99"/>
    <x v="3"/>
    <s v="North"/>
    <s v="Premium"/>
    <x v="16"/>
    <x v="9"/>
  </r>
  <r>
    <s v="TRX0134"/>
    <x v="8"/>
    <s v="28"/>
    <x v="0"/>
    <s v="2024"/>
    <s v="CUST010"/>
    <x v="15"/>
    <s v="P002"/>
    <s v="Smartphone"/>
    <x v="0"/>
    <n v="2"/>
    <n v="699.99"/>
    <x v="0"/>
    <s v="North"/>
    <s v="Basic"/>
    <x v="17"/>
    <x v="10"/>
  </r>
  <r>
    <s v="TRX0122"/>
    <x v="8"/>
    <s v="28"/>
    <x v="0"/>
    <s v="2024"/>
    <s v="CUST025"/>
    <x v="14"/>
    <s v="P001"/>
    <s v="Laptop"/>
    <x v="0"/>
    <n v="4"/>
    <n v="899.99"/>
    <x v="1"/>
    <s v="West"/>
    <s v="Standard"/>
    <x v="18"/>
    <x v="11"/>
  </r>
  <r>
    <s v="TRX0222"/>
    <x v="8"/>
    <s v="28"/>
    <x v="0"/>
    <s v="2024"/>
    <s v="CUST048"/>
    <x v="16"/>
    <s v="P009"/>
    <s v="Monitor"/>
    <x v="0"/>
    <n v="3"/>
    <n v="249.99"/>
    <x v="1"/>
    <s v="North"/>
    <s v="Premium"/>
    <x v="19"/>
    <x v="0"/>
  </r>
  <r>
    <s v="TRX0231"/>
    <x v="9"/>
    <s v="30"/>
    <x v="0"/>
    <s v="2024"/>
    <s v="CUST018"/>
    <x v="17"/>
    <s v="P002"/>
    <s v="Smartphone"/>
    <x v="0"/>
    <n v="5"/>
    <n v="699.99"/>
    <x v="0"/>
    <s v="West"/>
    <s v="Basic"/>
    <x v="20"/>
    <x v="12"/>
  </r>
  <r>
    <s v="TRX0239"/>
    <x v="10"/>
    <s v="01"/>
    <x v="1"/>
    <s v="2024"/>
    <s v="CUST012"/>
    <x v="18"/>
    <s v="P002"/>
    <s v="Smartphone"/>
    <x v="0"/>
    <n v="4"/>
    <n v="699.99"/>
    <x v="0"/>
    <s v="East"/>
    <s v="Standard"/>
    <x v="21"/>
    <x v="13"/>
  </r>
  <r>
    <s v="TRX0204"/>
    <x v="11"/>
    <s v="03"/>
    <x v="1"/>
    <s v="2024"/>
    <s v="CUST044"/>
    <x v="19"/>
    <s v="P009"/>
    <s v="Monitor"/>
    <x v="0"/>
    <n v="4"/>
    <n v="249.99"/>
    <x v="2"/>
    <s v="North"/>
    <s v="Standard"/>
    <x v="22"/>
    <x v="14"/>
  </r>
  <r>
    <s v="TRX0242"/>
    <x v="12"/>
    <s v="04"/>
    <x v="1"/>
    <s v="2024"/>
    <s v="CUST025"/>
    <x v="14"/>
    <s v="P007"/>
    <s v="Desk"/>
    <x v="2"/>
    <n v="4"/>
    <n v="299.99"/>
    <x v="0"/>
    <s v="West"/>
    <s v="Premium"/>
    <x v="23"/>
    <x v="15"/>
  </r>
  <r>
    <s v="TRX0071"/>
    <x v="13"/>
    <s v="10"/>
    <x v="1"/>
    <s v="2024"/>
    <s v="CUST036"/>
    <x v="20"/>
    <s v="P009"/>
    <s v="Monitor"/>
    <x v="0"/>
    <n v="5"/>
    <n v="249.99"/>
    <x v="1"/>
    <s v="West"/>
    <s v="Standard"/>
    <x v="24"/>
    <x v="16"/>
  </r>
  <r>
    <s v="TRX0040"/>
    <x v="14"/>
    <s v="12"/>
    <x v="1"/>
    <s v="2024"/>
    <s v="CUST022"/>
    <x v="9"/>
    <s v="P007"/>
    <s v="Desk"/>
    <x v="2"/>
    <n v="5"/>
    <n v="299.99"/>
    <x v="2"/>
    <s v="East"/>
    <s v="Basic"/>
    <x v="25"/>
    <x v="17"/>
  </r>
  <r>
    <s v="TRX0235"/>
    <x v="14"/>
    <s v="12"/>
    <x v="1"/>
    <s v="2024"/>
    <s v="CUST014"/>
    <x v="21"/>
    <s v="P004"/>
    <s v="Coffee Maker"/>
    <x v="1"/>
    <n v="3"/>
    <n v="79.989999999999995"/>
    <x v="2"/>
    <s v="East"/>
    <s v="Premium"/>
    <x v="26"/>
    <x v="18"/>
  </r>
  <r>
    <s v="TRX0004"/>
    <x v="14"/>
    <s v="12"/>
    <x v="1"/>
    <s v="2024"/>
    <s v="CUST012"/>
    <x v="18"/>
    <s v="P010"/>
    <s v="Keyboard"/>
    <x v="0"/>
    <n v="5"/>
    <n v="89.99"/>
    <x v="0"/>
    <s v="North"/>
    <s v="Premium"/>
    <x v="27"/>
    <x v="19"/>
  </r>
  <r>
    <s v="TRX0063"/>
    <x v="15"/>
    <s v="13"/>
    <x v="1"/>
    <s v="2024"/>
    <s v="CUST030"/>
    <x v="22"/>
    <s v="P005"/>
    <s v="Blender"/>
    <x v="1"/>
    <n v="2"/>
    <n v="59.99"/>
    <x v="3"/>
    <s v="Central"/>
    <s v="Standard"/>
    <x v="28"/>
    <x v="3"/>
  </r>
  <r>
    <s v="TRX0241"/>
    <x v="16"/>
    <s v="15"/>
    <x v="1"/>
    <s v="2024"/>
    <s v="CUST029"/>
    <x v="23"/>
    <s v="P005"/>
    <s v="Blender"/>
    <x v="1"/>
    <n v="4"/>
    <n v="59.99"/>
    <x v="3"/>
    <s v="East"/>
    <s v="Standard"/>
    <x v="29"/>
    <x v="20"/>
  </r>
  <r>
    <s v="TRX0029"/>
    <x v="16"/>
    <s v="15"/>
    <x v="1"/>
    <s v="2024"/>
    <s v="CUST017"/>
    <x v="6"/>
    <s v="P006"/>
    <s v="Office Chair"/>
    <x v="2"/>
    <n v="5"/>
    <n v="199.99"/>
    <x v="0"/>
    <s v="South"/>
    <s v="Standard"/>
    <x v="30"/>
    <x v="21"/>
  </r>
  <r>
    <s v="TRX0194"/>
    <x v="17"/>
    <s v="16"/>
    <x v="1"/>
    <s v="2024"/>
    <s v="CUST006"/>
    <x v="24"/>
    <s v="P008"/>
    <s v="Bookshelf"/>
    <x v="2"/>
    <n v="2"/>
    <n v="149.99"/>
    <x v="1"/>
    <s v="West"/>
    <s v="Basic"/>
    <x v="31"/>
    <x v="22"/>
  </r>
  <r>
    <s v="TRX0130"/>
    <x v="18"/>
    <s v="18"/>
    <x v="1"/>
    <s v="2024"/>
    <s v="CUST002"/>
    <x v="25"/>
    <s v="P008"/>
    <s v="Bookshelf"/>
    <x v="2"/>
    <n v="3"/>
    <n v="149.99"/>
    <x v="1"/>
    <s v="West"/>
    <s v="Premium"/>
    <x v="32"/>
    <x v="6"/>
  </r>
  <r>
    <s v="TRX0041"/>
    <x v="19"/>
    <s v="20"/>
    <x v="1"/>
    <s v="2024"/>
    <s v="CUST021"/>
    <x v="2"/>
    <s v="P001"/>
    <s v="Laptop"/>
    <x v="0"/>
    <n v="1"/>
    <n v="899.99"/>
    <x v="1"/>
    <s v="West"/>
    <s v="Premium"/>
    <x v="33"/>
    <x v="8"/>
  </r>
  <r>
    <s v="TRX0232"/>
    <x v="20"/>
    <s v="22"/>
    <x v="1"/>
    <s v="2024"/>
    <s v="CUST012"/>
    <x v="18"/>
    <s v="P007"/>
    <s v="Desk"/>
    <x v="2"/>
    <n v="3"/>
    <n v="299.99"/>
    <x v="1"/>
    <s v="East"/>
    <s v="Basic"/>
    <x v="34"/>
    <x v="23"/>
  </r>
  <r>
    <s v="TRX0021"/>
    <x v="21"/>
    <s v="23"/>
    <x v="1"/>
    <s v="2024"/>
    <s v="CUST006"/>
    <x v="24"/>
    <s v="P004"/>
    <s v="Coffee Maker"/>
    <x v="1"/>
    <n v="3"/>
    <n v="79.989999999999995"/>
    <x v="0"/>
    <s v="South"/>
    <s v="Basic"/>
    <x v="35"/>
    <x v="18"/>
  </r>
  <r>
    <s v="TRX0245"/>
    <x v="22"/>
    <s v="26"/>
    <x v="1"/>
    <s v="2024"/>
    <s v="CUST031"/>
    <x v="26"/>
    <s v="P006"/>
    <s v="Office Chair"/>
    <x v="2"/>
    <n v="3"/>
    <n v="199.99"/>
    <x v="1"/>
    <s v="North"/>
    <s v="Premium"/>
    <x v="36"/>
    <x v="24"/>
  </r>
  <r>
    <s v="TRX0015"/>
    <x v="23"/>
    <s v="28"/>
    <x v="1"/>
    <s v="2024"/>
    <s v="CUST008"/>
    <x v="27"/>
    <s v="P002"/>
    <s v="Smartphone"/>
    <x v="0"/>
    <n v="5"/>
    <n v="699.99"/>
    <x v="2"/>
    <s v="West"/>
    <s v="Standard"/>
    <x v="37"/>
    <x v="12"/>
  </r>
  <r>
    <s v="TRX0202"/>
    <x v="24"/>
    <s v="29"/>
    <x v="1"/>
    <s v="2024"/>
    <s v="CUST035"/>
    <x v="28"/>
    <s v="P010"/>
    <s v="Keyboard"/>
    <x v="0"/>
    <n v="3"/>
    <n v="89.99"/>
    <x v="2"/>
    <s v="Central"/>
    <s v="Premium"/>
    <x v="38"/>
    <x v="25"/>
  </r>
  <r>
    <s v="TRX0042"/>
    <x v="25"/>
    <s v="31"/>
    <x v="1"/>
    <s v="2024"/>
    <s v="CUST019"/>
    <x v="29"/>
    <s v="P004"/>
    <s v="Coffee Maker"/>
    <x v="1"/>
    <n v="1"/>
    <n v="79.989999999999995"/>
    <x v="0"/>
    <s v="North"/>
    <s v="Standard"/>
    <x v="39"/>
    <x v="26"/>
  </r>
  <r>
    <s v="TRX0128"/>
    <x v="26"/>
    <s v="01"/>
    <x v="2"/>
    <s v="2024"/>
    <s v="CUST040"/>
    <x v="30"/>
    <s v="P005"/>
    <s v="Blender"/>
    <x v="1"/>
    <n v="2"/>
    <n v="59.99"/>
    <x v="0"/>
    <s v="West"/>
    <s v="Basic"/>
    <x v="40"/>
    <x v="3"/>
  </r>
  <r>
    <s v="TRX0117"/>
    <x v="26"/>
    <s v="01"/>
    <x v="2"/>
    <s v="2024"/>
    <s v="CUST017"/>
    <x v="6"/>
    <s v="P010"/>
    <s v="Keyboard"/>
    <x v="0"/>
    <n v="1"/>
    <n v="89.99"/>
    <x v="0"/>
    <s v="North"/>
    <s v="Basic"/>
    <x v="41"/>
    <x v="27"/>
  </r>
  <r>
    <s v="TRX0208"/>
    <x v="27"/>
    <s v="03"/>
    <x v="2"/>
    <s v="2024"/>
    <s v="CUST004"/>
    <x v="31"/>
    <s v="P010"/>
    <s v="Keyboard"/>
    <x v="0"/>
    <n v="5"/>
    <n v="89.99"/>
    <x v="1"/>
    <s v="East"/>
    <s v="Standard"/>
    <x v="42"/>
    <x v="19"/>
  </r>
  <r>
    <s v="TRX0234"/>
    <x v="28"/>
    <s v="06"/>
    <x v="2"/>
    <s v="2024"/>
    <s v="CUST013"/>
    <x v="1"/>
    <s v="P009"/>
    <s v="Monitor"/>
    <x v="0"/>
    <n v="5"/>
    <n v="249.99"/>
    <x v="1"/>
    <s v="East"/>
    <s v="Standard"/>
    <x v="43"/>
    <x v="16"/>
  </r>
  <r>
    <s v="TRX0121"/>
    <x v="28"/>
    <s v="06"/>
    <x v="2"/>
    <s v="2024"/>
    <s v="CUST028"/>
    <x v="32"/>
    <s v="P010"/>
    <s v="Keyboard"/>
    <x v="0"/>
    <n v="1"/>
    <n v="89.99"/>
    <x v="1"/>
    <s v="South"/>
    <s v="Standard"/>
    <x v="44"/>
    <x v="27"/>
  </r>
  <r>
    <s v="TRX0220"/>
    <x v="29"/>
    <s v="07"/>
    <x v="2"/>
    <s v="2024"/>
    <s v="CUST003"/>
    <x v="4"/>
    <s v="P008"/>
    <s v="Bookshelf"/>
    <x v="2"/>
    <n v="2"/>
    <n v="149.99"/>
    <x v="0"/>
    <s v="East"/>
    <s v="Premium"/>
    <x v="45"/>
    <x v="22"/>
  </r>
  <r>
    <s v="TRX0093"/>
    <x v="30"/>
    <s v="09"/>
    <x v="2"/>
    <s v="2024"/>
    <s v="CUST050"/>
    <x v="33"/>
    <s v="P005"/>
    <s v="Blender"/>
    <x v="1"/>
    <n v="4"/>
    <n v="59.99"/>
    <x v="0"/>
    <s v="East"/>
    <s v="Standard"/>
    <x v="46"/>
    <x v="20"/>
  </r>
  <r>
    <s v="TRX0088"/>
    <x v="31"/>
    <s v="13"/>
    <x v="2"/>
    <s v="2024"/>
    <s v="CUST006"/>
    <x v="24"/>
    <s v="P010"/>
    <s v="Keyboard"/>
    <x v="0"/>
    <n v="5"/>
    <n v="89.99"/>
    <x v="0"/>
    <s v="Central"/>
    <s v="Premium"/>
    <x v="47"/>
    <x v="19"/>
  </r>
  <r>
    <s v="TRX0115"/>
    <x v="32"/>
    <s v="16"/>
    <x v="2"/>
    <s v="2024"/>
    <s v="CUST012"/>
    <x v="18"/>
    <s v="P010"/>
    <s v="Keyboard"/>
    <x v="0"/>
    <n v="2"/>
    <n v="89.99"/>
    <x v="1"/>
    <s v="South"/>
    <s v="Premium"/>
    <x v="48"/>
    <x v="28"/>
  </r>
  <r>
    <s v="TRX0154"/>
    <x v="32"/>
    <s v="16"/>
    <x v="2"/>
    <s v="2024"/>
    <s v="CUST023"/>
    <x v="0"/>
    <s v="P001"/>
    <s v="Laptop"/>
    <x v="0"/>
    <n v="5"/>
    <n v="899.99"/>
    <x v="1"/>
    <s v="South"/>
    <s v="Standard"/>
    <x v="49"/>
    <x v="29"/>
  </r>
  <r>
    <s v="TRX0044"/>
    <x v="32"/>
    <s v="16"/>
    <x v="2"/>
    <s v="2024"/>
    <s v="CUST029"/>
    <x v="23"/>
    <s v="P001"/>
    <s v="Laptop"/>
    <x v="0"/>
    <n v="5"/>
    <n v="899.99"/>
    <x v="2"/>
    <s v="East"/>
    <s v="Premium"/>
    <x v="50"/>
    <x v="29"/>
  </r>
  <r>
    <s v="TRX0061"/>
    <x v="33"/>
    <s v="17"/>
    <x v="2"/>
    <s v="2024"/>
    <s v="CUST028"/>
    <x v="32"/>
    <s v="P005"/>
    <s v="Blender"/>
    <x v="1"/>
    <n v="1"/>
    <n v="59.99"/>
    <x v="3"/>
    <s v="West"/>
    <s v="Premium"/>
    <x v="51"/>
    <x v="30"/>
  </r>
  <r>
    <s v="TRX0150"/>
    <x v="33"/>
    <s v="17"/>
    <x v="2"/>
    <s v="2024"/>
    <s v="CUST008"/>
    <x v="27"/>
    <s v="P007"/>
    <s v="Desk"/>
    <x v="2"/>
    <n v="2"/>
    <n v="299.99"/>
    <x v="3"/>
    <s v="East"/>
    <s v="Standard"/>
    <x v="52"/>
    <x v="31"/>
  </r>
  <r>
    <s v="TRX0025"/>
    <x v="34"/>
    <s v="25"/>
    <x v="2"/>
    <s v="2024"/>
    <s v="CUST049"/>
    <x v="34"/>
    <s v="P010"/>
    <s v="Keyboard"/>
    <x v="0"/>
    <n v="4"/>
    <n v="89.99"/>
    <x v="3"/>
    <s v="South"/>
    <s v="Basic"/>
    <x v="53"/>
    <x v="32"/>
  </r>
  <r>
    <s v="TRX0078"/>
    <x v="35"/>
    <s v="26"/>
    <x v="2"/>
    <s v="2024"/>
    <s v="CUST021"/>
    <x v="2"/>
    <s v="P004"/>
    <s v="Coffee Maker"/>
    <x v="1"/>
    <n v="1"/>
    <n v="79.989999999999995"/>
    <x v="2"/>
    <s v="Central"/>
    <s v="Premium"/>
    <x v="54"/>
    <x v="26"/>
  </r>
  <r>
    <s v="TRX0007"/>
    <x v="35"/>
    <s v="26"/>
    <x v="2"/>
    <s v="2024"/>
    <s v="CUST009"/>
    <x v="7"/>
    <s v="P010"/>
    <s v="Keyboard"/>
    <x v="0"/>
    <n v="2"/>
    <n v="89.99"/>
    <x v="0"/>
    <s v="West"/>
    <s v="Basic"/>
    <x v="55"/>
    <x v="28"/>
  </r>
  <r>
    <s v="TRX0184"/>
    <x v="36"/>
    <s v="28"/>
    <x v="2"/>
    <s v="2024"/>
    <s v="CUST046"/>
    <x v="3"/>
    <s v="P002"/>
    <s v="Smartphone"/>
    <x v="0"/>
    <n v="3"/>
    <n v="699.99"/>
    <x v="1"/>
    <s v="East"/>
    <s v="Premium"/>
    <x v="56"/>
    <x v="7"/>
  </r>
  <r>
    <s v="TRX0104"/>
    <x v="36"/>
    <s v="28"/>
    <x v="2"/>
    <s v="2024"/>
    <s v="CUST012"/>
    <x v="18"/>
    <s v="P001"/>
    <s v="Laptop"/>
    <x v="0"/>
    <n v="4"/>
    <n v="899.99"/>
    <x v="1"/>
    <s v="East"/>
    <s v="Premium"/>
    <x v="57"/>
    <x v="11"/>
  </r>
  <r>
    <s v="TRX0127"/>
    <x v="37"/>
    <s v="29"/>
    <x v="2"/>
    <s v="2024"/>
    <s v="CUST030"/>
    <x v="22"/>
    <s v="P008"/>
    <s v="Bookshelf"/>
    <x v="2"/>
    <n v="1"/>
    <n v="149.99"/>
    <x v="2"/>
    <s v="East"/>
    <s v="Basic"/>
    <x v="58"/>
    <x v="5"/>
  </r>
  <r>
    <s v="TRX0096"/>
    <x v="38"/>
    <s v="01"/>
    <x v="3"/>
    <s v="2024"/>
    <s v="CUST002"/>
    <x v="25"/>
    <s v="P010"/>
    <s v="Keyboard"/>
    <x v="0"/>
    <n v="2"/>
    <n v="89.99"/>
    <x v="2"/>
    <s v="Central"/>
    <s v="Premium"/>
    <x v="59"/>
    <x v="28"/>
  </r>
  <r>
    <s v="TRX0192"/>
    <x v="39"/>
    <s v="02"/>
    <x v="3"/>
    <s v="2024"/>
    <s v="CUST017"/>
    <x v="6"/>
    <s v="P010"/>
    <s v="Keyboard"/>
    <x v="0"/>
    <n v="1"/>
    <n v="89.99"/>
    <x v="2"/>
    <s v="West"/>
    <s v="Standard"/>
    <x v="60"/>
    <x v="27"/>
  </r>
  <r>
    <s v="TRX0052"/>
    <x v="40"/>
    <s v="03"/>
    <x v="3"/>
    <s v="2024"/>
    <s v="CUST022"/>
    <x v="9"/>
    <s v="P010"/>
    <s v="Keyboard"/>
    <x v="0"/>
    <n v="1"/>
    <n v="89.99"/>
    <x v="0"/>
    <s v="South"/>
    <s v="Standard"/>
    <x v="61"/>
    <x v="27"/>
  </r>
  <r>
    <s v="TRX0070"/>
    <x v="40"/>
    <s v="03"/>
    <x v="3"/>
    <s v="2024"/>
    <s v="CUST007"/>
    <x v="35"/>
    <s v="P004"/>
    <s v="Coffee Maker"/>
    <x v="1"/>
    <n v="5"/>
    <n v="79.989999999999995"/>
    <x v="3"/>
    <s v="Central"/>
    <s v="Basic"/>
    <x v="62"/>
    <x v="33"/>
  </r>
  <r>
    <s v="TRX0086"/>
    <x v="41"/>
    <s v="08"/>
    <x v="3"/>
    <s v="2024"/>
    <s v="CUST020"/>
    <x v="36"/>
    <s v="P008"/>
    <s v="Bookshelf"/>
    <x v="2"/>
    <n v="1"/>
    <n v="149.99"/>
    <x v="2"/>
    <s v="North"/>
    <s v="Basic"/>
    <x v="63"/>
    <x v="5"/>
  </r>
  <r>
    <s v="TRX0113"/>
    <x v="41"/>
    <s v="08"/>
    <x v="3"/>
    <s v="2024"/>
    <s v="CUST003"/>
    <x v="4"/>
    <s v="P002"/>
    <s v="Smartphone"/>
    <x v="0"/>
    <n v="2"/>
    <n v="699.99"/>
    <x v="2"/>
    <s v="East"/>
    <s v="Premium"/>
    <x v="64"/>
    <x v="10"/>
  </r>
  <r>
    <s v="TRX0114"/>
    <x v="41"/>
    <s v="08"/>
    <x v="3"/>
    <s v="2024"/>
    <s v="CUST018"/>
    <x v="17"/>
    <s v="P010"/>
    <s v="Keyboard"/>
    <x v="0"/>
    <n v="5"/>
    <n v="89.99"/>
    <x v="3"/>
    <s v="North"/>
    <s v="Premium"/>
    <x v="65"/>
    <x v="19"/>
  </r>
  <r>
    <s v="TRX0136"/>
    <x v="42"/>
    <s v="09"/>
    <x v="3"/>
    <s v="2024"/>
    <s v="CUST049"/>
    <x v="34"/>
    <s v="P005"/>
    <s v="Blender"/>
    <x v="1"/>
    <n v="4"/>
    <n v="59.99"/>
    <x v="0"/>
    <s v="South"/>
    <s v="Standard"/>
    <x v="66"/>
    <x v="20"/>
  </r>
  <r>
    <s v="TRX0018"/>
    <x v="43"/>
    <s v="11"/>
    <x v="3"/>
    <s v="2024"/>
    <s v="CUST013"/>
    <x v="1"/>
    <s v="P003"/>
    <s v="Headphones"/>
    <x v="0"/>
    <n v="1"/>
    <n v="149.99"/>
    <x v="0"/>
    <s v="Central"/>
    <s v="Standard"/>
    <x v="67"/>
    <x v="5"/>
  </r>
  <r>
    <s v="TRX0141"/>
    <x v="43"/>
    <s v="11"/>
    <x v="3"/>
    <s v="2024"/>
    <s v="CUST033"/>
    <x v="37"/>
    <s v="P007"/>
    <s v="Desk"/>
    <x v="2"/>
    <n v="1"/>
    <n v="299.99"/>
    <x v="1"/>
    <s v="North"/>
    <s v="Premium"/>
    <x v="68"/>
    <x v="34"/>
  </r>
  <r>
    <s v="TRX0097"/>
    <x v="44"/>
    <s v="14"/>
    <x v="3"/>
    <s v="2024"/>
    <s v="CUST033"/>
    <x v="37"/>
    <s v="P006"/>
    <s v="Office Chair"/>
    <x v="2"/>
    <n v="2"/>
    <n v="199.99"/>
    <x v="0"/>
    <s v="North"/>
    <s v="Basic"/>
    <x v="69"/>
    <x v="35"/>
  </r>
  <r>
    <s v="TRX0169"/>
    <x v="45"/>
    <s v="17"/>
    <x v="3"/>
    <s v="2024"/>
    <s v="CUST047"/>
    <x v="38"/>
    <s v="P005"/>
    <s v="Blender"/>
    <x v="1"/>
    <n v="3"/>
    <n v="59.99"/>
    <x v="1"/>
    <s v="West"/>
    <s v="Basic"/>
    <x v="70"/>
    <x v="1"/>
  </r>
  <r>
    <s v="TRX0216"/>
    <x v="45"/>
    <s v="17"/>
    <x v="3"/>
    <s v="2024"/>
    <s v="CUST041"/>
    <x v="10"/>
    <s v="P008"/>
    <s v="Bookshelf"/>
    <x v="2"/>
    <n v="3"/>
    <n v="149.99"/>
    <x v="0"/>
    <s v="Central"/>
    <s v="Premium"/>
    <x v="71"/>
    <x v="6"/>
  </r>
  <r>
    <s v="TRX0131"/>
    <x v="46"/>
    <s v="18"/>
    <x v="3"/>
    <s v="2024"/>
    <s v="CUST026"/>
    <x v="8"/>
    <s v="P006"/>
    <s v="Office Chair"/>
    <x v="2"/>
    <n v="3"/>
    <n v="199.99"/>
    <x v="0"/>
    <s v="North"/>
    <s v="Premium"/>
    <x v="72"/>
    <x v="24"/>
  </r>
  <r>
    <s v="TRX0162"/>
    <x v="47"/>
    <s v="23"/>
    <x v="3"/>
    <s v="2024"/>
    <s v="CUST040"/>
    <x v="30"/>
    <s v="P001"/>
    <s v="Laptop"/>
    <x v="0"/>
    <n v="1"/>
    <n v="899.99"/>
    <x v="0"/>
    <s v="Central"/>
    <s v="Standard"/>
    <x v="73"/>
    <x v="8"/>
  </r>
  <r>
    <s v="TRX0244"/>
    <x v="48"/>
    <s v="24"/>
    <x v="3"/>
    <s v="2024"/>
    <s v="CUST013"/>
    <x v="1"/>
    <s v="P001"/>
    <s v="Laptop"/>
    <x v="0"/>
    <n v="5"/>
    <n v="899.99"/>
    <x v="3"/>
    <s v="South"/>
    <s v="Standard"/>
    <x v="74"/>
    <x v="29"/>
  </r>
  <r>
    <s v="TRX0006"/>
    <x v="49"/>
    <s v="25"/>
    <x v="3"/>
    <s v="2024"/>
    <s v="CUST007"/>
    <x v="35"/>
    <s v="P005"/>
    <s v="Blender"/>
    <x v="1"/>
    <n v="2"/>
    <n v="59.99"/>
    <x v="0"/>
    <s v="North"/>
    <s v="Standard"/>
    <x v="75"/>
    <x v="3"/>
  </r>
  <r>
    <s v="TRX0215"/>
    <x v="49"/>
    <s v="25"/>
    <x v="3"/>
    <s v="2024"/>
    <s v="CUST047"/>
    <x v="38"/>
    <s v="P009"/>
    <s v="Monitor"/>
    <x v="0"/>
    <n v="4"/>
    <n v="249.99"/>
    <x v="3"/>
    <s v="Central"/>
    <s v="Standard"/>
    <x v="76"/>
    <x v="14"/>
  </r>
  <r>
    <s v="TRX0080"/>
    <x v="50"/>
    <s v="27"/>
    <x v="3"/>
    <s v="2024"/>
    <s v="CUST018"/>
    <x v="17"/>
    <s v="P009"/>
    <s v="Monitor"/>
    <x v="0"/>
    <n v="2"/>
    <n v="249.99"/>
    <x v="0"/>
    <s v="North"/>
    <s v="Premium"/>
    <x v="77"/>
    <x v="36"/>
  </r>
  <r>
    <s v="TRX0228"/>
    <x v="50"/>
    <s v="27"/>
    <x v="3"/>
    <s v="2024"/>
    <s v="CUST019"/>
    <x v="29"/>
    <s v="P007"/>
    <s v="Desk"/>
    <x v="2"/>
    <n v="1"/>
    <n v="299.99"/>
    <x v="0"/>
    <s v="South"/>
    <s v="Basic"/>
    <x v="78"/>
    <x v="34"/>
  </r>
  <r>
    <s v="TRX0157"/>
    <x v="51"/>
    <s v="28"/>
    <x v="3"/>
    <s v="2024"/>
    <s v="CUST025"/>
    <x v="14"/>
    <s v="P010"/>
    <s v="Keyboard"/>
    <x v="0"/>
    <n v="2"/>
    <n v="89.99"/>
    <x v="2"/>
    <s v="South"/>
    <s v="Basic"/>
    <x v="79"/>
    <x v="28"/>
  </r>
  <r>
    <s v="TRX0002"/>
    <x v="51"/>
    <s v="28"/>
    <x v="3"/>
    <s v="2024"/>
    <s v="CUST019"/>
    <x v="29"/>
    <s v="P007"/>
    <s v="Desk"/>
    <x v="2"/>
    <n v="3"/>
    <n v="299.99"/>
    <x v="0"/>
    <s v="Central"/>
    <s v="Basic"/>
    <x v="80"/>
    <x v="23"/>
  </r>
  <r>
    <s v="TRX0217"/>
    <x v="52"/>
    <s v="30"/>
    <x v="3"/>
    <s v="2024"/>
    <s v="CUST025"/>
    <x v="14"/>
    <s v="P002"/>
    <s v="Smartphone"/>
    <x v="0"/>
    <n v="2"/>
    <n v="699.99"/>
    <x v="1"/>
    <s v="North"/>
    <s v="Premium"/>
    <x v="81"/>
    <x v="10"/>
  </r>
  <r>
    <s v="TRX0249"/>
    <x v="53"/>
    <s v="31"/>
    <x v="3"/>
    <s v="2024"/>
    <s v="CUST030"/>
    <x v="22"/>
    <s v="P001"/>
    <s v="Laptop"/>
    <x v="0"/>
    <n v="4"/>
    <n v="899.99"/>
    <x v="3"/>
    <s v="South"/>
    <s v="Standard"/>
    <x v="82"/>
    <x v="11"/>
  </r>
  <r>
    <s v="TRX0065"/>
    <x v="54"/>
    <s v="05"/>
    <x v="4"/>
    <s v="2024"/>
    <s v="CUST016"/>
    <x v="39"/>
    <s v="P008"/>
    <s v="Bookshelf"/>
    <x v="2"/>
    <n v="2"/>
    <n v="149.99"/>
    <x v="1"/>
    <s v="West"/>
    <s v="Basic"/>
    <x v="83"/>
    <x v="22"/>
  </r>
  <r>
    <s v="TRX0176"/>
    <x v="55"/>
    <s v="06"/>
    <x v="4"/>
    <s v="2024"/>
    <s v="CUST044"/>
    <x v="19"/>
    <s v="P008"/>
    <s v="Bookshelf"/>
    <x v="2"/>
    <n v="2"/>
    <n v="149.99"/>
    <x v="3"/>
    <s v="East"/>
    <s v="Standard"/>
    <x v="84"/>
    <x v="22"/>
  </r>
  <r>
    <s v="TRX0101"/>
    <x v="56"/>
    <s v="09"/>
    <x v="4"/>
    <s v="2024"/>
    <s v="CUST010"/>
    <x v="15"/>
    <s v="P010"/>
    <s v="Keyboard"/>
    <x v="0"/>
    <n v="1"/>
    <n v="89.99"/>
    <x v="1"/>
    <s v="North"/>
    <s v="Standard"/>
    <x v="85"/>
    <x v="27"/>
  </r>
  <r>
    <s v="TRX0205"/>
    <x v="57"/>
    <s v="11"/>
    <x v="4"/>
    <s v="2024"/>
    <s v="CUST025"/>
    <x v="14"/>
    <s v="P007"/>
    <s v="Desk"/>
    <x v="2"/>
    <n v="5"/>
    <n v="299.99"/>
    <x v="1"/>
    <s v="North"/>
    <s v="Basic"/>
    <x v="86"/>
    <x v="17"/>
  </r>
  <r>
    <s v="TRX0020"/>
    <x v="58"/>
    <s v="13"/>
    <x v="4"/>
    <s v="2024"/>
    <s v="CUST007"/>
    <x v="35"/>
    <s v="P003"/>
    <s v="Headphones"/>
    <x v="0"/>
    <n v="4"/>
    <n v="149.99"/>
    <x v="3"/>
    <s v="South"/>
    <s v="Premium"/>
    <x v="87"/>
    <x v="9"/>
  </r>
  <r>
    <s v="TRX0075"/>
    <x v="58"/>
    <s v="13"/>
    <x v="4"/>
    <s v="2024"/>
    <s v="CUST020"/>
    <x v="36"/>
    <s v="P009"/>
    <s v="Monitor"/>
    <x v="0"/>
    <n v="5"/>
    <n v="249.99"/>
    <x v="2"/>
    <s v="East"/>
    <s v="Premium"/>
    <x v="88"/>
    <x v="16"/>
  </r>
  <r>
    <s v="TRX0098"/>
    <x v="58"/>
    <s v="13"/>
    <x v="4"/>
    <s v="2024"/>
    <s v="CUST026"/>
    <x v="8"/>
    <s v="P009"/>
    <s v="Monitor"/>
    <x v="0"/>
    <n v="3"/>
    <n v="249.99"/>
    <x v="2"/>
    <s v="North"/>
    <s v="Premium"/>
    <x v="89"/>
    <x v="0"/>
  </r>
  <r>
    <s v="TRX0247"/>
    <x v="58"/>
    <s v="13"/>
    <x v="4"/>
    <s v="2024"/>
    <s v="CUST046"/>
    <x v="3"/>
    <s v="P006"/>
    <s v="Office Chair"/>
    <x v="2"/>
    <n v="4"/>
    <n v="199.99"/>
    <x v="0"/>
    <s v="North"/>
    <s v="Standard"/>
    <x v="90"/>
    <x v="37"/>
  </r>
  <r>
    <s v="TRX0027"/>
    <x v="59"/>
    <s v="15"/>
    <x v="4"/>
    <s v="2024"/>
    <s v="CUST028"/>
    <x v="32"/>
    <s v="P006"/>
    <s v="Office Chair"/>
    <x v="2"/>
    <n v="5"/>
    <n v="199.99"/>
    <x v="0"/>
    <s v="North"/>
    <s v="Premium"/>
    <x v="91"/>
    <x v="21"/>
  </r>
  <r>
    <s v="TRX0140"/>
    <x v="60"/>
    <s v="18"/>
    <x v="4"/>
    <s v="2024"/>
    <s v="CUST025"/>
    <x v="14"/>
    <s v="P010"/>
    <s v="Keyboard"/>
    <x v="0"/>
    <n v="2"/>
    <n v="89.99"/>
    <x v="0"/>
    <s v="East"/>
    <s v="Premium"/>
    <x v="92"/>
    <x v="28"/>
  </r>
  <r>
    <s v="TRX0132"/>
    <x v="61"/>
    <s v="19"/>
    <x v="4"/>
    <s v="2024"/>
    <s v="CUST047"/>
    <x v="38"/>
    <s v="P001"/>
    <s v="Laptop"/>
    <x v="0"/>
    <n v="5"/>
    <n v="899.99"/>
    <x v="3"/>
    <s v="East"/>
    <s v="Basic"/>
    <x v="93"/>
    <x v="29"/>
  </r>
  <r>
    <s v="TRX0031"/>
    <x v="61"/>
    <s v="19"/>
    <x v="4"/>
    <s v="2024"/>
    <s v="CUST036"/>
    <x v="20"/>
    <s v="P003"/>
    <s v="Headphones"/>
    <x v="0"/>
    <n v="3"/>
    <n v="149.99"/>
    <x v="2"/>
    <s v="East"/>
    <s v="Basic"/>
    <x v="94"/>
    <x v="6"/>
  </r>
  <r>
    <s v="TRX0236"/>
    <x v="62"/>
    <s v="22"/>
    <x v="4"/>
    <s v="2024"/>
    <s v="CUST044"/>
    <x v="19"/>
    <s v="P008"/>
    <s v="Bookshelf"/>
    <x v="2"/>
    <n v="5"/>
    <n v="149.99"/>
    <x v="1"/>
    <s v="Central"/>
    <s v="Basic"/>
    <x v="95"/>
    <x v="2"/>
  </r>
  <r>
    <s v="TRX0001"/>
    <x v="63"/>
    <s v="24"/>
    <x v="4"/>
    <s v="2024"/>
    <s v="CUST039"/>
    <x v="40"/>
    <s v="P004"/>
    <s v="Coffee Maker"/>
    <x v="1"/>
    <n v="3"/>
    <n v="79.989999999999995"/>
    <x v="0"/>
    <s v="Central"/>
    <s v="Premium"/>
    <x v="96"/>
    <x v="18"/>
  </r>
  <r>
    <s v="TRX0037"/>
    <x v="63"/>
    <s v="24"/>
    <x v="4"/>
    <s v="2024"/>
    <s v="CUST035"/>
    <x v="28"/>
    <s v="P009"/>
    <s v="Monitor"/>
    <x v="0"/>
    <n v="2"/>
    <n v="249.99"/>
    <x v="0"/>
    <s v="South"/>
    <s v="Standard"/>
    <x v="97"/>
    <x v="36"/>
  </r>
  <r>
    <s v="TRX0058"/>
    <x v="64"/>
    <s v="28"/>
    <x v="4"/>
    <s v="2024"/>
    <s v="CUST047"/>
    <x v="38"/>
    <s v="P002"/>
    <s v="Smartphone"/>
    <x v="0"/>
    <n v="1"/>
    <n v="699.99"/>
    <x v="0"/>
    <s v="Central"/>
    <s v="Premium"/>
    <x v="98"/>
    <x v="38"/>
  </r>
  <r>
    <s v="TRX0170"/>
    <x v="64"/>
    <s v="28"/>
    <x v="4"/>
    <s v="2024"/>
    <s v="CUST034"/>
    <x v="41"/>
    <s v="P003"/>
    <s v="Headphones"/>
    <x v="0"/>
    <n v="3"/>
    <n v="149.99"/>
    <x v="0"/>
    <s v="West"/>
    <s v="Premium"/>
    <x v="99"/>
    <x v="6"/>
  </r>
  <r>
    <s v="TRX0248"/>
    <x v="65"/>
    <s v="30"/>
    <x v="4"/>
    <s v="2024"/>
    <s v="CUST032"/>
    <x v="42"/>
    <s v="P002"/>
    <s v="Smartphone"/>
    <x v="0"/>
    <n v="2"/>
    <n v="699.99"/>
    <x v="1"/>
    <s v="North"/>
    <s v="Premium"/>
    <x v="63"/>
    <x v="10"/>
  </r>
  <r>
    <s v="TRX0099"/>
    <x v="66"/>
    <s v="02"/>
    <x v="5"/>
    <s v="2024"/>
    <s v="CUST034"/>
    <x v="41"/>
    <s v="P009"/>
    <s v="Monitor"/>
    <x v="0"/>
    <n v="1"/>
    <n v="249.99"/>
    <x v="1"/>
    <s v="West"/>
    <s v="Premium"/>
    <x v="100"/>
    <x v="39"/>
  </r>
  <r>
    <s v="TRX0074"/>
    <x v="66"/>
    <s v="02"/>
    <x v="5"/>
    <s v="2024"/>
    <s v="CUST023"/>
    <x v="0"/>
    <s v="P009"/>
    <s v="Monitor"/>
    <x v="0"/>
    <n v="1"/>
    <n v="249.99"/>
    <x v="3"/>
    <s v="North"/>
    <s v="Premium"/>
    <x v="101"/>
    <x v="39"/>
  </r>
  <r>
    <s v="TRX0225"/>
    <x v="67"/>
    <s v="03"/>
    <x v="5"/>
    <s v="2024"/>
    <s v="CUST039"/>
    <x v="40"/>
    <s v="P002"/>
    <s v="Smartphone"/>
    <x v="0"/>
    <n v="2"/>
    <n v="699.99"/>
    <x v="3"/>
    <s v="Central"/>
    <s v="Premium"/>
    <x v="102"/>
    <x v="10"/>
  </r>
  <r>
    <s v="TRX0100"/>
    <x v="68"/>
    <s v="06"/>
    <x v="5"/>
    <s v="2024"/>
    <s v="CUST031"/>
    <x v="26"/>
    <s v="P005"/>
    <s v="Blender"/>
    <x v="1"/>
    <n v="3"/>
    <n v="59.99"/>
    <x v="1"/>
    <s v="Central"/>
    <s v="Premium"/>
    <x v="103"/>
    <x v="1"/>
  </r>
  <r>
    <s v="TRX0142"/>
    <x v="69"/>
    <s v="09"/>
    <x v="5"/>
    <s v="2024"/>
    <s v="CUST002"/>
    <x v="25"/>
    <s v="P005"/>
    <s v="Blender"/>
    <x v="1"/>
    <n v="3"/>
    <n v="59.99"/>
    <x v="2"/>
    <s v="East"/>
    <s v="Standard"/>
    <x v="104"/>
    <x v="1"/>
  </r>
  <r>
    <s v="TRX0112"/>
    <x v="69"/>
    <s v="09"/>
    <x v="5"/>
    <s v="2024"/>
    <s v="CUST008"/>
    <x v="27"/>
    <s v="P004"/>
    <s v="Coffee Maker"/>
    <x v="1"/>
    <n v="4"/>
    <n v="79.989999999999995"/>
    <x v="0"/>
    <s v="North"/>
    <s v="Basic"/>
    <x v="105"/>
    <x v="40"/>
  </r>
  <r>
    <s v="TRX0161"/>
    <x v="70"/>
    <s v="10"/>
    <x v="5"/>
    <s v="2024"/>
    <s v="CUST017"/>
    <x v="6"/>
    <s v="P004"/>
    <s v="Coffee Maker"/>
    <x v="1"/>
    <n v="1"/>
    <n v="79.989999999999995"/>
    <x v="0"/>
    <s v="West"/>
    <s v="Basic"/>
    <x v="106"/>
    <x v="26"/>
  </r>
  <r>
    <s v="TRX0108"/>
    <x v="71"/>
    <s v="12"/>
    <x v="5"/>
    <s v="2024"/>
    <s v="CUST024"/>
    <x v="5"/>
    <s v="P007"/>
    <s v="Desk"/>
    <x v="2"/>
    <n v="3"/>
    <n v="299.99"/>
    <x v="1"/>
    <s v="Central"/>
    <s v="Premium"/>
    <x v="107"/>
    <x v="23"/>
  </r>
  <r>
    <s v="TRX0211"/>
    <x v="72"/>
    <s v="13"/>
    <x v="5"/>
    <s v="2024"/>
    <s v="CUST046"/>
    <x v="3"/>
    <s v="P010"/>
    <s v="Keyboard"/>
    <x v="0"/>
    <n v="2"/>
    <n v="89.99"/>
    <x v="1"/>
    <s v="South"/>
    <s v="Premium"/>
    <x v="108"/>
    <x v="28"/>
  </r>
  <r>
    <s v="TRX0005"/>
    <x v="73"/>
    <s v="15"/>
    <x v="5"/>
    <s v="2024"/>
    <s v="CUST042"/>
    <x v="43"/>
    <s v="P003"/>
    <s v="Headphones"/>
    <x v="0"/>
    <n v="4"/>
    <n v="149.99"/>
    <x v="0"/>
    <s v="North"/>
    <s v="Basic"/>
    <x v="67"/>
    <x v="9"/>
  </r>
  <r>
    <s v="TRX0195"/>
    <x v="74"/>
    <s v="16"/>
    <x v="5"/>
    <s v="2024"/>
    <s v="CUST026"/>
    <x v="8"/>
    <s v="P009"/>
    <s v="Monitor"/>
    <x v="0"/>
    <n v="2"/>
    <n v="249.99"/>
    <x v="2"/>
    <s v="South"/>
    <s v="Basic"/>
    <x v="57"/>
    <x v="36"/>
  </r>
  <r>
    <s v="TRX0054"/>
    <x v="74"/>
    <s v="16"/>
    <x v="5"/>
    <s v="2024"/>
    <s v="CUST004"/>
    <x v="31"/>
    <s v="P006"/>
    <s v="Office Chair"/>
    <x v="2"/>
    <n v="4"/>
    <n v="199.99"/>
    <x v="3"/>
    <s v="East"/>
    <s v="Basic"/>
    <x v="90"/>
    <x v="37"/>
  </r>
  <r>
    <s v="TRX0077"/>
    <x v="75"/>
    <s v="19"/>
    <x v="5"/>
    <s v="2024"/>
    <s v="CUST019"/>
    <x v="29"/>
    <s v="P010"/>
    <s v="Keyboard"/>
    <x v="0"/>
    <n v="5"/>
    <n v="89.99"/>
    <x v="1"/>
    <s v="East"/>
    <s v="Premium"/>
    <x v="109"/>
    <x v="19"/>
  </r>
  <r>
    <s v="TRX0111"/>
    <x v="75"/>
    <s v="19"/>
    <x v="5"/>
    <s v="2024"/>
    <s v="CUST011"/>
    <x v="44"/>
    <s v="P003"/>
    <s v="Headphones"/>
    <x v="0"/>
    <n v="1"/>
    <n v="149.99"/>
    <x v="2"/>
    <s v="East"/>
    <s v="Standard"/>
    <x v="110"/>
    <x v="5"/>
  </r>
  <r>
    <s v="TRX0123"/>
    <x v="75"/>
    <s v="19"/>
    <x v="5"/>
    <s v="2024"/>
    <s v="CUST041"/>
    <x v="10"/>
    <s v="P002"/>
    <s v="Smartphone"/>
    <x v="0"/>
    <n v="4"/>
    <n v="699.99"/>
    <x v="2"/>
    <s v="South"/>
    <s v="Basic"/>
    <x v="111"/>
    <x v="13"/>
  </r>
  <r>
    <s v="TRX0177"/>
    <x v="76"/>
    <s v="24"/>
    <x v="5"/>
    <s v="2024"/>
    <s v="CUST032"/>
    <x v="42"/>
    <s v="P001"/>
    <s v="Laptop"/>
    <x v="0"/>
    <n v="3"/>
    <n v="899.99"/>
    <x v="1"/>
    <s v="North"/>
    <s v="Standard"/>
    <x v="112"/>
    <x v="4"/>
  </r>
  <r>
    <s v="TRX0119"/>
    <x v="77"/>
    <s v="25"/>
    <x v="5"/>
    <s v="2024"/>
    <s v="CUST014"/>
    <x v="21"/>
    <s v="P008"/>
    <s v="Bookshelf"/>
    <x v="2"/>
    <n v="3"/>
    <n v="149.99"/>
    <x v="2"/>
    <s v="East"/>
    <s v="Basic"/>
    <x v="113"/>
    <x v="6"/>
  </r>
  <r>
    <s v="TRX0181"/>
    <x v="78"/>
    <s v="28"/>
    <x v="5"/>
    <s v="2024"/>
    <s v="CUST012"/>
    <x v="18"/>
    <s v="P007"/>
    <s v="Desk"/>
    <x v="2"/>
    <n v="2"/>
    <n v="299.99"/>
    <x v="3"/>
    <s v="Central"/>
    <s v="Basic"/>
    <x v="114"/>
    <x v="31"/>
  </r>
  <r>
    <s v="TRX0129"/>
    <x v="79"/>
    <s v="29"/>
    <x v="5"/>
    <s v="2024"/>
    <s v="CUST015"/>
    <x v="45"/>
    <s v="P006"/>
    <s v="Office Chair"/>
    <x v="2"/>
    <n v="1"/>
    <n v="199.99"/>
    <x v="3"/>
    <s v="East"/>
    <s v="Standard"/>
    <x v="115"/>
    <x v="41"/>
  </r>
  <r>
    <s v="TRX0174"/>
    <x v="80"/>
    <s v="01"/>
    <x v="6"/>
    <s v="2024"/>
    <s v="CUST003"/>
    <x v="4"/>
    <s v="P007"/>
    <s v="Desk"/>
    <x v="2"/>
    <n v="4"/>
    <n v="299.99"/>
    <x v="0"/>
    <s v="Central"/>
    <s v="Premium"/>
    <x v="116"/>
    <x v="15"/>
  </r>
  <r>
    <s v="TRX0146"/>
    <x v="81"/>
    <s v="07"/>
    <x v="6"/>
    <s v="2024"/>
    <s v="CUST010"/>
    <x v="15"/>
    <s v="P005"/>
    <s v="Blender"/>
    <x v="1"/>
    <n v="2"/>
    <n v="59.99"/>
    <x v="1"/>
    <s v="Central"/>
    <s v="Basic"/>
    <x v="47"/>
    <x v="3"/>
  </r>
  <r>
    <s v="TRX0203"/>
    <x v="81"/>
    <s v="07"/>
    <x v="6"/>
    <s v="2024"/>
    <s v="CUST032"/>
    <x v="42"/>
    <s v="P003"/>
    <s v="Headphones"/>
    <x v="0"/>
    <n v="4"/>
    <n v="149.99"/>
    <x v="1"/>
    <s v="North"/>
    <s v="Premium"/>
    <x v="117"/>
    <x v="9"/>
  </r>
  <r>
    <s v="TRX0055"/>
    <x v="82"/>
    <s v="08"/>
    <x v="6"/>
    <s v="2024"/>
    <s v="CUST016"/>
    <x v="39"/>
    <s v="P002"/>
    <s v="Smartphone"/>
    <x v="0"/>
    <n v="2"/>
    <n v="699.99"/>
    <x v="3"/>
    <s v="East"/>
    <s v="Premium"/>
    <x v="118"/>
    <x v="10"/>
  </r>
  <r>
    <s v="TRX0218"/>
    <x v="82"/>
    <s v="08"/>
    <x v="6"/>
    <s v="2024"/>
    <s v="CUST034"/>
    <x v="41"/>
    <s v="P008"/>
    <s v="Bookshelf"/>
    <x v="2"/>
    <n v="3"/>
    <n v="149.99"/>
    <x v="1"/>
    <s v="South"/>
    <s v="Standard"/>
    <x v="119"/>
    <x v="6"/>
  </r>
  <r>
    <s v="TRX0085"/>
    <x v="83"/>
    <s v="11"/>
    <x v="6"/>
    <s v="2024"/>
    <s v="CUST019"/>
    <x v="29"/>
    <s v="P007"/>
    <s v="Desk"/>
    <x v="2"/>
    <n v="3"/>
    <n v="299.99"/>
    <x v="1"/>
    <s v="Central"/>
    <s v="Standard"/>
    <x v="120"/>
    <x v="23"/>
  </r>
  <r>
    <s v="TRX0158"/>
    <x v="84"/>
    <s v="14"/>
    <x v="6"/>
    <s v="2024"/>
    <s v="CUST027"/>
    <x v="13"/>
    <s v="P001"/>
    <s v="Laptop"/>
    <x v="0"/>
    <n v="3"/>
    <n v="899.99"/>
    <x v="2"/>
    <s v="West"/>
    <s v="Basic"/>
    <x v="121"/>
    <x v="4"/>
  </r>
  <r>
    <s v="TRX0173"/>
    <x v="85"/>
    <s v="16"/>
    <x v="6"/>
    <s v="2024"/>
    <s v="CUST018"/>
    <x v="17"/>
    <s v="P002"/>
    <s v="Smartphone"/>
    <x v="0"/>
    <n v="5"/>
    <n v="699.99"/>
    <x v="0"/>
    <s v="East"/>
    <s v="Standard"/>
    <x v="122"/>
    <x v="12"/>
  </r>
  <r>
    <s v="TRX0034"/>
    <x v="85"/>
    <s v="16"/>
    <x v="6"/>
    <s v="2024"/>
    <s v="CUST049"/>
    <x v="34"/>
    <s v="P002"/>
    <s v="Smartphone"/>
    <x v="0"/>
    <n v="4"/>
    <n v="699.99"/>
    <x v="1"/>
    <s v="Central"/>
    <s v="Basic"/>
    <x v="123"/>
    <x v="13"/>
  </r>
  <r>
    <s v="TRX0189"/>
    <x v="85"/>
    <s v="16"/>
    <x v="6"/>
    <s v="2024"/>
    <s v="CUST040"/>
    <x v="30"/>
    <s v="P001"/>
    <s v="Laptop"/>
    <x v="0"/>
    <n v="1"/>
    <n v="899.99"/>
    <x v="1"/>
    <s v="East"/>
    <s v="Standard"/>
    <x v="124"/>
    <x v="8"/>
  </r>
  <r>
    <s v="TRX0190"/>
    <x v="86"/>
    <s v="18"/>
    <x v="6"/>
    <s v="2024"/>
    <s v="CUST039"/>
    <x v="40"/>
    <s v="P003"/>
    <s v="Headphones"/>
    <x v="0"/>
    <n v="2"/>
    <n v="149.99"/>
    <x v="1"/>
    <s v="West"/>
    <s v="Basic"/>
    <x v="125"/>
    <x v="22"/>
  </r>
  <r>
    <s v="TRX0079"/>
    <x v="87"/>
    <s v="21"/>
    <x v="6"/>
    <s v="2024"/>
    <s v="CUST039"/>
    <x v="40"/>
    <s v="P010"/>
    <s v="Keyboard"/>
    <x v="0"/>
    <n v="3"/>
    <n v="89.99"/>
    <x v="2"/>
    <s v="Central"/>
    <s v="Basic"/>
    <x v="126"/>
    <x v="25"/>
  </r>
  <r>
    <s v="TRX0095"/>
    <x v="88"/>
    <s v="23"/>
    <x v="6"/>
    <s v="2024"/>
    <s v="CUST046"/>
    <x v="3"/>
    <s v="P003"/>
    <s v="Headphones"/>
    <x v="0"/>
    <n v="2"/>
    <n v="149.99"/>
    <x v="2"/>
    <s v="Central"/>
    <s v="Basic"/>
    <x v="127"/>
    <x v="22"/>
  </r>
  <r>
    <s v="TRX0009"/>
    <x v="88"/>
    <s v="23"/>
    <x v="6"/>
    <s v="2024"/>
    <s v="CUST004"/>
    <x v="31"/>
    <s v="P002"/>
    <s v="Smartphone"/>
    <x v="0"/>
    <n v="2"/>
    <n v="699.99"/>
    <x v="0"/>
    <s v="Central"/>
    <s v="Basic"/>
    <x v="128"/>
    <x v="10"/>
  </r>
  <r>
    <s v="TRX0167"/>
    <x v="89"/>
    <s v="24"/>
    <x v="6"/>
    <s v="2024"/>
    <s v="CUST028"/>
    <x v="32"/>
    <s v="P002"/>
    <s v="Smartphone"/>
    <x v="0"/>
    <n v="5"/>
    <n v="699.99"/>
    <x v="0"/>
    <s v="North"/>
    <s v="Premium"/>
    <x v="129"/>
    <x v="12"/>
  </r>
  <r>
    <s v="TRX0153"/>
    <x v="90"/>
    <s v="27"/>
    <x v="6"/>
    <s v="2024"/>
    <s v="CUST049"/>
    <x v="34"/>
    <s v="P010"/>
    <s v="Keyboard"/>
    <x v="0"/>
    <n v="3"/>
    <n v="89.99"/>
    <x v="1"/>
    <s v="North"/>
    <s v="Standard"/>
    <x v="130"/>
    <x v="25"/>
  </r>
  <r>
    <s v="TRX0057"/>
    <x v="91"/>
    <s v="01"/>
    <x v="7"/>
    <s v="2024"/>
    <s v="CUST023"/>
    <x v="0"/>
    <s v="P009"/>
    <s v="Monitor"/>
    <x v="0"/>
    <n v="5"/>
    <n v="249.99"/>
    <x v="1"/>
    <s v="South"/>
    <s v="Standard"/>
    <x v="131"/>
    <x v="16"/>
  </r>
  <r>
    <s v="TRX0017"/>
    <x v="92"/>
    <s v="04"/>
    <x v="7"/>
    <s v="2024"/>
    <s v="CUST026"/>
    <x v="8"/>
    <s v="P007"/>
    <s v="Desk"/>
    <x v="2"/>
    <n v="3"/>
    <n v="299.99"/>
    <x v="1"/>
    <s v="South"/>
    <s v="Standard"/>
    <x v="132"/>
    <x v="23"/>
  </r>
  <r>
    <s v="TRX0060"/>
    <x v="93"/>
    <s v="07"/>
    <x v="7"/>
    <s v="2024"/>
    <s v="CUST012"/>
    <x v="18"/>
    <s v="P010"/>
    <s v="Keyboard"/>
    <x v="0"/>
    <n v="3"/>
    <n v="89.99"/>
    <x v="1"/>
    <s v="North"/>
    <s v="Premium"/>
    <x v="133"/>
    <x v="25"/>
  </r>
  <r>
    <s v="TRX0109"/>
    <x v="94"/>
    <s v="08"/>
    <x v="7"/>
    <s v="2024"/>
    <s v="CUST010"/>
    <x v="15"/>
    <s v="P008"/>
    <s v="Bookshelf"/>
    <x v="2"/>
    <n v="2"/>
    <n v="149.99"/>
    <x v="1"/>
    <s v="West"/>
    <s v="Premium"/>
    <x v="134"/>
    <x v="22"/>
  </r>
  <r>
    <s v="TRX0090"/>
    <x v="95"/>
    <s v="09"/>
    <x v="7"/>
    <s v="2024"/>
    <s v="CUST020"/>
    <x v="36"/>
    <s v="P009"/>
    <s v="Monitor"/>
    <x v="0"/>
    <n v="1"/>
    <n v="249.99"/>
    <x v="1"/>
    <s v="North"/>
    <s v="Premium"/>
    <x v="135"/>
    <x v="39"/>
  </r>
  <r>
    <s v="TRX0035"/>
    <x v="96"/>
    <s v="11"/>
    <x v="7"/>
    <s v="2024"/>
    <s v="CUST041"/>
    <x v="10"/>
    <s v="P003"/>
    <s v="Headphones"/>
    <x v="0"/>
    <n v="3"/>
    <n v="149.99"/>
    <x v="0"/>
    <s v="North"/>
    <s v="Basic"/>
    <x v="136"/>
    <x v="6"/>
  </r>
  <r>
    <s v="TRX0172"/>
    <x v="96"/>
    <s v="11"/>
    <x v="7"/>
    <s v="2024"/>
    <s v="CUST023"/>
    <x v="0"/>
    <s v="P005"/>
    <s v="Blender"/>
    <x v="1"/>
    <n v="5"/>
    <n v="59.99"/>
    <x v="2"/>
    <s v="West"/>
    <s v="Premium"/>
    <x v="137"/>
    <x v="42"/>
  </r>
  <r>
    <s v="TRX0076"/>
    <x v="96"/>
    <s v="11"/>
    <x v="7"/>
    <s v="2024"/>
    <s v="CUST012"/>
    <x v="18"/>
    <s v="P009"/>
    <s v="Monitor"/>
    <x v="0"/>
    <n v="4"/>
    <n v="249.99"/>
    <x v="1"/>
    <s v="West"/>
    <s v="Standard"/>
    <x v="138"/>
    <x v="14"/>
  </r>
  <r>
    <s v="TRX0210"/>
    <x v="97"/>
    <s v="12"/>
    <x v="7"/>
    <s v="2024"/>
    <s v="CUST004"/>
    <x v="31"/>
    <s v="P008"/>
    <s v="Bookshelf"/>
    <x v="2"/>
    <n v="5"/>
    <n v="149.99"/>
    <x v="2"/>
    <s v="Central"/>
    <s v="Basic"/>
    <x v="139"/>
    <x v="2"/>
  </r>
  <r>
    <s v="TRX0149"/>
    <x v="97"/>
    <s v="12"/>
    <x v="7"/>
    <s v="2024"/>
    <s v="CUST027"/>
    <x v="13"/>
    <s v="P005"/>
    <s v="Blender"/>
    <x v="1"/>
    <n v="3"/>
    <n v="59.99"/>
    <x v="3"/>
    <s v="South"/>
    <s v="Standard"/>
    <x v="140"/>
    <x v="1"/>
  </r>
  <r>
    <s v="TRX0073"/>
    <x v="98"/>
    <s v="17"/>
    <x v="7"/>
    <s v="2024"/>
    <s v="CUST032"/>
    <x v="42"/>
    <s v="P008"/>
    <s v="Bookshelf"/>
    <x v="2"/>
    <n v="5"/>
    <n v="149.99"/>
    <x v="0"/>
    <s v="North"/>
    <s v="Basic"/>
    <x v="141"/>
    <x v="2"/>
  </r>
  <r>
    <s v="TRX0033"/>
    <x v="98"/>
    <s v="17"/>
    <x v="7"/>
    <s v="2024"/>
    <s v="CUST025"/>
    <x v="14"/>
    <s v="P002"/>
    <s v="Smartphone"/>
    <x v="0"/>
    <n v="2"/>
    <n v="699.99"/>
    <x v="2"/>
    <s v="West"/>
    <s v="Standard"/>
    <x v="142"/>
    <x v="10"/>
  </r>
  <r>
    <s v="TRX0160"/>
    <x v="99"/>
    <s v="21"/>
    <x v="7"/>
    <s v="2024"/>
    <s v="CUST029"/>
    <x v="23"/>
    <s v="P006"/>
    <s v="Office Chair"/>
    <x v="2"/>
    <n v="4"/>
    <n v="199.99"/>
    <x v="3"/>
    <s v="Central"/>
    <s v="Premium"/>
    <x v="143"/>
    <x v="37"/>
  </r>
  <r>
    <s v="TRX0145"/>
    <x v="100"/>
    <s v="23"/>
    <x v="7"/>
    <s v="2024"/>
    <s v="CUST033"/>
    <x v="37"/>
    <s v="P005"/>
    <s v="Blender"/>
    <x v="1"/>
    <n v="1"/>
    <n v="59.99"/>
    <x v="3"/>
    <s v="West"/>
    <s v="Standard"/>
    <x v="144"/>
    <x v="30"/>
  </r>
  <r>
    <s v="TRX0148"/>
    <x v="100"/>
    <s v="23"/>
    <x v="7"/>
    <s v="2024"/>
    <s v="CUST004"/>
    <x v="31"/>
    <s v="P002"/>
    <s v="Smartphone"/>
    <x v="0"/>
    <n v="3"/>
    <n v="699.99"/>
    <x v="2"/>
    <s v="West"/>
    <s v="Standard"/>
    <x v="145"/>
    <x v="7"/>
  </r>
  <r>
    <s v="TRX0012"/>
    <x v="101"/>
    <s v="26"/>
    <x v="7"/>
    <s v="2024"/>
    <s v="CUST045"/>
    <x v="46"/>
    <s v="P009"/>
    <s v="Monitor"/>
    <x v="0"/>
    <n v="5"/>
    <n v="249.99"/>
    <x v="1"/>
    <s v="North"/>
    <s v="Basic"/>
    <x v="146"/>
    <x v="16"/>
  </r>
  <r>
    <s v="TRX0206"/>
    <x v="102"/>
    <s v="27"/>
    <x v="7"/>
    <s v="2024"/>
    <s v="CUST014"/>
    <x v="21"/>
    <s v="P008"/>
    <s v="Bookshelf"/>
    <x v="2"/>
    <n v="2"/>
    <n v="149.99"/>
    <x v="0"/>
    <s v="South"/>
    <s v="Standard"/>
    <x v="147"/>
    <x v="22"/>
  </r>
  <r>
    <s v="TRX0045"/>
    <x v="103"/>
    <s v="01"/>
    <x v="8"/>
    <s v="2024"/>
    <s v="CUST021"/>
    <x v="2"/>
    <s v="P007"/>
    <s v="Desk"/>
    <x v="2"/>
    <n v="3"/>
    <n v="299.99"/>
    <x v="0"/>
    <s v="South"/>
    <s v="Premium"/>
    <x v="138"/>
    <x v="23"/>
  </r>
  <r>
    <s v="TRX0094"/>
    <x v="103"/>
    <s v="01"/>
    <x v="8"/>
    <s v="2024"/>
    <s v="CUST017"/>
    <x v="6"/>
    <s v="P009"/>
    <s v="Monitor"/>
    <x v="0"/>
    <n v="5"/>
    <n v="249.99"/>
    <x v="0"/>
    <s v="Central"/>
    <s v="Premium"/>
    <x v="148"/>
    <x v="16"/>
  </r>
  <r>
    <s v="TRX0133"/>
    <x v="103"/>
    <s v="01"/>
    <x v="8"/>
    <s v="2024"/>
    <s v="CUST013"/>
    <x v="1"/>
    <s v="P003"/>
    <s v="Headphones"/>
    <x v="0"/>
    <n v="2"/>
    <n v="149.99"/>
    <x v="0"/>
    <s v="South"/>
    <s v="Premium"/>
    <x v="149"/>
    <x v="22"/>
  </r>
  <r>
    <s v="TRX0201"/>
    <x v="103"/>
    <s v="01"/>
    <x v="8"/>
    <s v="2024"/>
    <s v="CUST025"/>
    <x v="14"/>
    <s v="P002"/>
    <s v="Smartphone"/>
    <x v="0"/>
    <n v="5"/>
    <n v="699.99"/>
    <x v="3"/>
    <s v="West"/>
    <s v="Standard"/>
    <x v="150"/>
    <x v="12"/>
  </r>
  <r>
    <s v="TRX0137"/>
    <x v="104"/>
    <s v="03"/>
    <x v="8"/>
    <s v="2024"/>
    <s v="CUST011"/>
    <x v="44"/>
    <s v="P009"/>
    <s v="Monitor"/>
    <x v="0"/>
    <n v="4"/>
    <n v="249.99"/>
    <x v="2"/>
    <s v="East"/>
    <s v="Premium"/>
    <x v="151"/>
    <x v="14"/>
  </r>
  <r>
    <s v="TRX0066"/>
    <x v="105"/>
    <s v="04"/>
    <x v="8"/>
    <s v="2024"/>
    <s v="CUST024"/>
    <x v="5"/>
    <s v="P002"/>
    <s v="Smartphone"/>
    <x v="0"/>
    <n v="4"/>
    <n v="699.99"/>
    <x v="1"/>
    <s v="North"/>
    <s v="Premium"/>
    <x v="152"/>
    <x v="13"/>
  </r>
  <r>
    <s v="TRX0180"/>
    <x v="106"/>
    <s v="09"/>
    <x v="8"/>
    <s v="2024"/>
    <s v="CUST036"/>
    <x v="20"/>
    <s v="P009"/>
    <s v="Monitor"/>
    <x v="0"/>
    <n v="2"/>
    <n v="249.99"/>
    <x v="1"/>
    <s v="Central"/>
    <s v="Premium"/>
    <x v="153"/>
    <x v="36"/>
  </r>
  <r>
    <s v="TRX0082"/>
    <x v="106"/>
    <s v="09"/>
    <x v="8"/>
    <s v="2024"/>
    <s v="CUST005"/>
    <x v="47"/>
    <s v="P005"/>
    <s v="Blender"/>
    <x v="1"/>
    <n v="3"/>
    <n v="59.99"/>
    <x v="0"/>
    <s v="Central"/>
    <s v="Premium"/>
    <x v="154"/>
    <x v="1"/>
  </r>
  <r>
    <s v="TRX0036"/>
    <x v="106"/>
    <s v="09"/>
    <x v="8"/>
    <s v="2024"/>
    <s v="CUST008"/>
    <x v="27"/>
    <s v="P004"/>
    <s v="Coffee Maker"/>
    <x v="1"/>
    <n v="4"/>
    <n v="79.989999999999995"/>
    <x v="3"/>
    <s v="East"/>
    <s v="Standard"/>
    <x v="155"/>
    <x v="40"/>
  </r>
  <r>
    <s v="TRX0198"/>
    <x v="107"/>
    <s v="10"/>
    <x v="8"/>
    <s v="2024"/>
    <s v="CUST030"/>
    <x v="22"/>
    <s v="P004"/>
    <s v="Coffee Maker"/>
    <x v="1"/>
    <n v="3"/>
    <n v="79.989999999999995"/>
    <x v="3"/>
    <s v="East"/>
    <s v="Standard"/>
    <x v="96"/>
    <x v="18"/>
  </r>
  <r>
    <s v="TRX0032"/>
    <x v="108"/>
    <s v="12"/>
    <x v="8"/>
    <s v="2024"/>
    <s v="CUST041"/>
    <x v="10"/>
    <s v="P001"/>
    <s v="Laptop"/>
    <x v="0"/>
    <n v="2"/>
    <n v="899.99"/>
    <x v="0"/>
    <s v="North"/>
    <s v="Basic"/>
    <x v="156"/>
    <x v="43"/>
  </r>
  <r>
    <s v="TRX0081"/>
    <x v="109"/>
    <s v="15"/>
    <x v="8"/>
    <s v="2024"/>
    <s v="CUST007"/>
    <x v="35"/>
    <s v="P008"/>
    <s v="Bookshelf"/>
    <x v="2"/>
    <n v="1"/>
    <n v="149.99"/>
    <x v="3"/>
    <s v="East"/>
    <s v="Standard"/>
    <x v="157"/>
    <x v="5"/>
  </r>
  <r>
    <s v="TRX0224"/>
    <x v="109"/>
    <s v="15"/>
    <x v="8"/>
    <s v="2024"/>
    <s v="CUST031"/>
    <x v="26"/>
    <s v="P007"/>
    <s v="Desk"/>
    <x v="2"/>
    <n v="2"/>
    <n v="299.99"/>
    <x v="0"/>
    <s v="East"/>
    <s v="Premium"/>
    <x v="158"/>
    <x v="31"/>
  </r>
  <r>
    <s v="TRX0028"/>
    <x v="110"/>
    <s v="18"/>
    <x v="8"/>
    <s v="2024"/>
    <s v="CUST002"/>
    <x v="25"/>
    <s v="P005"/>
    <s v="Blender"/>
    <x v="1"/>
    <n v="2"/>
    <n v="59.99"/>
    <x v="0"/>
    <s v="West"/>
    <s v="Basic"/>
    <x v="159"/>
    <x v="3"/>
  </r>
  <r>
    <s v="TRX0183"/>
    <x v="111"/>
    <s v="19"/>
    <x v="8"/>
    <s v="2024"/>
    <s v="CUST007"/>
    <x v="35"/>
    <s v="P010"/>
    <s v="Keyboard"/>
    <x v="0"/>
    <n v="1"/>
    <n v="89.99"/>
    <x v="3"/>
    <s v="Central"/>
    <s v="Standard"/>
    <x v="160"/>
    <x v="27"/>
  </r>
  <r>
    <s v="TRX0163"/>
    <x v="111"/>
    <s v="19"/>
    <x v="8"/>
    <s v="2024"/>
    <s v="CUST019"/>
    <x v="29"/>
    <s v="P001"/>
    <s v="Laptop"/>
    <x v="0"/>
    <n v="5"/>
    <n v="899.99"/>
    <x v="3"/>
    <s v="East"/>
    <s v="Standard"/>
    <x v="161"/>
    <x v="29"/>
  </r>
  <r>
    <s v="TRX0046"/>
    <x v="112"/>
    <s v="20"/>
    <x v="8"/>
    <s v="2024"/>
    <s v="CUST003"/>
    <x v="4"/>
    <s v="P008"/>
    <s v="Bookshelf"/>
    <x v="2"/>
    <n v="2"/>
    <n v="149.99"/>
    <x v="0"/>
    <s v="South"/>
    <s v="Basic"/>
    <x v="162"/>
    <x v="22"/>
  </r>
  <r>
    <s v="TRX0164"/>
    <x v="113"/>
    <s v="22"/>
    <x v="8"/>
    <s v="2024"/>
    <s v="CUST014"/>
    <x v="21"/>
    <s v="P003"/>
    <s v="Headphones"/>
    <x v="0"/>
    <n v="2"/>
    <n v="149.99"/>
    <x v="3"/>
    <s v="West"/>
    <s v="Premium"/>
    <x v="163"/>
    <x v="22"/>
  </r>
  <r>
    <s v="TRX0008"/>
    <x v="113"/>
    <s v="22"/>
    <x v="8"/>
    <s v="2024"/>
    <s v="CUST007"/>
    <x v="35"/>
    <s v="P008"/>
    <s v="Bookshelf"/>
    <x v="2"/>
    <n v="3"/>
    <n v="149.99"/>
    <x v="3"/>
    <s v="North"/>
    <s v="Standard"/>
    <x v="164"/>
    <x v="6"/>
  </r>
  <r>
    <s v="TRX0171"/>
    <x v="114"/>
    <s v="23"/>
    <x v="8"/>
    <s v="2024"/>
    <s v="CUST021"/>
    <x v="2"/>
    <s v="P007"/>
    <s v="Desk"/>
    <x v="2"/>
    <n v="2"/>
    <n v="299.99"/>
    <x v="2"/>
    <s v="South"/>
    <s v="Basic"/>
    <x v="165"/>
    <x v="31"/>
  </r>
  <r>
    <s v="TRX0143"/>
    <x v="115"/>
    <s v="28"/>
    <x v="8"/>
    <s v="2024"/>
    <s v="CUST003"/>
    <x v="4"/>
    <s v="P007"/>
    <s v="Desk"/>
    <x v="2"/>
    <n v="2"/>
    <n v="299.99"/>
    <x v="0"/>
    <s v="West"/>
    <s v="Basic"/>
    <x v="166"/>
    <x v="31"/>
  </r>
  <r>
    <s v="TRX0165"/>
    <x v="115"/>
    <s v="28"/>
    <x v="8"/>
    <s v="2024"/>
    <s v="CUST030"/>
    <x v="22"/>
    <s v="P006"/>
    <s v="Office Chair"/>
    <x v="2"/>
    <n v="4"/>
    <n v="199.99"/>
    <x v="1"/>
    <s v="Central"/>
    <s v="Basic"/>
    <x v="82"/>
    <x v="37"/>
  </r>
  <r>
    <s v="TRX0156"/>
    <x v="116"/>
    <s v="29"/>
    <x v="8"/>
    <s v="2024"/>
    <s v="CUST009"/>
    <x v="7"/>
    <s v="P010"/>
    <s v="Keyboard"/>
    <x v="0"/>
    <n v="1"/>
    <n v="89.99"/>
    <x v="1"/>
    <s v="South"/>
    <s v="Premium"/>
    <x v="167"/>
    <x v="27"/>
  </r>
  <r>
    <s v="TRX0147"/>
    <x v="116"/>
    <s v="29"/>
    <x v="8"/>
    <s v="2024"/>
    <s v="CUST036"/>
    <x v="20"/>
    <s v="P008"/>
    <s v="Bookshelf"/>
    <x v="2"/>
    <n v="5"/>
    <n v="149.99"/>
    <x v="0"/>
    <s v="Central"/>
    <s v="Premium"/>
    <x v="168"/>
    <x v="2"/>
  </r>
  <r>
    <s v="TRX0207"/>
    <x v="117"/>
    <s v="31"/>
    <x v="8"/>
    <s v="2024"/>
    <s v="CUST025"/>
    <x v="14"/>
    <s v="P001"/>
    <s v="Laptop"/>
    <x v="0"/>
    <n v="1"/>
    <n v="899.99"/>
    <x v="2"/>
    <s v="North"/>
    <s v="Premium"/>
    <x v="169"/>
    <x v="8"/>
  </r>
  <r>
    <s v="TRX0056"/>
    <x v="118"/>
    <s v="03"/>
    <x v="9"/>
    <s v="2025"/>
    <s v="CUST019"/>
    <x v="29"/>
    <s v="P010"/>
    <s v="Keyboard"/>
    <x v="0"/>
    <n v="2"/>
    <n v="89.99"/>
    <x v="1"/>
    <s v="South"/>
    <s v="Premium"/>
    <x v="170"/>
    <x v="28"/>
  </r>
  <r>
    <s v="TRX0026"/>
    <x v="119"/>
    <s v="04"/>
    <x v="9"/>
    <s v="2025"/>
    <s v="CUST037"/>
    <x v="48"/>
    <s v="P001"/>
    <s v="Laptop"/>
    <x v="0"/>
    <n v="1"/>
    <n v="899.99"/>
    <x v="2"/>
    <s v="North"/>
    <s v="Standard"/>
    <x v="171"/>
    <x v="8"/>
  </r>
  <r>
    <s v="TRX0237"/>
    <x v="120"/>
    <s v="06"/>
    <x v="9"/>
    <s v="2025"/>
    <s v="CUST006"/>
    <x v="24"/>
    <s v="P003"/>
    <s v="Headphones"/>
    <x v="0"/>
    <n v="5"/>
    <n v="149.99"/>
    <x v="2"/>
    <s v="East"/>
    <s v="Premium"/>
    <x v="34"/>
    <x v="2"/>
  </r>
  <r>
    <s v="TRX0091"/>
    <x v="120"/>
    <s v="06"/>
    <x v="9"/>
    <s v="2025"/>
    <s v="CUST003"/>
    <x v="4"/>
    <s v="P007"/>
    <s v="Desk"/>
    <x v="2"/>
    <n v="3"/>
    <n v="299.99"/>
    <x v="0"/>
    <s v="South"/>
    <s v="Standard"/>
    <x v="172"/>
    <x v="23"/>
  </r>
  <r>
    <s v="TRX0125"/>
    <x v="121"/>
    <s v="09"/>
    <x v="9"/>
    <s v="2025"/>
    <s v="CUST026"/>
    <x v="8"/>
    <s v="P002"/>
    <s v="Smartphone"/>
    <x v="0"/>
    <n v="3"/>
    <n v="699.99"/>
    <x v="1"/>
    <s v="Central"/>
    <s v="Premium"/>
    <x v="173"/>
    <x v="7"/>
  </r>
  <r>
    <s v="TRX0223"/>
    <x v="122"/>
    <s v="10"/>
    <x v="9"/>
    <s v="2025"/>
    <s v="CUST036"/>
    <x v="20"/>
    <s v="P006"/>
    <s v="Office Chair"/>
    <x v="2"/>
    <n v="5"/>
    <n v="199.99"/>
    <x v="2"/>
    <s v="Central"/>
    <s v="Standard"/>
    <x v="174"/>
    <x v="21"/>
  </r>
  <r>
    <s v="TRX0243"/>
    <x v="122"/>
    <s v="10"/>
    <x v="9"/>
    <s v="2025"/>
    <s v="CUST048"/>
    <x v="16"/>
    <s v="P009"/>
    <s v="Monitor"/>
    <x v="0"/>
    <n v="5"/>
    <n v="249.99"/>
    <x v="1"/>
    <s v="South"/>
    <s v="Basic"/>
    <x v="175"/>
    <x v="16"/>
  </r>
  <r>
    <s v="TRX0084"/>
    <x v="123"/>
    <s v="11"/>
    <x v="9"/>
    <s v="2025"/>
    <s v="CUST031"/>
    <x v="26"/>
    <s v="P003"/>
    <s v="Headphones"/>
    <x v="0"/>
    <n v="4"/>
    <n v="149.99"/>
    <x v="3"/>
    <s v="East"/>
    <s v="Standard"/>
    <x v="176"/>
    <x v="9"/>
  </r>
  <r>
    <s v="TRX0238"/>
    <x v="123"/>
    <s v="11"/>
    <x v="9"/>
    <s v="2025"/>
    <s v="CUST038"/>
    <x v="12"/>
    <s v="P002"/>
    <s v="Smartphone"/>
    <x v="0"/>
    <n v="3"/>
    <n v="699.99"/>
    <x v="0"/>
    <s v="North"/>
    <s v="Premium"/>
    <x v="177"/>
    <x v="7"/>
  </r>
  <r>
    <s v="TRX0102"/>
    <x v="124"/>
    <s v="13"/>
    <x v="9"/>
    <s v="2025"/>
    <s v="CUST045"/>
    <x v="46"/>
    <s v="P004"/>
    <s v="Coffee Maker"/>
    <x v="1"/>
    <n v="1"/>
    <n v="79.989999999999995"/>
    <x v="1"/>
    <s v="South"/>
    <s v="Basic"/>
    <x v="178"/>
    <x v="26"/>
  </r>
  <r>
    <s v="TRX0022"/>
    <x v="124"/>
    <s v="13"/>
    <x v="9"/>
    <s v="2025"/>
    <s v="CUST025"/>
    <x v="14"/>
    <s v="P007"/>
    <s v="Desk"/>
    <x v="2"/>
    <n v="1"/>
    <n v="299.99"/>
    <x v="1"/>
    <s v="North"/>
    <s v="Basic"/>
    <x v="179"/>
    <x v="34"/>
  </r>
  <r>
    <s v="TRX0087"/>
    <x v="125"/>
    <s v="14"/>
    <x v="9"/>
    <s v="2025"/>
    <s v="CUST028"/>
    <x v="32"/>
    <s v="P009"/>
    <s v="Monitor"/>
    <x v="0"/>
    <n v="4"/>
    <n v="249.99"/>
    <x v="1"/>
    <s v="North"/>
    <s v="Premium"/>
    <x v="116"/>
    <x v="14"/>
  </r>
  <r>
    <s v="TRX0107"/>
    <x v="125"/>
    <s v="14"/>
    <x v="9"/>
    <s v="2025"/>
    <s v="CUST030"/>
    <x v="22"/>
    <s v="P003"/>
    <s v="Headphones"/>
    <x v="0"/>
    <n v="2"/>
    <n v="149.99"/>
    <x v="0"/>
    <s v="North"/>
    <s v="Standard"/>
    <x v="180"/>
    <x v="22"/>
  </r>
  <r>
    <s v="TRX0051"/>
    <x v="125"/>
    <s v="14"/>
    <x v="9"/>
    <s v="2025"/>
    <s v="CUST032"/>
    <x v="42"/>
    <s v="P007"/>
    <s v="Desk"/>
    <x v="2"/>
    <n v="3"/>
    <n v="299.99"/>
    <x v="1"/>
    <s v="South"/>
    <s v="Basic"/>
    <x v="181"/>
    <x v="23"/>
  </r>
  <r>
    <s v="TRX0106"/>
    <x v="126"/>
    <s v="16"/>
    <x v="9"/>
    <s v="2025"/>
    <s v="CUST039"/>
    <x v="40"/>
    <s v="P006"/>
    <s v="Office Chair"/>
    <x v="2"/>
    <n v="4"/>
    <n v="199.99"/>
    <x v="3"/>
    <s v="South"/>
    <s v="Standard"/>
    <x v="182"/>
    <x v="37"/>
  </r>
  <r>
    <s v="TRX0059"/>
    <x v="126"/>
    <s v="16"/>
    <x v="9"/>
    <s v="2025"/>
    <s v="CUST016"/>
    <x v="39"/>
    <s v="P007"/>
    <s v="Desk"/>
    <x v="2"/>
    <n v="5"/>
    <n v="299.99"/>
    <x v="3"/>
    <s v="Central"/>
    <s v="Basic"/>
    <x v="183"/>
    <x v="17"/>
  </r>
  <r>
    <s v="TRX0072"/>
    <x v="126"/>
    <s v="16"/>
    <x v="9"/>
    <s v="2025"/>
    <s v="CUST009"/>
    <x v="7"/>
    <s v="P008"/>
    <s v="Bookshelf"/>
    <x v="2"/>
    <n v="3"/>
    <n v="149.99"/>
    <x v="1"/>
    <s v="East"/>
    <s v="Standard"/>
    <x v="184"/>
    <x v="6"/>
  </r>
  <r>
    <s v="TRX0110"/>
    <x v="127"/>
    <s v="19"/>
    <x v="9"/>
    <s v="2025"/>
    <s v="CUST006"/>
    <x v="24"/>
    <s v="P005"/>
    <s v="Blender"/>
    <x v="1"/>
    <n v="5"/>
    <n v="59.99"/>
    <x v="3"/>
    <s v="East"/>
    <s v="Basic"/>
    <x v="185"/>
    <x v="42"/>
  </r>
  <r>
    <s v="TRX0126"/>
    <x v="128"/>
    <s v="25"/>
    <x v="9"/>
    <s v="2025"/>
    <s v="CUST022"/>
    <x v="9"/>
    <s v="P005"/>
    <s v="Blender"/>
    <x v="1"/>
    <n v="4"/>
    <n v="59.99"/>
    <x v="3"/>
    <s v="East"/>
    <s v="Standard"/>
    <x v="170"/>
    <x v="20"/>
  </r>
  <r>
    <s v="TRX0159"/>
    <x v="129"/>
    <s v="26"/>
    <x v="9"/>
    <s v="2025"/>
    <s v="CUST024"/>
    <x v="5"/>
    <s v="P009"/>
    <s v="Monitor"/>
    <x v="0"/>
    <n v="4"/>
    <n v="249.99"/>
    <x v="3"/>
    <s v="Central"/>
    <s v="Premium"/>
    <x v="186"/>
    <x v="14"/>
  </r>
  <r>
    <s v="TRX0030"/>
    <x v="130"/>
    <s v="29"/>
    <x v="9"/>
    <s v="2025"/>
    <s v="CUST011"/>
    <x v="44"/>
    <s v="P001"/>
    <s v="Laptop"/>
    <x v="0"/>
    <n v="4"/>
    <n v="899.99"/>
    <x v="2"/>
    <s v="Central"/>
    <s v="Basic"/>
    <x v="187"/>
    <x v="11"/>
  </r>
  <r>
    <s v="TRX0178"/>
    <x v="130"/>
    <s v="29"/>
    <x v="9"/>
    <s v="2025"/>
    <s v="CUST025"/>
    <x v="14"/>
    <s v="P007"/>
    <s v="Desk"/>
    <x v="2"/>
    <n v="3"/>
    <n v="299.99"/>
    <x v="3"/>
    <s v="West"/>
    <s v="Standard"/>
    <x v="188"/>
    <x v="23"/>
  </r>
  <r>
    <s v="TRX0188"/>
    <x v="130"/>
    <s v="29"/>
    <x v="9"/>
    <s v="2025"/>
    <s v="CUST045"/>
    <x v="46"/>
    <s v="P002"/>
    <s v="Smartphone"/>
    <x v="0"/>
    <n v="2"/>
    <n v="699.99"/>
    <x v="3"/>
    <s v="Central"/>
    <s v="Premium"/>
    <x v="189"/>
    <x v="10"/>
  </r>
  <r>
    <s v="TRX0010"/>
    <x v="131"/>
    <s v="31"/>
    <x v="9"/>
    <s v="2025"/>
    <s v="CUST026"/>
    <x v="8"/>
    <s v="P002"/>
    <s v="Smartphone"/>
    <x v="0"/>
    <n v="4"/>
    <n v="699.99"/>
    <x v="3"/>
    <s v="West"/>
    <s v="Premium"/>
    <x v="190"/>
    <x v="13"/>
  </r>
  <r>
    <s v="TRX0069"/>
    <x v="131"/>
    <s v="31"/>
    <x v="9"/>
    <s v="2025"/>
    <s v="CUST029"/>
    <x v="23"/>
    <s v="P010"/>
    <s v="Keyboard"/>
    <x v="0"/>
    <n v="2"/>
    <n v="89.99"/>
    <x v="3"/>
    <s v="South"/>
    <s v="Basic"/>
    <x v="191"/>
    <x v="28"/>
  </r>
  <r>
    <s v="TRX0166"/>
    <x v="131"/>
    <s v="31"/>
    <x v="9"/>
    <s v="2025"/>
    <s v="CUST003"/>
    <x v="4"/>
    <s v="P010"/>
    <s v="Keyboard"/>
    <x v="0"/>
    <n v="3"/>
    <n v="89.99"/>
    <x v="3"/>
    <s v="South"/>
    <s v="Premium"/>
    <x v="192"/>
    <x v="25"/>
  </r>
  <r>
    <s v="TRX0219"/>
    <x v="132"/>
    <s v="04"/>
    <x v="10"/>
    <s v="2025"/>
    <s v="CUST037"/>
    <x v="48"/>
    <s v="P005"/>
    <s v="Blender"/>
    <x v="1"/>
    <n v="1"/>
    <n v="59.99"/>
    <x v="3"/>
    <s v="Central"/>
    <s v="Standard"/>
    <x v="193"/>
    <x v="30"/>
  </r>
  <r>
    <s v="TRX0024"/>
    <x v="133"/>
    <s v="07"/>
    <x v="10"/>
    <s v="2025"/>
    <s v="CUST042"/>
    <x v="43"/>
    <s v="P008"/>
    <s v="Bookshelf"/>
    <x v="2"/>
    <n v="3"/>
    <n v="149.99"/>
    <x v="3"/>
    <s v="North"/>
    <s v="Premium"/>
    <x v="170"/>
    <x v="6"/>
  </r>
  <r>
    <s v="TRX0105"/>
    <x v="133"/>
    <s v="07"/>
    <x v="10"/>
    <s v="2025"/>
    <s v="CUST048"/>
    <x v="16"/>
    <s v="P007"/>
    <s v="Desk"/>
    <x v="2"/>
    <n v="5"/>
    <n v="299.99"/>
    <x v="1"/>
    <s v="South"/>
    <s v="Basic"/>
    <x v="194"/>
    <x v="17"/>
  </r>
  <r>
    <s v="TRX0011"/>
    <x v="134"/>
    <s v="08"/>
    <x v="10"/>
    <s v="2025"/>
    <s v="CUST040"/>
    <x v="30"/>
    <s v="P005"/>
    <s v="Blender"/>
    <x v="1"/>
    <n v="5"/>
    <n v="59.99"/>
    <x v="3"/>
    <s v="Central"/>
    <s v="Standard"/>
    <x v="195"/>
    <x v="42"/>
  </r>
  <r>
    <s v="TRX0187"/>
    <x v="135"/>
    <s v="13"/>
    <x v="10"/>
    <s v="2025"/>
    <s v="CUST036"/>
    <x v="20"/>
    <s v="P004"/>
    <s v="Coffee Maker"/>
    <x v="1"/>
    <n v="3"/>
    <n v="79.989999999999995"/>
    <x v="0"/>
    <s v="East"/>
    <s v="Premium"/>
    <x v="179"/>
    <x v="18"/>
  </r>
  <r>
    <s v="TRX0089"/>
    <x v="136"/>
    <s v="16"/>
    <x v="10"/>
    <s v="2025"/>
    <s v="CUST021"/>
    <x v="2"/>
    <s v="P006"/>
    <s v="Office Chair"/>
    <x v="2"/>
    <n v="3"/>
    <n v="199.99"/>
    <x v="0"/>
    <s v="Central"/>
    <s v="Basic"/>
    <x v="196"/>
    <x v="24"/>
  </r>
  <r>
    <s v="TRX0196"/>
    <x v="136"/>
    <s v="16"/>
    <x v="10"/>
    <s v="2025"/>
    <s v="CUST023"/>
    <x v="0"/>
    <s v="P010"/>
    <s v="Keyboard"/>
    <x v="0"/>
    <n v="2"/>
    <n v="89.99"/>
    <x v="2"/>
    <s v="Central"/>
    <s v="Basic"/>
    <x v="197"/>
    <x v="28"/>
  </r>
  <r>
    <s v="TRX0118"/>
    <x v="137"/>
    <s v="17"/>
    <x v="10"/>
    <s v="2025"/>
    <s v="CUST015"/>
    <x v="45"/>
    <s v="P008"/>
    <s v="Bookshelf"/>
    <x v="2"/>
    <n v="2"/>
    <n v="149.99"/>
    <x v="0"/>
    <s v="South"/>
    <s v="Premium"/>
    <x v="198"/>
    <x v="22"/>
  </r>
  <r>
    <s v="TRX0179"/>
    <x v="138"/>
    <s v="19"/>
    <x v="10"/>
    <s v="2025"/>
    <s v="CUST029"/>
    <x v="23"/>
    <s v="P002"/>
    <s v="Smartphone"/>
    <x v="0"/>
    <n v="5"/>
    <n v="699.99"/>
    <x v="2"/>
    <s v="South"/>
    <s v="Premium"/>
    <x v="54"/>
    <x v="12"/>
  </r>
  <r>
    <s v="TRX0168"/>
    <x v="138"/>
    <s v="19"/>
    <x v="10"/>
    <s v="2025"/>
    <s v="CUST003"/>
    <x v="4"/>
    <s v="P008"/>
    <s v="Bookshelf"/>
    <x v="2"/>
    <n v="3"/>
    <n v="149.99"/>
    <x v="2"/>
    <s v="Central"/>
    <s v="Standard"/>
    <x v="174"/>
    <x v="6"/>
  </r>
  <r>
    <s v="TRX0214"/>
    <x v="139"/>
    <s v="20"/>
    <x v="10"/>
    <s v="2025"/>
    <s v="CUST018"/>
    <x v="17"/>
    <s v="P001"/>
    <s v="Laptop"/>
    <x v="0"/>
    <n v="3"/>
    <n v="899.99"/>
    <x v="0"/>
    <s v="East"/>
    <s v="Standard"/>
    <x v="199"/>
    <x v="4"/>
  </r>
  <r>
    <s v="TRX0221"/>
    <x v="139"/>
    <s v="20"/>
    <x v="10"/>
    <s v="2025"/>
    <s v="CUST033"/>
    <x v="37"/>
    <s v="P006"/>
    <s v="Office Chair"/>
    <x v="2"/>
    <n v="3"/>
    <n v="199.99"/>
    <x v="0"/>
    <s v="West"/>
    <s v="Premium"/>
    <x v="31"/>
    <x v="24"/>
  </r>
  <r>
    <s v="TRX0083"/>
    <x v="140"/>
    <s v="22"/>
    <x v="10"/>
    <s v="2025"/>
    <s v="CUST017"/>
    <x v="6"/>
    <s v="P007"/>
    <s v="Desk"/>
    <x v="2"/>
    <n v="5"/>
    <n v="299.99"/>
    <x v="0"/>
    <s v="West"/>
    <s v="Standard"/>
    <x v="200"/>
    <x v="17"/>
  </r>
  <r>
    <s v="TRX0151"/>
    <x v="140"/>
    <s v="22"/>
    <x v="10"/>
    <s v="2025"/>
    <s v="CUST040"/>
    <x v="30"/>
    <s v="P002"/>
    <s v="Smartphone"/>
    <x v="0"/>
    <n v="1"/>
    <n v="699.99"/>
    <x v="2"/>
    <s v="West"/>
    <s v="Basic"/>
    <x v="201"/>
    <x v="38"/>
  </r>
  <r>
    <s v="TRX0047"/>
    <x v="141"/>
    <s v="23"/>
    <x v="10"/>
    <s v="2025"/>
    <s v="CUST042"/>
    <x v="43"/>
    <s v="P002"/>
    <s v="Smartphone"/>
    <x v="0"/>
    <n v="1"/>
    <n v="699.99"/>
    <x v="0"/>
    <s v="North"/>
    <s v="Premium"/>
    <x v="145"/>
    <x v="38"/>
  </r>
  <r>
    <s v="TRX0200"/>
    <x v="141"/>
    <s v="23"/>
    <x v="10"/>
    <s v="2025"/>
    <s v="CUST037"/>
    <x v="48"/>
    <s v="P008"/>
    <s v="Bookshelf"/>
    <x v="2"/>
    <n v="4"/>
    <n v="149.99"/>
    <x v="2"/>
    <s v="North"/>
    <s v="Premium"/>
    <x v="30"/>
    <x v="9"/>
  </r>
  <r>
    <s v="TRX0062"/>
    <x v="141"/>
    <s v="23"/>
    <x v="10"/>
    <s v="2025"/>
    <s v="CUST016"/>
    <x v="39"/>
    <s v="P010"/>
    <s v="Keyboard"/>
    <x v="0"/>
    <n v="5"/>
    <n v="89.99"/>
    <x v="2"/>
    <s v="West"/>
    <s v="Premium"/>
    <x v="202"/>
    <x v="19"/>
  </r>
  <r>
    <s v="TRX0182"/>
    <x v="142"/>
    <s v="24"/>
    <x v="10"/>
    <s v="2025"/>
    <s v="CUST031"/>
    <x v="26"/>
    <s v="P006"/>
    <s v="Office Chair"/>
    <x v="2"/>
    <n v="2"/>
    <n v="199.99"/>
    <x v="0"/>
    <s v="Central"/>
    <s v="Premium"/>
    <x v="203"/>
    <x v="35"/>
  </r>
  <r>
    <s v="TRX0229"/>
    <x v="143"/>
    <s v="27"/>
    <x v="10"/>
    <s v="2025"/>
    <s v="CUST015"/>
    <x v="45"/>
    <s v="P005"/>
    <s v="Blender"/>
    <x v="1"/>
    <n v="4"/>
    <n v="59.99"/>
    <x v="0"/>
    <s v="West"/>
    <s v="Standard"/>
    <x v="204"/>
    <x v="20"/>
  </r>
  <r>
    <s v="TRX0048"/>
    <x v="143"/>
    <s v="27"/>
    <x v="10"/>
    <s v="2025"/>
    <s v="CUST048"/>
    <x v="16"/>
    <s v="P007"/>
    <s v="Desk"/>
    <x v="2"/>
    <n v="2"/>
    <n v="299.99"/>
    <x v="2"/>
    <s v="South"/>
    <s v="Basic"/>
    <x v="205"/>
    <x v="31"/>
  </r>
  <r>
    <s v="TRX0227"/>
    <x v="144"/>
    <s v="02"/>
    <x v="11"/>
    <s v="2025"/>
    <s v="CUST017"/>
    <x v="6"/>
    <s v="P008"/>
    <s v="Bookshelf"/>
    <x v="2"/>
    <n v="2"/>
    <n v="149.99"/>
    <x v="0"/>
    <s v="Central"/>
    <s v="Basic"/>
    <x v="32"/>
    <x v="22"/>
  </r>
  <r>
    <s v="TRX0226"/>
    <x v="145"/>
    <s v="04"/>
    <x v="11"/>
    <s v="2025"/>
    <s v="CUST039"/>
    <x v="40"/>
    <s v="P002"/>
    <s v="Smartphone"/>
    <x v="0"/>
    <n v="5"/>
    <n v="699.99"/>
    <x v="3"/>
    <s v="East"/>
    <s v="Premium"/>
    <x v="65"/>
    <x v="12"/>
  </r>
  <r>
    <s v="TRX0053"/>
    <x v="146"/>
    <s v="05"/>
    <x v="11"/>
    <s v="2025"/>
    <s v="CUST043"/>
    <x v="11"/>
    <s v="P005"/>
    <s v="Blender"/>
    <x v="1"/>
    <n v="5"/>
    <n v="59.99"/>
    <x v="0"/>
    <s v="West"/>
    <s v="Premium"/>
    <x v="206"/>
    <x v="42"/>
  </r>
  <r>
    <s v="TRX0233"/>
    <x v="147"/>
    <s v="07"/>
    <x v="11"/>
    <s v="2025"/>
    <s v="CUST023"/>
    <x v="0"/>
    <s v="P010"/>
    <s v="Keyboard"/>
    <x v="0"/>
    <n v="2"/>
    <n v="89.99"/>
    <x v="1"/>
    <s v="West"/>
    <s v="Premium"/>
    <x v="4"/>
    <x v="28"/>
  </r>
  <r>
    <s v="TRX0175"/>
    <x v="147"/>
    <s v="07"/>
    <x v="11"/>
    <s v="2025"/>
    <s v="CUST030"/>
    <x v="22"/>
    <s v="P009"/>
    <s v="Monitor"/>
    <x v="0"/>
    <n v="5"/>
    <n v="249.99"/>
    <x v="0"/>
    <s v="East"/>
    <s v="Standard"/>
    <x v="207"/>
    <x v="16"/>
  </r>
  <r>
    <s v="TRX0186"/>
    <x v="148"/>
    <s v="08"/>
    <x v="11"/>
    <s v="2025"/>
    <s v="CUST039"/>
    <x v="40"/>
    <s v="P008"/>
    <s v="Bookshelf"/>
    <x v="2"/>
    <n v="2"/>
    <n v="149.99"/>
    <x v="2"/>
    <s v="Central"/>
    <s v="Premium"/>
    <x v="208"/>
    <x v="22"/>
  </r>
  <r>
    <s v="TRX0016"/>
    <x v="148"/>
    <s v="08"/>
    <x v="11"/>
    <s v="2025"/>
    <s v="CUST035"/>
    <x v="28"/>
    <s v="P001"/>
    <s v="Laptop"/>
    <x v="0"/>
    <n v="5"/>
    <n v="899.99"/>
    <x v="2"/>
    <s v="East"/>
    <s v="Premium"/>
    <x v="64"/>
    <x v="29"/>
  </r>
  <r>
    <s v="TRX0199"/>
    <x v="148"/>
    <s v="08"/>
    <x v="11"/>
    <s v="2025"/>
    <s v="CUST017"/>
    <x v="6"/>
    <s v="P008"/>
    <s v="Bookshelf"/>
    <x v="2"/>
    <n v="4"/>
    <n v="149.99"/>
    <x v="0"/>
    <s v="Central"/>
    <s v="Standard"/>
    <x v="209"/>
    <x v="9"/>
  </r>
  <r>
    <s v="TRX0038"/>
    <x v="149"/>
    <s v="10"/>
    <x v="11"/>
    <s v="2025"/>
    <s v="CUST035"/>
    <x v="28"/>
    <s v="P009"/>
    <s v="Monitor"/>
    <x v="0"/>
    <n v="1"/>
    <n v="249.99"/>
    <x v="0"/>
    <s v="North"/>
    <s v="Standard"/>
    <x v="210"/>
    <x v="39"/>
  </r>
  <r>
    <s v="TRX0014"/>
    <x v="150"/>
    <s v="18"/>
    <x v="11"/>
    <s v="2025"/>
    <s v="CUST033"/>
    <x v="37"/>
    <s v="P005"/>
    <s v="Blender"/>
    <x v="1"/>
    <n v="2"/>
    <n v="59.99"/>
    <x v="1"/>
    <s v="West"/>
    <s v="Basic"/>
    <x v="211"/>
    <x v="3"/>
  </r>
  <r>
    <s v="TRX0003"/>
    <x v="151"/>
    <s v="21"/>
    <x v="11"/>
    <s v="2025"/>
    <s v="CUST002"/>
    <x v="25"/>
    <s v="P008"/>
    <s v="Bookshelf"/>
    <x v="2"/>
    <n v="2"/>
    <n v="149.99"/>
    <x v="0"/>
    <s v="West"/>
    <s v="Premium"/>
    <x v="212"/>
    <x v="22"/>
  </r>
  <r>
    <s v="TRX0124"/>
    <x v="151"/>
    <s v="21"/>
    <x v="11"/>
    <s v="2025"/>
    <s v="CUST040"/>
    <x v="30"/>
    <s v="P001"/>
    <s v="Laptop"/>
    <x v="0"/>
    <n v="3"/>
    <n v="899.99"/>
    <x v="3"/>
    <s v="North"/>
    <s v="Premium"/>
    <x v="213"/>
    <x v="4"/>
  </r>
  <r>
    <s v="TRX0013"/>
    <x v="151"/>
    <s v="21"/>
    <x v="11"/>
    <s v="2025"/>
    <s v="CUST024"/>
    <x v="5"/>
    <s v="P001"/>
    <s v="Laptop"/>
    <x v="0"/>
    <n v="3"/>
    <n v="899.99"/>
    <x v="2"/>
    <s v="North"/>
    <s v="Basic"/>
    <x v="214"/>
    <x v="4"/>
  </r>
  <r>
    <s v="TRX0019"/>
    <x v="152"/>
    <s v="23"/>
    <x v="11"/>
    <s v="2025"/>
    <s v="CUST023"/>
    <x v="0"/>
    <s v="P007"/>
    <s v="Desk"/>
    <x v="2"/>
    <n v="3"/>
    <n v="299.99"/>
    <x v="1"/>
    <s v="West"/>
    <s v="Premium"/>
    <x v="215"/>
    <x v="23"/>
  </r>
  <r>
    <s v="TRX0050"/>
    <x v="153"/>
    <s v="24"/>
    <x v="11"/>
    <s v="2025"/>
    <s v="CUST001"/>
    <x v="49"/>
    <s v="P008"/>
    <s v="Bookshelf"/>
    <x v="2"/>
    <n v="4"/>
    <n v="149.99"/>
    <x v="2"/>
    <s v="West"/>
    <s v="Standard"/>
    <x v="144"/>
    <x v="9"/>
  </r>
  <r>
    <s v="TRX0152"/>
    <x v="154"/>
    <s v="27"/>
    <x v="11"/>
    <s v="2025"/>
    <s v="CUST044"/>
    <x v="19"/>
    <s v="P004"/>
    <s v="Coffee Maker"/>
    <x v="1"/>
    <n v="4"/>
    <n v="79.989999999999995"/>
    <x v="1"/>
    <s v="Central"/>
    <s v="Basic"/>
    <x v="216"/>
    <x v="40"/>
  </r>
  <r>
    <s v="TRX0213"/>
    <x v="155"/>
    <s v="29"/>
    <x v="11"/>
    <s v="2025"/>
    <s v="CUST020"/>
    <x v="36"/>
    <s v="P010"/>
    <s v="Keyboard"/>
    <x v="0"/>
    <n v="5"/>
    <n v="89.99"/>
    <x v="2"/>
    <s v="South"/>
    <s v="Basic"/>
    <x v="217"/>
    <x v="19"/>
  </r>
  <r>
    <s v="TRX0197"/>
    <x v="156"/>
    <s v="30"/>
    <x v="11"/>
    <s v="2025"/>
    <s v="CUST048"/>
    <x v="16"/>
    <s v="P008"/>
    <s v="Bookshelf"/>
    <x v="2"/>
    <n v="3"/>
    <n v="149.99"/>
    <x v="2"/>
    <s v="Central"/>
    <s v="Standard"/>
    <x v="218"/>
    <x v="6"/>
  </r>
  <r>
    <s v="TRX0250"/>
    <x v="156"/>
    <s v="30"/>
    <x v="11"/>
    <s v="2025"/>
    <s v="CUST026"/>
    <x v="8"/>
    <s v="P010"/>
    <s v="Keyboard"/>
    <x v="0"/>
    <n v="2"/>
    <n v="89.99"/>
    <x v="3"/>
    <s v="West"/>
    <s v="Premium"/>
    <x v="164"/>
    <x v="28"/>
  </r>
  <r>
    <s v="TRX0068"/>
    <x v="157"/>
    <s v="01"/>
    <x v="0"/>
    <s v="2025"/>
    <s v="CUST044"/>
    <x v="19"/>
    <s v="P002"/>
    <s v="Smartphone"/>
    <x v="0"/>
    <n v="2"/>
    <n v="699.99"/>
    <x v="2"/>
    <s v="North"/>
    <s v="Standard"/>
    <x v="111"/>
    <x v="10"/>
  </r>
  <r>
    <s v="TRX0144"/>
    <x v="158"/>
    <s v="02"/>
    <x v="0"/>
    <s v="2025"/>
    <s v="CUST029"/>
    <x v="23"/>
    <s v="P001"/>
    <s v="Laptop"/>
    <x v="0"/>
    <n v="3"/>
    <n v="899.99"/>
    <x v="0"/>
    <s v="Central"/>
    <s v="Standard"/>
    <x v="115"/>
    <x v="4"/>
  </r>
  <r>
    <s v="TRX0039"/>
    <x v="159"/>
    <s v="08"/>
    <x v="0"/>
    <s v="2025"/>
    <s v="CUST048"/>
    <x v="16"/>
    <s v="P004"/>
    <s v="Coffee Maker"/>
    <x v="1"/>
    <n v="3"/>
    <n v="79.989999999999995"/>
    <x v="1"/>
    <s v="North"/>
    <s v="Basic"/>
    <x v="219"/>
    <x v="18"/>
  </r>
  <r>
    <s v="TRX0116"/>
    <x v="160"/>
    <s v="09"/>
    <x v="0"/>
    <s v="2025"/>
    <s v="CUST009"/>
    <x v="7"/>
    <s v="P010"/>
    <s v="Keyboard"/>
    <x v="0"/>
    <n v="1"/>
    <n v="89.99"/>
    <x v="3"/>
    <s v="East"/>
    <s v="Basic"/>
    <x v="220"/>
    <x v="27"/>
  </r>
  <r>
    <s v="TRX0120"/>
    <x v="161"/>
    <s v="11"/>
    <x v="0"/>
    <s v="2025"/>
    <s v="CUST045"/>
    <x v="46"/>
    <s v="P002"/>
    <s v="Smartphone"/>
    <x v="0"/>
    <n v="3"/>
    <n v="699.99"/>
    <x v="2"/>
    <s v="North"/>
    <s v="Basic"/>
    <x v="67"/>
    <x v="7"/>
  </r>
  <r>
    <s v="TRX0103"/>
    <x v="161"/>
    <s v="11"/>
    <x v="0"/>
    <s v="2025"/>
    <s v="CUST039"/>
    <x v="40"/>
    <s v="P010"/>
    <s v="Keyboard"/>
    <x v="0"/>
    <n v="2"/>
    <n v="89.99"/>
    <x v="3"/>
    <s v="East"/>
    <s v="Basic"/>
    <x v="221"/>
    <x v="28"/>
  </r>
  <r>
    <s v="TRX0064"/>
    <x v="161"/>
    <s v="11"/>
    <x v="0"/>
    <s v="2025"/>
    <s v="CUST031"/>
    <x v="26"/>
    <s v="P010"/>
    <s v="Keyboard"/>
    <x v="0"/>
    <n v="3"/>
    <n v="89.99"/>
    <x v="3"/>
    <s v="North"/>
    <s v="Premium"/>
    <x v="22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ustomer sales" cacheId="1"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14">
  <location ref="G3:H14"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axis="axisRow" compact="0" outline="0"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name="Total_Amount" dataField="1" compact="0" numFmtId="164" outline="0" showAll="0" includeNewItemsInFilter="1">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6"/>
  </rowFields>
  <rowItems count="11">
    <i>
      <x v="1"/>
    </i>
    <i>
      <x v="6"/>
    </i>
    <i>
      <x v="9"/>
    </i>
    <i>
      <x v="11"/>
    </i>
    <i>
      <x v="22"/>
    </i>
    <i>
      <x v="24"/>
    </i>
    <i>
      <x v="27"/>
    </i>
    <i>
      <x v="32"/>
    </i>
    <i>
      <x v="36"/>
    </i>
    <i>
      <x v="37"/>
    </i>
    <i t="grand">
      <x/>
    </i>
  </rowItems>
  <colItems count="1">
    <i/>
  </colItems>
  <dataFields count="1">
    <dataField name="Sum of Total_Amount" fld="16" baseField="0" baseItem="0" numFmtId="164"/>
  </dataFields>
  <chartFormats count="5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37"/>
          </reference>
        </references>
      </pivotArea>
    </chartFormat>
    <chartFormat chart="6" format="2">
      <pivotArea type="data" outline="0" fieldPosition="0">
        <references count="2">
          <reference field="4294967294" count="1" selected="0">
            <x v="0"/>
          </reference>
          <reference field="6" count="1" selected="0">
            <x v="36"/>
          </reference>
        </references>
      </pivotArea>
    </chartFormat>
    <chartFormat chart="6" format="3">
      <pivotArea type="data" outline="0" fieldPosition="0">
        <references count="2">
          <reference field="4294967294" count="1" selected="0">
            <x v="0"/>
          </reference>
          <reference field="6" count="1" selected="0">
            <x v="32"/>
          </reference>
        </references>
      </pivotArea>
    </chartFormat>
    <chartFormat chart="6" format="4">
      <pivotArea type="data" outline="0" fieldPosition="0">
        <references count="2">
          <reference field="4294967294" count="1" selected="0">
            <x v="0"/>
          </reference>
          <reference field="6" count="1" selected="0">
            <x v="27"/>
          </reference>
        </references>
      </pivotArea>
    </chartFormat>
    <chartFormat chart="6" format="5">
      <pivotArea type="data" outline="0" fieldPosition="0">
        <references count="2">
          <reference field="4294967294" count="1" selected="0">
            <x v="0"/>
          </reference>
          <reference field="6" count="1" selected="0">
            <x v="24"/>
          </reference>
        </references>
      </pivotArea>
    </chartFormat>
    <chartFormat chart="6" format="6">
      <pivotArea type="data" outline="0" fieldPosition="0">
        <references count="2">
          <reference field="4294967294" count="1" selected="0">
            <x v="0"/>
          </reference>
          <reference field="6" count="1" selected="0">
            <x v="22"/>
          </reference>
        </references>
      </pivotArea>
    </chartFormat>
    <chartFormat chart="6" format="7">
      <pivotArea type="data" outline="0" fieldPosition="0">
        <references count="2">
          <reference field="4294967294" count="1" selected="0">
            <x v="0"/>
          </reference>
          <reference field="6" count="1" selected="0">
            <x v="11"/>
          </reference>
        </references>
      </pivotArea>
    </chartFormat>
    <chartFormat chart="6" format="8">
      <pivotArea type="data" outline="0" fieldPosition="0">
        <references count="2">
          <reference field="4294967294" count="1" selected="0">
            <x v="0"/>
          </reference>
          <reference field="6" count="1" selected="0">
            <x v="9"/>
          </reference>
        </references>
      </pivotArea>
    </chartFormat>
    <chartFormat chart="6" format="9">
      <pivotArea type="data" outline="0" fieldPosition="0">
        <references count="2">
          <reference field="4294967294" count="1" selected="0">
            <x v="0"/>
          </reference>
          <reference field="6" count="1" selected="0">
            <x v="6"/>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6" count="1" selected="0">
            <x v="1"/>
          </reference>
        </references>
      </pivotArea>
    </chartFormat>
    <chartFormat chart="10" format="24">
      <pivotArea type="data" outline="0" fieldPosition="0">
        <references count="2">
          <reference field="4294967294" count="1" selected="0">
            <x v="0"/>
          </reference>
          <reference field="6" count="1" selected="0">
            <x v="6"/>
          </reference>
        </references>
      </pivotArea>
    </chartFormat>
    <chartFormat chart="10" format="25">
      <pivotArea type="data" outline="0" fieldPosition="0">
        <references count="2">
          <reference field="4294967294" count="1" selected="0">
            <x v="0"/>
          </reference>
          <reference field="6" count="1" selected="0">
            <x v="9"/>
          </reference>
        </references>
      </pivotArea>
    </chartFormat>
    <chartFormat chart="10" format="26">
      <pivotArea type="data" outline="0" fieldPosition="0">
        <references count="2">
          <reference field="4294967294" count="1" selected="0">
            <x v="0"/>
          </reference>
          <reference field="6" count="1" selected="0">
            <x v="11"/>
          </reference>
        </references>
      </pivotArea>
    </chartFormat>
    <chartFormat chart="10" format="27">
      <pivotArea type="data" outline="0" fieldPosition="0">
        <references count="2">
          <reference field="4294967294" count="1" selected="0">
            <x v="0"/>
          </reference>
          <reference field="6" count="1" selected="0">
            <x v="22"/>
          </reference>
        </references>
      </pivotArea>
    </chartFormat>
    <chartFormat chart="10" format="28">
      <pivotArea type="data" outline="0" fieldPosition="0">
        <references count="2">
          <reference field="4294967294" count="1" selected="0">
            <x v="0"/>
          </reference>
          <reference field="6" count="1" selected="0">
            <x v="24"/>
          </reference>
        </references>
      </pivotArea>
    </chartFormat>
    <chartFormat chart="10" format="29">
      <pivotArea type="data" outline="0" fieldPosition="0">
        <references count="2">
          <reference field="4294967294" count="1" selected="0">
            <x v="0"/>
          </reference>
          <reference field="6" count="1" selected="0">
            <x v="27"/>
          </reference>
        </references>
      </pivotArea>
    </chartFormat>
    <chartFormat chart="10" format="30">
      <pivotArea type="data" outline="0" fieldPosition="0">
        <references count="2">
          <reference field="4294967294" count="1" selected="0">
            <x v="0"/>
          </reference>
          <reference field="6" count="1" selected="0">
            <x v="32"/>
          </reference>
        </references>
      </pivotArea>
    </chartFormat>
    <chartFormat chart="10" format="31">
      <pivotArea type="data" outline="0" fieldPosition="0">
        <references count="2">
          <reference field="4294967294" count="1" selected="0">
            <x v="0"/>
          </reference>
          <reference field="6" count="1" selected="0">
            <x v="36"/>
          </reference>
        </references>
      </pivotArea>
    </chartFormat>
    <chartFormat chart="10" format="32">
      <pivotArea type="data" outline="0" fieldPosition="0">
        <references count="2">
          <reference field="4294967294" count="1" selected="0">
            <x v="0"/>
          </reference>
          <reference field="6" count="1" selected="0">
            <x v="37"/>
          </reference>
        </references>
      </pivotArea>
    </chartFormat>
    <chartFormat chart="10" format="33">
      <pivotArea type="data" outline="0" fieldPosition="0">
        <references count="2">
          <reference field="4294967294" count="1" selected="0">
            <x v="0"/>
          </reference>
          <reference field="6" count="1" selected="0">
            <x v="38"/>
          </reference>
        </references>
      </pivotArea>
    </chartFormat>
    <chartFormat chart="10" format="34">
      <pivotArea type="data" outline="0" fieldPosition="0">
        <references count="2">
          <reference field="4294967294" count="1" selected="0">
            <x v="0"/>
          </reference>
          <reference field="6" count="1" selected="0">
            <x v="34"/>
          </reference>
        </references>
      </pivotArea>
    </chartFormat>
    <chartFormat chart="10" format="35">
      <pivotArea type="data" outline="0" fieldPosition="0">
        <references count="2">
          <reference field="4294967294" count="1" selected="0">
            <x v="0"/>
          </reference>
          <reference field="6" count="1" selected="0">
            <x v="26"/>
          </reference>
        </references>
      </pivotArea>
    </chartFormat>
    <chartFormat chart="10" format="36">
      <pivotArea type="data" outline="0" fieldPosition="0">
        <references count="2">
          <reference field="4294967294" count="1" selected="0">
            <x v="0"/>
          </reference>
          <reference field="6" count="1" selected="0">
            <x v="18"/>
          </reference>
        </references>
      </pivotArea>
    </chartFormat>
    <chartFormat chart="10" format="37">
      <pivotArea type="data" outline="0" fieldPosition="0">
        <references count="2">
          <reference field="4294967294" count="1" selected="0">
            <x v="0"/>
          </reference>
          <reference field="6" count="1" selected="0">
            <x v="4"/>
          </reference>
        </references>
      </pivotArea>
    </chartFormat>
    <chartFormat chart="10" format="38">
      <pivotArea type="data" outline="0" fieldPosition="0">
        <references count="2">
          <reference field="4294967294" count="1" selected="0">
            <x v="0"/>
          </reference>
          <reference field="6" count="1" selected="0">
            <x v="2"/>
          </reference>
        </references>
      </pivotArea>
    </chartFormat>
    <chartFormat chart="10" format="39">
      <pivotArea type="data" outline="0" fieldPosition="0">
        <references count="2">
          <reference field="4294967294" count="1" selected="0">
            <x v="0"/>
          </reference>
          <reference field="6" count="1" selected="0">
            <x v="48"/>
          </reference>
        </references>
      </pivotArea>
    </chartFormat>
    <chartFormat chart="10" format="40">
      <pivotArea type="data" outline="0" fieldPosition="0">
        <references count="2">
          <reference field="4294967294" count="1" selected="0">
            <x v="0"/>
          </reference>
          <reference field="6" count="1" selected="0">
            <x v="43"/>
          </reference>
        </references>
      </pivotArea>
    </chartFormat>
    <chartFormat chart="10" format="41">
      <pivotArea type="data" outline="0" fieldPosition="0">
        <references count="2">
          <reference field="4294967294" count="1" selected="0">
            <x v="0"/>
          </reference>
          <reference field="6" count="1" selected="0">
            <x v="39"/>
          </reference>
        </references>
      </pivotArea>
    </chartFormat>
    <chartFormat chart="10" format="42">
      <pivotArea type="data" outline="0" fieldPosition="0">
        <references count="2">
          <reference field="4294967294" count="1" selected="0">
            <x v="0"/>
          </reference>
          <reference field="6" count="1" selected="0">
            <x v="25"/>
          </reference>
        </references>
      </pivotArea>
    </chartFormat>
    <chartFormat chart="10" format="43">
      <pivotArea type="data" outline="0" fieldPosition="0">
        <references count="2">
          <reference field="4294967294" count="1" selected="0">
            <x v="0"/>
          </reference>
          <reference field="6" count="1" selected="0">
            <x v="45"/>
          </reference>
        </references>
      </pivotArea>
    </chartFormat>
    <chartFormat chart="10" format="44">
      <pivotArea type="data" outline="0" fieldPosition="0">
        <references count="2">
          <reference field="4294967294" count="1" selected="0">
            <x v="0"/>
          </reference>
          <reference field="6" count="1" selected="0">
            <x v="16"/>
          </reference>
        </references>
      </pivotArea>
    </chartFormat>
    <chartFormat chart="10" format="45">
      <pivotArea type="data" outline="0" fieldPosition="0">
        <references count="2">
          <reference field="4294967294" count="1" selected="0">
            <x v="0"/>
          </reference>
          <reference field="6" count="1" selected="0">
            <x v="12"/>
          </reference>
        </references>
      </pivotArea>
    </chartFormat>
    <chartFormat chart="10" format="46">
      <pivotArea type="data" outline="0" fieldPosition="0">
        <references count="2">
          <reference field="4294967294" count="1" selected="0">
            <x v="0"/>
          </reference>
          <reference field="6" count="1" selected="0">
            <x v="7"/>
          </reference>
        </references>
      </pivotArea>
    </chartFormat>
    <chartFormat chart="10" format="47">
      <pivotArea type="data" outline="0" fieldPosition="0">
        <references count="2">
          <reference field="4294967294" count="1" selected="0">
            <x v="0"/>
          </reference>
          <reference field="6" count="1" selected="0">
            <x v="49"/>
          </reference>
        </references>
      </pivotArea>
    </chartFormat>
    <chartFormat chart="10" format="48">
      <pivotArea type="data" outline="0" fieldPosition="0">
        <references count="2">
          <reference field="4294967294" count="1" selected="0">
            <x v="0"/>
          </reference>
          <reference field="6" count="1" selected="0">
            <x v="44"/>
          </reference>
        </references>
      </pivotArea>
    </chartFormat>
    <chartFormat chart="10" format="49">
      <pivotArea type="data" outline="0" fieldPosition="0">
        <references count="2">
          <reference field="4294967294" count="1" selected="0">
            <x v="0"/>
          </reference>
          <reference field="6" count="1" selected="0">
            <x v="41"/>
          </reference>
        </references>
      </pivotArea>
    </chartFormat>
    <chartFormat chart="10" format="50">
      <pivotArea type="data" outline="0" fieldPosition="0">
        <references count="2">
          <reference field="4294967294" count="1" selected="0">
            <x v="0"/>
          </reference>
          <reference field="6" count="1" selected="0">
            <x v="20"/>
          </reference>
        </references>
      </pivotArea>
    </chartFormat>
    <chartFormat chart="10" format="51">
      <pivotArea type="data" outline="0" fieldPosition="0">
        <references count="2">
          <reference field="4294967294" count="1" selected="0">
            <x v="0"/>
          </reference>
          <reference field="6" count="1" selected="0">
            <x v="17"/>
          </reference>
        </references>
      </pivotArea>
    </chartFormat>
    <chartFormat chart="10" format="52">
      <pivotArea type="data" outline="0" fieldPosition="0">
        <references count="2">
          <reference field="4294967294" count="1" selected="0">
            <x v="0"/>
          </reference>
          <reference field="6" count="1" selected="0">
            <x v="15"/>
          </reference>
        </references>
      </pivotArea>
    </chartFormat>
    <chartFormat chart="10" format="53">
      <pivotArea type="data" outline="0" fieldPosition="0">
        <references count="2">
          <reference field="4294967294" count="1" selected="0">
            <x v="0"/>
          </reference>
          <reference field="6" count="1" selected="0">
            <x v="29"/>
          </reference>
        </references>
      </pivotArea>
    </chartFormat>
    <chartFormat chart="10" format="54">
      <pivotArea type="data" outline="0" fieldPosition="0">
        <references count="2">
          <reference field="4294967294" count="1" selected="0">
            <x v="0"/>
          </reference>
          <reference field="6" count="1" selected="0">
            <x v="5"/>
          </reference>
        </references>
      </pivotArea>
    </chartFormat>
    <chartFormat chart="10" format="55">
      <pivotArea type="data" outline="0" fieldPosition="0">
        <references count="2">
          <reference field="4294967294" count="1" selected="0">
            <x v="0"/>
          </reference>
          <reference field="6" count="1" selected="0">
            <x v="8"/>
          </reference>
        </references>
      </pivotArea>
    </chartFormat>
    <chartFormat chart="10" format="56">
      <pivotArea type="data" outline="0" fieldPosition="0">
        <references count="2">
          <reference field="4294967294" count="1" selected="0">
            <x v="0"/>
          </reference>
          <reference field="6" count="1" selected="0">
            <x v="13"/>
          </reference>
        </references>
      </pivotArea>
    </chartFormat>
    <chartFormat chart="10" format="57">
      <pivotArea type="data" outline="0" fieldPosition="0">
        <references count="2">
          <reference field="4294967294" count="1" selected="0">
            <x v="0"/>
          </reference>
          <reference field="6" count="1" selected="0">
            <x v="47"/>
          </reference>
        </references>
      </pivotArea>
    </chartFormat>
    <chartFormat chart="10" format="58">
      <pivotArea type="data" outline="0" fieldPosition="0">
        <references count="2">
          <reference field="4294967294" count="1" selected="0">
            <x v="0"/>
          </reference>
          <reference field="6" count="1" selected="0">
            <x v="35"/>
          </reference>
        </references>
      </pivotArea>
    </chartFormat>
    <chartFormat chart="10" format="59">
      <pivotArea type="data" outline="0" fieldPosition="0">
        <references count="2">
          <reference field="4294967294" count="1" selected="0">
            <x v="0"/>
          </reference>
          <reference field="6" count="1" selected="0">
            <x v="33"/>
          </reference>
        </references>
      </pivotArea>
    </chartFormat>
    <chartFormat chart="10" format="60">
      <pivotArea type="data" outline="0" fieldPosition="0">
        <references count="2">
          <reference field="4294967294" count="1" selected="0">
            <x v="0"/>
          </reference>
          <reference field="6" count="1" selected="0">
            <x v="46"/>
          </reference>
        </references>
      </pivotArea>
    </chartFormat>
    <chartFormat chart="10" format="61">
      <pivotArea type="data" outline="0" fieldPosition="0">
        <references count="2">
          <reference field="4294967294" count="1" selected="0">
            <x v="0"/>
          </reference>
          <reference field="6" count="1" selected="0">
            <x v="14"/>
          </reference>
        </references>
      </pivotArea>
    </chartFormat>
    <chartFormat chart="10" format="62">
      <pivotArea type="data" outline="0" fieldPosition="0">
        <references count="2">
          <reference field="4294967294" count="1" selected="0">
            <x v="0"/>
          </reference>
          <reference field="6" count="1" selected="0">
            <x v="42"/>
          </reference>
        </references>
      </pivotArea>
    </chartFormat>
    <chartFormat chart="10" format="63">
      <pivotArea type="data" outline="0" fieldPosition="0">
        <references count="2">
          <reference field="4294967294" count="1" selected="0">
            <x v="0"/>
          </reference>
          <reference field="6" count="1" selected="0">
            <x v="28"/>
          </reference>
        </references>
      </pivotArea>
    </chartFormat>
    <chartFormat chart="10" format="64">
      <pivotArea type="data" outline="0" fieldPosition="0">
        <references count="2">
          <reference field="4294967294" count="1" selected="0">
            <x v="0"/>
          </reference>
          <reference field="6" count="1" selected="0">
            <x v="21"/>
          </reference>
        </references>
      </pivotArea>
    </chartFormat>
    <chartFormat chart="10" format="65">
      <pivotArea type="data" outline="0" fieldPosition="0">
        <references count="2">
          <reference field="4294967294" count="1" selected="0">
            <x v="0"/>
          </reference>
          <reference field="6" count="1" selected="0">
            <x v="0"/>
          </reference>
        </references>
      </pivotArea>
    </chartFormat>
    <chartFormat chart="10" format="66">
      <pivotArea type="data" outline="0" fieldPosition="0">
        <references count="2">
          <reference field="4294967294" count="1" selected="0">
            <x v="0"/>
          </reference>
          <reference field="6" count="1" selected="0">
            <x v="10"/>
          </reference>
        </references>
      </pivotArea>
    </chartFormat>
    <chartFormat chart="10" format="67">
      <pivotArea type="data" outline="0" fieldPosition="0">
        <references count="2">
          <reference field="4294967294" count="1" selected="0">
            <x v="0"/>
          </reference>
          <reference field="6" count="1" selected="0">
            <x v="40"/>
          </reference>
        </references>
      </pivotArea>
    </chartFormat>
    <chartFormat chart="10" format="68">
      <pivotArea type="data" outline="0" fieldPosition="0">
        <references count="2">
          <reference field="4294967294" count="1" selected="0">
            <x v="0"/>
          </reference>
          <reference field="6" count="1" selected="0">
            <x v="31"/>
          </reference>
        </references>
      </pivotArea>
    </chartFormat>
    <chartFormat chart="10" format="69">
      <pivotArea type="data" outline="0" fieldPosition="0">
        <references count="2">
          <reference field="4294967294" count="1" selected="0">
            <x v="0"/>
          </reference>
          <reference field="6" count="1" selected="0">
            <x v="30"/>
          </reference>
        </references>
      </pivotArea>
    </chartFormat>
  </chartFormats>
  <pivotTableStyleInfo name="PivotStyleMedium19" showRowHeaders="1" showColHeaders="1" showRowStripes="1" showColStripes="0" showLastColumn="1"/>
  <filters count="2">
    <filter fld="1" type="dateBetween" evalOrder="-1" id="229"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6"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month sales trend" cacheId="1"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65">
  <location ref="A2:B15"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Total_Amount" fld="16" baseField="0" baseItem="0" numFmtId="164"/>
  </dataFields>
  <chartFormats count="6">
    <chartFormat chart="8"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Medium19" showRowHeaders="1" showColHeaders="1" showRowStripes="1" showColStripes="0" showLastColumn="1"/>
  <filters count="1">
    <filter fld="1" type="dateBetween" evalOrder="-1" id="2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sales by category" cacheId="1"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58">
  <location ref="D3:E7"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9"/>
  </rowFields>
  <rowItems count="4">
    <i>
      <x/>
    </i>
    <i>
      <x v="1"/>
    </i>
    <i>
      <x v="2"/>
    </i>
    <i t="grand">
      <x/>
    </i>
  </rowItems>
  <colItems count="1">
    <i/>
  </colItems>
  <dataFields count="1">
    <dataField name="Sum of Total_Amount" fld="16" baseField="0" baseItem="0" numFmtId="164"/>
  </dataFields>
  <chartFormats count="9">
    <chartFormat chart="8"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9" count="1" selected="0">
            <x v="1"/>
          </reference>
        </references>
      </pivotArea>
    </chartFormat>
    <chartFormat chart="37" format="2">
      <pivotArea type="data" outline="0" fieldPosition="0">
        <references count="2">
          <reference field="4294967294" count="1" selected="0">
            <x v="0"/>
          </reference>
          <reference field="9" count="1" selected="0">
            <x v="2"/>
          </reference>
        </references>
      </pivotArea>
    </chartFormat>
    <chartFormat chart="37" format="3">
      <pivotArea type="data" outline="0" fieldPosition="0">
        <references count="2">
          <reference field="4294967294" count="1" selected="0">
            <x v="0"/>
          </reference>
          <reference field="9" count="1" selected="0">
            <x v="0"/>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9" count="1" selected="0">
            <x v="0"/>
          </reference>
        </references>
      </pivotArea>
    </chartFormat>
    <chartFormat chart="43" format="10">
      <pivotArea type="data" outline="0" fieldPosition="0">
        <references count="2">
          <reference field="4294967294" count="1" selected="0">
            <x v="0"/>
          </reference>
          <reference field="9" count="1" selected="0">
            <x v="1"/>
          </reference>
        </references>
      </pivotArea>
    </chartFormat>
    <chartFormat chart="43" format="11">
      <pivotArea type="data" outline="0" fieldPosition="0">
        <references count="2">
          <reference field="4294967294" count="1" selected="0">
            <x v="0"/>
          </reference>
          <reference field="9" count="1" selected="0">
            <x v="2"/>
          </reference>
        </references>
      </pivotArea>
    </chartFormat>
  </chartFormats>
  <pivotTableStyleInfo name="PivotStyleMedium19" showRowHeaders="1" showColHeaders="1" showRowStripes="1" showColStripes="0" showLastColumn="1"/>
  <filters count="1">
    <filter fld="1" type="dateBetween" evalOrder="-1" id="2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ayment method" cacheId="1"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16">
  <location ref="J3:K8" firstHeaderRow="1" firstDataRow="1" firstDataCol="1"/>
  <pivotFields count="20">
    <pivotField dataField="1"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axis="axisRow" compact="0" outline="0" showAll="0">
      <items count="5">
        <item x="0"/>
        <item x="1"/>
        <item x="3"/>
        <item x="2"/>
        <item t="default"/>
      </items>
    </pivotField>
    <pivotField compact="0" outline="0" showAll="0"/>
    <pivotField compact="0" outline="0" showAll="0"/>
    <pivotField compact="0" numFmtId="14" outline="0" showAll="0"/>
    <pivotField name="Total_Amount" compact="0" numFmtId="164" outline="0" showAll="0" includeNewItemsInFilter="1">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2"/>
  </rowFields>
  <rowItems count="5">
    <i>
      <x/>
    </i>
    <i>
      <x v="1"/>
    </i>
    <i>
      <x v="2"/>
    </i>
    <i>
      <x v="3"/>
    </i>
    <i t="grand">
      <x/>
    </i>
  </rowItems>
  <colItems count="1">
    <i/>
  </colItems>
  <dataFields count="1">
    <dataField name="Count of Transaction_ID" fld="0" subtotal="count"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 chart="7" format="4">
      <pivotArea type="data" outline="0" fieldPosition="0">
        <references count="2">
          <reference field="4294967294" count="1" selected="0">
            <x v="0"/>
          </reference>
          <reference field="1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2" count="1" selected="0">
            <x v="0"/>
          </reference>
        </references>
      </pivotArea>
    </chartFormat>
    <chartFormat chart="11" format="12">
      <pivotArea type="data" outline="0" fieldPosition="0">
        <references count="2">
          <reference field="4294967294" count="1" selected="0">
            <x v="0"/>
          </reference>
          <reference field="12" count="1" selected="0">
            <x v="1"/>
          </reference>
        </references>
      </pivotArea>
    </chartFormat>
    <chartFormat chart="11" format="13">
      <pivotArea type="data" outline="0" fieldPosition="0">
        <references count="2">
          <reference field="4294967294" count="1" selected="0">
            <x v="0"/>
          </reference>
          <reference field="12" count="1" selected="0">
            <x v="2"/>
          </reference>
        </references>
      </pivotArea>
    </chartFormat>
    <chartFormat chart="11" format="14">
      <pivotArea type="data" outline="0" fieldPosition="0">
        <references count="2">
          <reference field="4294967294" count="1" selected="0">
            <x v="0"/>
          </reference>
          <reference field="12" count="1" selected="0">
            <x v="3"/>
          </reference>
        </references>
      </pivotArea>
    </chartFormat>
  </chartFormats>
  <pivotTableStyleInfo name="PivotStyleMedium19" showRowHeaders="1" showColHeaders="1" showRowStripes="1" showColStripes="0" showLastColumn="1"/>
  <filters count="1">
    <filter fld="1" type="dateBetween" evalOrder="-1" id="2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1" name="customer sales"/>
    <pivotTable tabId="11" name="payment method"/>
    <pivotTable tabId="11" name="sales by category"/>
    <pivotTable tabId="11" name="month sales trend"/>
  </pivotTables>
  <data>
    <tabular pivotCacheId="123495625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11" name="payment method"/>
    <pivotTable tabId="11" name="customer sales"/>
    <pivotTable tabId="11" name="sales by category"/>
    <pivotTable tabId="11" name="month sales trend"/>
  </pivotTables>
  <data>
    <tabular pivotCacheId="123495625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1" name="customer sales"/>
    <pivotTable tabId="11" name="payment method"/>
    <pivotTable tabId="11" name="sales by category"/>
    <pivotTable tabId="11" name="month sales trend"/>
  </pivotTables>
  <data>
    <tabular pivotCacheId="1234956255">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2" rowHeight="234950"/>
  <slicer name="Payment_Method 1" cache="Slicer_Payment_Method" caption="Payment_Method" columnCount="2" rowHeight="234950"/>
  <slicer name="Month 1" cache="Slicer_Month" caption="Month" columnCount="4"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style="SlicerStyleLight4" rowHeight="234950"/>
  <slicer name="Payment_Method" cache="Slicer_Payment_Method" caption="Payment_Method" columnCount="2" style="SlicerStyleLight4" rowHeight="234950"/>
  <slicer name="Month" cache="Slicer_Month" caption="Month" columnCount="4" style="SlicerStyleLight4" rowHeight="234950"/>
</slicers>
</file>

<file path=xl/tables/table1.xml><?xml version="1.0" encoding="utf-8"?>
<table xmlns="http://schemas.openxmlformats.org/spreadsheetml/2006/main" id="1" name="Dataset" displayName="Dataset" ref="A2:Q252" totalsRowShown="0" headerRowDxfId="21" dataDxfId="19" headerRowBorderDxfId="20" tableBorderDxfId="18" totalsRowBorderDxfId="17">
  <autoFilter ref="A2:Q252"/>
  <tableColumns count="17">
    <tableColumn id="1" name="Transaction_ID" dataDxfId="16"/>
    <tableColumn id="2" name="Date" dataDxfId="15"/>
    <tableColumn id="3" name="Day" dataDxfId="14">
      <calculatedColumnFormula>TEXT(B3,"DD")</calculatedColumnFormula>
    </tableColumn>
    <tableColumn id="4" name="Month" dataDxfId="13">
      <calculatedColumnFormula>TEXT(B3,"mm")</calculatedColumnFormula>
    </tableColumn>
    <tableColumn id="5" name="Year" dataDxfId="12">
      <calculatedColumnFormula>TEXT(B3,"YYYY")</calculatedColumnFormula>
    </tableColumn>
    <tableColumn id="6" name="Customer_ID" dataDxfId="11"/>
    <tableColumn id="7" name="Customer_Name" dataDxfId="10"/>
    <tableColumn id="8" name="Product_ID" dataDxfId="9"/>
    <tableColumn id="9" name="Product_Name" dataDxfId="8"/>
    <tableColumn id="10" name="Category" dataDxfId="7"/>
    <tableColumn id="11" name="Quantity" dataDxfId="6"/>
    <tableColumn id="12" name="Unit_Price" dataDxfId="5"/>
    <tableColumn id="13" name="Payment_Method" dataDxfId="4"/>
    <tableColumn id="14" name="Region" dataDxfId="3"/>
    <tableColumn id="15" name="Customer_Segment" dataDxfId="2"/>
    <tableColumn id="16" name="Customer_Since" dataDxfId="1"/>
    <tableColumn id="17" name="Total_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1" name="customer sales"/>
    <pivotTable tabId="11" name="payment method"/>
    <pivotTable tabId="11" name="sales by category"/>
    <pivotTable tabId="11" name="month sales trend"/>
  </pivotTables>
  <state minimalRefreshVersion="6" lastRefreshVersion="6" pivotCacheId="1234956255"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0" selectionLevel="0" scrollPosition="202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24-01-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W14"/>
  <sheetViews>
    <sheetView showGridLines="0" tabSelected="1" zoomScale="99" zoomScaleNormal="99" workbookViewId="0">
      <selection activeCell="G19" sqref="G19"/>
    </sheetView>
  </sheetViews>
  <sheetFormatPr defaultRowHeight="14.4" x14ac:dyDescent="0.3"/>
  <cols>
    <col min="1" max="3" width="8.88671875" style="19"/>
    <col min="4" max="4" width="10.5546875" style="19" customWidth="1"/>
    <col min="5" max="5" width="3.6640625" style="19" customWidth="1"/>
    <col min="6" max="6" width="26.77734375" style="19" customWidth="1"/>
    <col min="7" max="7" width="13.77734375" style="19" customWidth="1"/>
    <col min="8" max="8" width="30.21875" style="19" customWidth="1"/>
    <col min="9" max="21" width="8.88671875" style="19"/>
    <col min="22" max="22" width="8" style="19" customWidth="1"/>
    <col min="23" max="23" width="8.88671875" style="19" hidden="1" customWidth="1"/>
    <col min="24" max="16384" width="8.88671875" style="19"/>
  </cols>
  <sheetData>
    <row r="1" spans="3:11" x14ac:dyDescent="0.3">
      <c r="C1" s="74"/>
      <c r="D1" s="74"/>
      <c r="E1" s="74"/>
    </row>
    <row r="3" spans="3:11" ht="23.4" x14ac:dyDescent="0.45">
      <c r="C3" s="71"/>
      <c r="D3" s="71"/>
      <c r="F3" s="73"/>
      <c r="G3" s="73"/>
      <c r="H3" s="73"/>
    </row>
    <row r="4" spans="3:11" ht="28.8" x14ac:dyDescent="0.55000000000000004">
      <c r="C4" s="72"/>
      <c r="D4" s="72"/>
      <c r="E4" s="20"/>
      <c r="F4" s="21"/>
      <c r="G4" s="22"/>
      <c r="H4" s="23"/>
      <c r="I4" s="24"/>
      <c r="J4" s="24"/>
      <c r="K4" s="25"/>
    </row>
    <row r="5" spans="3:11" ht="28.8" x14ac:dyDescent="0.55000000000000004">
      <c r="F5" s="26"/>
      <c r="G5" s="27"/>
      <c r="H5" s="28"/>
      <c r="J5" s="29"/>
      <c r="K5" s="29"/>
    </row>
    <row r="7" spans="3:11" x14ac:dyDescent="0.3">
      <c r="E7" s="30"/>
    </row>
    <row r="14" spans="3:11" x14ac:dyDescent="0.3">
      <c r="K14" s="69"/>
    </row>
  </sheetData>
  <mergeCells count="4">
    <mergeCell ref="C3:D3"/>
    <mergeCell ref="C4:D4"/>
    <mergeCell ref="F3:H3"/>
    <mergeCell ref="C1:E1"/>
  </mergeCells>
  <pageMargins left="0.7" right="0.7" top="0.75" bottom="0.75" header="0.3" footer="0.3"/>
  <pageSetup orientation="portrait" r:id="rId1"/>
  <headerFooter differentFirst="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001"/>
  <sheetViews>
    <sheetView topLeftCell="A20" zoomScale="88" zoomScaleNormal="87" workbookViewId="0">
      <selection activeCell="Z6" sqref="Z6"/>
    </sheetView>
  </sheetViews>
  <sheetFormatPr defaultColWidth="14.44140625" defaultRowHeight="15" customHeight="1" x14ac:dyDescent="0.3"/>
  <cols>
    <col min="1" max="1" width="15.77734375" customWidth="1"/>
    <col min="2" max="5" width="11.77734375" style="1" customWidth="1"/>
    <col min="6" max="6" width="13.88671875" customWidth="1"/>
    <col min="7" max="7" width="17.21875" customWidth="1"/>
    <col min="8" max="8" width="12.6640625" customWidth="1"/>
    <col min="9" max="9" width="15.88671875" customWidth="1"/>
    <col min="10" max="10" width="10.5546875" customWidth="1"/>
    <col min="11" max="11" width="10.5546875" style="3" customWidth="1"/>
    <col min="12" max="12" width="12.6640625" style="2" customWidth="1"/>
    <col min="13" max="13" width="18.5546875" customWidth="1"/>
    <col min="14" max="14" width="12.88671875" customWidth="1"/>
    <col min="15" max="15" width="19.6640625" customWidth="1"/>
    <col min="16" max="16" width="16.6640625" style="1" customWidth="1"/>
    <col min="17" max="17" width="15.44140625" style="4" customWidth="1"/>
    <col min="18" max="18" width="17" customWidth="1"/>
    <col min="19" max="19" width="18.77734375" customWidth="1"/>
    <col min="20" max="20" width="11.44140625" style="3" customWidth="1"/>
    <col min="21" max="21" width="13.6640625" style="1" customWidth="1"/>
    <col min="22" max="22" width="24.77734375" style="4" customWidth="1"/>
    <col min="23" max="23" width="21.44140625" customWidth="1"/>
    <col min="24" max="24" width="26" customWidth="1"/>
    <col min="25" max="25" width="24.33203125" style="4" customWidth="1"/>
    <col min="26" max="26" width="30.5546875" customWidth="1"/>
    <col min="27" max="27" width="13" customWidth="1"/>
    <col min="28" max="28" width="16" customWidth="1"/>
    <col min="29" max="29" width="8.6640625" customWidth="1"/>
    <col min="38" max="38" width="22.6640625" customWidth="1"/>
  </cols>
  <sheetData>
    <row r="1" spans="1:42" ht="15" customHeight="1" x14ac:dyDescent="0.3">
      <c r="V1" s="49" t="s">
        <v>406</v>
      </c>
      <c r="W1" s="63" t="s">
        <v>459</v>
      </c>
      <c r="X1" s="75" t="s">
        <v>461</v>
      </c>
      <c r="Y1" s="75"/>
      <c r="Z1" s="75" t="s">
        <v>462</v>
      </c>
      <c r="AA1" s="75"/>
      <c r="AB1" s="75"/>
      <c r="AC1" s="75"/>
      <c r="AD1" s="75"/>
      <c r="AE1" s="75"/>
      <c r="AF1" s="75"/>
      <c r="AG1" s="75"/>
      <c r="AH1" s="75"/>
      <c r="AI1" s="75"/>
      <c r="AJ1" s="75"/>
      <c r="AK1" s="75"/>
      <c r="AL1" s="75"/>
      <c r="AM1" s="75"/>
      <c r="AN1" s="75"/>
      <c r="AO1" s="75"/>
      <c r="AP1" s="75"/>
    </row>
    <row r="2" spans="1:42" ht="14.4" x14ac:dyDescent="0.3">
      <c r="A2" s="31" t="s">
        <v>0</v>
      </c>
      <c r="B2" s="32" t="s">
        <v>1</v>
      </c>
      <c r="C2" s="32" t="s">
        <v>399</v>
      </c>
      <c r="D2" s="32" t="s">
        <v>400</v>
      </c>
      <c r="E2" s="32" t="s">
        <v>401</v>
      </c>
      <c r="F2" s="33" t="s">
        <v>2</v>
      </c>
      <c r="G2" s="33" t="s">
        <v>3</v>
      </c>
      <c r="H2" s="33" t="s">
        <v>4</v>
      </c>
      <c r="I2" s="33" t="s">
        <v>5</v>
      </c>
      <c r="J2" s="33" t="s">
        <v>6</v>
      </c>
      <c r="K2" s="34" t="s">
        <v>7</v>
      </c>
      <c r="L2" s="35" t="s">
        <v>8</v>
      </c>
      <c r="M2" s="33" t="s">
        <v>9</v>
      </c>
      <c r="N2" s="33" t="s">
        <v>10</v>
      </c>
      <c r="O2" s="33" t="s">
        <v>11</v>
      </c>
      <c r="P2" s="32" t="s">
        <v>12</v>
      </c>
      <c r="Q2" s="36" t="s">
        <v>13</v>
      </c>
      <c r="R2" s="50" t="s">
        <v>403</v>
      </c>
      <c r="S2" s="51" t="s">
        <v>402</v>
      </c>
      <c r="T2" s="52" t="s">
        <v>404</v>
      </c>
      <c r="U2" s="50" t="s">
        <v>405</v>
      </c>
      <c r="V2" s="53" t="s">
        <v>443</v>
      </c>
      <c r="W2" s="64">
        <f>SUM(Q2:Q251)</f>
        <v>228922.50000000032</v>
      </c>
      <c r="X2" s="65" t="str" cm="1">
        <f t="array" ref="X2:X52">_xlfn.UNIQUE(G2:G252)</f>
        <v>Customer_Name</v>
      </c>
      <c r="Y2" s="66" t="s">
        <v>460</v>
      </c>
      <c r="Z2" s="67" t="str" cm="1">
        <f t="array" ref="Z2:AP37">_xlfn._xlws.FILTER(Dataset[],(Dataset[Category]="Electronics")*(Dataset[Region]="North"))</f>
        <v>TRX0230</v>
      </c>
      <c r="AA2" s="67">
        <v>45409</v>
      </c>
      <c r="AB2" s="67" t="str">
        <v>27</v>
      </c>
      <c r="AC2" s="67" t="str">
        <v>04</v>
      </c>
      <c r="AD2" s="67" t="str">
        <v>2024</v>
      </c>
      <c r="AE2" s="67" t="str">
        <v>CUST027</v>
      </c>
      <c r="AF2" s="67" t="str">
        <v>George Adams</v>
      </c>
      <c r="AG2" s="67" t="str">
        <v>P001</v>
      </c>
      <c r="AH2" s="67" t="str">
        <v>Laptop</v>
      </c>
      <c r="AI2" s="67" t="str">
        <v>Electronics</v>
      </c>
      <c r="AJ2" s="67">
        <v>1</v>
      </c>
      <c r="AK2" s="67">
        <v>899.99</v>
      </c>
      <c r="AL2" s="67" t="str">
        <v>Debit Card</v>
      </c>
      <c r="AM2" s="13" t="str">
        <v>North</v>
      </c>
      <c r="AN2" s="13" t="str">
        <v>Standard</v>
      </c>
      <c r="AO2" s="13">
        <v>44920</v>
      </c>
      <c r="AP2" s="13">
        <v>899.99</v>
      </c>
    </row>
    <row r="3" spans="1:42" ht="14.4" x14ac:dyDescent="0.3">
      <c r="A3" s="37" t="s">
        <v>14</v>
      </c>
      <c r="B3" s="38">
        <v>45393</v>
      </c>
      <c r="C3" s="38" t="str">
        <f>TEXT(B3,"DD")</f>
        <v>11</v>
      </c>
      <c r="D3" s="38" t="str">
        <f>TEXT(B3,"mm")</f>
        <v>04</v>
      </c>
      <c r="E3" s="38" t="str">
        <f>TEXT(B3,"YYYY")</f>
        <v>2024</v>
      </c>
      <c r="F3" s="39" t="s">
        <v>15</v>
      </c>
      <c r="G3" s="39" t="s">
        <v>16</v>
      </c>
      <c r="H3" s="39" t="s">
        <v>17</v>
      </c>
      <c r="I3" s="39" t="s">
        <v>18</v>
      </c>
      <c r="J3" s="39" t="s">
        <v>19</v>
      </c>
      <c r="K3" s="40">
        <v>3</v>
      </c>
      <c r="L3" s="41">
        <v>249.99</v>
      </c>
      <c r="M3" s="39" t="s">
        <v>20</v>
      </c>
      <c r="N3" s="39" t="s">
        <v>21</v>
      </c>
      <c r="O3" s="39" t="s">
        <v>22</v>
      </c>
      <c r="P3" s="38">
        <v>44425</v>
      </c>
      <c r="Q3" s="42">
        <v>749.97</v>
      </c>
      <c r="R3" s="55">
        <f t="shared" ref="R3" ca="1" si="0">TODAY()</f>
        <v>46063</v>
      </c>
      <c r="S3" s="59">
        <f t="shared" ref="S3" ca="1" si="1">NOW()</f>
        <v>46063.523648726848</v>
      </c>
      <c r="T3" s="56">
        <f>' Dataset'!$B3-' Dataset'!$P3</f>
        <v>968</v>
      </c>
      <c r="U3" s="57">
        <f>EOMONTH(' Dataset'!$B3, 0)</f>
        <v>45412</v>
      </c>
      <c r="V3" s="58">
        <v>749.97</v>
      </c>
      <c r="X3" s="13" t="str">
        <v>Paul Baker</v>
      </c>
      <c r="Y3" s="54">
        <f>SUMIFS(Dataset[Total_Amount], Dataset[Customer_Name], X3)</f>
        <v>8309.739999999998</v>
      </c>
      <c r="Z3" s="13" t="str">
        <v>TRX0134</v>
      </c>
      <c r="AA3" s="54">
        <v>45410</v>
      </c>
      <c r="AB3" s="13" t="str">
        <v>28</v>
      </c>
      <c r="AC3" s="13" t="str">
        <v>04</v>
      </c>
      <c r="AD3" s="13" t="str">
        <v>2024</v>
      </c>
      <c r="AE3" s="13" t="str">
        <v>CUST010</v>
      </c>
      <c r="AF3" s="13" t="str">
        <v>Maria Garcia</v>
      </c>
      <c r="AG3" s="13" t="str">
        <v>P002</v>
      </c>
      <c r="AH3" s="13" t="str">
        <v>Smartphone</v>
      </c>
      <c r="AI3" s="13" t="str">
        <v>Electronics</v>
      </c>
      <c r="AJ3" s="13">
        <v>2</v>
      </c>
      <c r="AK3" s="13">
        <v>699.99</v>
      </c>
      <c r="AL3" s="13" t="str">
        <v>Cash</v>
      </c>
      <c r="AM3" s="13" t="str">
        <v>North</v>
      </c>
      <c r="AN3" s="13" t="str">
        <v>Basic</v>
      </c>
      <c r="AO3" s="13">
        <v>44781</v>
      </c>
      <c r="AP3" s="13">
        <v>1399.98</v>
      </c>
    </row>
    <row r="4" spans="1:42" ht="14.4" x14ac:dyDescent="0.3">
      <c r="A4" s="37" t="s">
        <v>23</v>
      </c>
      <c r="B4" s="38">
        <v>45396</v>
      </c>
      <c r="C4" s="38" t="str">
        <f t="shared" ref="C4:C67" si="2">TEXT(B4,"DD")</f>
        <v>14</v>
      </c>
      <c r="D4" s="38" t="str">
        <f t="shared" ref="D4:D67" si="3">TEXT(B4,"mm")</f>
        <v>04</v>
      </c>
      <c r="E4" s="38" t="str">
        <f t="shared" ref="E4:E67" si="4">TEXT(B4,"YYYY")</f>
        <v>2024</v>
      </c>
      <c r="F4" s="39" t="s">
        <v>24</v>
      </c>
      <c r="G4" s="39" t="s">
        <v>25</v>
      </c>
      <c r="H4" s="39" t="s">
        <v>17</v>
      </c>
      <c r="I4" s="39" t="s">
        <v>18</v>
      </c>
      <c r="J4" s="39" t="s">
        <v>19</v>
      </c>
      <c r="K4" s="40">
        <v>3</v>
      </c>
      <c r="L4" s="41">
        <v>249.99</v>
      </c>
      <c r="M4" s="39" t="s">
        <v>26</v>
      </c>
      <c r="N4" s="39" t="s">
        <v>21</v>
      </c>
      <c r="O4" s="39" t="s">
        <v>27</v>
      </c>
      <c r="P4" s="38">
        <v>44575</v>
      </c>
      <c r="Q4" s="42">
        <v>749.97</v>
      </c>
      <c r="R4" s="1"/>
      <c r="S4" s="5"/>
      <c r="T4" s="56">
        <f>' Dataset'!$B4-' Dataset'!$P4</f>
        <v>821</v>
      </c>
      <c r="U4" s="57">
        <f>EOMONTH(' Dataset'!$B4, 0)</f>
        <v>45412</v>
      </c>
      <c r="V4" s="58">
        <v>749.97</v>
      </c>
      <c r="X4" s="13" t="str">
        <v>Joseph Jackson</v>
      </c>
      <c r="Y4" s="54">
        <f>SUMIFS(Dataset[Total_Amount], Dataset[Customer_Name], X4)</f>
        <v>6949.84</v>
      </c>
      <c r="Z4" s="13" t="str">
        <v>TRX0222</v>
      </c>
      <c r="AA4" s="13">
        <v>45410</v>
      </c>
      <c r="AB4" s="13" t="str">
        <v>28</v>
      </c>
      <c r="AC4" s="13" t="str">
        <v>04</v>
      </c>
      <c r="AD4" s="13" t="str">
        <v>2024</v>
      </c>
      <c r="AE4" s="13" t="str">
        <v>CUST048</v>
      </c>
      <c r="AF4" s="13" t="str">
        <v>Virginia Sanders</v>
      </c>
      <c r="AG4" s="13" t="str">
        <v>P009</v>
      </c>
      <c r="AH4" s="13" t="str">
        <v>Monitor</v>
      </c>
      <c r="AI4" s="13" t="str">
        <v>Electronics</v>
      </c>
      <c r="AJ4" s="13">
        <v>3</v>
      </c>
      <c r="AK4" s="13">
        <v>249.99</v>
      </c>
      <c r="AL4" s="13" t="str">
        <v>Credit Card</v>
      </c>
      <c r="AM4" s="13" t="str">
        <v>North</v>
      </c>
      <c r="AN4" s="13" t="str">
        <v>Premium</v>
      </c>
      <c r="AO4" s="13">
        <v>45224</v>
      </c>
      <c r="AP4" s="13">
        <v>749.97</v>
      </c>
    </row>
    <row r="5" spans="1:42" ht="14.4" x14ac:dyDescent="0.3">
      <c r="A5" s="37" t="s">
        <v>28</v>
      </c>
      <c r="B5" s="38">
        <v>45399</v>
      </c>
      <c r="C5" s="38" t="str">
        <f t="shared" si="2"/>
        <v>17</v>
      </c>
      <c r="D5" s="38" t="str">
        <f t="shared" si="3"/>
        <v>04</v>
      </c>
      <c r="E5" s="38" t="str">
        <f t="shared" si="4"/>
        <v>2024</v>
      </c>
      <c r="F5" s="39" t="s">
        <v>29</v>
      </c>
      <c r="G5" s="39" t="s">
        <v>30</v>
      </c>
      <c r="H5" s="39" t="s">
        <v>31</v>
      </c>
      <c r="I5" s="39" t="s">
        <v>32</v>
      </c>
      <c r="J5" s="39" t="s">
        <v>33</v>
      </c>
      <c r="K5" s="40">
        <v>3</v>
      </c>
      <c r="L5" s="41">
        <v>59.99</v>
      </c>
      <c r="M5" s="39" t="s">
        <v>34</v>
      </c>
      <c r="N5" s="39" t="s">
        <v>35</v>
      </c>
      <c r="O5" s="39" t="s">
        <v>36</v>
      </c>
      <c r="P5" s="38">
        <v>45262</v>
      </c>
      <c r="Q5" s="42">
        <v>179.97</v>
      </c>
      <c r="R5" s="1"/>
      <c r="S5" s="5"/>
      <c r="T5" s="56">
        <f>' Dataset'!$B5-' Dataset'!$P5</f>
        <v>137</v>
      </c>
      <c r="U5" s="57">
        <f>EOMONTH(' Dataset'!$B5, 0)</f>
        <v>45412</v>
      </c>
      <c r="V5" s="58">
        <v>179.97</v>
      </c>
      <c r="X5" s="13" t="str">
        <v>Kevin Scott</v>
      </c>
      <c r="Y5" s="54">
        <f>SUMIFS(Dataset[Total_Amount], Dataset[Customer_Name], X5)</f>
        <v>3259.87</v>
      </c>
      <c r="Z5" s="13" t="str">
        <v>TRX0204</v>
      </c>
      <c r="AA5" s="13">
        <v>45415</v>
      </c>
      <c r="AB5" s="13" t="str">
        <v>03</v>
      </c>
      <c r="AC5" s="13" t="str">
        <v>05</v>
      </c>
      <c r="AD5" s="13" t="str">
        <v>2024</v>
      </c>
      <c r="AE5" s="13" t="str">
        <v>CUST044</v>
      </c>
      <c r="AF5" s="13" t="str">
        <v>Cynthia Price</v>
      </c>
      <c r="AG5" s="13" t="str">
        <v>P009</v>
      </c>
      <c r="AH5" s="13" t="str">
        <v>Monitor</v>
      </c>
      <c r="AI5" s="13" t="str">
        <v>Electronics</v>
      </c>
      <c r="AJ5" s="13">
        <v>4</v>
      </c>
      <c r="AK5" s="13">
        <v>249.99</v>
      </c>
      <c r="AL5" s="13" t="str">
        <v>PayPal</v>
      </c>
      <c r="AM5" s="13" t="str">
        <v>North</v>
      </c>
      <c r="AN5" s="13" t="str">
        <v>Standard</v>
      </c>
      <c r="AO5" s="13">
        <v>44468</v>
      </c>
      <c r="AP5" s="13">
        <v>999.96</v>
      </c>
    </row>
    <row r="6" spans="1:42" ht="14.4" x14ac:dyDescent="0.3">
      <c r="A6" s="37" t="s">
        <v>37</v>
      </c>
      <c r="B6" s="38">
        <v>45400</v>
      </c>
      <c r="C6" s="38" t="str">
        <f t="shared" si="2"/>
        <v>18</v>
      </c>
      <c r="D6" s="38" t="str">
        <f t="shared" si="3"/>
        <v>04</v>
      </c>
      <c r="E6" s="38" t="str">
        <f t="shared" si="4"/>
        <v>2024</v>
      </c>
      <c r="F6" s="39" t="s">
        <v>38</v>
      </c>
      <c r="G6" s="39" t="s">
        <v>39</v>
      </c>
      <c r="H6" s="39" t="s">
        <v>31</v>
      </c>
      <c r="I6" s="39" t="s">
        <v>32</v>
      </c>
      <c r="J6" s="39" t="s">
        <v>33</v>
      </c>
      <c r="K6" s="40">
        <v>3</v>
      </c>
      <c r="L6" s="41">
        <v>59.99</v>
      </c>
      <c r="M6" s="39" t="s">
        <v>20</v>
      </c>
      <c r="N6" s="39" t="s">
        <v>40</v>
      </c>
      <c r="O6" s="39" t="s">
        <v>27</v>
      </c>
      <c r="P6" s="38">
        <v>45114</v>
      </c>
      <c r="Q6" s="42">
        <v>179.97</v>
      </c>
      <c r="R6" s="1"/>
      <c r="S6" s="5"/>
      <c r="T6" s="56">
        <f>' Dataset'!$B6-' Dataset'!$P6</f>
        <v>286</v>
      </c>
      <c r="U6" s="57">
        <f>EOMONTH(' Dataset'!$B6, 0)</f>
        <v>45412</v>
      </c>
      <c r="V6" s="58">
        <v>179.97</v>
      </c>
      <c r="X6" s="13" t="str">
        <v>Kathleen Bennett</v>
      </c>
      <c r="Y6" s="54">
        <f>SUMIFS(Dataset[Total_Amount], Dataset[Customer_Name], X6)</f>
        <v>4309.8099999999995</v>
      </c>
      <c r="Z6" s="13" t="str">
        <v>TRX0004</v>
      </c>
      <c r="AA6" s="13">
        <v>45424</v>
      </c>
      <c r="AB6" s="13" t="str">
        <v>12</v>
      </c>
      <c r="AC6" s="13" t="str">
        <v>05</v>
      </c>
      <c r="AD6" s="13" t="str">
        <v>2024</v>
      </c>
      <c r="AE6" s="13" t="str">
        <v>CUST012</v>
      </c>
      <c r="AF6" s="13" t="str">
        <v>Patricia Moore</v>
      </c>
      <c r="AG6" s="13" t="str">
        <v>P010</v>
      </c>
      <c r="AH6" s="13" t="str">
        <v>Keyboard</v>
      </c>
      <c r="AI6" s="13" t="str">
        <v>Electronics</v>
      </c>
      <c r="AJ6" s="13">
        <v>5</v>
      </c>
      <c r="AK6" s="13">
        <v>89.99</v>
      </c>
      <c r="AL6" s="13" t="str">
        <v>Cash</v>
      </c>
      <c r="AM6" s="13" t="str">
        <v>North</v>
      </c>
      <c r="AN6" s="13" t="str">
        <v>Premium</v>
      </c>
      <c r="AO6" s="13">
        <v>44919</v>
      </c>
      <c r="AP6" s="13">
        <v>449.95</v>
      </c>
    </row>
    <row r="7" spans="1:42" ht="14.4" x14ac:dyDescent="0.3">
      <c r="A7" s="37" t="s">
        <v>41</v>
      </c>
      <c r="B7" s="38">
        <v>45400</v>
      </c>
      <c r="C7" s="38" t="str">
        <f t="shared" si="2"/>
        <v>18</v>
      </c>
      <c r="D7" s="38" t="str">
        <f t="shared" si="3"/>
        <v>04</v>
      </c>
      <c r="E7" s="38" t="str">
        <f t="shared" si="4"/>
        <v>2024</v>
      </c>
      <c r="F7" s="39" t="s">
        <v>42</v>
      </c>
      <c r="G7" s="39" t="s">
        <v>43</v>
      </c>
      <c r="H7" s="39" t="s">
        <v>44</v>
      </c>
      <c r="I7" s="39" t="s">
        <v>45</v>
      </c>
      <c r="J7" s="39" t="s">
        <v>46</v>
      </c>
      <c r="K7" s="40">
        <v>5</v>
      </c>
      <c r="L7" s="41">
        <v>149.99</v>
      </c>
      <c r="M7" s="39" t="s">
        <v>26</v>
      </c>
      <c r="N7" s="39" t="s">
        <v>40</v>
      </c>
      <c r="O7" s="39" t="s">
        <v>27</v>
      </c>
      <c r="P7" s="38">
        <v>45295</v>
      </c>
      <c r="Q7" s="42">
        <v>749.95</v>
      </c>
      <c r="R7" s="1"/>
      <c r="S7" s="5"/>
      <c r="T7" s="56">
        <f>' Dataset'!$B7-' Dataset'!$P7</f>
        <v>105</v>
      </c>
      <c r="U7" s="57">
        <f>EOMONTH(' Dataset'!$B7, 0)</f>
        <v>45412</v>
      </c>
      <c r="V7" s="58">
        <v>749.95</v>
      </c>
      <c r="X7" s="13" t="str">
        <v>Michael Brown</v>
      </c>
      <c r="Y7" s="54">
        <f>SUMIFS(Dataset[Total_Amount], Dataset[Customer_Name], X7)</f>
        <v>6169.7400000000007</v>
      </c>
      <c r="Z7" s="13" t="str">
        <v>TRX0117</v>
      </c>
      <c r="AA7" s="13">
        <v>45444</v>
      </c>
      <c r="AB7" s="13" t="str">
        <v>01</v>
      </c>
      <c r="AC7" s="13" t="str">
        <v>06</v>
      </c>
      <c r="AD7" s="13" t="str">
        <v>2024</v>
      </c>
      <c r="AE7" s="13" t="str">
        <v>CUST017</v>
      </c>
      <c r="AF7" s="13" t="str">
        <v>Charles Allen</v>
      </c>
      <c r="AG7" s="13" t="str">
        <v>P010</v>
      </c>
      <c r="AH7" s="13" t="str">
        <v>Keyboard</v>
      </c>
      <c r="AI7" s="13" t="str">
        <v>Electronics</v>
      </c>
      <c r="AJ7" s="13">
        <v>1</v>
      </c>
      <c r="AK7" s="13">
        <v>89.99</v>
      </c>
      <c r="AL7" s="13" t="str">
        <v>Cash</v>
      </c>
      <c r="AM7" s="13" t="str">
        <v>North</v>
      </c>
      <c r="AN7" s="13" t="str">
        <v>Basic</v>
      </c>
      <c r="AO7" s="13">
        <v>45141</v>
      </c>
      <c r="AP7" s="13">
        <v>89.99</v>
      </c>
    </row>
    <row r="8" spans="1:42" ht="14.4" x14ac:dyDescent="0.3">
      <c r="A8" s="37" t="s">
        <v>47</v>
      </c>
      <c r="B8" s="38">
        <v>45403</v>
      </c>
      <c r="C8" s="38" t="str">
        <f t="shared" si="2"/>
        <v>21</v>
      </c>
      <c r="D8" s="38" t="str">
        <f t="shared" si="3"/>
        <v>04</v>
      </c>
      <c r="E8" s="38" t="str">
        <f t="shared" si="4"/>
        <v>2024</v>
      </c>
      <c r="F8" s="39" t="s">
        <v>48</v>
      </c>
      <c r="G8" s="39" t="s">
        <v>49</v>
      </c>
      <c r="H8" s="39" t="s">
        <v>31</v>
      </c>
      <c r="I8" s="39" t="s">
        <v>32</v>
      </c>
      <c r="J8" s="39" t="s">
        <v>33</v>
      </c>
      <c r="K8" s="40">
        <v>2</v>
      </c>
      <c r="L8" s="41">
        <v>59.99</v>
      </c>
      <c r="M8" s="39" t="s">
        <v>20</v>
      </c>
      <c r="N8" s="39" t="s">
        <v>50</v>
      </c>
      <c r="O8" s="39" t="s">
        <v>36</v>
      </c>
      <c r="P8" s="38">
        <v>44746</v>
      </c>
      <c r="Q8" s="42">
        <v>119.98</v>
      </c>
      <c r="R8" s="1"/>
      <c r="S8" s="5"/>
      <c r="T8" s="56">
        <f>' Dataset'!$B8-' Dataset'!$P8</f>
        <v>657</v>
      </c>
      <c r="U8" s="57">
        <f>EOMONTH(' Dataset'!$B8, 0)</f>
        <v>45412</v>
      </c>
      <c r="V8" s="58">
        <v>119.98</v>
      </c>
      <c r="X8" s="13" t="str">
        <v>Dorothy Nelson</v>
      </c>
      <c r="Y8" s="54">
        <f>SUMIFS(Dataset[Total_Amount], Dataset[Customer_Name], X8)</f>
        <v>8269.7900000000009</v>
      </c>
      <c r="Z8" s="13" t="str">
        <v>TRX0114</v>
      </c>
      <c r="AA8" s="13">
        <v>45481</v>
      </c>
      <c r="AB8" s="13" t="str">
        <v>08</v>
      </c>
      <c r="AC8" s="13" t="str">
        <v>07</v>
      </c>
      <c r="AD8" s="13" t="str">
        <v>2024</v>
      </c>
      <c r="AE8" s="13" t="str">
        <v>CUST018</v>
      </c>
      <c r="AF8" s="13" t="str">
        <v>Barbara Young</v>
      </c>
      <c r="AG8" s="13" t="str">
        <v>P010</v>
      </c>
      <c r="AH8" s="13" t="str">
        <v>Keyboard</v>
      </c>
      <c r="AI8" s="13" t="str">
        <v>Electronics</v>
      </c>
      <c r="AJ8" s="13">
        <v>5</v>
      </c>
      <c r="AK8" s="13">
        <v>89.99</v>
      </c>
      <c r="AL8" s="13" t="str">
        <v>Debit Card</v>
      </c>
      <c r="AM8" s="13" t="str">
        <v>North</v>
      </c>
      <c r="AN8" s="13" t="str">
        <v>Premium</v>
      </c>
      <c r="AO8" s="13">
        <v>45161</v>
      </c>
      <c r="AP8" s="13">
        <v>449.95</v>
      </c>
    </row>
    <row r="9" spans="1:42" ht="14.4" x14ac:dyDescent="0.3">
      <c r="A9" s="37" t="s">
        <v>51</v>
      </c>
      <c r="B9" s="38">
        <v>45403</v>
      </c>
      <c r="C9" s="38" t="str">
        <f t="shared" si="2"/>
        <v>21</v>
      </c>
      <c r="D9" s="38" t="str">
        <f t="shared" si="3"/>
        <v>04</v>
      </c>
      <c r="E9" s="38" t="str">
        <f t="shared" si="4"/>
        <v>2024</v>
      </c>
      <c r="F9" s="39" t="s">
        <v>48</v>
      </c>
      <c r="G9" s="39" t="s">
        <v>49</v>
      </c>
      <c r="H9" s="39" t="s">
        <v>52</v>
      </c>
      <c r="I9" s="39" t="s">
        <v>53</v>
      </c>
      <c r="J9" s="39" t="s">
        <v>19</v>
      </c>
      <c r="K9" s="40">
        <v>5</v>
      </c>
      <c r="L9" s="41">
        <v>149.99</v>
      </c>
      <c r="M9" s="39" t="s">
        <v>26</v>
      </c>
      <c r="N9" s="39" t="s">
        <v>21</v>
      </c>
      <c r="O9" s="39" t="s">
        <v>36</v>
      </c>
      <c r="P9" s="38">
        <v>44418</v>
      </c>
      <c r="Q9" s="42">
        <v>749.95</v>
      </c>
      <c r="R9" s="1"/>
      <c r="S9" s="5"/>
      <c r="T9" s="56">
        <f>' Dataset'!$B9-' Dataset'!$P9</f>
        <v>985</v>
      </c>
      <c r="U9" s="57">
        <f>EOMONTH(' Dataset'!$B9, 0)</f>
        <v>45412</v>
      </c>
      <c r="V9" s="58">
        <v>749.95</v>
      </c>
      <c r="X9" s="13" t="str">
        <v>Charles Allen</v>
      </c>
      <c r="Y9" s="54">
        <f>SUMIFS(Dataset[Total_Amount], Dataset[Customer_Name], X9)</f>
        <v>5089.7300000000005</v>
      </c>
      <c r="Z9" s="13" t="str">
        <v>TRX0080</v>
      </c>
      <c r="AA9" s="13">
        <v>45500</v>
      </c>
      <c r="AB9" s="13" t="str">
        <v>27</v>
      </c>
      <c r="AC9" s="13" t="str">
        <v>07</v>
      </c>
      <c r="AD9" s="13" t="str">
        <v>2024</v>
      </c>
      <c r="AE9" s="13" t="str">
        <v>CUST018</v>
      </c>
      <c r="AF9" s="13" t="str">
        <v>Barbara Young</v>
      </c>
      <c r="AG9" s="13" t="str">
        <v>P009</v>
      </c>
      <c r="AH9" s="13" t="str">
        <v>Monitor</v>
      </c>
      <c r="AI9" s="13" t="str">
        <v>Electronics</v>
      </c>
      <c r="AJ9" s="13">
        <v>2</v>
      </c>
      <c r="AK9" s="13">
        <v>249.99</v>
      </c>
      <c r="AL9" s="13" t="str">
        <v>Cash</v>
      </c>
      <c r="AM9" s="13" t="str">
        <v>North</v>
      </c>
      <c r="AN9" s="13" t="str">
        <v>Premium</v>
      </c>
      <c r="AO9" s="13">
        <v>45164</v>
      </c>
      <c r="AP9" s="13">
        <v>499.98</v>
      </c>
    </row>
    <row r="10" spans="1:42" ht="14.4" x14ac:dyDescent="0.3">
      <c r="A10" s="37" t="s">
        <v>54</v>
      </c>
      <c r="B10" s="38">
        <v>45403</v>
      </c>
      <c r="C10" s="38" t="str">
        <f t="shared" si="2"/>
        <v>21</v>
      </c>
      <c r="D10" s="38" t="str">
        <f t="shared" si="3"/>
        <v>04</v>
      </c>
      <c r="E10" s="38" t="str">
        <f t="shared" si="4"/>
        <v>2024</v>
      </c>
      <c r="F10" s="39" t="s">
        <v>55</v>
      </c>
      <c r="G10" s="39" t="s">
        <v>56</v>
      </c>
      <c r="H10" s="39" t="s">
        <v>31</v>
      </c>
      <c r="I10" s="39" t="s">
        <v>32</v>
      </c>
      <c r="J10" s="39" t="s">
        <v>33</v>
      </c>
      <c r="K10" s="40">
        <v>3</v>
      </c>
      <c r="L10" s="41">
        <v>59.99</v>
      </c>
      <c r="M10" s="39" t="s">
        <v>57</v>
      </c>
      <c r="N10" s="39" t="s">
        <v>35</v>
      </c>
      <c r="O10" s="39" t="s">
        <v>22</v>
      </c>
      <c r="P10" s="38">
        <v>45007</v>
      </c>
      <c r="Q10" s="42">
        <v>179.97</v>
      </c>
      <c r="R10" s="1"/>
      <c r="S10" s="5"/>
      <c r="T10" s="56">
        <f>' Dataset'!$B10-' Dataset'!$P10</f>
        <v>396</v>
      </c>
      <c r="U10" s="57">
        <f>EOMONTH(' Dataset'!$B10, 0)</f>
        <v>45412</v>
      </c>
      <c r="V10" s="58">
        <v>179.97</v>
      </c>
      <c r="X10" s="13" t="str">
        <v>Robert Thomas</v>
      </c>
      <c r="Y10" s="54">
        <f>SUMIFS(Dataset[Total_Amount], Dataset[Customer_Name], X10)</f>
        <v>3509.8999999999996</v>
      </c>
      <c r="Z10" s="13" t="str">
        <v>TRX0217</v>
      </c>
      <c r="AA10" s="13">
        <v>45503</v>
      </c>
      <c r="AB10" s="13" t="str">
        <v>30</v>
      </c>
      <c r="AC10" s="13" t="str">
        <v>07</v>
      </c>
      <c r="AD10" s="13" t="str">
        <v>2024</v>
      </c>
      <c r="AE10" s="13" t="str">
        <v>CUST025</v>
      </c>
      <c r="AF10" s="13" t="str">
        <v>Mark Carter</v>
      </c>
      <c r="AG10" s="13" t="str">
        <v>P002</v>
      </c>
      <c r="AH10" s="13" t="str">
        <v>Smartphone</v>
      </c>
      <c r="AI10" s="13" t="str">
        <v>Electronics</v>
      </c>
      <c r="AJ10" s="13">
        <v>2</v>
      </c>
      <c r="AK10" s="13">
        <v>699.99</v>
      </c>
      <c r="AL10" s="13" t="str">
        <v>Credit Card</v>
      </c>
      <c r="AM10" s="13" t="str">
        <v>North</v>
      </c>
      <c r="AN10" s="13" t="str">
        <v>Premium</v>
      </c>
      <c r="AO10" s="13">
        <v>44999</v>
      </c>
      <c r="AP10" s="13">
        <v>1399.98</v>
      </c>
    </row>
    <row r="11" spans="1:42" ht="14.4" x14ac:dyDescent="0.3">
      <c r="A11" s="37" t="s">
        <v>58</v>
      </c>
      <c r="B11" s="38">
        <v>45405</v>
      </c>
      <c r="C11" s="38" t="str">
        <f t="shared" si="2"/>
        <v>23</v>
      </c>
      <c r="D11" s="38" t="str">
        <f t="shared" si="3"/>
        <v>04</v>
      </c>
      <c r="E11" s="38" t="str">
        <f t="shared" si="4"/>
        <v>2024</v>
      </c>
      <c r="F11" s="39" t="s">
        <v>59</v>
      </c>
      <c r="G11" s="39" t="s">
        <v>60</v>
      </c>
      <c r="H11" s="39" t="s">
        <v>61</v>
      </c>
      <c r="I11" s="39" t="s">
        <v>62</v>
      </c>
      <c r="J11" s="39" t="s">
        <v>19</v>
      </c>
      <c r="K11" s="40">
        <v>3</v>
      </c>
      <c r="L11" s="41">
        <v>899.99</v>
      </c>
      <c r="M11" s="39" t="s">
        <v>34</v>
      </c>
      <c r="N11" s="39" t="s">
        <v>63</v>
      </c>
      <c r="O11" s="39" t="s">
        <v>36</v>
      </c>
      <c r="P11" s="38">
        <v>45299</v>
      </c>
      <c r="Q11" s="42">
        <v>2699.97</v>
      </c>
      <c r="R11" s="1"/>
      <c r="S11" s="5"/>
      <c r="T11" s="56">
        <f>' Dataset'!$B11-' Dataset'!$P11</f>
        <v>106</v>
      </c>
      <c r="U11" s="57">
        <f>EOMONTH(' Dataset'!$B11, 0)</f>
        <v>45412</v>
      </c>
      <c r="V11" s="58">
        <v>2699.97</v>
      </c>
      <c r="X11" s="13" t="str">
        <v>Karen Hill</v>
      </c>
      <c r="Y11" s="54">
        <f>SUMIFS(Dataset[Total_Amount], Dataset[Customer_Name], X11)</f>
        <v>8009.7699999999995</v>
      </c>
      <c r="Z11" s="13" t="str">
        <v>TRX0101</v>
      </c>
      <c r="AA11" s="13">
        <v>45513</v>
      </c>
      <c r="AB11" s="13" t="str">
        <v>09</v>
      </c>
      <c r="AC11" s="13" t="str">
        <v>08</v>
      </c>
      <c r="AD11" s="13" t="str">
        <v>2024</v>
      </c>
      <c r="AE11" s="13" t="str">
        <v>CUST010</v>
      </c>
      <c r="AF11" s="13" t="str">
        <v>Maria Garcia</v>
      </c>
      <c r="AG11" s="13" t="str">
        <v>P010</v>
      </c>
      <c r="AH11" s="13" t="str">
        <v>Keyboard</v>
      </c>
      <c r="AI11" s="13" t="str">
        <v>Electronics</v>
      </c>
      <c r="AJ11" s="13">
        <v>1</v>
      </c>
      <c r="AK11" s="13">
        <v>89.99</v>
      </c>
      <c r="AL11" s="13" t="str">
        <v>Credit Card</v>
      </c>
      <c r="AM11" s="13" t="str">
        <v>North</v>
      </c>
      <c r="AN11" s="13" t="str">
        <v>Standard</v>
      </c>
      <c r="AO11" s="13">
        <v>45393</v>
      </c>
      <c r="AP11" s="13">
        <v>89.99</v>
      </c>
    </row>
    <row r="12" spans="1:42" ht="14.4" x14ac:dyDescent="0.3">
      <c r="A12" s="37" t="s">
        <v>64</v>
      </c>
      <c r="B12" s="38">
        <v>45408</v>
      </c>
      <c r="C12" s="38" t="str">
        <f t="shared" si="2"/>
        <v>26</v>
      </c>
      <c r="D12" s="38" t="str">
        <f t="shared" si="3"/>
        <v>04</v>
      </c>
      <c r="E12" s="38" t="str">
        <f t="shared" si="4"/>
        <v>2024</v>
      </c>
      <c r="F12" s="39" t="s">
        <v>65</v>
      </c>
      <c r="G12" s="39" t="s">
        <v>66</v>
      </c>
      <c r="H12" s="39" t="s">
        <v>31</v>
      </c>
      <c r="I12" s="39" t="s">
        <v>32</v>
      </c>
      <c r="J12" s="39" t="s">
        <v>33</v>
      </c>
      <c r="K12" s="40">
        <v>3</v>
      </c>
      <c r="L12" s="41">
        <v>59.99</v>
      </c>
      <c r="M12" s="39" t="s">
        <v>20</v>
      </c>
      <c r="N12" s="39" t="s">
        <v>50</v>
      </c>
      <c r="O12" s="39" t="s">
        <v>27</v>
      </c>
      <c r="P12" s="38">
        <v>45207</v>
      </c>
      <c r="Q12" s="42">
        <v>179.97</v>
      </c>
      <c r="R12" s="1"/>
      <c r="S12" s="5"/>
      <c r="T12" s="56">
        <f>' Dataset'!$B12-' Dataset'!$P12</f>
        <v>201</v>
      </c>
      <c r="U12" s="57">
        <f>EOMONTH(' Dataset'!$B12, 0)</f>
        <v>45412</v>
      </c>
      <c r="V12" s="58">
        <v>179.97</v>
      </c>
      <c r="X12" s="13" t="str">
        <v>Susan Green</v>
      </c>
      <c r="Y12" s="54">
        <f>SUMIFS(Dataset[Total_Amount], Dataset[Customer_Name], X12)</f>
        <v>1979.89</v>
      </c>
      <c r="Z12" s="13" t="str">
        <v>TRX0098</v>
      </c>
      <c r="AA12" s="13">
        <v>45517</v>
      </c>
      <c r="AB12" s="13" t="str">
        <v>13</v>
      </c>
      <c r="AC12" s="13" t="str">
        <v>08</v>
      </c>
      <c r="AD12" s="13" t="str">
        <v>2024</v>
      </c>
      <c r="AE12" s="13" t="str">
        <v>CUST026</v>
      </c>
      <c r="AF12" s="13" t="str">
        <v>Karen Hill</v>
      </c>
      <c r="AG12" s="13" t="str">
        <v>P009</v>
      </c>
      <c r="AH12" s="13" t="str">
        <v>Monitor</v>
      </c>
      <c r="AI12" s="13" t="str">
        <v>Electronics</v>
      </c>
      <c r="AJ12" s="13">
        <v>3</v>
      </c>
      <c r="AK12" s="13">
        <v>249.99</v>
      </c>
      <c r="AL12" s="13" t="str">
        <v>PayPal</v>
      </c>
      <c r="AM12" s="13" t="str">
        <v>North</v>
      </c>
      <c r="AN12" s="13" t="str">
        <v>Premium</v>
      </c>
      <c r="AO12" s="13">
        <v>44465</v>
      </c>
      <c r="AP12" s="13">
        <v>749.97</v>
      </c>
    </row>
    <row r="13" spans="1:42" ht="14.4" x14ac:dyDescent="0.3">
      <c r="A13" s="37" t="s">
        <v>67</v>
      </c>
      <c r="B13" s="38">
        <v>45408</v>
      </c>
      <c r="C13" s="38" t="str">
        <f t="shared" si="2"/>
        <v>26</v>
      </c>
      <c r="D13" s="38" t="str">
        <f t="shared" si="3"/>
        <v>04</v>
      </c>
      <c r="E13" s="38" t="str">
        <f t="shared" si="4"/>
        <v>2024</v>
      </c>
      <c r="F13" s="39" t="s">
        <v>68</v>
      </c>
      <c r="G13" s="39" t="s">
        <v>69</v>
      </c>
      <c r="H13" s="39" t="s">
        <v>44</v>
      </c>
      <c r="I13" s="39" t="s">
        <v>45</v>
      </c>
      <c r="J13" s="39" t="s">
        <v>46</v>
      </c>
      <c r="K13" s="40">
        <v>1</v>
      </c>
      <c r="L13" s="41">
        <v>149.99</v>
      </c>
      <c r="M13" s="39" t="s">
        <v>26</v>
      </c>
      <c r="N13" s="39" t="s">
        <v>50</v>
      </c>
      <c r="O13" s="39" t="s">
        <v>36</v>
      </c>
      <c r="P13" s="38">
        <v>45103</v>
      </c>
      <c r="Q13" s="42">
        <v>149.99</v>
      </c>
      <c r="R13" s="1"/>
      <c r="S13" s="5"/>
      <c r="T13" s="56">
        <f>' Dataset'!$B13-' Dataset'!$P13</f>
        <v>305</v>
      </c>
      <c r="U13" s="57">
        <f>EOMONTH(' Dataset'!$B13, 0)</f>
        <v>45412</v>
      </c>
      <c r="V13" s="58">
        <v>149.99</v>
      </c>
      <c r="X13" s="13" t="str">
        <v>Peter Richardson</v>
      </c>
      <c r="Y13" s="54">
        <f>SUMIFS(Dataset[Total_Amount], Dataset[Customer_Name], X13)</f>
        <v>5949.85</v>
      </c>
      <c r="Z13" s="13" t="str">
        <v>TRX0248</v>
      </c>
      <c r="AA13" s="13">
        <v>45534</v>
      </c>
      <c r="AB13" s="13" t="str">
        <v>30</v>
      </c>
      <c r="AC13" s="13" t="str">
        <v>08</v>
      </c>
      <c r="AD13" s="13" t="str">
        <v>2024</v>
      </c>
      <c r="AE13" s="13" t="str">
        <v>CUST032</v>
      </c>
      <c r="AF13" s="13" t="str">
        <v>Sandra Phillips</v>
      </c>
      <c r="AG13" s="13" t="str">
        <v>P002</v>
      </c>
      <c r="AH13" s="13" t="str">
        <v>Smartphone</v>
      </c>
      <c r="AI13" s="13" t="str">
        <v>Electronics</v>
      </c>
      <c r="AJ13" s="13">
        <v>2</v>
      </c>
      <c r="AK13" s="13">
        <v>699.99</v>
      </c>
      <c r="AL13" s="13" t="str">
        <v>Credit Card</v>
      </c>
      <c r="AM13" s="13" t="str">
        <v>North</v>
      </c>
      <c r="AN13" s="13" t="str">
        <v>Premium</v>
      </c>
      <c r="AO13" s="13">
        <v>44421</v>
      </c>
      <c r="AP13" s="13">
        <v>1399.98</v>
      </c>
    </row>
    <row r="14" spans="1:42" ht="14.4" x14ac:dyDescent="0.3">
      <c r="A14" s="37" t="s">
        <v>70</v>
      </c>
      <c r="B14" s="38">
        <v>45408</v>
      </c>
      <c r="C14" s="38" t="str">
        <f t="shared" si="2"/>
        <v>26</v>
      </c>
      <c r="D14" s="38" t="str">
        <f t="shared" si="3"/>
        <v>04</v>
      </c>
      <c r="E14" s="38" t="str">
        <f t="shared" si="4"/>
        <v>2024</v>
      </c>
      <c r="F14" s="39" t="s">
        <v>38</v>
      </c>
      <c r="G14" s="39" t="s">
        <v>39</v>
      </c>
      <c r="H14" s="39" t="s">
        <v>44</v>
      </c>
      <c r="I14" s="39" t="s">
        <v>45</v>
      </c>
      <c r="J14" s="39" t="s">
        <v>46</v>
      </c>
      <c r="K14" s="40">
        <v>5</v>
      </c>
      <c r="L14" s="41">
        <v>149.99</v>
      </c>
      <c r="M14" s="39" t="s">
        <v>57</v>
      </c>
      <c r="N14" s="39" t="s">
        <v>40</v>
      </c>
      <c r="O14" s="39" t="s">
        <v>22</v>
      </c>
      <c r="P14" s="38">
        <v>44830</v>
      </c>
      <c r="Q14" s="42">
        <v>749.95</v>
      </c>
      <c r="R14" s="1"/>
      <c r="S14" s="5"/>
      <c r="T14" s="56">
        <f>' Dataset'!$B14-' Dataset'!$P14</f>
        <v>578</v>
      </c>
      <c r="U14" s="57">
        <f>EOMONTH(' Dataset'!$B14, 0)</f>
        <v>45412</v>
      </c>
      <c r="V14" s="58">
        <v>749.95</v>
      </c>
      <c r="X14" s="13" t="str">
        <v>Dennis Gray</v>
      </c>
      <c r="Y14" s="54">
        <f>SUMIFS(Dataset[Total_Amount], Dataset[Customer_Name], X14)</f>
        <v>479.91999999999996</v>
      </c>
      <c r="Z14" s="13" t="str">
        <v>TRX0074</v>
      </c>
      <c r="AA14" s="13">
        <v>45537</v>
      </c>
      <c r="AB14" s="13" t="str">
        <v>02</v>
      </c>
      <c r="AC14" s="13" t="str">
        <v>09</v>
      </c>
      <c r="AD14" s="13" t="str">
        <v>2024</v>
      </c>
      <c r="AE14" s="13" t="str">
        <v>CUST023</v>
      </c>
      <c r="AF14" s="13" t="str">
        <v>Paul Baker</v>
      </c>
      <c r="AG14" s="13" t="str">
        <v>P009</v>
      </c>
      <c r="AH14" s="13" t="str">
        <v>Monitor</v>
      </c>
      <c r="AI14" s="13" t="str">
        <v>Electronics</v>
      </c>
      <c r="AJ14" s="13">
        <v>1</v>
      </c>
      <c r="AK14" s="13">
        <v>249.99</v>
      </c>
      <c r="AL14" s="13" t="str">
        <v>Debit Card</v>
      </c>
      <c r="AM14" s="13" t="str">
        <v>North</v>
      </c>
      <c r="AN14" s="13" t="str">
        <v>Premium</v>
      </c>
      <c r="AO14" s="13">
        <v>45332</v>
      </c>
      <c r="AP14" s="13">
        <v>249.99</v>
      </c>
    </row>
    <row r="15" spans="1:42" ht="14.4" x14ac:dyDescent="0.3">
      <c r="A15" s="37" t="s">
        <v>71</v>
      </c>
      <c r="B15" s="38">
        <v>45408</v>
      </c>
      <c r="C15" s="38" t="str">
        <f t="shared" si="2"/>
        <v>26</v>
      </c>
      <c r="D15" s="38" t="str">
        <f t="shared" si="3"/>
        <v>04</v>
      </c>
      <c r="E15" s="38" t="str">
        <f t="shared" si="4"/>
        <v>2024</v>
      </c>
      <c r="F15" s="39" t="s">
        <v>72</v>
      </c>
      <c r="G15" s="39" t="s">
        <v>73</v>
      </c>
      <c r="H15" s="39" t="s">
        <v>44</v>
      </c>
      <c r="I15" s="39" t="s">
        <v>45</v>
      </c>
      <c r="J15" s="39" t="s">
        <v>46</v>
      </c>
      <c r="K15" s="40">
        <v>3</v>
      </c>
      <c r="L15" s="41">
        <v>149.99</v>
      </c>
      <c r="M15" s="39" t="s">
        <v>20</v>
      </c>
      <c r="N15" s="39" t="s">
        <v>40</v>
      </c>
      <c r="O15" s="39" t="s">
        <v>27</v>
      </c>
      <c r="P15" s="38">
        <v>44806</v>
      </c>
      <c r="Q15" s="42">
        <v>449.97</v>
      </c>
      <c r="R15" s="1"/>
      <c r="S15" s="5"/>
      <c r="T15" s="56">
        <f>' Dataset'!$B15-' Dataset'!$P15</f>
        <v>602</v>
      </c>
      <c r="U15" s="57">
        <f>EOMONTH(' Dataset'!$B15, 0)</f>
        <v>45412</v>
      </c>
      <c r="V15" s="58">
        <v>449.97</v>
      </c>
      <c r="X15" s="13" t="str">
        <v>Michelle Rogers</v>
      </c>
      <c r="Y15" s="54">
        <f>SUMIFS(Dataset[Total_Amount], Dataset[Customer_Name], X15)</f>
        <v>4199.9399999999996</v>
      </c>
      <c r="Z15" s="13" t="str">
        <v>TRX0005</v>
      </c>
      <c r="AA15" s="13">
        <v>45550</v>
      </c>
      <c r="AB15" s="13" t="str">
        <v>15</v>
      </c>
      <c r="AC15" s="13" t="str">
        <v>09</v>
      </c>
      <c r="AD15" s="13" t="str">
        <v>2024</v>
      </c>
      <c r="AE15" s="13" t="str">
        <v>CUST042</v>
      </c>
      <c r="AF15" s="13" t="str">
        <v>Ruth Brooks</v>
      </c>
      <c r="AG15" s="13" t="str">
        <v>P003</v>
      </c>
      <c r="AH15" s="13" t="str">
        <v>Headphones</v>
      </c>
      <c r="AI15" s="13" t="str">
        <v>Electronics</v>
      </c>
      <c r="AJ15" s="13">
        <v>4</v>
      </c>
      <c r="AK15" s="13">
        <v>149.99</v>
      </c>
      <c r="AL15" s="13" t="str">
        <v>Cash</v>
      </c>
      <c r="AM15" s="13" t="str">
        <v>North</v>
      </c>
      <c r="AN15" s="13" t="str">
        <v>Basic</v>
      </c>
      <c r="AO15" s="13">
        <v>44909</v>
      </c>
      <c r="AP15" s="13">
        <v>599.96</v>
      </c>
    </row>
    <row r="16" spans="1:42" ht="14.4" x14ac:dyDescent="0.3">
      <c r="A16" s="37" t="s">
        <v>74</v>
      </c>
      <c r="B16" s="38">
        <v>45409</v>
      </c>
      <c r="C16" s="38" t="str">
        <f t="shared" si="2"/>
        <v>27</v>
      </c>
      <c r="D16" s="38" t="str">
        <f t="shared" si="3"/>
        <v>04</v>
      </c>
      <c r="E16" s="38" t="str">
        <f t="shared" si="4"/>
        <v>2024</v>
      </c>
      <c r="F16" s="39" t="s">
        <v>75</v>
      </c>
      <c r="G16" s="39" t="s">
        <v>76</v>
      </c>
      <c r="H16" s="39" t="s">
        <v>31</v>
      </c>
      <c r="I16" s="39" t="s">
        <v>32</v>
      </c>
      <c r="J16" s="39" t="s">
        <v>33</v>
      </c>
      <c r="K16" s="40">
        <v>3</v>
      </c>
      <c r="L16" s="41">
        <v>59.99</v>
      </c>
      <c r="M16" s="39" t="s">
        <v>26</v>
      </c>
      <c r="N16" s="39" t="s">
        <v>40</v>
      </c>
      <c r="O16" s="39" t="s">
        <v>36</v>
      </c>
      <c r="P16" s="38">
        <v>45351</v>
      </c>
      <c r="Q16" s="42">
        <v>179.97</v>
      </c>
      <c r="R16" s="1"/>
      <c r="S16" s="5"/>
      <c r="T16" s="56">
        <f>' Dataset'!$B16-' Dataset'!$P16</f>
        <v>58</v>
      </c>
      <c r="U16" s="57">
        <f>EOMONTH(' Dataset'!$B16, 0)</f>
        <v>45412</v>
      </c>
      <c r="V16" s="58">
        <v>179.97</v>
      </c>
      <c r="X16" s="13" t="str">
        <v>George Adams</v>
      </c>
      <c r="Y16" s="54">
        <f>SUMIFS(Dataset[Total_Amount], Dataset[Customer_Name], X16)</f>
        <v>3779.93</v>
      </c>
      <c r="Z16" s="13" t="str">
        <v>TRX0177</v>
      </c>
      <c r="AA16" s="13">
        <v>45559</v>
      </c>
      <c r="AB16" s="13" t="str">
        <v>24</v>
      </c>
      <c r="AC16" s="13" t="str">
        <v>09</v>
      </c>
      <c r="AD16" s="13" t="str">
        <v>2024</v>
      </c>
      <c r="AE16" s="13" t="str">
        <v>CUST032</v>
      </c>
      <c r="AF16" s="13" t="str">
        <v>Sandra Phillips</v>
      </c>
      <c r="AG16" s="13" t="str">
        <v>P001</v>
      </c>
      <c r="AH16" s="13" t="str">
        <v>Laptop</v>
      </c>
      <c r="AI16" s="13" t="str">
        <v>Electronics</v>
      </c>
      <c r="AJ16" s="13">
        <v>3</v>
      </c>
      <c r="AK16" s="13">
        <v>899.99</v>
      </c>
      <c r="AL16" s="13" t="str">
        <v>Credit Card</v>
      </c>
      <c r="AM16" s="13" t="str">
        <v>North</v>
      </c>
      <c r="AN16" s="13" t="str">
        <v>Standard</v>
      </c>
      <c r="AO16" s="13">
        <v>45157</v>
      </c>
      <c r="AP16" s="13">
        <v>2699.97</v>
      </c>
    </row>
    <row r="17" spans="1:42" ht="14.4" x14ac:dyDescent="0.3">
      <c r="A17" s="37" t="s">
        <v>77</v>
      </c>
      <c r="B17" s="38">
        <v>45409</v>
      </c>
      <c r="C17" s="38" t="str">
        <f t="shared" si="2"/>
        <v>27</v>
      </c>
      <c r="D17" s="38" t="str">
        <f t="shared" si="3"/>
        <v>04</v>
      </c>
      <c r="E17" s="38" t="str">
        <f t="shared" si="4"/>
        <v>2024</v>
      </c>
      <c r="F17" s="39" t="s">
        <v>78</v>
      </c>
      <c r="G17" s="39" t="s">
        <v>79</v>
      </c>
      <c r="H17" s="39" t="s">
        <v>80</v>
      </c>
      <c r="I17" s="39" t="s">
        <v>81</v>
      </c>
      <c r="J17" s="39" t="s">
        <v>19</v>
      </c>
      <c r="K17" s="40">
        <v>3</v>
      </c>
      <c r="L17" s="41">
        <v>699.99</v>
      </c>
      <c r="M17" s="39" t="s">
        <v>26</v>
      </c>
      <c r="N17" s="39" t="s">
        <v>50</v>
      </c>
      <c r="O17" s="39" t="s">
        <v>22</v>
      </c>
      <c r="P17" s="38">
        <v>44577</v>
      </c>
      <c r="Q17" s="42">
        <v>2099.9699999999998</v>
      </c>
      <c r="R17" s="1"/>
      <c r="S17" s="5"/>
      <c r="T17" s="56">
        <f>' Dataset'!$B17-' Dataset'!$P17</f>
        <v>832</v>
      </c>
      <c r="U17" s="57">
        <f>EOMONTH(' Dataset'!$B17, 0)</f>
        <v>45412</v>
      </c>
      <c r="V17" s="58">
        <v>2099.9699999999998</v>
      </c>
      <c r="X17" s="13" t="str">
        <v>Mark Carter</v>
      </c>
      <c r="Y17" s="54">
        <f>SUMIFS(Dataset[Total_Amount], Dataset[Customer_Name], X17)</f>
        <v>15659.65</v>
      </c>
      <c r="Z17" s="13" t="str">
        <v>TRX0203</v>
      </c>
      <c r="AA17" s="13">
        <v>45572</v>
      </c>
      <c r="AB17" s="13" t="str">
        <v>07</v>
      </c>
      <c r="AC17" s="13" t="str">
        <v>10</v>
      </c>
      <c r="AD17" s="13" t="str">
        <v>2024</v>
      </c>
      <c r="AE17" s="13" t="str">
        <v>CUST032</v>
      </c>
      <c r="AF17" s="13" t="str">
        <v>Sandra Phillips</v>
      </c>
      <c r="AG17" s="13" t="str">
        <v>P003</v>
      </c>
      <c r="AH17" s="13" t="str">
        <v>Headphones</v>
      </c>
      <c r="AI17" s="13" t="str">
        <v>Electronics</v>
      </c>
      <c r="AJ17" s="13">
        <v>4</v>
      </c>
      <c r="AK17" s="13">
        <v>149.99</v>
      </c>
      <c r="AL17" s="13" t="str">
        <v>Credit Card</v>
      </c>
      <c r="AM17" s="13" t="str">
        <v>North</v>
      </c>
      <c r="AN17" s="13" t="str">
        <v>Premium</v>
      </c>
      <c r="AO17" s="13">
        <v>45076</v>
      </c>
      <c r="AP17" s="13">
        <v>599.96</v>
      </c>
    </row>
    <row r="18" spans="1:42" ht="14.4" x14ac:dyDescent="0.3">
      <c r="A18" s="37" t="s">
        <v>82</v>
      </c>
      <c r="B18" s="38">
        <v>45409</v>
      </c>
      <c r="C18" s="38" t="str">
        <f t="shared" si="2"/>
        <v>27</v>
      </c>
      <c r="D18" s="38" t="str">
        <f t="shared" si="3"/>
        <v>04</v>
      </c>
      <c r="E18" s="38" t="str">
        <f t="shared" si="4"/>
        <v>2024</v>
      </c>
      <c r="F18" s="39" t="s">
        <v>83</v>
      </c>
      <c r="G18" s="39" t="s">
        <v>84</v>
      </c>
      <c r="H18" s="39" t="s">
        <v>61</v>
      </c>
      <c r="I18" s="39" t="s">
        <v>62</v>
      </c>
      <c r="J18" s="39" t="s">
        <v>19</v>
      </c>
      <c r="K18" s="40">
        <v>1</v>
      </c>
      <c r="L18" s="41">
        <v>899.99</v>
      </c>
      <c r="M18" s="39" t="s">
        <v>57</v>
      </c>
      <c r="N18" s="39" t="s">
        <v>40</v>
      </c>
      <c r="O18" s="39" t="s">
        <v>36</v>
      </c>
      <c r="P18" s="38">
        <v>44920</v>
      </c>
      <c r="Q18" s="42">
        <v>899.99</v>
      </c>
      <c r="R18" s="1"/>
      <c r="S18" s="5"/>
      <c r="T18" s="56">
        <f>' Dataset'!$B18-' Dataset'!$P18</f>
        <v>489</v>
      </c>
      <c r="U18" s="57">
        <f>EOMONTH(' Dataset'!$B18, 0)</f>
        <v>45412</v>
      </c>
      <c r="V18" s="58">
        <v>899.99</v>
      </c>
      <c r="X18" s="13" t="str">
        <v>Maria Garcia</v>
      </c>
      <c r="Y18" s="54">
        <f>SUMIFS(Dataset[Total_Amount], Dataset[Customer_Name], X18)</f>
        <v>1909.93</v>
      </c>
      <c r="Z18" s="13" t="str">
        <v>TRX0167</v>
      </c>
      <c r="AA18" s="13">
        <v>45589</v>
      </c>
      <c r="AB18" s="13" t="str">
        <v>24</v>
      </c>
      <c r="AC18" s="13" t="str">
        <v>10</v>
      </c>
      <c r="AD18" s="13" t="str">
        <v>2024</v>
      </c>
      <c r="AE18" s="13" t="str">
        <v>CUST028</v>
      </c>
      <c r="AF18" s="13" t="str">
        <v>Betty Campbell</v>
      </c>
      <c r="AG18" s="13" t="str">
        <v>P002</v>
      </c>
      <c r="AH18" s="13" t="str">
        <v>Smartphone</v>
      </c>
      <c r="AI18" s="13" t="str">
        <v>Electronics</v>
      </c>
      <c r="AJ18" s="13">
        <v>5</v>
      </c>
      <c r="AK18" s="13">
        <v>699.99</v>
      </c>
      <c r="AL18" s="13" t="str">
        <v>Cash</v>
      </c>
      <c r="AM18" s="13" t="str">
        <v>North</v>
      </c>
      <c r="AN18" s="13" t="str">
        <v>Premium</v>
      </c>
      <c r="AO18" s="13">
        <v>44635</v>
      </c>
      <c r="AP18" s="13">
        <v>3499.95</v>
      </c>
    </row>
    <row r="19" spans="1:42" ht="14.4" x14ac:dyDescent="0.3">
      <c r="A19" s="37" t="s">
        <v>85</v>
      </c>
      <c r="B19" s="38">
        <v>45410</v>
      </c>
      <c r="C19" s="38" t="str">
        <f t="shared" si="2"/>
        <v>28</v>
      </c>
      <c r="D19" s="38" t="str">
        <f t="shared" si="3"/>
        <v>04</v>
      </c>
      <c r="E19" s="38" t="str">
        <f t="shared" si="4"/>
        <v>2024</v>
      </c>
      <c r="F19" s="39" t="s">
        <v>86</v>
      </c>
      <c r="G19" s="39" t="s">
        <v>87</v>
      </c>
      <c r="H19" s="39" t="s">
        <v>44</v>
      </c>
      <c r="I19" s="39" t="s">
        <v>45</v>
      </c>
      <c r="J19" s="39" t="s">
        <v>46</v>
      </c>
      <c r="K19" s="40">
        <v>4</v>
      </c>
      <c r="L19" s="41">
        <v>149.99</v>
      </c>
      <c r="M19" s="39" t="s">
        <v>57</v>
      </c>
      <c r="N19" s="39" t="s">
        <v>40</v>
      </c>
      <c r="O19" s="39" t="s">
        <v>27</v>
      </c>
      <c r="P19" s="38">
        <v>45374</v>
      </c>
      <c r="Q19" s="42">
        <v>599.96</v>
      </c>
      <c r="R19" s="1"/>
      <c r="S19" s="5"/>
      <c r="T19" s="56">
        <f>' Dataset'!$B19-' Dataset'!$P19</f>
        <v>36</v>
      </c>
      <c r="U19" s="57">
        <f>EOMONTH(' Dataset'!$B19, 0)</f>
        <v>45412</v>
      </c>
      <c r="V19" s="58">
        <v>599.96</v>
      </c>
      <c r="X19" s="13" t="str">
        <v>Virginia Sanders</v>
      </c>
      <c r="Y19" s="54">
        <f>SUMIFS(Dataset[Total_Amount], Dataset[Customer_Name], X19)</f>
        <v>4789.7900000000009</v>
      </c>
      <c r="Z19" s="13" t="str">
        <v>TRX0153</v>
      </c>
      <c r="AA19" s="13">
        <v>45592</v>
      </c>
      <c r="AB19" s="13" t="str">
        <v>27</v>
      </c>
      <c r="AC19" s="13" t="str">
        <v>10</v>
      </c>
      <c r="AD19" s="13" t="str">
        <v>2024</v>
      </c>
      <c r="AE19" s="13" t="str">
        <v>CUST049</v>
      </c>
      <c r="AF19" s="13" t="str">
        <v>Raymond Ross</v>
      </c>
      <c r="AG19" s="13" t="str">
        <v>P010</v>
      </c>
      <c r="AH19" s="13" t="str">
        <v>Keyboard</v>
      </c>
      <c r="AI19" s="13" t="str">
        <v>Electronics</v>
      </c>
      <c r="AJ19" s="13">
        <v>3</v>
      </c>
      <c r="AK19" s="13">
        <v>89.99</v>
      </c>
      <c r="AL19" s="13" t="str">
        <v>Credit Card</v>
      </c>
      <c r="AM19" s="13" t="str">
        <v>North</v>
      </c>
      <c r="AN19" s="13" t="str">
        <v>Standard</v>
      </c>
      <c r="AO19" s="13">
        <v>44615</v>
      </c>
      <c r="AP19" s="13">
        <v>269.97000000000003</v>
      </c>
    </row>
    <row r="20" spans="1:42" ht="14.4" x14ac:dyDescent="0.3">
      <c r="A20" s="37" t="s">
        <v>88</v>
      </c>
      <c r="B20" s="38">
        <v>45410</v>
      </c>
      <c r="C20" s="38" t="str">
        <f t="shared" si="2"/>
        <v>28</v>
      </c>
      <c r="D20" s="38" t="str">
        <f t="shared" si="3"/>
        <v>04</v>
      </c>
      <c r="E20" s="38" t="str">
        <f t="shared" si="4"/>
        <v>2024</v>
      </c>
      <c r="F20" s="39" t="s">
        <v>89</v>
      </c>
      <c r="G20" s="39" t="s">
        <v>90</v>
      </c>
      <c r="H20" s="39" t="s">
        <v>80</v>
      </c>
      <c r="I20" s="39" t="s">
        <v>81</v>
      </c>
      <c r="J20" s="39" t="s">
        <v>19</v>
      </c>
      <c r="K20" s="40">
        <v>2</v>
      </c>
      <c r="L20" s="41">
        <v>699.99</v>
      </c>
      <c r="M20" s="39" t="s">
        <v>20</v>
      </c>
      <c r="N20" s="39" t="s">
        <v>40</v>
      </c>
      <c r="O20" s="39" t="s">
        <v>22</v>
      </c>
      <c r="P20" s="38">
        <v>44781</v>
      </c>
      <c r="Q20" s="42">
        <v>1399.98</v>
      </c>
      <c r="R20" s="1"/>
      <c r="S20" s="5"/>
      <c r="T20" s="56">
        <f>' Dataset'!$B20-' Dataset'!$P20</f>
        <v>629</v>
      </c>
      <c r="U20" s="57">
        <f>EOMONTH(' Dataset'!$B20, 0)</f>
        <v>45412</v>
      </c>
      <c r="V20" s="58">
        <v>1399.98</v>
      </c>
      <c r="X20" s="13" t="str">
        <v>Barbara Young</v>
      </c>
      <c r="Y20" s="54">
        <f>SUMIFS(Dataset[Total_Amount], Dataset[Customer_Name], X20)</f>
        <v>10649.8</v>
      </c>
      <c r="Z20" s="13" t="str">
        <v>TRX0060</v>
      </c>
      <c r="AA20" s="13">
        <v>45603</v>
      </c>
      <c r="AB20" s="13" t="str">
        <v>07</v>
      </c>
      <c r="AC20" s="13" t="str">
        <v>11</v>
      </c>
      <c r="AD20" s="13" t="str">
        <v>2024</v>
      </c>
      <c r="AE20" s="13" t="str">
        <v>CUST012</v>
      </c>
      <c r="AF20" s="13" t="str">
        <v>Patricia Moore</v>
      </c>
      <c r="AG20" s="13" t="str">
        <v>P010</v>
      </c>
      <c r="AH20" s="13" t="str">
        <v>Keyboard</v>
      </c>
      <c r="AI20" s="13" t="str">
        <v>Electronics</v>
      </c>
      <c r="AJ20" s="13">
        <v>3</v>
      </c>
      <c r="AK20" s="13">
        <v>89.99</v>
      </c>
      <c r="AL20" s="13" t="str">
        <v>Credit Card</v>
      </c>
      <c r="AM20" s="13" t="str">
        <v>North</v>
      </c>
      <c r="AN20" s="13" t="str">
        <v>Premium</v>
      </c>
      <c r="AO20" s="13">
        <v>44420</v>
      </c>
      <c r="AP20" s="13">
        <v>269.97000000000003</v>
      </c>
    </row>
    <row r="21" spans="1:42" ht="14.4" x14ac:dyDescent="0.3">
      <c r="A21" s="37" t="s">
        <v>91</v>
      </c>
      <c r="B21" s="38">
        <v>45410</v>
      </c>
      <c r="C21" s="38" t="str">
        <f t="shared" si="2"/>
        <v>28</v>
      </c>
      <c r="D21" s="38" t="str">
        <f t="shared" si="3"/>
        <v>04</v>
      </c>
      <c r="E21" s="38" t="str">
        <f t="shared" si="4"/>
        <v>2024</v>
      </c>
      <c r="F21" s="39" t="s">
        <v>86</v>
      </c>
      <c r="G21" s="39" t="s">
        <v>87</v>
      </c>
      <c r="H21" s="39" t="s">
        <v>61</v>
      </c>
      <c r="I21" s="39" t="s">
        <v>62</v>
      </c>
      <c r="J21" s="39" t="s">
        <v>19</v>
      </c>
      <c r="K21" s="40">
        <v>4</v>
      </c>
      <c r="L21" s="41">
        <v>899.99</v>
      </c>
      <c r="M21" s="39" t="s">
        <v>26</v>
      </c>
      <c r="N21" s="39" t="s">
        <v>50</v>
      </c>
      <c r="O21" s="39" t="s">
        <v>36</v>
      </c>
      <c r="P21" s="38">
        <v>45327</v>
      </c>
      <c r="Q21" s="42">
        <v>3599.96</v>
      </c>
      <c r="R21" s="1"/>
      <c r="S21" s="5"/>
      <c r="T21" s="56">
        <f>' Dataset'!$B21-' Dataset'!$P21</f>
        <v>83</v>
      </c>
      <c r="U21" s="57">
        <f>EOMONTH(' Dataset'!$B21, 0)</f>
        <v>45412</v>
      </c>
      <c r="V21" s="58">
        <v>3599.96</v>
      </c>
      <c r="X21" s="13" t="str">
        <v>Patricia Moore</v>
      </c>
      <c r="Y21" s="54">
        <f>SUMIFS(Dataset[Total_Amount], Dataset[Customer_Name], X21)</f>
        <v>9799.73</v>
      </c>
      <c r="Z21" s="13" t="str">
        <v>TRX0090</v>
      </c>
      <c r="AA21" s="13">
        <v>45605</v>
      </c>
      <c r="AB21" s="13" t="str">
        <v>09</v>
      </c>
      <c r="AC21" s="13" t="str">
        <v>11</v>
      </c>
      <c r="AD21" s="13" t="str">
        <v>2024</v>
      </c>
      <c r="AE21" s="13" t="str">
        <v>CUST020</v>
      </c>
      <c r="AF21" s="13" t="str">
        <v>Margaret Wright</v>
      </c>
      <c r="AG21" s="13" t="str">
        <v>P009</v>
      </c>
      <c r="AH21" s="13" t="str">
        <v>Monitor</v>
      </c>
      <c r="AI21" s="13" t="str">
        <v>Electronics</v>
      </c>
      <c r="AJ21" s="13">
        <v>1</v>
      </c>
      <c r="AK21" s="13">
        <v>249.99</v>
      </c>
      <c r="AL21" s="13" t="str">
        <v>Credit Card</v>
      </c>
      <c r="AM21" s="13" t="str">
        <v>North</v>
      </c>
      <c r="AN21" s="13" t="str">
        <v>Premium</v>
      </c>
      <c r="AO21" s="13">
        <v>44828</v>
      </c>
      <c r="AP21" s="13">
        <v>249.99</v>
      </c>
    </row>
    <row r="22" spans="1:42" ht="15.75" customHeight="1" x14ac:dyDescent="0.3">
      <c r="A22" s="37" t="s">
        <v>92</v>
      </c>
      <c r="B22" s="38">
        <v>45410</v>
      </c>
      <c r="C22" s="38" t="str">
        <f t="shared" si="2"/>
        <v>28</v>
      </c>
      <c r="D22" s="38" t="str">
        <f t="shared" si="3"/>
        <v>04</v>
      </c>
      <c r="E22" s="38" t="str">
        <f t="shared" si="4"/>
        <v>2024</v>
      </c>
      <c r="F22" s="39" t="s">
        <v>93</v>
      </c>
      <c r="G22" s="39" t="s">
        <v>94</v>
      </c>
      <c r="H22" s="39" t="s">
        <v>17</v>
      </c>
      <c r="I22" s="39" t="s">
        <v>18</v>
      </c>
      <c r="J22" s="39" t="s">
        <v>19</v>
      </c>
      <c r="K22" s="40">
        <v>3</v>
      </c>
      <c r="L22" s="41">
        <v>249.99</v>
      </c>
      <c r="M22" s="39" t="s">
        <v>26</v>
      </c>
      <c r="N22" s="39" t="s">
        <v>40</v>
      </c>
      <c r="O22" s="39" t="s">
        <v>27</v>
      </c>
      <c r="P22" s="38">
        <v>45224</v>
      </c>
      <c r="Q22" s="42">
        <v>749.97</v>
      </c>
      <c r="R22" s="1"/>
      <c r="S22" s="5"/>
      <c r="T22" s="56">
        <f>' Dataset'!$B22-' Dataset'!$P22</f>
        <v>186</v>
      </c>
      <c r="U22" s="57">
        <f>EOMONTH(' Dataset'!$B22, 0)</f>
        <v>45412</v>
      </c>
      <c r="V22" s="58">
        <v>749.97</v>
      </c>
      <c r="X22" s="13" t="str">
        <v>Cynthia Price</v>
      </c>
      <c r="Y22" s="54">
        <f>SUMIFS(Dataset[Total_Amount], Dataset[Customer_Name], X22)</f>
        <v>3769.8300000000004</v>
      </c>
      <c r="Z22" s="13" t="str">
        <v>TRX0035</v>
      </c>
      <c r="AA22" s="13">
        <v>45607</v>
      </c>
      <c r="AB22" s="13" t="str">
        <v>11</v>
      </c>
      <c r="AC22" s="13" t="str">
        <v>11</v>
      </c>
      <c r="AD22" s="13" t="str">
        <v>2024</v>
      </c>
      <c r="AE22" s="13" t="str">
        <v>CUST041</v>
      </c>
      <c r="AF22" s="13" t="str">
        <v>Peter Richardson</v>
      </c>
      <c r="AG22" s="13" t="str">
        <v>P003</v>
      </c>
      <c r="AH22" s="13" t="str">
        <v>Headphones</v>
      </c>
      <c r="AI22" s="13" t="str">
        <v>Electronics</v>
      </c>
      <c r="AJ22" s="13">
        <v>3</v>
      </c>
      <c r="AK22" s="13">
        <v>149.99</v>
      </c>
      <c r="AL22" s="13" t="str">
        <v>Cash</v>
      </c>
      <c r="AM22" s="13" t="str">
        <v>North</v>
      </c>
      <c r="AN22" s="13" t="str">
        <v>Basic</v>
      </c>
      <c r="AO22" s="13">
        <v>44769</v>
      </c>
      <c r="AP22" s="13">
        <v>449.97</v>
      </c>
    </row>
    <row r="23" spans="1:42" ht="15.75" customHeight="1" x14ac:dyDescent="0.3">
      <c r="A23" s="37" t="s">
        <v>95</v>
      </c>
      <c r="B23" s="38">
        <v>45412</v>
      </c>
      <c r="C23" s="38" t="str">
        <f t="shared" si="2"/>
        <v>30</v>
      </c>
      <c r="D23" s="38" t="str">
        <f t="shared" si="3"/>
        <v>04</v>
      </c>
      <c r="E23" s="38" t="str">
        <f t="shared" si="4"/>
        <v>2024</v>
      </c>
      <c r="F23" s="39" t="s">
        <v>96</v>
      </c>
      <c r="G23" s="39" t="s">
        <v>97</v>
      </c>
      <c r="H23" s="39" t="s">
        <v>80</v>
      </c>
      <c r="I23" s="39" t="s">
        <v>81</v>
      </c>
      <c r="J23" s="39" t="s">
        <v>19</v>
      </c>
      <c r="K23" s="40">
        <v>5</v>
      </c>
      <c r="L23" s="41">
        <v>699.99</v>
      </c>
      <c r="M23" s="39" t="s">
        <v>20</v>
      </c>
      <c r="N23" s="39" t="s">
        <v>50</v>
      </c>
      <c r="O23" s="39" t="s">
        <v>22</v>
      </c>
      <c r="P23" s="38">
        <v>45167</v>
      </c>
      <c r="Q23" s="42">
        <v>3499.95</v>
      </c>
      <c r="R23" s="1"/>
      <c r="S23" s="5"/>
      <c r="T23" s="56">
        <f>' Dataset'!$B23-' Dataset'!$P23</f>
        <v>245</v>
      </c>
      <c r="U23" s="57">
        <f>EOMONTH(' Dataset'!$B23, 0)</f>
        <v>45412</v>
      </c>
      <c r="V23" s="58">
        <v>3499.95</v>
      </c>
      <c r="X23" s="13" t="str">
        <v>Nancy Collins</v>
      </c>
      <c r="Y23" s="54">
        <f>SUMIFS(Dataset[Total_Amount], Dataset[Customer_Name], X23)</f>
        <v>4189.7700000000004</v>
      </c>
      <c r="Z23" s="13" t="str">
        <v>TRX0012</v>
      </c>
      <c r="AA23" s="13">
        <v>45622</v>
      </c>
      <c r="AB23" s="13" t="str">
        <v>26</v>
      </c>
      <c r="AC23" s="13" t="str">
        <v>11</v>
      </c>
      <c r="AD23" s="13" t="str">
        <v>2024</v>
      </c>
      <c r="AE23" s="13" t="str">
        <v>CUST045</v>
      </c>
      <c r="AF23" s="13" t="str">
        <v>Douglas Watson</v>
      </c>
      <c r="AG23" s="13" t="str">
        <v>P009</v>
      </c>
      <c r="AH23" s="13" t="str">
        <v>Monitor</v>
      </c>
      <c r="AI23" s="13" t="str">
        <v>Electronics</v>
      </c>
      <c r="AJ23" s="13">
        <v>5</v>
      </c>
      <c r="AK23" s="13">
        <v>249.99</v>
      </c>
      <c r="AL23" s="13" t="str">
        <v>Credit Card</v>
      </c>
      <c r="AM23" s="13" t="str">
        <v>North</v>
      </c>
      <c r="AN23" s="13" t="str">
        <v>Basic</v>
      </c>
      <c r="AO23" s="13">
        <v>44873</v>
      </c>
      <c r="AP23" s="13">
        <v>1249.95</v>
      </c>
    </row>
    <row r="24" spans="1:42" ht="15.75" customHeight="1" x14ac:dyDescent="0.3">
      <c r="A24" s="37" t="s">
        <v>98</v>
      </c>
      <c r="B24" s="38">
        <v>45413</v>
      </c>
      <c r="C24" s="38" t="str">
        <f t="shared" si="2"/>
        <v>01</v>
      </c>
      <c r="D24" s="38" t="str">
        <f t="shared" si="3"/>
        <v>05</v>
      </c>
      <c r="E24" s="38" t="str">
        <f t="shared" si="4"/>
        <v>2024</v>
      </c>
      <c r="F24" s="39" t="s">
        <v>99</v>
      </c>
      <c r="G24" s="39" t="s">
        <v>100</v>
      </c>
      <c r="H24" s="39" t="s">
        <v>80</v>
      </c>
      <c r="I24" s="39" t="s">
        <v>81</v>
      </c>
      <c r="J24" s="39" t="s">
        <v>19</v>
      </c>
      <c r="K24" s="40">
        <v>4</v>
      </c>
      <c r="L24" s="41">
        <v>699.99</v>
      </c>
      <c r="M24" s="39" t="s">
        <v>20</v>
      </c>
      <c r="N24" s="39" t="s">
        <v>63</v>
      </c>
      <c r="O24" s="39" t="s">
        <v>36</v>
      </c>
      <c r="P24" s="38">
        <v>44409</v>
      </c>
      <c r="Q24" s="42">
        <v>2799.96</v>
      </c>
      <c r="R24" s="1"/>
      <c r="S24" s="5"/>
      <c r="T24" s="56">
        <f>' Dataset'!$B24-' Dataset'!$P24</f>
        <v>1004</v>
      </c>
      <c r="U24" s="57">
        <f>EOMONTH(' Dataset'!$B24, 0)</f>
        <v>45443</v>
      </c>
      <c r="V24" s="58">
        <v>2799.96</v>
      </c>
      <c r="X24" s="13" t="str">
        <v>Linda Martin</v>
      </c>
      <c r="Y24" s="54">
        <f>SUMIFS(Dataset[Total_Amount], Dataset[Customer_Name], X24)</f>
        <v>1289.9000000000001</v>
      </c>
      <c r="Z24" s="13" t="str">
        <v>TRX0066</v>
      </c>
      <c r="AA24" s="13">
        <v>45630</v>
      </c>
      <c r="AB24" s="13" t="str">
        <v>04</v>
      </c>
      <c r="AC24" s="13" t="str">
        <v>12</v>
      </c>
      <c r="AD24" s="13" t="str">
        <v>2024</v>
      </c>
      <c r="AE24" s="13" t="str">
        <v>CUST024</v>
      </c>
      <c r="AF24" s="13" t="str">
        <v>Dorothy Nelson</v>
      </c>
      <c r="AG24" s="13" t="str">
        <v>P002</v>
      </c>
      <c r="AH24" s="13" t="str">
        <v>Smartphone</v>
      </c>
      <c r="AI24" s="13" t="str">
        <v>Electronics</v>
      </c>
      <c r="AJ24" s="13">
        <v>4</v>
      </c>
      <c r="AK24" s="13">
        <v>699.99</v>
      </c>
      <c r="AL24" s="13" t="str">
        <v>Credit Card</v>
      </c>
      <c r="AM24" s="13" t="str">
        <v>North</v>
      </c>
      <c r="AN24" s="13" t="str">
        <v>Premium</v>
      </c>
      <c r="AO24" s="13">
        <v>44703</v>
      </c>
      <c r="AP24" s="13">
        <v>2799.96</v>
      </c>
    </row>
    <row r="25" spans="1:42" ht="15.75" customHeight="1" x14ac:dyDescent="0.3">
      <c r="A25" s="37" t="s">
        <v>101</v>
      </c>
      <c r="B25" s="38">
        <v>45415</v>
      </c>
      <c r="C25" s="38" t="str">
        <f t="shared" si="2"/>
        <v>03</v>
      </c>
      <c r="D25" s="38" t="str">
        <f t="shared" si="3"/>
        <v>05</v>
      </c>
      <c r="E25" s="38" t="str">
        <f t="shared" si="4"/>
        <v>2024</v>
      </c>
      <c r="F25" s="39" t="s">
        <v>102</v>
      </c>
      <c r="G25" s="39" t="s">
        <v>103</v>
      </c>
      <c r="H25" s="39" t="s">
        <v>17</v>
      </c>
      <c r="I25" s="39" t="s">
        <v>18</v>
      </c>
      <c r="J25" s="39" t="s">
        <v>19</v>
      </c>
      <c r="K25" s="40">
        <v>4</v>
      </c>
      <c r="L25" s="41">
        <v>249.99</v>
      </c>
      <c r="M25" s="39" t="s">
        <v>34</v>
      </c>
      <c r="N25" s="39" t="s">
        <v>40</v>
      </c>
      <c r="O25" s="39" t="s">
        <v>36</v>
      </c>
      <c r="P25" s="38">
        <v>44468</v>
      </c>
      <c r="Q25" s="42">
        <v>999.96</v>
      </c>
      <c r="R25" s="1"/>
      <c r="S25" s="5"/>
      <c r="T25" s="56">
        <f>' Dataset'!$B25-' Dataset'!$P25</f>
        <v>947</v>
      </c>
      <c r="U25" s="57">
        <f>EOMONTH(' Dataset'!$B25, 0)</f>
        <v>45443</v>
      </c>
      <c r="V25" s="58">
        <v>999.96</v>
      </c>
      <c r="X25" s="13" t="str">
        <v>Helen Roberts</v>
      </c>
      <c r="Y25" s="54">
        <f>SUMIFS(Dataset[Total_Amount], Dataset[Customer_Name], X25)</f>
        <v>6459.79</v>
      </c>
      <c r="Z25" s="13" t="str">
        <v>TRX0032</v>
      </c>
      <c r="AA25" s="13">
        <v>45638</v>
      </c>
      <c r="AB25" s="13" t="str">
        <v>12</v>
      </c>
      <c r="AC25" s="13" t="str">
        <v>12</v>
      </c>
      <c r="AD25" s="13" t="str">
        <v>2024</v>
      </c>
      <c r="AE25" s="13" t="str">
        <v>CUST041</v>
      </c>
      <c r="AF25" s="13" t="str">
        <v>Peter Richardson</v>
      </c>
      <c r="AG25" s="13" t="str">
        <v>P001</v>
      </c>
      <c r="AH25" s="13" t="str">
        <v>Laptop</v>
      </c>
      <c r="AI25" s="13" t="str">
        <v>Electronics</v>
      </c>
      <c r="AJ25" s="13">
        <v>2</v>
      </c>
      <c r="AK25" s="13">
        <v>899.99</v>
      </c>
      <c r="AL25" s="13" t="str">
        <v>Cash</v>
      </c>
      <c r="AM25" s="13" t="str">
        <v>North</v>
      </c>
      <c r="AN25" s="13" t="str">
        <v>Basic</v>
      </c>
      <c r="AO25" s="13">
        <v>44406</v>
      </c>
      <c r="AP25" s="13">
        <v>1799.98</v>
      </c>
    </row>
    <row r="26" spans="1:42" ht="15.75" customHeight="1" x14ac:dyDescent="0.3">
      <c r="A26" s="37" t="s">
        <v>104</v>
      </c>
      <c r="B26" s="38">
        <v>45416</v>
      </c>
      <c r="C26" s="38" t="str">
        <f t="shared" si="2"/>
        <v>04</v>
      </c>
      <c r="D26" s="38" t="str">
        <f t="shared" si="3"/>
        <v>05</v>
      </c>
      <c r="E26" s="38" t="str">
        <f t="shared" si="4"/>
        <v>2024</v>
      </c>
      <c r="F26" s="39" t="s">
        <v>86</v>
      </c>
      <c r="G26" s="39" t="s">
        <v>87</v>
      </c>
      <c r="H26" s="39" t="s">
        <v>105</v>
      </c>
      <c r="I26" s="39" t="s">
        <v>106</v>
      </c>
      <c r="J26" s="39" t="s">
        <v>46</v>
      </c>
      <c r="K26" s="40">
        <v>4</v>
      </c>
      <c r="L26" s="41">
        <v>299.99</v>
      </c>
      <c r="M26" s="39" t="s">
        <v>20</v>
      </c>
      <c r="N26" s="39" t="s">
        <v>50</v>
      </c>
      <c r="O26" s="39" t="s">
        <v>27</v>
      </c>
      <c r="P26" s="38">
        <v>44716</v>
      </c>
      <c r="Q26" s="42">
        <v>1199.96</v>
      </c>
      <c r="R26" s="1"/>
      <c r="S26" s="5"/>
      <c r="T26" s="56">
        <f>' Dataset'!$B26-' Dataset'!$P26</f>
        <v>700</v>
      </c>
      <c r="U26" s="57">
        <f>EOMONTH(' Dataset'!$B26, 0)</f>
        <v>45443</v>
      </c>
      <c r="V26" s="58">
        <v>1199.96</v>
      </c>
      <c r="X26" s="13" t="str">
        <v>Edward Mitchell</v>
      </c>
      <c r="Y26" s="54">
        <f>SUMIFS(Dataset[Total_Amount], Dataset[Customer_Name], X26)</f>
        <v>11919.769999999999</v>
      </c>
      <c r="Z26" s="13" t="str">
        <v>TRX0207</v>
      </c>
      <c r="AA26" s="13">
        <v>45657</v>
      </c>
      <c r="AB26" s="13" t="str">
        <v>31</v>
      </c>
      <c r="AC26" s="13" t="str">
        <v>12</v>
      </c>
      <c r="AD26" s="13" t="str">
        <v>2024</v>
      </c>
      <c r="AE26" s="13" t="str">
        <v>CUST025</v>
      </c>
      <c r="AF26" s="13" t="str">
        <v>Mark Carter</v>
      </c>
      <c r="AG26" s="13" t="str">
        <v>P001</v>
      </c>
      <c r="AH26" s="13" t="str">
        <v>Laptop</v>
      </c>
      <c r="AI26" s="13" t="str">
        <v>Electronics</v>
      </c>
      <c r="AJ26" s="13">
        <v>1</v>
      </c>
      <c r="AK26" s="13">
        <v>899.99</v>
      </c>
      <c r="AL26" s="13" t="str">
        <v>PayPal</v>
      </c>
      <c r="AM26" s="13" t="str">
        <v>North</v>
      </c>
      <c r="AN26" s="13" t="str">
        <v>Premium</v>
      </c>
      <c r="AO26" s="13">
        <v>45050</v>
      </c>
      <c r="AP26" s="13">
        <v>899.99</v>
      </c>
    </row>
    <row r="27" spans="1:42" ht="15.75" customHeight="1" x14ac:dyDescent="0.3">
      <c r="A27" s="37" t="s">
        <v>107</v>
      </c>
      <c r="B27" s="38">
        <v>45422</v>
      </c>
      <c r="C27" s="38" t="str">
        <f t="shared" si="2"/>
        <v>10</v>
      </c>
      <c r="D27" s="38" t="str">
        <f t="shared" si="3"/>
        <v>05</v>
      </c>
      <c r="E27" s="38" t="str">
        <f t="shared" si="4"/>
        <v>2024</v>
      </c>
      <c r="F27" s="39" t="s">
        <v>108</v>
      </c>
      <c r="G27" s="39" t="s">
        <v>109</v>
      </c>
      <c r="H27" s="39" t="s">
        <v>17</v>
      </c>
      <c r="I27" s="39" t="s">
        <v>18</v>
      </c>
      <c r="J27" s="39" t="s">
        <v>19</v>
      </c>
      <c r="K27" s="40">
        <v>5</v>
      </c>
      <c r="L27" s="41">
        <v>249.99</v>
      </c>
      <c r="M27" s="39" t="s">
        <v>26</v>
      </c>
      <c r="N27" s="39" t="s">
        <v>50</v>
      </c>
      <c r="O27" s="39" t="s">
        <v>36</v>
      </c>
      <c r="P27" s="38">
        <v>44525</v>
      </c>
      <c r="Q27" s="42">
        <v>1249.95</v>
      </c>
      <c r="R27" s="1"/>
      <c r="S27" s="5"/>
      <c r="T27" s="56">
        <f>' Dataset'!$B27-' Dataset'!$P27</f>
        <v>897</v>
      </c>
      <c r="U27" s="57">
        <f>EOMONTH(' Dataset'!$B27, 0)</f>
        <v>45443</v>
      </c>
      <c r="V27" s="58">
        <v>1249.95</v>
      </c>
      <c r="X27" s="13" t="str">
        <v>Lisa Anderson</v>
      </c>
      <c r="Y27" s="54">
        <f>SUMIFS(Dataset[Total_Amount], Dataset[Customer_Name], X27)</f>
        <v>2039.8000000000002</v>
      </c>
      <c r="Z27" s="13" t="str">
        <v>TRX0026</v>
      </c>
      <c r="AA27" s="13">
        <v>45661</v>
      </c>
      <c r="AB27" s="13" t="str">
        <v>04</v>
      </c>
      <c r="AC27" s="13" t="str">
        <v>01</v>
      </c>
      <c r="AD27" s="13" t="str">
        <v>2025</v>
      </c>
      <c r="AE27" s="13" t="str">
        <v>CUST037</v>
      </c>
      <c r="AF27" s="13" t="str">
        <v>Arthur Edwards</v>
      </c>
      <c r="AG27" s="13" t="str">
        <v>P001</v>
      </c>
      <c r="AH27" s="13" t="str">
        <v>Laptop</v>
      </c>
      <c r="AI27" s="13" t="str">
        <v>Electronics</v>
      </c>
      <c r="AJ27" s="13">
        <v>1</v>
      </c>
      <c r="AK27" s="13">
        <v>899.99</v>
      </c>
      <c r="AL27" s="13" t="str">
        <v>PayPal</v>
      </c>
      <c r="AM27" s="13" t="str">
        <v>North</v>
      </c>
      <c r="AN27" s="13" t="str">
        <v>Standard</v>
      </c>
      <c r="AO27" s="13">
        <v>44752</v>
      </c>
      <c r="AP27" s="13">
        <v>899.99</v>
      </c>
    </row>
    <row r="28" spans="1:42" ht="15.75" customHeight="1" x14ac:dyDescent="0.3">
      <c r="A28" s="37" t="s">
        <v>110</v>
      </c>
      <c r="B28" s="38">
        <v>45424</v>
      </c>
      <c r="C28" s="38" t="str">
        <f t="shared" si="2"/>
        <v>12</v>
      </c>
      <c r="D28" s="38" t="str">
        <f t="shared" si="3"/>
        <v>05</v>
      </c>
      <c r="E28" s="38" t="str">
        <f t="shared" si="4"/>
        <v>2024</v>
      </c>
      <c r="F28" s="39" t="s">
        <v>68</v>
      </c>
      <c r="G28" s="39" t="s">
        <v>69</v>
      </c>
      <c r="H28" s="39" t="s">
        <v>105</v>
      </c>
      <c r="I28" s="39" t="s">
        <v>106</v>
      </c>
      <c r="J28" s="39" t="s">
        <v>46</v>
      </c>
      <c r="K28" s="40">
        <v>5</v>
      </c>
      <c r="L28" s="41">
        <v>299.99</v>
      </c>
      <c r="M28" s="39" t="s">
        <v>34</v>
      </c>
      <c r="N28" s="39" t="s">
        <v>63</v>
      </c>
      <c r="O28" s="39" t="s">
        <v>22</v>
      </c>
      <c r="P28" s="38">
        <v>45168</v>
      </c>
      <c r="Q28" s="42">
        <v>1499.95</v>
      </c>
      <c r="R28" s="1"/>
      <c r="S28" s="5"/>
      <c r="T28" s="56">
        <f>' Dataset'!$B28-' Dataset'!$P28</f>
        <v>256</v>
      </c>
      <c r="U28" s="57">
        <f>EOMONTH(' Dataset'!$B28, 0)</f>
        <v>45443</v>
      </c>
      <c r="V28" s="58">
        <v>1499.95</v>
      </c>
      <c r="X28" s="13" t="str">
        <v>Emma Wilson</v>
      </c>
      <c r="Y28" s="54">
        <f>SUMIFS(Dataset[Total_Amount], Dataset[Customer_Name], X28)</f>
        <v>1229.8800000000001</v>
      </c>
      <c r="Z28" s="13" t="str">
        <v>TRX0238</v>
      </c>
      <c r="AA28" s="13">
        <v>45668</v>
      </c>
      <c r="AB28" s="13" t="str">
        <v>11</v>
      </c>
      <c r="AC28" s="13" t="str">
        <v>01</v>
      </c>
      <c r="AD28" s="13" t="str">
        <v>2025</v>
      </c>
      <c r="AE28" s="13" t="str">
        <v>CUST038</v>
      </c>
      <c r="AF28" s="13" t="str">
        <v>Michelle Rogers</v>
      </c>
      <c r="AG28" s="13" t="str">
        <v>P002</v>
      </c>
      <c r="AH28" s="13" t="str">
        <v>Smartphone</v>
      </c>
      <c r="AI28" s="13" t="str">
        <v>Electronics</v>
      </c>
      <c r="AJ28" s="13">
        <v>3</v>
      </c>
      <c r="AK28" s="13">
        <v>699.99</v>
      </c>
      <c r="AL28" s="13" t="str">
        <v>Cash</v>
      </c>
      <c r="AM28" s="13" t="str">
        <v>North</v>
      </c>
      <c r="AN28" s="13" t="str">
        <v>Premium</v>
      </c>
      <c r="AO28" s="13">
        <v>44602</v>
      </c>
      <c r="AP28" s="13">
        <v>2099.9699999999998</v>
      </c>
    </row>
    <row r="29" spans="1:42" ht="15.75" customHeight="1" x14ac:dyDescent="0.3">
      <c r="A29" s="37" t="s">
        <v>111</v>
      </c>
      <c r="B29" s="38">
        <v>45424</v>
      </c>
      <c r="C29" s="38" t="str">
        <f t="shared" si="2"/>
        <v>12</v>
      </c>
      <c r="D29" s="38" t="str">
        <f t="shared" si="3"/>
        <v>05</v>
      </c>
      <c r="E29" s="38" t="str">
        <f t="shared" si="4"/>
        <v>2024</v>
      </c>
      <c r="F29" s="39" t="s">
        <v>112</v>
      </c>
      <c r="G29" s="39" t="s">
        <v>113</v>
      </c>
      <c r="H29" s="39" t="s">
        <v>114</v>
      </c>
      <c r="I29" s="39" t="s">
        <v>115</v>
      </c>
      <c r="J29" s="39" t="s">
        <v>33</v>
      </c>
      <c r="K29" s="40">
        <v>3</v>
      </c>
      <c r="L29" s="41">
        <v>79.989999999999995</v>
      </c>
      <c r="M29" s="39" t="s">
        <v>34</v>
      </c>
      <c r="N29" s="39" t="s">
        <v>63</v>
      </c>
      <c r="O29" s="39" t="s">
        <v>27</v>
      </c>
      <c r="P29" s="38">
        <v>45012</v>
      </c>
      <c r="Q29" s="42">
        <v>239.97</v>
      </c>
      <c r="R29" s="1"/>
      <c r="S29" s="5"/>
      <c r="T29" s="56">
        <f>' Dataset'!$B29-' Dataset'!$P29</f>
        <v>412</v>
      </c>
      <c r="U29" s="57">
        <f>EOMONTH(' Dataset'!$B29, 0)</f>
        <v>45443</v>
      </c>
      <c r="V29" s="58">
        <v>239.97</v>
      </c>
      <c r="X29" s="13" t="str">
        <v>Steven Turner</v>
      </c>
      <c r="Y29" s="54">
        <f>SUMIFS(Dataset[Total_Amount], Dataset[Customer_Name], X29)</f>
        <v>2649.83</v>
      </c>
      <c r="Z29" s="13" t="str">
        <v>TRX0087</v>
      </c>
      <c r="AA29" s="13">
        <v>45671</v>
      </c>
      <c r="AB29" s="13" t="str">
        <v>14</v>
      </c>
      <c r="AC29" s="13" t="str">
        <v>01</v>
      </c>
      <c r="AD29" s="13" t="str">
        <v>2025</v>
      </c>
      <c r="AE29" s="13" t="str">
        <v>CUST028</v>
      </c>
      <c r="AF29" s="13" t="str">
        <v>Betty Campbell</v>
      </c>
      <c r="AG29" s="13" t="str">
        <v>P009</v>
      </c>
      <c r="AH29" s="13" t="str">
        <v>Monitor</v>
      </c>
      <c r="AI29" s="13" t="str">
        <v>Electronics</v>
      </c>
      <c r="AJ29" s="13">
        <v>4</v>
      </c>
      <c r="AK29" s="13">
        <v>249.99</v>
      </c>
      <c r="AL29" s="13" t="str">
        <v>Credit Card</v>
      </c>
      <c r="AM29" s="13" t="str">
        <v>North</v>
      </c>
      <c r="AN29" s="13" t="str">
        <v>Premium</v>
      </c>
      <c r="AO29" s="13">
        <v>44460</v>
      </c>
      <c r="AP29" s="13">
        <v>999.96</v>
      </c>
    </row>
    <row r="30" spans="1:42" ht="15.75" customHeight="1" x14ac:dyDescent="0.3">
      <c r="A30" s="37" t="s">
        <v>116</v>
      </c>
      <c r="B30" s="38">
        <v>45424</v>
      </c>
      <c r="C30" s="38" t="str">
        <f t="shared" si="2"/>
        <v>12</v>
      </c>
      <c r="D30" s="38" t="str">
        <f t="shared" si="3"/>
        <v>05</v>
      </c>
      <c r="E30" s="38" t="str">
        <f t="shared" si="4"/>
        <v>2024</v>
      </c>
      <c r="F30" s="39" t="s">
        <v>99</v>
      </c>
      <c r="G30" s="39" t="s">
        <v>100</v>
      </c>
      <c r="H30" s="39" t="s">
        <v>117</v>
      </c>
      <c r="I30" s="39" t="s">
        <v>118</v>
      </c>
      <c r="J30" s="39" t="s">
        <v>19</v>
      </c>
      <c r="K30" s="40">
        <v>5</v>
      </c>
      <c r="L30" s="41">
        <v>89.99</v>
      </c>
      <c r="M30" s="39" t="s">
        <v>20</v>
      </c>
      <c r="N30" s="39" t="s">
        <v>40</v>
      </c>
      <c r="O30" s="39" t="s">
        <v>27</v>
      </c>
      <c r="P30" s="38">
        <v>44919</v>
      </c>
      <c r="Q30" s="42">
        <v>449.95</v>
      </c>
      <c r="R30" s="1"/>
      <c r="S30" s="5"/>
      <c r="T30" s="56">
        <f>' Dataset'!$B30-' Dataset'!$P30</f>
        <v>505</v>
      </c>
      <c r="U30" s="57">
        <f>EOMONTH(' Dataset'!$B30, 0)</f>
        <v>45443</v>
      </c>
      <c r="V30" s="58">
        <v>449.95</v>
      </c>
      <c r="X30" s="13" t="str">
        <v>Jennifer Taylor</v>
      </c>
      <c r="Y30" s="54">
        <f>SUMIFS(Dataset[Total_Amount], Dataset[Customer_Name], X30)</f>
        <v>4739.8500000000004</v>
      </c>
      <c r="Z30" s="13" t="str">
        <v>TRX0107</v>
      </c>
      <c r="AA30" s="13">
        <v>45671</v>
      </c>
      <c r="AB30" s="13" t="str">
        <v>14</v>
      </c>
      <c r="AC30" s="13" t="str">
        <v>01</v>
      </c>
      <c r="AD30" s="13" t="str">
        <v>2025</v>
      </c>
      <c r="AE30" s="13" t="str">
        <v>CUST030</v>
      </c>
      <c r="AF30" s="13" t="str">
        <v>Helen Roberts</v>
      </c>
      <c r="AG30" s="13" t="str">
        <v>P003</v>
      </c>
      <c r="AH30" s="13" t="str">
        <v>Headphones</v>
      </c>
      <c r="AI30" s="13" t="str">
        <v>Electronics</v>
      </c>
      <c r="AJ30" s="13">
        <v>2</v>
      </c>
      <c r="AK30" s="13">
        <v>149.99</v>
      </c>
      <c r="AL30" s="13" t="str">
        <v>Cash</v>
      </c>
      <c r="AM30" s="13" t="str">
        <v>North</v>
      </c>
      <c r="AN30" s="13" t="str">
        <v>Standard</v>
      </c>
      <c r="AO30" s="13">
        <v>44913</v>
      </c>
      <c r="AP30" s="13">
        <v>299.98</v>
      </c>
    </row>
    <row r="31" spans="1:42" ht="15.75" customHeight="1" x14ac:dyDescent="0.3">
      <c r="A31" s="37" t="s">
        <v>119</v>
      </c>
      <c r="B31" s="38">
        <v>45425</v>
      </c>
      <c r="C31" s="38" t="str">
        <f t="shared" si="2"/>
        <v>13</v>
      </c>
      <c r="D31" s="38" t="str">
        <f t="shared" si="3"/>
        <v>05</v>
      </c>
      <c r="E31" s="38" t="str">
        <f t="shared" si="4"/>
        <v>2024</v>
      </c>
      <c r="F31" s="39" t="s">
        <v>120</v>
      </c>
      <c r="G31" s="39" t="s">
        <v>121</v>
      </c>
      <c r="H31" s="39" t="s">
        <v>31</v>
      </c>
      <c r="I31" s="39" t="s">
        <v>32</v>
      </c>
      <c r="J31" s="39" t="s">
        <v>33</v>
      </c>
      <c r="K31" s="40">
        <v>2</v>
      </c>
      <c r="L31" s="41">
        <v>59.99</v>
      </c>
      <c r="M31" s="39" t="s">
        <v>57</v>
      </c>
      <c r="N31" s="39" t="s">
        <v>21</v>
      </c>
      <c r="O31" s="39" t="s">
        <v>36</v>
      </c>
      <c r="P31" s="38">
        <v>45214</v>
      </c>
      <c r="Q31" s="42">
        <v>119.98</v>
      </c>
      <c r="R31" s="1"/>
      <c r="S31" s="5"/>
      <c r="T31" s="56">
        <f>' Dataset'!$B31-' Dataset'!$P31</f>
        <v>211</v>
      </c>
      <c r="U31" s="57">
        <f>EOMONTH(' Dataset'!$B31, 0)</f>
        <v>45443</v>
      </c>
      <c r="V31" s="58">
        <v>119.98</v>
      </c>
      <c r="X31" s="13" t="str">
        <v>Harry Morgan</v>
      </c>
      <c r="Y31" s="54">
        <f>SUMIFS(Dataset[Total_Amount], Dataset[Customer_Name], X31)</f>
        <v>5519.8899999999994</v>
      </c>
      <c r="Z31" s="13" t="str">
        <v>TRX0047</v>
      </c>
      <c r="AA31" s="13">
        <v>45711</v>
      </c>
      <c r="AB31" s="13" t="str">
        <v>23</v>
      </c>
      <c r="AC31" s="13" t="str">
        <v>02</v>
      </c>
      <c r="AD31" s="13" t="str">
        <v>2025</v>
      </c>
      <c r="AE31" s="13" t="str">
        <v>CUST042</v>
      </c>
      <c r="AF31" s="13" t="str">
        <v>Ruth Brooks</v>
      </c>
      <c r="AG31" s="13" t="str">
        <v>P002</v>
      </c>
      <c r="AH31" s="13" t="str">
        <v>Smartphone</v>
      </c>
      <c r="AI31" s="13" t="str">
        <v>Electronics</v>
      </c>
      <c r="AJ31" s="13">
        <v>1</v>
      </c>
      <c r="AK31" s="13">
        <v>699.99</v>
      </c>
      <c r="AL31" s="13" t="str">
        <v>Cash</v>
      </c>
      <c r="AM31" s="13" t="str">
        <v>North</v>
      </c>
      <c r="AN31" s="13" t="str">
        <v>Premium</v>
      </c>
      <c r="AO31" s="13">
        <v>44583</v>
      </c>
      <c r="AP31" s="13">
        <v>699.99</v>
      </c>
    </row>
    <row r="32" spans="1:42" ht="15.75" customHeight="1" x14ac:dyDescent="0.3">
      <c r="A32" s="37" t="s">
        <v>122</v>
      </c>
      <c r="B32" s="38">
        <v>45427</v>
      </c>
      <c r="C32" s="38" t="str">
        <f t="shared" si="2"/>
        <v>15</v>
      </c>
      <c r="D32" s="38" t="str">
        <f t="shared" si="3"/>
        <v>05</v>
      </c>
      <c r="E32" s="38" t="str">
        <f t="shared" si="4"/>
        <v>2024</v>
      </c>
      <c r="F32" s="39" t="s">
        <v>123</v>
      </c>
      <c r="G32" s="39" t="s">
        <v>124</v>
      </c>
      <c r="H32" s="39" t="s">
        <v>31</v>
      </c>
      <c r="I32" s="39" t="s">
        <v>32</v>
      </c>
      <c r="J32" s="39" t="s">
        <v>33</v>
      </c>
      <c r="K32" s="40">
        <v>4</v>
      </c>
      <c r="L32" s="41">
        <v>59.99</v>
      </c>
      <c r="M32" s="39" t="s">
        <v>57</v>
      </c>
      <c r="N32" s="39" t="s">
        <v>63</v>
      </c>
      <c r="O32" s="39" t="s">
        <v>36</v>
      </c>
      <c r="P32" s="38">
        <v>44867</v>
      </c>
      <c r="Q32" s="42">
        <v>239.96</v>
      </c>
      <c r="R32" s="1"/>
      <c r="S32" s="5"/>
      <c r="T32" s="56">
        <f>' Dataset'!$B32-' Dataset'!$P32</f>
        <v>560</v>
      </c>
      <c r="U32" s="57">
        <f>EOMONTH(' Dataset'!$B32, 0)</f>
        <v>45443</v>
      </c>
      <c r="V32" s="58">
        <v>239.96</v>
      </c>
      <c r="X32" s="13" t="str">
        <v>Daniel King</v>
      </c>
      <c r="Y32" s="54">
        <f>SUMIFS(Dataset[Total_Amount], Dataset[Customer_Name], X32)</f>
        <v>7309.7999999999993</v>
      </c>
      <c r="Z32" s="13" t="str">
        <v>TRX0038</v>
      </c>
      <c r="AA32" s="13">
        <v>45726</v>
      </c>
      <c r="AB32" s="13" t="str">
        <v>10</v>
      </c>
      <c r="AC32" s="13" t="str">
        <v>03</v>
      </c>
      <c r="AD32" s="13" t="str">
        <v>2025</v>
      </c>
      <c r="AE32" s="13" t="str">
        <v>CUST035</v>
      </c>
      <c r="AF32" s="13" t="str">
        <v>Harry Morgan</v>
      </c>
      <c r="AG32" s="13" t="str">
        <v>P009</v>
      </c>
      <c r="AH32" s="13" t="str">
        <v>Monitor</v>
      </c>
      <c r="AI32" s="13" t="str">
        <v>Electronics</v>
      </c>
      <c r="AJ32" s="13">
        <v>1</v>
      </c>
      <c r="AK32" s="13">
        <v>249.99</v>
      </c>
      <c r="AL32" s="13" t="str">
        <v>Cash</v>
      </c>
      <c r="AM32" s="13" t="str">
        <v>North</v>
      </c>
      <c r="AN32" s="13" t="str">
        <v>Standard</v>
      </c>
      <c r="AO32" s="13">
        <v>45117</v>
      </c>
      <c r="AP32" s="13">
        <v>249.99</v>
      </c>
    </row>
    <row r="33" spans="1:42" ht="15.75" customHeight="1" x14ac:dyDescent="0.3">
      <c r="A33" s="37" t="s">
        <v>125</v>
      </c>
      <c r="B33" s="38">
        <v>45427</v>
      </c>
      <c r="C33" s="38" t="str">
        <f t="shared" si="2"/>
        <v>15</v>
      </c>
      <c r="D33" s="38" t="str">
        <f t="shared" si="3"/>
        <v>05</v>
      </c>
      <c r="E33" s="38" t="str">
        <f t="shared" si="4"/>
        <v>2024</v>
      </c>
      <c r="F33" s="39" t="s">
        <v>55</v>
      </c>
      <c r="G33" s="39" t="s">
        <v>56</v>
      </c>
      <c r="H33" s="39" t="s">
        <v>126</v>
      </c>
      <c r="I33" s="39" t="s">
        <v>127</v>
      </c>
      <c r="J33" s="39" t="s">
        <v>46</v>
      </c>
      <c r="K33" s="40">
        <v>5</v>
      </c>
      <c r="L33" s="41">
        <v>199.99</v>
      </c>
      <c r="M33" s="39" t="s">
        <v>20</v>
      </c>
      <c r="N33" s="39" t="s">
        <v>35</v>
      </c>
      <c r="O33" s="39" t="s">
        <v>36</v>
      </c>
      <c r="P33" s="38">
        <v>44412</v>
      </c>
      <c r="Q33" s="42">
        <v>999.95</v>
      </c>
      <c r="R33" s="1"/>
      <c r="S33" s="5"/>
      <c r="T33" s="56">
        <f>' Dataset'!$B33-' Dataset'!$P33</f>
        <v>1015</v>
      </c>
      <c r="U33" s="57">
        <f>EOMONTH(' Dataset'!$B33, 0)</f>
        <v>45443</v>
      </c>
      <c r="V33" s="58">
        <v>999.95</v>
      </c>
      <c r="X33" s="13" t="str">
        <v>Sharon Butler</v>
      </c>
      <c r="Y33" s="54">
        <f>SUMIFS(Dataset[Total_Amount], Dataset[Customer_Name], X33)</f>
        <v>5619.869999999999</v>
      </c>
      <c r="Z33" s="13" t="str">
        <v>TRX0124</v>
      </c>
      <c r="AA33" s="13">
        <v>45737</v>
      </c>
      <c r="AB33" s="13" t="str">
        <v>21</v>
      </c>
      <c r="AC33" s="13" t="str">
        <v>03</v>
      </c>
      <c r="AD33" s="13" t="str">
        <v>2025</v>
      </c>
      <c r="AE33" s="13" t="str">
        <v>CUST040</v>
      </c>
      <c r="AF33" s="13" t="str">
        <v>Sharon Butler</v>
      </c>
      <c r="AG33" s="13" t="str">
        <v>P001</v>
      </c>
      <c r="AH33" s="13" t="str">
        <v>Laptop</v>
      </c>
      <c r="AI33" s="13" t="str">
        <v>Electronics</v>
      </c>
      <c r="AJ33" s="13">
        <v>3</v>
      </c>
      <c r="AK33" s="13">
        <v>899.99</v>
      </c>
      <c r="AL33" s="13" t="str">
        <v>Debit Card</v>
      </c>
      <c r="AM33" s="13" t="str">
        <v>North</v>
      </c>
      <c r="AN33" s="13" t="str">
        <v>Premium</v>
      </c>
      <c r="AO33" s="13">
        <v>44876</v>
      </c>
      <c r="AP33" s="13">
        <v>2699.97</v>
      </c>
    </row>
    <row r="34" spans="1:42" ht="15.75" customHeight="1" x14ac:dyDescent="0.3">
      <c r="A34" s="37" t="s">
        <v>128</v>
      </c>
      <c r="B34" s="38">
        <v>45428</v>
      </c>
      <c r="C34" s="38" t="str">
        <f t="shared" si="2"/>
        <v>16</v>
      </c>
      <c r="D34" s="38" t="str">
        <f t="shared" si="3"/>
        <v>05</v>
      </c>
      <c r="E34" s="38" t="str">
        <f t="shared" si="4"/>
        <v>2024</v>
      </c>
      <c r="F34" s="39" t="s">
        <v>129</v>
      </c>
      <c r="G34" s="39" t="s">
        <v>130</v>
      </c>
      <c r="H34" s="39" t="s">
        <v>44</v>
      </c>
      <c r="I34" s="39" t="s">
        <v>45</v>
      </c>
      <c r="J34" s="39" t="s">
        <v>46</v>
      </c>
      <c r="K34" s="40">
        <v>2</v>
      </c>
      <c r="L34" s="41">
        <v>149.99</v>
      </c>
      <c r="M34" s="39" t="s">
        <v>26</v>
      </c>
      <c r="N34" s="39" t="s">
        <v>50</v>
      </c>
      <c r="O34" s="39" t="s">
        <v>22</v>
      </c>
      <c r="P34" s="38">
        <v>44823</v>
      </c>
      <c r="Q34" s="42">
        <v>299.98</v>
      </c>
      <c r="R34" s="1"/>
      <c r="S34" s="5"/>
      <c r="T34" s="56">
        <f>' Dataset'!$B34-' Dataset'!$P34</f>
        <v>605</v>
      </c>
      <c r="U34" s="57">
        <f>EOMONTH(' Dataset'!$B34, 0)</f>
        <v>45443</v>
      </c>
      <c r="V34" s="58">
        <v>299.98</v>
      </c>
      <c r="X34" s="13" t="str">
        <v>Sarah Davis</v>
      </c>
      <c r="Y34" s="54">
        <f>SUMIFS(Dataset[Total_Amount], Dataset[Customer_Name], X34)</f>
        <v>5499.8099999999995</v>
      </c>
      <c r="Z34" s="13" t="str">
        <v>TRX0013</v>
      </c>
      <c r="AA34" s="13">
        <v>45737</v>
      </c>
      <c r="AB34" s="13" t="str">
        <v>21</v>
      </c>
      <c r="AC34" s="13" t="str">
        <v>03</v>
      </c>
      <c r="AD34" s="13" t="str">
        <v>2025</v>
      </c>
      <c r="AE34" s="13" t="str">
        <v>CUST024</v>
      </c>
      <c r="AF34" s="13" t="str">
        <v>Dorothy Nelson</v>
      </c>
      <c r="AG34" s="13" t="str">
        <v>P001</v>
      </c>
      <c r="AH34" s="13" t="str">
        <v>Laptop</v>
      </c>
      <c r="AI34" s="13" t="str">
        <v>Electronics</v>
      </c>
      <c r="AJ34" s="13">
        <v>3</v>
      </c>
      <c r="AK34" s="13">
        <v>899.99</v>
      </c>
      <c r="AL34" s="13" t="str">
        <v>PayPal</v>
      </c>
      <c r="AM34" s="13" t="str">
        <v>North</v>
      </c>
      <c r="AN34" s="13" t="str">
        <v>Basic</v>
      </c>
      <c r="AO34" s="13">
        <v>44975</v>
      </c>
      <c r="AP34" s="13">
        <v>2699.97</v>
      </c>
    </row>
    <row r="35" spans="1:42" ht="15.75" customHeight="1" x14ac:dyDescent="0.3">
      <c r="A35" s="37" t="s">
        <v>131</v>
      </c>
      <c r="B35" s="38">
        <v>45430</v>
      </c>
      <c r="C35" s="38" t="str">
        <f t="shared" si="2"/>
        <v>18</v>
      </c>
      <c r="D35" s="38" t="str">
        <f t="shared" si="3"/>
        <v>05</v>
      </c>
      <c r="E35" s="38" t="str">
        <f t="shared" si="4"/>
        <v>2024</v>
      </c>
      <c r="F35" s="39" t="s">
        <v>132</v>
      </c>
      <c r="G35" s="39" t="s">
        <v>133</v>
      </c>
      <c r="H35" s="39" t="s">
        <v>44</v>
      </c>
      <c r="I35" s="39" t="s">
        <v>45</v>
      </c>
      <c r="J35" s="39" t="s">
        <v>46</v>
      </c>
      <c r="K35" s="40">
        <v>3</v>
      </c>
      <c r="L35" s="41">
        <v>149.99</v>
      </c>
      <c r="M35" s="39" t="s">
        <v>26</v>
      </c>
      <c r="N35" s="39" t="s">
        <v>50</v>
      </c>
      <c r="O35" s="39" t="s">
        <v>27</v>
      </c>
      <c r="P35" s="38">
        <v>45068</v>
      </c>
      <c r="Q35" s="42">
        <v>449.97</v>
      </c>
      <c r="R35" s="1"/>
      <c r="S35" s="5"/>
      <c r="T35" s="56">
        <f>' Dataset'!$B35-' Dataset'!$P35</f>
        <v>362</v>
      </c>
      <c r="U35" s="57">
        <f>EOMONTH(' Dataset'!$B35, 0)</f>
        <v>45443</v>
      </c>
      <c r="V35" s="58">
        <v>449.97</v>
      </c>
      <c r="X35" s="13" t="str">
        <v>Betty Campbell</v>
      </c>
      <c r="Y35" s="54">
        <f>SUMIFS(Dataset[Total_Amount], Dataset[Customer_Name], X35)</f>
        <v>5649.84</v>
      </c>
      <c r="Z35" s="13" t="str">
        <v>TRX0068</v>
      </c>
      <c r="AA35" s="13">
        <v>45748</v>
      </c>
      <c r="AB35" s="13" t="str">
        <v>01</v>
      </c>
      <c r="AC35" s="13" t="str">
        <v>04</v>
      </c>
      <c r="AD35" s="13" t="str">
        <v>2025</v>
      </c>
      <c r="AE35" s="13" t="str">
        <v>CUST044</v>
      </c>
      <c r="AF35" s="13" t="str">
        <v>Cynthia Price</v>
      </c>
      <c r="AG35" s="13" t="str">
        <v>P002</v>
      </c>
      <c r="AH35" s="13" t="str">
        <v>Smartphone</v>
      </c>
      <c r="AI35" s="13" t="str">
        <v>Electronics</v>
      </c>
      <c r="AJ35" s="13">
        <v>2</v>
      </c>
      <c r="AK35" s="13">
        <v>699.99</v>
      </c>
      <c r="AL35" s="13" t="str">
        <v>PayPal</v>
      </c>
      <c r="AM35" s="13" t="str">
        <v>North</v>
      </c>
      <c r="AN35" s="13" t="str">
        <v>Standard</v>
      </c>
      <c r="AO35" s="13">
        <v>44618</v>
      </c>
      <c r="AP35" s="13">
        <v>1399.98</v>
      </c>
    </row>
    <row r="36" spans="1:42" ht="15.75" customHeight="1" x14ac:dyDescent="0.3">
      <c r="A36" s="37" t="s">
        <v>134</v>
      </c>
      <c r="B36" s="38">
        <v>45432</v>
      </c>
      <c r="C36" s="38" t="str">
        <f t="shared" si="2"/>
        <v>20</v>
      </c>
      <c r="D36" s="38" t="str">
        <f t="shared" si="3"/>
        <v>05</v>
      </c>
      <c r="E36" s="38" t="str">
        <f t="shared" si="4"/>
        <v>2024</v>
      </c>
      <c r="F36" s="39" t="s">
        <v>29</v>
      </c>
      <c r="G36" s="39" t="s">
        <v>30</v>
      </c>
      <c r="H36" s="39" t="s">
        <v>61</v>
      </c>
      <c r="I36" s="39" t="s">
        <v>62</v>
      </c>
      <c r="J36" s="39" t="s">
        <v>19</v>
      </c>
      <c r="K36" s="40">
        <v>1</v>
      </c>
      <c r="L36" s="41">
        <v>899.99</v>
      </c>
      <c r="M36" s="39" t="s">
        <v>26</v>
      </c>
      <c r="N36" s="39" t="s">
        <v>50</v>
      </c>
      <c r="O36" s="39" t="s">
        <v>27</v>
      </c>
      <c r="P36" s="38">
        <v>44578</v>
      </c>
      <c r="Q36" s="42">
        <v>899.99</v>
      </c>
      <c r="R36" s="1"/>
      <c r="S36" s="5"/>
      <c r="T36" s="56">
        <f>' Dataset'!$B36-' Dataset'!$P36</f>
        <v>854</v>
      </c>
      <c r="U36" s="57">
        <f>EOMONTH(' Dataset'!$B36, 0)</f>
        <v>45443</v>
      </c>
      <c r="V36" s="58">
        <v>899.99</v>
      </c>
      <c r="X36" s="13" t="str">
        <v>Julie Foster</v>
      </c>
      <c r="Y36" s="54">
        <f>SUMIFS(Dataset[Total_Amount], Dataset[Customer_Name], X36)</f>
        <v>239.96</v>
      </c>
      <c r="Z36" s="13" t="str">
        <v>TRX0120</v>
      </c>
      <c r="AA36" s="13">
        <v>45758</v>
      </c>
      <c r="AB36" s="13" t="str">
        <v>11</v>
      </c>
      <c r="AC36" s="13" t="str">
        <v>04</v>
      </c>
      <c r="AD36" s="13" t="str">
        <v>2025</v>
      </c>
      <c r="AE36" s="13" t="str">
        <v>CUST045</v>
      </c>
      <c r="AF36" s="13" t="str">
        <v>Douglas Watson</v>
      </c>
      <c r="AG36" s="13" t="str">
        <v>P002</v>
      </c>
      <c r="AH36" s="13" t="str">
        <v>Smartphone</v>
      </c>
      <c r="AI36" s="13" t="str">
        <v>Electronics</v>
      </c>
      <c r="AJ36" s="13">
        <v>3</v>
      </c>
      <c r="AK36" s="13">
        <v>699.99</v>
      </c>
      <c r="AL36" s="13" t="str">
        <v>PayPal</v>
      </c>
      <c r="AM36" s="13" t="str">
        <v>North</v>
      </c>
      <c r="AN36" s="13" t="str">
        <v>Basic</v>
      </c>
      <c r="AO36" s="13">
        <v>44909</v>
      </c>
      <c r="AP36" s="13">
        <v>2099.9699999999998</v>
      </c>
    </row>
    <row r="37" spans="1:42" ht="15.75" customHeight="1" x14ac:dyDescent="0.3">
      <c r="A37" s="37" t="s">
        <v>135</v>
      </c>
      <c r="B37" s="38">
        <v>45434</v>
      </c>
      <c r="C37" s="38" t="str">
        <f t="shared" si="2"/>
        <v>22</v>
      </c>
      <c r="D37" s="38" t="str">
        <f t="shared" si="3"/>
        <v>05</v>
      </c>
      <c r="E37" s="38" t="str">
        <f t="shared" si="4"/>
        <v>2024</v>
      </c>
      <c r="F37" s="39" t="s">
        <v>99</v>
      </c>
      <c r="G37" s="39" t="s">
        <v>100</v>
      </c>
      <c r="H37" s="39" t="s">
        <v>105</v>
      </c>
      <c r="I37" s="39" t="s">
        <v>106</v>
      </c>
      <c r="J37" s="39" t="s">
        <v>46</v>
      </c>
      <c r="K37" s="40">
        <v>3</v>
      </c>
      <c r="L37" s="41">
        <v>299.99</v>
      </c>
      <c r="M37" s="39" t="s">
        <v>26</v>
      </c>
      <c r="N37" s="39" t="s">
        <v>63</v>
      </c>
      <c r="O37" s="39" t="s">
        <v>22</v>
      </c>
      <c r="P37" s="38">
        <v>44824</v>
      </c>
      <c r="Q37" s="42">
        <v>899.97</v>
      </c>
      <c r="R37" s="1"/>
      <c r="S37" s="5"/>
      <c r="T37" s="56">
        <f>' Dataset'!$B37-' Dataset'!$P37</f>
        <v>610</v>
      </c>
      <c r="U37" s="57">
        <f>EOMONTH(' Dataset'!$B37, 0)</f>
        <v>45443</v>
      </c>
      <c r="V37" s="58">
        <v>899.97</v>
      </c>
      <c r="X37" s="13" t="str">
        <v>Raymond Ross</v>
      </c>
      <c r="Y37" s="54">
        <f>SUMIFS(Dataset[Total_Amount], Dataset[Customer_Name], X37)</f>
        <v>3669.8500000000004</v>
      </c>
      <c r="Z37" s="13" t="str">
        <v>TRX0064</v>
      </c>
      <c r="AA37" s="13">
        <v>45758</v>
      </c>
      <c r="AB37" s="13" t="str">
        <v>11</v>
      </c>
      <c r="AC37" s="13" t="str">
        <v>04</v>
      </c>
      <c r="AD37" s="13" t="str">
        <v>2025</v>
      </c>
      <c r="AE37" s="13" t="str">
        <v>CUST031</v>
      </c>
      <c r="AF37" s="13" t="str">
        <v>Steven Turner</v>
      </c>
      <c r="AG37" s="13" t="str">
        <v>P010</v>
      </c>
      <c r="AH37" s="13" t="str">
        <v>Keyboard</v>
      </c>
      <c r="AI37" s="13" t="str">
        <v>Electronics</v>
      </c>
      <c r="AJ37" s="13">
        <v>3</v>
      </c>
      <c r="AK37" s="13">
        <v>89.99</v>
      </c>
      <c r="AL37" s="13" t="str">
        <v>Debit Card</v>
      </c>
      <c r="AM37" s="13" t="str">
        <v>North</v>
      </c>
      <c r="AN37" s="13" t="str">
        <v>Premium</v>
      </c>
      <c r="AO37" s="13">
        <v>44878</v>
      </c>
      <c r="AP37" s="13">
        <v>269.97000000000003</v>
      </c>
    </row>
    <row r="38" spans="1:42" ht="15.75" customHeight="1" x14ac:dyDescent="0.3">
      <c r="A38" s="37" t="s">
        <v>136</v>
      </c>
      <c r="B38" s="38">
        <v>45435</v>
      </c>
      <c r="C38" s="38" t="str">
        <f t="shared" si="2"/>
        <v>23</v>
      </c>
      <c r="D38" s="38" t="str">
        <f t="shared" si="3"/>
        <v>05</v>
      </c>
      <c r="E38" s="38" t="str">
        <f t="shared" si="4"/>
        <v>2024</v>
      </c>
      <c r="F38" s="39" t="s">
        <v>129</v>
      </c>
      <c r="G38" s="39" t="s">
        <v>130</v>
      </c>
      <c r="H38" s="39" t="s">
        <v>114</v>
      </c>
      <c r="I38" s="39" t="s">
        <v>115</v>
      </c>
      <c r="J38" s="39" t="s">
        <v>33</v>
      </c>
      <c r="K38" s="40">
        <v>3</v>
      </c>
      <c r="L38" s="41">
        <v>79.989999999999995</v>
      </c>
      <c r="M38" s="39" t="s">
        <v>20</v>
      </c>
      <c r="N38" s="39" t="s">
        <v>35</v>
      </c>
      <c r="O38" s="39" t="s">
        <v>22</v>
      </c>
      <c r="P38" s="38">
        <v>45046</v>
      </c>
      <c r="Q38" s="42">
        <v>239.97</v>
      </c>
      <c r="R38" s="1"/>
      <c r="S38" s="5"/>
      <c r="T38" s="56">
        <f>' Dataset'!$B38-' Dataset'!$P38</f>
        <v>389</v>
      </c>
      <c r="U38" s="57">
        <f>EOMONTH(' Dataset'!$B38, 0)</f>
        <v>45443</v>
      </c>
      <c r="V38" s="58">
        <v>239.97</v>
      </c>
      <c r="X38" s="13" t="str">
        <v>David Martinez</v>
      </c>
      <c r="Y38" s="54">
        <f>SUMIFS(Dataset[Total_Amount], Dataset[Customer_Name], X38)</f>
        <v>1809.84</v>
      </c>
    </row>
    <row r="39" spans="1:42" ht="15.75" customHeight="1" x14ac:dyDescent="0.3">
      <c r="A39" s="37" t="s">
        <v>137</v>
      </c>
      <c r="B39" s="38">
        <v>45438</v>
      </c>
      <c r="C39" s="38" t="str">
        <f t="shared" si="2"/>
        <v>26</v>
      </c>
      <c r="D39" s="38" t="str">
        <f t="shared" si="3"/>
        <v>05</v>
      </c>
      <c r="E39" s="38" t="str">
        <f t="shared" si="4"/>
        <v>2024</v>
      </c>
      <c r="F39" s="39" t="s">
        <v>138</v>
      </c>
      <c r="G39" s="39" t="s">
        <v>139</v>
      </c>
      <c r="H39" s="39" t="s">
        <v>126</v>
      </c>
      <c r="I39" s="39" t="s">
        <v>127</v>
      </c>
      <c r="J39" s="39" t="s">
        <v>46</v>
      </c>
      <c r="K39" s="40">
        <v>3</v>
      </c>
      <c r="L39" s="41">
        <v>199.99</v>
      </c>
      <c r="M39" s="39" t="s">
        <v>26</v>
      </c>
      <c r="N39" s="39" t="s">
        <v>40</v>
      </c>
      <c r="O39" s="39" t="s">
        <v>27</v>
      </c>
      <c r="P39" s="38">
        <v>45292</v>
      </c>
      <c r="Q39" s="42">
        <v>599.97</v>
      </c>
      <c r="R39" s="1"/>
      <c r="S39" s="5"/>
      <c r="T39" s="56">
        <f>' Dataset'!$B39-' Dataset'!$P39</f>
        <v>146</v>
      </c>
      <c r="U39" s="57">
        <f>EOMONTH(' Dataset'!$B39, 0)</f>
        <v>45443</v>
      </c>
      <c r="V39" s="58">
        <v>599.97</v>
      </c>
      <c r="X39" s="13" t="str">
        <v>Margaret Wright</v>
      </c>
      <c r="Y39" s="54">
        <f>SUMIFS(Dataset[Total_Amount], Dataset[Customer_Name], X39)</f>
        <v>2099.88</v>
      </c>
    </row>
    <row r="40" spans="1:42" ht="15.75" customHeight="1" x14ac:dyDescent="0.3">
      <c r="A40" s="37" t="s">
        <v>140</v>
      </c>
      <c r="B40" s="38">
        <v>45440</v>
      </c>
      <c r="C40" s="38" t="str">
        <f t="shared" si="2"/>
        <v>28</v>
      </c>
      <c r="D40" s="38" t="str">
        <f t="shared" si="3"/>
        <v>05</v>
      </c>
      <c r="E40" s="38" t="str">
        <f t="shared" si="4"/>
        <v>2024</v>
      </c>
      <c r="F40" s="39" t="s">
        <v>141</v>
      </c>
      <c r="G40" s="39" t="s">
        <v>142</v>
      </c>
      <c r="H40" s="39" t="s">
        <v>80</v>
      </c>
      <c r="I40" s="39" t="s">
        <v>81</v>
      </c>
      <c r="J40" s="39" t="s">
        <v>19</v>
      </c>
      <c r="K40" s="40">
        <v>5</v>
      </c>
      <c r="L40" s="41">
        <v>699.99</v>
      </c>
      <c r="M40" s="39" t="s">
        <v>34</v>
      </c>
      <c r="N40" s="39" t="s">
        <v>50</v>
      </c>
      <c r="O40" s="39" t="s">
        <v>36</v>
      </c>
      <c r="P40" s="38">
        <v>44407</v>
      </c>
      <c r="Q40" s="42">
        <v>3499.95</v>
      </c>
      <c r="R40" s="1"/>
      <c r="S40" s="5"/>
      <c r="T40" s="56">
        <f>' Dataset'!$B40-' Dataset'!$P40</f>
        <v>1033</v>
      </c>
      <c r="U40" s="57">
        <f>EOMONTH(' Dataset'!$B40, 0)</f>
        <v>45443</v>
      </c>
      <c r="V40" s="58">
        <v>3499.95</v>
      </c>
      <c r="X40" s="13" t="str">
        <v>Frank Torres</v>
      </c>
      <c r="Y40" s="54">
        <f>SUMIFS(Dataset[Total_Amount], Dataset[Customer_Name], X40)</f>
        <v>1479.91</v>
      </c>
    </row>
    <row r="41" spans="1:42" ht="15.75" customHeight="1" x14ac:dyDescent="0.3">
      <c r="A41" s="37" t="s">
        <v>143</v>
      </c>
      <c r="B41" s="38">
        <v>45441</v>
      </c>
      <c r="C41" s="38" t="str">
        <f t="shared" si="2"/>
        <v>29</v>
      </c>
      <c r="D41" s="38" t="str">
        <f t="shared" si="3"/>
        <v>05</v>
      </c>
      <c r="E41" s="38" t="str">
        <f t="shared" si="4"/>
        <v>2024</v>
      </c>
      <c r="F41" s="39" t="s">
        <v>144</v>
      </c>
      <c r="G41" s="39" t="s">
        <v>145</v>
      </c>
      <c r="H41" s="39" t="s">
        <v>117</v>
      </c>
      <c r="I41" s="39" t="s">
        <v>118</v>
      </c>
      <c r="J41" s="39" t="s">
        <v>19</v>
      </c>
      <c r="K41" s="40">
        <v>3</v>
      </c>
      <c r="L41" s="41">
        <v>89.99</v>
      </c>
      <c r="M41" s="39" t="s">
        <v>34</v>
      </c>
      <c r="N41" s="39" t="s">
        <v>21</v>
      </c>
      <c r="O41" s="39" t="s">
        <v>27</v>
      </c>
      <c r="P41" s="38">
        <v>45120</v>
      </c>
      <c r="Q41" s="42">
        <v>269.97000000000003</v>
      </c>
      <c r="R41" s="1"/>
      <c r="S41" s="5"/>
      <c r="T41" s="56">
        <f>' Dataset'!$B41-' Dataset'!$P41</f>
        <v>321</v>
      </c>
      <c r="U41" s="57">
        <f>EOMONTH(' Dataset'!$B41, 0)</f>
        <v>45443</v>
      </c>
      <c r="V41" s="58">
        <v>269.97000000000003</v>
      </c>
      <c r="X41" s="13" t="str">
        <v>Gerald Murphy</v>
      </c>
      <c r="Y41" s="54">
        <f>SUMIFS(Dataset[Total_Amount], Dataset[Customer_Name], X41)</f>
        <v>6379.87</v>
      </c>
    </row>
    <row r="42" spans="1:42" ht="15.75" customHeight="1" x14ac:dyDescent="0.3">
      <c r="A42" s="37" t="s">
        <v>146</v>
      </c>
      <c r="B42" s="38">
        <v>45443</v>
      </c>
      <c r="C42" s="38" t="str">
        <f t="shared" si="2"/>
        <v>31</v>
      </c>
      <c r="D42" s="38" t="str">
        <f t="shared" si="3"/>
        <v>05</v>
      </c>
      <c r="E42" s="38" t="str">
        <f t="shared" si="4"/>
        <v>2024</v>
      </c>
      <c r="F42" s="39" t="s">
        <v>147</v>
      </c>
      <c r="G42" s="39" t="s">
        <v>148</v>
      </c>
      <c r="H42" s="39" t="s">
        <v>114</v>
      </c>
      <c r="I42" s="39" t="s">
        <v>115</v>
      </c>
      <c r="J42" s="39" t="s">
        <v>33</v>
      </c>
      <c r="K42" s="40">
        <v>1</v>
      </c>
      <c r="L42" s="41">
        <v>79.989999999999995</v>
      </c>
      <c r="M42" s="39" t="s">
        <v>20</v>
      </c>
      <c r="N42" s="39" t="s">
        <v>40</v>
      </c>
      <c r="O42" s="39" t="s">
        <v>36</v>
      </c>
      <c r="P42" s="38">
        <v>44917</v>
      </c>
      <c r="Q42" s="42">
        <v>79.989999999999995</v>
      </c>
      <c r="R42" s="1"/>
      <c r="S42" s="5"/>
      <c r="T42" s="56">
        <f>' Dataset'!$B42-' Dataset'!$P42</f>
        <v>526</v>
      </c>
      <c r="U42" s="57">
        <f>EOMONTH(' Dataset'!$B42, 0)</f>
        <v>45443</v>
      </c>
      <c r="V42" s="58">
        <v>79.989999999999995</v>
      </c>
      <c r="X42" s="13" t="str">
        <v>Elizabeth Hall</v>
      </c>
      <c r="Y42" s="54">
        <f>SUMIFS(Dataset[Total_Amount], Dataset[Customer_Name], X42)</f>
        <v>3649.8599999999997</v>
      </c>
    </row>
    <row r="43" spans="1:42" ht="15.75" customHeight="1" x14ac:dyDescent="0.3">
      <c r="A43" s="37" t="s">
        <v>149</v>
      </c>
      <c r="B43" s="38">
        <v>45444</v>
      </c>
      <c r="C43" s="38" t="str">
        <f t="shared" si="2"/>
        <v>01</v>
      </c>
      <c r="D43" s="38" t="str">
        <f t="shared" si="3"/>
        <v>06</v>
      </c>
      <c r="E43" s="38" t="str">
        <f t="shared" si="4"/>
        <v>2024</v>
      </c>
      <c r="F43" s="39" t="s">
        <v>150</v>
      </c>
      <c r="G43" s="39" t="s">
        <v>151</v>
      </c>
      <c r="H43" s="39" t="s">
        <v>31</v>
      </c>
      <c r="I43" s="39" t="s">
        <v>32</v>
      </c>
      <c r="J43" s="39" t="s">
        <v>33</v>
      </c>
      <c r="K43" s="40">
        <v>2</v>
      </c>
      <c r="L43" s="41">
        <v>59.99</v>
      </c>
      <c r="M43" s="39" t="s">
        <v>20</v>
      </c>
      <c r="N43" s="39" t="s">
        <v>50</v>
      </c>
      <c r="O43" s="39" t="s">
        <v>22</v>
      </c>
      <c r="P43" s="38">
        <v>45390</v>
      </c>
      <c r="Q43" s="42">
        <v>119.98</v>
      </c>
      <c r="R43" s="1"/>
      <c r="S43" s="5"/>
      <c r="T43" s="56">
        <f>' Dataset'!$B43-' Dataset'!$P43</f>
        <v>54</v>
      </c>
      <c r="U43" s="57">
        <f>EOMONTH(' Dataset'!$B43, 0)</f>
        <v>45473</v>
      </c>
      <c r="V43" s="58">
        <v>119.98</v>
      </c>
      <c r="X43" s="13" t="str">
        <v>Lawrence Reed</v>
      </c>
      <c r="Y43" s="54">
        <f>SUMIFS(Dataset[Total_Amount], Dataset[Customer_Name], X43)</f>
        <v>6989.7699999999986</v>
      </c>
    </row>
    <row r="44" spans="1:42" ht="15.75" customHeight="1" x14ac:dyDescent="0.3">
      <c r="A44" s="37" t="s">
        <v>152</v>
      </c>
      <c r="B44" s="38">
        <v>45444</v>
      </c>
      <c r="C44" s="38" t="str">
        <f t="shared" si="2"/>
        <v>01</v>
      </c>
      <c r="D44" s="38" t="str">
        <f t="shared" si="3"/>
        <v>06</v>
      </c>
      <c r="E44" s="38" t="str">
        <f t="shared" si="4"/>
        <v>2024</v>
      </c>
      <c r="F44" s="39" t="s">
        <v>55</v>
      </c>
      <c r="G44" s="39" t="s">
        <v>56</v>
      </c>
      <c r="H44" s="39" t="s">
        <v>117</v>
      </c>
      <c r="I44" s="39" t="s">
        <v>118</v>
      </c>
      <c r="J44" s="39" t="s">
        <v>19</v>
      </c>
      <c r="K44" s="40">
        <v>1</v>
      </c>
      <c r="L44" s="41">
        <v>89.99</v>
      </c>
      <c r="M44" s="39" t="s">
        <v>20</v>
      </c>
      <c r="N44" s="39" t="s">
        <v>40</v>
      </c>
      <c r="O44" s="39" t="s">
        <v>22</v>
      </c>
      <c r="P44" s="38">
        <v>45141</v>
      </c>
      <c r="Q44" s="42">
        <v>89.99</v>
      </c>
      <c r="R44" s="1"/>
      <c r="S44" s="5"/>
      <c r="T44" s="56">
        <f>' Dataset'!$B44-' Dataset'!$P44</f>
        <v>303</v>
      </c>
      <c r="U44" s="57">
        <f>EOMONTH(' Dataset'!$B44, 0)</f>
        <v>45473</v>
      </c>
      <c r="V44" s="58">
        <v>89.99</v>
      </c>
      <c r="X44" s="13" t="str">
        <v>Carol Evans</v>
      </c>
      <c r="Y44" s="54">
        <f>SUMIFS(Dataset[Total_Amount], Dataset[Customer_Name], X44)</f>
        <v>1149.93</v>
      </c>
    </row>
    <row r="45" spans="1:42" ht="15.75" customHeight="1" x14ac:dyDescent="0.3">
      <c r="A45" s="37" t="s">
        <v>153</v>
      </c>
      <c r="B45" s="38">
        <v>45446</v>
      </c>
      <c r="C45" s="38" t="str">
        <f t="shared" si="2"/>
        <v>03</v>
      </c>
      <c r="D45" s="38" t="str">
        <f t="shared" si="3"/>
        <v>06</v>
      </c>
      <c r="E45" s="38" t="str">
        <f t="shared" si="4"/>
        <v>2024</v>
      </c>
      <c r="F45" s="39" t="s">
        <v>154</v>
      </c>
      <c r="G45" s="39" t="s">
        <v>155</v>
      </c>
      <c r="H45" s="39" t="s">
        <v>117</v>
      </c>
      <c r="I45" s="39" t="s">
        <v>118</v>
      </c>
      <c r="J45" s="39" t="s">
        <v>19</v>
      </c>
      <c r="K45" s="40">
        <v>5</v>
      </c>
      <c r="L45" s="41">
        <v>89.99</v>
      </c>
      <c r="M45" s="39" t="s">
        <v>26</v>
      </c>
      <c r="N45" s="39" t="s">
        <v>63</v>
      </c>
      <c r="O45" s="39" t="s">
        <v>36</v>
      </c>
      <c r="P45" s="38">
        <v>44587</v>
      </c>
      <c r="Q45" s="42">
        <v>449.95</v>
      </c>
      <c r="R45" s="1"/>
      <c r="S45" s="5"/>
      <c r="T45" s="56">
        <f>' Dataset'!$B45-' Dataset'!$P45</f>
        <v>859</v>
      </c>
      <c r="U45" s="57">
        <f>EOMONTH(' Dataset'!$B45, 0)</f>
        <v>45473</v>
      </c>
      <c r="V45" s="58">
        <v>449.95</v>
      </c>
      <c r="X45" s="13" t="str">
        <v>Sandra Phillips</v>
      </c>
      <c r="Y45" s="54">
        <f>SUMIFS(Dataset[Total_Amount], Dataset[Customer_Name], X45)</f>
        <v>6349.83</v>
      </c>
    </row>
    <row r="46" spans="1:42" ht="15.75" customHeight="1" x14ac:dyDescent="0.3">
      <c r="A46" s="37" t="s">
        <v>156</v>
      </c>
      <c r="B46" s="38">
        <v>45449</v>
      </c>
      <c r="C46" s="38" t="str">
        <f t="shared" si="2"/>
        <v>06</v>
      </c>
      <c r="D46" s="38" t="str">
        <f t="shared" si="3"/>
        <v>06</v>
      </c>
      <c r="E46" s="38" t="str">
        <f t="shared" si="4"/>
        <v>2024</v>
      </c>
      <c r="F46" s="39" t="s">
        <v>24</v>
      </c>
      <c r="G46" s="39" t="s">
        <v>25</v>
      </c>
      <c r="H46" s="39" t="s">
        <v>17</v>
      </c>
      <c r="I46" s="39" t="s">
        <v>18</v>
      </c>
      <c r="J46" s="39" t="s">
        <v>19</v>
      </c>
      <c r="K46" s="40">
        <v>5</v>
      </c>
      <c r="L46" s="41">
        <v>249.99</v>
      </c>
      <c r="M46" s="39" t="s">
        <v>26</v>
      </c>
      <c r="N46" s="39" t="s">
        <v>63</v>
      </c>
      <c r="O46" s="39" t="s">
        <v>36</v>
      </c>
      <c r="P46" s="38">
        <v>44707</v>
      </c>
      <c r="Q46" s="42">
        <v>1249.95</v>
      </c>
      <c r="R46" s="1"/>
      <c r="S46" s="5"/>
      <c r="T46" s="56">
        <f>' Dataset'!$B46-' Dataset'!$P46</f>
        <v>742</v>
      </c>
      <c r="U46" s="57">
        <f>EOMONTH(' Dataset'!$B46, 0)</f>
        <v>45473</v>
      </c>
      <c r="V46" s="58">
        <v>1249.95</v>
      </c>
      <c r="X46" s="13" t="str">
        <v>Ruth Brooks</v>
      </c>
      <c r="Y46" s="54">
        <f>SUMIFS(Dataset[Total_Amount], Dataset[Customer_Name], X46)</f>
        <v>1749.92</v>
      </c>
    </row>
    <row r="47" spans="1:42" ht="15.75" customHeight="1" x14ac:dyDescent="0.3">
      <c r="A47" s="37" t="s">
        <v>157</v>
      </c>
      <c r="B47" s="38">
        <v>45449</v>
      </c>
      <c r="C47" s="38" t="str">
        <f t="shared" si="2"/>
        <v>06</v>
      </c>
      <c r="D47" s="38" t="str">
        <f t="shared" si="3"/>
        <v>06</v>
      </c>
      <c r="E47" s="38" t="str">
        <f t="shared" si="4"/>
        <v>2024</v>
      </c>
      <c r="F47" s="39" t="s">
        <v>158</v>
      </c>
      <c r="G47" s="39" t="s">
        <v>159</v>
      </c>
      <c r="H47" s="39" t="s">
        <v>117</v>
      </c>
      <c r="I47" s="39" t="s">
        <v>118</v>
      </c>
      <c r="J47" s="39" t="s">
        <v>19</v>
      </c>
      <c r="K47" s="40">
        <v>1</v>
      </c>
      <c r="L47" s="41">
        <v>89.99</v>
      </c>
      <c r="M47" s="39" t="s">
        <v>26</v>
      </c>
      <c r="N47" s="39" t="s">
        <v>35</v>
      </c>
      <c r="O47" s="39" t="s">
        <v>36</v>
      </c>
      <c r="P47" s="38">
        <v>44582</v>
      </c>
      <c r="Q47" s="42">
        <v>89.99</v>
      </c>
      <c r="R47" s="1"/>
      <c r="S47" s="5"/>
      <c r="T47" s="56">
        <f>' Dataset'!$B47-' Dataset'!$P47</f>
        <v>867</v>
      </c>
      <c r="U47" s="57">
        <f>EOMONTH(' Dataset'!$B47, 0)</f>
        <v>45473</v>
      </c>
      <c r="V47" s="58">
        <v>89.99</v>
      </c>
      <c r="X47" s="13" t="str">
        <v>William White</v>
      </c>
      <c r="Y47" s="54">
        <f>SUMIFS(Dataset[Total_Amount], Dataset[Customer_Name], X47)</f>
        <v>4749.91</v>
      </c>
    </row>
    <row r="48" spans="1:42" ht="15.75" customHeight="1" x14ac:dyDescent="0.3">
      <c r="A48" s="37" t="s">
        <v>160</v>
      </c>
      <c r="B48" s="38">
        <v>45450</v>
      </c>
      <c r="C48" s="38" t="str">
        <f t="shared" si="2"/>
        <v>07</v>
      </c>
      <c r="D48" s="38" t="str">
        <f t="shared" si="3"/>
        <v>06</v>
      </c>
      <c r="E48" s="38" t="str">
        <f t="shared" si="4"/>
        <v>2024</v>
      </c>
      <c r="F48" s="39" t="s">
        <v>42</v>
      </c>
      <c r="G48" s="39" t="s">
        <v>43</v>
      </c>
      <c r="H48" s="39" t="s">
        <v>44</v>
      </c>
      <c r="I48" s="39" t="s">
        <v>45</v>
      </c>
      <c r="J48" s="39" t="s">
        <v>46</v>
      </c>
      <c r="K48" s="40">
        <v>2</v>
      </c>
      <c r="L48" s="41">
        <v>149.99</v>
      </c>
      <c r="M48" s="39" t="s">
        <v>20</v>
      </c>
      <c r="N48" s="39" t="s">
        <v>63</v>
      </c>
      <c r="O48" s="39" t="s">
        <v>27</v>
      </c>
      <c r="P48" s="38">
        <v>44645</v>
      </c>
      <c r="Q48" s="42">
        <v>299.98</v>
      </c>
      <c r="R48" s="1"/>
      <c r="S48" s="5"/>
      <c r="T48" s="56">
        <f>' Dataset'!$B48-' Dataset'!$P48</f>
        <v>805</v>
      </c>
      <c r="U48" s="57">
        <f>EOMONTH(' Dataset'!$B48, 0)</f>
        <v>45473</v>
      </c>
      <c r="V48" s="58">
        <v>299.98</v>
      </c>
      <c r="X48" s="13" t="str">
        <v>Richard Lee</v>
      </c>
      <c r="Y48" s="54">
        <f>SUMIFS(Dataset[Total_Amount], Dataset[Customer_Name], X48)</f>
        <v>739.93000000000006</v>
      </c>
    </row>
    <row r="49" spans="1:25" ht="15.75" customHeight="1" x14ac:dyDescent="0.3">
      <c r="A49" s="37" t="s">
        <v>161</v>
      </c>
      <c r="B49" s="38">
        <v>45452</v>
      </c>
      <c r="C49" s="38" t="str">
        <f t="shared" si="2"/>
        <v>09</v>
      </c>
      <c r="D49" s="38" t="str">
        <f t="shared" si="3"/>
        <v>06</v>
      </c>
      <c r="E49" s="38" t="str">
        <f t="shared" si="4"/>
        <v>2024</v>
      </c>
      <c r="F49" s="39" t="s">
        <v>162</v>
      </c>
      <c r="G49" s="39" t="s">
        <v>163</v>
      </c>
      <c r="H49" s="39" t="s">
        <v>31</v>
      </c>
      <c r="I49" s="39" t="s">
        <v>32</v>
      </c>
      <c r="J49" s="39" t="s">
        <v>33</v>
      </c>
      <c r="K49" s="40">
        <v>4</v>
      </c>
      <c r="L49" s="41">
        <v>59.99</v>
      </c>
      <c r="M49" s="39" t="s">
        <v>20</v>
      </c>
      <c r="N49" s="39" t="s">
        <v>63</v>
      </c>
      <c r="O49" s="39" t="s">
        <v>36</v>
      </c>
      <c r="P49" s="38">
        <v>44435</v>
      </c>
      <c r="Q49" s="42">
        <v>239.96</v>
      </c>
      <c r="R49" s="1"/>
      <c r="S49" s="5"/>
      <c r="T49" s="56">
        <f>' Dataset'!$B49-' Dataset'!$P49</f>
        <v>1017</v>
      </c>
      <c r="U49" s="57">
        <f>EOMONTH(' Dataset'!$B49, 0)</f>
        <v>45473</v>
      </c>
      <c r="V49" s="58">
        <v>239.96</v>
      </c>
      <c r="X49" s="13" t="str">
        <v>Douglas Watson</v>
      </c>
      <c r="Y49" s="54">
        <f>SUMIFS(Dataset[Total_Amount], Dataset[Customer_Name], X49)</f>
        <v>4829.8899999999994</v>
      </c>
    </row>
    <row r="50" spans="1:25" ht="15.75" customHeight="1" x14ac:dyDescent="0.3">
      <c r="A50" s="37" t="s">
        <v>164</v>
      </c>
      <c r="B50" s="38">
        <v>45456</v>
      </c>
      <c r="C50" s="38" t="str">
        <f t="shared" si="2"/>
        <v>13</v>
      </c>
      <c r="D50" s="38" t="str">
        <f t="shared" si="3"/>
        <v>06</v>
      </c>
      <c r="E50" s="38" t="str">
        <f t="shared" si="4"/>
        <v>2024</v>
      </c>
      <c r="F50" s="39" t="s">
        <v>129</v>
      </c>
      <c r="G50" s="39" t="s">
        <v>130</v>
      </c>
      <c r="H50" s="39" t="s">
        <v>117</v>
      </c>
      <c r="I50" s="39" t="s">
        <v>118</v>
      </c>
      <c r="J50" s="39" t="s">
        <v>19</v>
      </c>
      <c r="K50" s="40">
        <v>5</v>
      </c>
      <c r="L50" s="41">
        <v>89.99</v>
      </c>
      <c r="M50" s="39" t="s">
        <v>20</v>
      </c>
      <c r="N50" s="39" t="s">
        <v>21</v>
      </c>
      <c r="O50" s="39" t="s">
        <v>27</v>
      </c>
      <c r="P50" s="38">
        <v>44579</v>
      </c>
      <c r="Q50" s="42">
        <v>449.95</v>
      </c>
      <c r="R50" s="1"/>
      <c r="S50" s="5"/>
      <c r="T50" s="56">
        <f>' Dataset'!$B50-' Dataset'!$P50</f>
        <v>877</v>
      </c>
      <c r="U50" s="57">
        <f>EOMONTH(' Dataset'!$B50, 0)</f>
        <v>45473</v>
      </c>
      <c r="V50" s="58">
        <v>449.95</v>
      </c>
      <c r="X50" s="13" t="str">
        <v>James Johnson</v>
      </c>
      <c r="Y50" s="54">
        <f>SUMIFS(Dataset[Total_Amount], Dataset[Customer_Name], X50)</f>
        <v>179.97</v>
      </c>
    </row>
    <row r="51" spans="1:25" ht="15.75" customHeight="1" x14ac:dyDescent="0.3">
      <c r="A51" s="37" t="s">
        <v>165</v>
      </c>
      <c r="B51" s="38">
        <v>45459</v>
      </c>
      <c r="C51" s="38" t="str">
        <f t="shared" si="2"/>
        <v>16</v>
      </c>
      <c r="D51" s="38" t="str">
        <f t="shared" si="3"/>
        <v>06</v>
      </c>
      <c r="E51" s="38" t="str">
        <f t="shared" si="4"/>
        <v>2024</v>
      </c>
      <c r="F51" s="39" t="s">
        <v>99</v>
      </c>
      <c r="G51" s="39" t="s">
        <v>100</v>
      </c>
      <c r="H51" s="39" t="s">
        <v>117</v>
      </c>
      <c r="I51" s="39" t="s">
        <v>118</v>
      </c>
      <c r="J51" s="39" t="s">
        <v>19</v>
      </c>
      <c r="K51" s="40">
        <v>2</v>
      </c>
      <c r="L51" s="41">
        <v>89.99</v>
      </c>
      <c r="M51" s="39" t="s">
        <v>26</v>
      </c>
      <c r="N51" s="39" t="s">
        <v>35</v>
      </c>
      <c r="O51" s="39" t="s">
        <v>27</v>
      </c>
      <c r="P51" s="38">
        <v>44471</v>
      </c>
      <c r="Q51" s="42">
        <v>179.98</v>
      </c>
      <c r="R51" s="1"/>
      <c r="S51" s="5"/>
      <c r="T51" s="56">
        <f>' Dataset'!$B51-' Dataset'!$P51</f>
        <v>988</v>
      </c>
      <c r="U51" s="57">
        <f>EOMONTH(' Dataset'!$B51, 0)</f>
        <v>45473</v>
      </c>
      <c r="V51" s="58">
        <v>179.98</v>
      </c>
      <c r="X51" s="13" t="str">
        <v>Arthur Edwards</v>
      </c>
      <c r="Y51" s="54">
        <f>SUMIFS(Dataset[Total_Amount], Dataset[Customer_Name], X51)</f>
        <v>1559.94</v>
      </c>
    </row>
    <row r="52" spans="1:25" ht="15.75" customHeight="1" x14ac:dyDescent="0.3">
      <c r="A52" s="37" t="s">
        <v>166</v>
      </c>
      <c r="B52" s="38">
        <v>45459</v>
      </c>
      <c r="C52" s="38" t="str">
        <f t="shared" si="2"/>
        <v>16</v>
      </c>
      <c r="D52" s="38" t="str">
        <f t="shared" si="3"/>
        <v>06</v>
      </c>
      <c r="E52" s="38" t="str">
        <f t="shared" si="4"/>
        <v>2024</v>
      </c>
      <c r="F52" s="39" t="s">
        <v>15</v>
      </c>
      <c r="G52" s="39" t="s">
        <v>16</v>
      </c>
      <c r="H52" s="39" t="s">
        <v>61</v>
      </c>
      <c r="I52" s="39" t="s">
        <v>62</v>
      </c>
      <c r="J52" s="39" t="s">
        <v>19</v>
      </c>
      <c r="K52" s="40">
        <v>5</v>
      </c>
      <c r="L52" s="41">
        <v>899.99</v>
      </c>
      <c r="M52" s="39" t="s">
        <v>26</v>
      </c>
      <c r="N52" s="39" t="s">
        <v>35</v>
      </c>
      <c r="O52" s="39" t="s">
        <v>36</v>
      </c>
      <c r="P52" s="38">
        <v>44974</v>
      </c>
      <c r="Q52" s="42">
        <v>4499.95</v>
      </c>
      <c r="R52" s="1"/>
      <c r="S52" s="5"/>
      <c r="T52" s="56">
        <f>' Dataset'!$B52-' Dataset'!$P52</f>
        <v>485</v>
      </c>
      <c r="U52" s="57">
        <f>EOMONTH(' Dataset'!$B52, 0)</f>
        <v>45473</v>
      </c>
      <c r="V52" s="58">
        <v>4499.95</v>
      </c>
      <c r="X52" s="13" t="str">
        <v>John Smith</v>
      </c>
      <c r="Y52" s="54">
        <f>SUMIFS(Dataset[Total_Amount], Dataset[Customer_Name], X52)</f>
        <v>599.96</v>
      </c>
    </row>
    <row r="53" spans="1:25" ht="15.75" customHeight="1" x14ac:dyDescent="0.3">
      <c r="A53" s="37" t="s">
        <v>167</v>
      </c>
      <c r="B53" s="38">
        <v>45459</v>
      </c>
      <c r="C53" s="38" t="str">
        <f t="shared" si="2"/>
        <v>16</v>
      </c>
      <c r="D53" s="38" t="str">
        <f t="shared" si="3"/>
        <v>06</v>
      </c>
      <c r="E53" s="38" t="str">
        <f t="shared" si="4"/>
        <v>2024</v>
      </c>
      <c r="F53" s="39" t="s">
        <v>123</v>
      </c>
      <c r="G53" s="39" t="s">
        <v>124</v>
      </c>
      <c r="H53" s="39" t="s">
        <v>61</v>
      </c>
      <c r="I53" s="39" t="s">
        <v>62</v>
      </c>
      <c r="J53" s="39" t="s">
        <v>19</v>
      </c>
      <c r="K53" s="40">
        <v>5</v>
      </c>
      <c r="L53" s="41">
        <v>899.99</v>
      </c>
      <c r="M53" s="39" t="s">
        <v>34</v>
      </c>
      <c r="N53" s="39" t="s">
        <v>63</v>
      </c>
      <c r="O53" s="39" t="s">
        <v>27</v>
      </c>
      <c r="P53" s="38">
        <v>45278</v>
      </c>
      <c r="Q53" s="42">
        <v>4499.95</v>
      </c>
      <c r="R53" s="1"/>
      <c r="S53" s="5"/>
      <c r="T53" s="56">
        <f>' Dataset'!$B53-' Dataset'!$P53</f>
        <v>181</v>
      </c>
      <c r="U53" s="57">
        <f>EOMONTH(' Dataset'!$B53, 0)</f>
        <v>45473</v>
      </c>
      <c r="V53" s="58">
        <v>4499.95</v>
      </c>
    </row>
    <row r="54" spans="1:25" ht="15.75" customHeight="1" x14ac:dyDescent="0.3">
      <c r="A54" s="37" t="s">
        <v>168</v>
      </c>
      <c r="B54" s="38">
        <v>45460</v>
      </c>
      <c r="C54" s="38" t="str">
        <f t="shared" si="2"/>
        <v>17</v>
      </c>
      <c r="D54" s="38" t="str">
        <f t="shared" si="3"/>
        <v>06</v>
      </c>
      <c r="E54" s="38" t="str">
        <f t="shared" si="4"/>
        <v>2024</v>
      </c>
      <c r="F54" s="39" t="s">
        <v>158</v>
      </c>
      <c r="G54" s="39" t="s">
        <v>159</v>
      </c>
      <c r="H54" s="39" t="s">
        <v>31</v>
      </c>
      <c r="I54" s="39" t="s">
        <v>32</v>
      </c>
      <c r="J54" s="39" t="s">
        <v>33</v>
      </c>
      <c r="K54" s="40">
        <v>1</v>
      </c>
      <c r="L54" s="41">
        <v>59.99</v>
      </c>
      <c r="M54" s="39" t="s">
        <v>57</v>
      </c>
      <c r="N54" s="39" t="s">
        <v>50</v>
      </c>
      <c r="O54" s="39" t="s">
        <v>27</v>
      </c>
      <c r="P54" s="38">
        <v>45190</v>
      </c>
      <c r="Q54" s="42">
        <v>59.99</v>
      </c>
      <c r="R54" s="1"/>
      <c r="S54" s="5"/>
      <c r="T54" s="56">
        <f>' Dataset'!$B54-' Dataset'!$P54</f>
        <v>270</v>
      </c>
      <c r="U54" s="57">
        <f>EOMONTH(' Dataset'!$B54, 0)</f>
        <v>45473</v>
      </c>
      <c r="V54" s="58">
        <v>59.99</v>
      </c>
    </row>
    <row r="55" spans="1:25" ht="15.75" customHeight="1" x14ac:dyDescent="0.3">
      <c r="A55" s="37" t="s">
        <v>169</v>
      </c>
      <c r="B55" s="38">
        <v>45460</v>
      </c>
      <c r="C55" s="38" t="str">
        <f t="shared" si="2"/>
        <v>17</v>
      </c>
      <c r="D55" s="38" t="str">
        <f t="shared" si="3"/>
        <v>06</v>
      </c>
      <c r="E55" s="38" t="str">
        <f t="shared" si="4"/>
        <v>2024</v>
      </c>
      <c r="F55" s="39" t="s">
        <v>141</v>
      </c>
      <c r="G55" s="39" t="s">
        <v>142</v>
      </c>
      <c r="H55" s="39" t="s">
        <v>105</v>
      </c>
      <c r="I55" s="39" t="s">
        <v>106</v>
      </c>
      <c r="J55" s="39" t="s">
        <v>46</v>
      </c>
      <c r="K55" s="40">
        <v>2</v>
      </c>
      <c r="L55" s="41">
        <v>299.99</v>
      </c>
      <c r="M55" s="39" t="s">
        <v>57</v>
      </c>
      <c r="N55" s="39" t="s">
        <v>63</v>
      </c>
      <c r="O55" s="39" t="s">
        <v>36</v>
      </c>
      <c r="P55" s="38">
        <v>45253</v>
      </c>
      <c r="Q55" s="42">
        <v>599.98</v>
      </c>
      <c r="R55" s="1"/>
      <c r="S55" s="5"/>
      <c r="T55" s="56">
        <f>' Dataset'!$B55-' Dataset'!$P55</f>
        <v>207</v>
      </c>
      <c r="U55" s="57">
        <f>EOMONTH(' Dataset'!$B55, 0)</f>
        <v>45473</v>
      </c>
      <c r="V55" s="58">
        <v>599.98</v>
      </c>
    </row>
    <row r="56" spans="1:25" ht="15.75" customHeight="1" x14ac:dyDescent="0.3">
      <c r="A56" s="37" t="s">
        <v>170</v>
      </c>
      <c r="B56" s="38">
        <v>45468</v>
      </c>
      <c r="C56" s="38" t="str">
        <f t="shared" si="2"/>
        <v>25</v>
      </c>
      <c r="D56" s="38" t="str">
        <f t="shared" si="3"/>
        <v>06</v>
      </c>
      <c r="E56" s="38" t="str">
        <f t="shared" si="4"/>
        <v>2024</v>
      </c>
      <c r="F56" s="39" t="s">
        <v>171</v>
      </c>
      <c r="G56" s="39" t="s">
        <v>172</v>
      </c>
      <c r="H56" s="39" t="s">
        <v>117</v>
      </c>
      <c r="I56" s="39" t="s">
        <v>118</v>
      </c>
      <c r="J56" s="39" t="s">
        <v>19</v>
      </c>
      <c r="K56" s="40">
        <v>4</v>
      </c>
      <c r="L56" s="41">
        <v>89.99</v>
      </c>
      <c r="M56" s="39" t="s">
        <v>57</v>
      </c>
      <c r="N56" s="39" t="s">
        <v>35</v>
      </c>
      <c r="O56" s="39" t="s">
        <v>22</v>
      </c>
      <c r="P56" s="38">
        <v>45281</v>
      </c>
      <c r="Q56" s="42">
        <v>359.96</v>
      </c>
      <c r="R56" s="1"/>
      <c r="S56" s="5"/>
      <c r="T56" s="56">
        <f>' Dataset'!$B56-' Dataset'!$P56</f>
        <v>187</v>
      </c>
      <c r="U56" s="57">
        <f>EOMONTH(' Dataset'!$B56, 0)</f>
        <v>45473</v>
      </c>
      <c r="V56" s="58">
        <v>359.96</v>
      </c>
    </row>
    <row r="57" spans="1:25" ht="15.75" customHeight="1" x14ac:dyDescent="0.3">
      <c r="A57" s="37" t="s">
        <v>173</v>
      </c>
      <c r="B57" s="38">
        <v>45469</v>
      </c>
      <c r="C57" s="38" t="str">
        <f t="shared" si="2"/>
        <v>26</v>
      </c>
      <c r="D57" s="38" t="str">
        <f t="shared" si="3"/>
        <v>06</v>
      </c>
      <c r="E57" s="38" t="str">
        <f t="shared" si="4"/>
        <v>2024</v>
      </c>
      <c r="F57" s="39" t="s">
        <v>29</v>
      </c>
      <c r="G57" s="39" t="s">
        <v>30</v>
      </c>
      <c r="H57" s="39" t="s">
        <v>114</v>
      </c>
      <c r="I57" s="39" t="s">
        <v>115</v>
      </c>
      <c r="J57" s="39" t="s">
        <v>33</v>
      </c>
      <c r="K57" s="40">
        <v>1</v>
      </c>
      <c r="L57" s="41">
        <v>79.989999999999995</v>
      </c>
      <c r="M57" s="39" t="s">
        <v>34</v>
      </c>
      <c r="N57" s="39" t="s">
        <v>21</v>
      </c>
      <c r="O57" s="39" t="s">
        <v>27</v>
      </c>
      <c r="P57" s="38">
        <v>45352</v>
      </c>
      <c r="Q57" s="42">
        <v>79.989999999999995</v>
      </c>
      <c r="R57" s="1"/>
      <c r="S57" s="5"/>
      <c r="T57" s="56">
        <f>' Dataset'!$B57-' Dataset'!$P57</f>
        <v>117</v>
      </c>
      <c r="U57" s="57">
        <f>EOMONTH(' Dataset'!$B57, 0)</f>
        <v>45473</v>
      </c>
      <c r="V57" s="58">
        <v>79.989999999999995</v>
      </c>
    </row>
    <row r="58" spans="1:25" ht="15.75" customHeight="1" x14ac:dyDescent="0.3">
      <c r="A58" s="37" t="s">
        <v>174</v>
      </c>
      <c r="B58" s="38">
        <v>45469</v>
      </c>
      <c r="C58" s="38" t="str">
        <f t="shared" si="2"/>
        <v>26</v>
      </c>
      <c r="D58" s="38" t="str">
        <f t="shared" si="3"/>
        <v>06</v>
      </c>
      <c r="E58" s="38" t="str">
        <f t="shared" si="4"/>
        <v>2024</v>
      </c>
      <c r="F58" s="39" t="s">
        <v>59</v>
      </c>
      <c r="G58" s="39" t="s">
        <v>60</v>
      </c>
      <c r="H58" s="39" t="s">
        <v>117</v>
      </c>
      <c r="I58" s="39" t="s">
        <v>118</v>
      </c>
      <c r="J58" s="39" t="s">
        <v>19</v>
      </c>
      <c r="K58" s="40">
        <v>2</v>
      </c>
      <c r="L58" s="41">
        <v>89.99</v>
      </c>
      <c r="M58" s="39" t="s">
        <v>20</v>
      </c>
      <c r="N58" s="39" t="s">
        <v>50</v>
      </c>
      <c r="O58" s="39" t="s">
        <v>22</v>
      </c>
      <c r="P58" s="38">
        <v>44438</v>
      </c>
      <c r="Q58" s="42">
        <v>179.98</v>
      </c>
      <c r="R58" s="1"/>
      <c r="S58" s="5"/>
      <c r="T58" s="56">
        <f>' Dataset'!$B58-' Dataset'!$P58</f>
        <v>1031</v>
      </c>
      <c r="U58" s="57">
        <f>EOMONTH(' Dataset'!$B58, 0)</f>
        <v>45473</v>
      </c>
      <c r="V58" s="58">
        <v>179.98</v>
      </c>
    </row>
    <row r="59" spans="1:25" ht="15.75" customHeight="1" x14ac:dyDescent="0.3">
      <c r="A59" s="37" t="s">
        <v>175</v>
      </c>
      <c r="B59" s="38">
        <v>45471</v>
      </c>
      <c r="C59" s="38" t="str">
        <f t="shared" si="2"/>
        <v>28</v>
      </c>
      <c r="D59" s="38" t="str">
        <f t="shared" si="3"/>
        <v>06</v>
      </c>
      <c r="E59" s="38" t="str">
        <f t="shared" si="4"/>
        <v>2024</v>
      </c>
      <c r="F59" s="39" t="s">
        <v>38</v>
      </c>
      <c r="G59" s="39" t="s">
        <v>39</v>
      </c>
      <c r="H59" s="39" t="s">
        <v>80</v>
      </c>
      <c r="I59" s="39" t="s">
        <v>81</v>
      </c>
      <c r="J59" s="39" t="s">
        <v>19</v>
      </c>
      <c r="K59" s="40">
        <v>3</v>
      </c>
      <c r="L59" s="41">
        <v>699.99</v>
      </c>
      <c r="M59" s="39" t="s">
        <v>26</v>
      </c>
      <c r="N59" s="39" t="s">
        <v>63</v>
      </c>
      <c r="O59" s="39" t="s">
        <v>27</v>
      </c>
      <c r="P59" s="38">
        <v>45102</v>
      </c>
      <c r="Q59" s="42">
        <v>2099.9699999999998</v>
      </c>
      <c r="R59" s="1"/>
      <c r="S59" s="5"/>
      <c r="T59" s="56">
        <f>' Dataset'!$B59-' Dataset'!$P59</f>
        <v>369</v>
      </c>
      <c r="U59" s="57">
        <f>EOMONTH(' Dataset'!$B59, 0)</f>
        <v>45473</v>
      </c>
      <c r="V59" s="58">
        <v>2099.9699999999998</v>
      </c>
    </row>
    <row r="60" spans="1:25" ht="15.75" customHeight="1" x14ac:dyDescent="0.3">
      <c r="A60" s="37" t="s">
        <v>176</v>
      </c>
      <c r="B60" s="38">
        <v>45471</v>
      </c>
      <c r="C60" s="38" t="str">
        <f t="shared" si="2"/>
        <v>28</v>
      </c>
      <c r="D60" s="38" t="str">
        <f t="shared" si="3"/>
        <v>06</v>
      </c>
      <c r="E60" s="38" t="str">
        <f t="shared" si="4"/>
        <v>2024</v>
      </c>
      <c r="F60" s="39" t="s">
        <v>99</v>
      </c>
      <c r="G60" s="39" t="s">
        <v>100</v>
      </c>
      <c r="H60" s="39" t="s">
        <v>61</v>
      </c>
      <c r="I60" s="39" t="s">
        <v>62</v>
      </c>
      <c r="J60" s="39" t="s">
        <v>19</v>
      </c>
      <c r="K60" s="40">
        <v>4</v>
      </c>
      <c r="L60" s="41">
        <v>899.99</v>
      </c>
      <c r="M60" s="39" t="s">
        <v>26</v>
      </c>
      <c r="N60" s="39" t="s">
        <v>63</v>
      </c>
      <c r="O60" s="39" t="s">
        <v>27</v>
      </c>
      <c r="P60" s="38">
        <v>44993</v>
      </c>
      <c r="Q60" s="42">
        <v>3599.96</v>
      </c>
      <c r="R60" s="1"/>
      <c r="S60" s="5"/>
      <c r="T60" s="56">
        <f>' Dataset'!$B60-' Dataset'!$P60</f>
        <v>478</v>
      </c>
      <c r="U60" s="57">
        <f>EOMONTH(' Dataset'!$B60, 0)</f>
        <v>45473</v>
      </c>
      <c r="V60" s="58">
        <v>3599.96</v>
      </c>
    </row>
    <row r="61" spans="1:25" ht="15.75" customHeight="1" x14ac:dyDescent="0.3">
      <c r="A61" s="37" t="s">
        <v>177</v>
      </c>
      <c r="B61" s="38">
        <v>45472</v>
      </c>
      <c r="C61" s="38" t="str">
        <f t="shared" si="2"/>
        <v>29</v>
      </c>
      <c r="D61" s="38" t="str">
        <f t="shared" si="3"/>
        <v>06</v>
      </c>
      <c r="E61" s="38" t="str">
        <f t="shared" si="4"/>
        <v>2024</v>
      </c>
      <c r="F61" s="39" t="s">
        <v>120</v>
      </c>
      <c r="G61" s="39" t="s">
        <v>121</v>
      </c>
      <c r="H61" s="39" t="s">
        <v>44</v>
      </c>
      <c r="I61" s="39" t="s">
        <v>45</v>
      </c>
      <c r="J61" s="39" t="s">
        <v>46</v>
      </c>
      <c r="K61" s="40">
        <v>1</v>
      </c>
      <c r="L61" s="41">
        <v>149.99</v>
      </c>
      <c r="M61" s="39" t="s">
        <v>34</v>
      </c>
      <c r="N61" s="39" t="s">
        <v>63</v>
      </c>
      <c r="O61" s="39" t="s">
        <v>22</v>
      </c>
      <c r="P61" s="38">
        <v>44851</v>
      </c>
      <c r="Q61" s="42">
        <v>149.99</v>
      </c>
      <c r="R61" s="1"/>
      <c r="S61" s="5"/>
      <c r="T61" s="56">
        <f>' Dataset'!$B61-' Dataset'!$P61</f>
        <v>621</v>
      </c>
      <c r="U61" s="57">
        <f>EOMONTH(' Dataset'!$B61, 0)</f>
        <v>45473</v>
      </c>
      <c r="V61" s="58">
        <v>149.99</v>
      </c>
    </row>
    <row r="62" spans="1:25" ht="15.75" customHeight="1" x14ac:dyDescent="0.3">
      <c r="A62" s="37" t="s">
        <v>178</v>
      </c>
      <c r="B62" s="38">
        <v>45474</v>
      </c>
      <c r="C62" s="38" t="str">
        <f t="shared" si="2"/>
        <v>01</v>
      </c>
      <c r="D62" s="38" t="str">
        <f t="shared" si="3"/>
        <v>07</v>
      </c>
      <c r="E62" s="38" t="str">
        <f t="shared" si="4"/>
        <v>2024</v>
      </c>
      <c r="F62" s="39" t="s">
        <v>132</v>
      </c>
      <c r="G62" s="39" t="s">
        <v>133</v>
      </c>
      <c r="H62" s="39" t="s">
        <v>117</v>
      </c>
      <c r="I62" s="39" t="s">
        <v>118</v>
      </c>
      <c r="J62" s="39" t="s">
        <v>19</v>
      </c>
      <c r="K62" s="40">
        <v>2</v>
      </c>
      <c r="L62" s="41">
        <v>89.99</v>
      </c>
      <c r="M62" s="39" t="s">
        <v>34</v>
      </c>
      <c r="N62" s="39" t="s">
        <v>21</v>
      </c>
      <c r="O62" s="39" t="s">
        <v>27</v>
      </c>
      <c r="P62" s="38">
        <v>45275</v>
      </c>
      <c r="Q62" s="42">
        <v>179.98</v>
      </c>
      <c r="R62" s="1"/>
      <c r="S62" s="5"/>
      <c r="T62" s="56">
        <f>' Dataset'!$B62-' Dataset'!$P62</f>
        <v>199</v>
      </c>
      <c r="U62" s="57">
        <f>EOMONTH(' Dataset'!$B62, 0)</f>
        <v>45504</v>
      </c>
      <c r="V62" s="58">
        <v>179.98</v>
      </c>
    </row>
    <row r="63" spans="1:25" ht="15.75" customHeight="1" x14ac:dyDescent="0.3">
      <c r="A63" s="37" t="s">
        <v>179</v>
      </c>
      <c r="B63" s="38">
        <v>45475</v>
      </c>
      <c r="C63" s="38" t="str">
        <f t="shared" si="2"/>
        <v>02</v>
      </c>
      <c r="D63" s="38" t="str">
        <f t="shared" si="3"/>
        <v>07</v>
      </c>
      <c r="E63" s="38" t="str">
        <f t="shared" si="4"/>
        <v>2024</v>
      </c>
      <c r="F63" s="39" t="s">
        <v>55</v>
      </c>
      <c r="G63" s="39" t="s">
        <v>56</v>
      </c>
      <c r="H63" s="39" t="s">
        <v>117</v>
      </c>
      <c r="I63" s="39" t="s">
        <v>118</v>
      </c>
      <c r="J63" s="39" t="s">
        <v>19</v>
      </c>
      <c r="K63" s="40">
        <v>1</v>
      </c>
      <c r="L63" s="41">
        <v>89.99</v>
      </c>
      <c r="M63" s="39" t="s">
        <v>34</v>
      </c>
      <c r="N63" s="39" t="s">
        <v>50</v>
      </c>
      <c r="O63" s="39" t="s">
        <v>36</v>
      </c>
      <c r="P63" s="38">
        <v>44802</v>
      </c>
      <c r="Q63" s="42">
        <v>89.99</v>
      </c>
      <c r="R63" s="1"/>
      <c r="S63" s="5"/>
      <c r="T63" s="56">
        <f>' Dataset'!$B63-' Dataset'!$P63</f>
        <v>673</v>
      </c>
      <c r="U63" s="57">
        <f>EOMONTH(' Dataset'!$B63, 0)</f>
        <v>45504</v>
      </c>
      <c r="V63" s="58">
        <v>89.99</v>
      </c>
    </row>
    <row r="64" spans="1:25" ht="15.75" customHeight="1" x14ac:dyDescent="0.3">
      <c r="A64" s="37" t="s">
        <v>180</v>
      </c>
      <c r="B64" s="38">
        <v>45476</v>
      </c>
      <c r="C64" s="38" t="str">
        <f t="shared" si="2"/>
        <v>03</v>
      </c>
      <c r="D64" s="38" t="str">
        <f t="shared" si="3"/>
        <v>07</v>
      </c>
      <c r="E64" s="38" t="str">
        <f t="shared" si="4"/>
        <v>2024</v>
      </c>
      <c r="F64" s="39" t="s">
        <v>68</v>
      </c>
      <c r="G64" s="39" t="s">
        <v>69</v>
      </c>
      <c r="H64" s="39" t="s">
        <v>117</v>
      </c>
      <c r="I64" s="39" t="s">
        <v>118</v>
      </c>
      <c r="J64" s="39" t="s">
        <v>19</v>
      </c>
      <c r="K64" s="40">
        <v>1</v>
      </c>
      <c r="L64" s="41">
        <v>89.99</v>
      </c>
      <c r="M64" s="39" t="s">
        <v>20</v>
      </c>
      <c r="N64" s="39" t="s">
        <v>35</v>
      </c>
      <c r="O64" s="39" t="s">
        <v>36</v>
      </c>
      <c r="P64" s="38">
        <v>44611</v>
      </c>
      <c r="Q64" s="42">
        <v>89.99</v>
      </c>
      <c r="R64" s="1"/>
      <c r="S64" s="5"/>
      <c r="T64" s="56">
        <f>' Dataset'!$B64-' Dataset'!$P64</f>
        <v>865</v>
      </c>
      <c r="U64" s="57">
        <f>EOMONTH(' Dataset'!$B64, 0)</f>
        <v>45504</v>
      </c>
      <c r="V64" s="58">
        <v>89.99</v>
      </c>
    </row>
    <row r="65" spans="1:22" ht="15.75" customHeight="1" x14ac:dyDescent="0.3">
      <c r="A65" s="37" t="s">
        <v>181</v>
      </c>
      <c r="B65" s="38">
        <v>45476</v>
      </c>
      <c r="C65" s="38" t="str">
        <f t="shared" si="2"/>
        <v>03</v>
      </c>
      <c r="D65" s="38" t="str">
        <f t="shared" si="3"/>
        <v>07</v>
      </c>
      <c r="E65" s="38" t="str">
        <f t="shared" si="4"/>
        <v>2024</v>
      </c>
      <c r="F65" s="39" t="s">
        <v>182</v>
      </c>
      <c r="G65" s="39" t="s">
        <v>183</v>
      </c>
      <c r="H65" s="39" t="s">
        <v>114</v>
      </c>
      <c r="I65" s="39" t="s">
        <v>115</v>
      </c>
      <c r="J65" s="39" t="s">
        <v>33</v>
      </c>
      <c r="K65" s="40">
        <v>5</v>
      </c>
      <c r="L65" s="41">
        <v>79.989999999999995</v>
      </c>
      <c r="M65" s="39" t="s">
        <v>57</v>
      </c>
      <c r="N65" s="39" t="s">
        <v>21</v>
      </c>
      <c r="O65" s="39" t="s">
        <v>22</v>
      </c>
      <c r="P65" s="38">
        <v>44981</v>
      </c>
      <c r="Q65" s="42">
        <v>399.95</v>
      </c>
      <c r="R65" s="1"/>
      <c r="S65" s="5"/>
      <c r="T65" s="56">
        <f>' Dataset'!$B65-' Dataset'!$P65</f>
        <v>495</v>
      </c>
      <c r="U65" s="57">
        <f>EOMONTH(' Dataset'!$B65, 0)</f>
        <v>45504</v>
      </c>
      <c r="V65" s="58">
        <v>399.95</v>
      </c>
    </row>
    <row r="66" spans="1:22" ht="15.75" customHeight="1" x14ac:dyDescent="0.3">
      <c r="A66" s="37" t="s">
        <v>184</v>
      </c>
      <c r="B66" s="38">
        <v>45481</v>
      </c>
      <c r="C66" s="38" t="str">
        <f t="shared" si="2"/>
        <v>08</v>
      </c>
      <c r="D66" s="38" t="str">
        <f t="shared" si="3"/>
        <v>07</v>
      </c>
      <c r="E66" s="38" t="str">
        <f t="shared" si="4"/>
        <v>2024</v>
      </c>
      <c r="F66" s="39" t="s">
        <v>185</v>
      </c>
      <c r="G66" s="39" t="s">
        <v>186</v>
      </c>
      <c r="H66" s="39" t="s">
        <v>44</v>
      </c>
      <c r="I66" s="39" t="s">
        <v>45</v>
      </c>
      <c r="J66" s="39" t="s">
        <v>46</v>
      </c>
      <c r="K66" s="40">
        <v>1</v>
      </c>
      <c r="L66" s="41">
        <v>149.99</v>
      </c>
      <c r="M66" s="39" t="s">
        <v>34</v>
      </c>
      <c r="N66" s="39" t="s">
        <v>40</v>
      </c>
      <c r="O66" s="39" t="s">
        <v>22</v>
      </c>
      <c r="P66" s="38">
        <v>44421</v>
      </c>
      <c r="Q66" s="42">
        <v>149.99</v>
      </c>
      <c r="R66" s="1"/>
      <c r="S66" s="5"/>
      <c r="T66" s="56">
        <f>' Dataset'!$B66-' Dataset'!$P66</f>
        <v>1060</v>
      </c>
      <c r="U66" s="57">
        <f>EOMONTH(' Dataset'!$B66, 0)</f>
        <v>45504</v>
      </c>
      <c r="V66" s="58">
        <v>149.99</v>
      </c>
    </row>
    <row r="67" spans="1:22" ht="15.75" customHeight="1" x14ac:dyDescent="0.3">
      <c r="A67" s="37" t="s">
        <v>187</v>
      </c>
      <c r="B67" s="38">
        <v>45481</v>
      </c>
      <c r="C67" s="38" t="str">
        <f t="shared" si="2"/>
        <v>08</v>
      </c>
      <c r="D67" s="38" t="str">
        <f t="shared" si="3"/>
        <v>07</v>
      </c>
      <c r="E67" s="38" t="str">
        <f t="shared" si="4"/>
        <v>2024</v>
      </c>
      <c r="F67" s="39" t="s">
        <v>42</v>
      </c>
      <c r="G67" s="39" t="s">
        <v>43</v>
      </c>
      <c r="H67" s="39" t="s">
        <v>80</v>
      </c>
      <c r="I67" s="39" t="s">
        <v>81</v>
      </c>
      <c r="J67" s="39" t="s">
        <v>19</v>
      </c>
      <c r="K67" s="40">
        <v>2</v>
      </c>
      <c r="L67" s="41">
        <v>699.99</v>
      </c>
      <c r="M67" s="39" t="s">
        <v>34</v>
      </c>
      <c r="N67" s="39" t="s">
        <v>63</v>
      </c>
      <c r="O67" s="39" t="s">
        <v>27</v>
      </c>
      <c r="P67" s="38">
        <v>45389</v>
      </c>
      <c r="Q67" s="42">
        <v>1399.98</v>
      </c>
      <c r="R67" s="1"/>
      <c r="S67" s="5"/>
      <c r="T67" s="56">
        <f>' Dataset'!$B67-' Dataset'!$P67</f>
        <v>92</v>
      </c>
      <c r="U67" s="57">
        <f>EOMONTH(' Dataset'!$B67, 0)</f>
        <v>45504</v>
      </c>
      <c r="V67" s="58">
        <v>1399.98</v>
      </c>
    </row>
    <row r="68" spans="1:22" ht="15.75" customHeight="1" x14ac:dyDescent="0.3">
      <c r="A68" s="37" t="s">
        <v>188</v>
      </c>
      <c r="B68" s="38">
        <v>45481</v>
      </c>
      <c r="C68" s="38" t="str">
        <f t="shared" ref="C68:C131" si="5">TEXT(B68,"DD")</f>
        <v>08</v>
      </c>
      <c r="D68" s="38" t="str">
        <f t="shared" ref="D68:D131" si="6">TEXT(B68,"mm")</f>
        <v>07</v>
      </c>
      <c r="E68" s="38" t="str">
        <f t="shared" ref="E68:E131" si="7">TEXT(B68,"YYYY")</f>
        <v>2024</v>
      </c>
      <c r="F68" s="39" t="s">
        <v>96</v>
      </c>
      <c r="G68" s="39" t="s">
        <v>97</v>
      </c>
      <c r="H68" s="39" t="s">
        <v>117</v>
      </c>
      <c r="I68" s="39" t="s">
        <v>118</v>
      </c>
      <c r="J68" s="39" t="s">
        <v>19</v>
      </c>
      <c r="K68" s="40">
        <v>5</v>
      </c>
      <c r="L68" s="41">
        <v>89.99</v>
      </c>
      <c r="M68" s="39" t="s">
        <v>57</v>
      </c>
      <c r="N68" s="39" t="s">
        <v>40</v>
      </c>
      <c r="O68" s="39" t="s">
        <v>27</v>
      </c>
      <c r="P68" s="38">
        <v>45161</v>
      </c>
      <c r="Q68" s="42">
        <v>449.95</v>
      </c>
      <c r="R68" s="1"/>
      <c r="S68" s="5"/>
      <c r="T68" s="56">
        <f>' Dataset'!$B68-' Dataset'!$P68</f>
        <v>320</v>
      </c>
      <c r="U68" s="57">
        <f>EOMONTH(' Dataset'!$B68, 0)</f>
        <v>45504</v>
      </c>
      <c r="V68" s="58">
        <v>449.95</v>
      </c>
    </row>
    <row r="69" spans="1:22" ht="15.75" customHeight="1" x14ac:dyDescent="0.3">
      <c r="A69" s="37" t="s">
        <v>189</v>
      </c>
      <c r="B69" s="38">
        <v>45482</v>
      </c>
      <c r="C69" s="38" t="str">
        <f t="shared" si="5"/>
        <v>09</v>
      </c>
      <c r="D69" s="38" t="str">
        <f t="shared" si="6"/>
        <v>07</v>
      </c>
      <c r="E69" s="38" t="str">
        <f t="shared" si="7"/>
        <v>2024</v>
      </c>
      <c r="F69" s="39" t="s">
        <v>171</v>
      </c>
      <c r="G69" s="39" t="s">
        <v>172</v>
      </c>
      <c r="H69" s="39" t="s">
        <v>31</v>
      </c>
      <c r="I69" s="39" t="s">
        <v>32</v>
      </c>
      <c r="J69" s="39" t="s">
        <v>33</v>
      </c>
      <c r="K69" s="40">
        <v>4</v>
      </c>
      <c r="L69" s="41">
        <v>59.99</v>
      </c>
      <c r="M69" s="39" t="s">
        <v>20</v>
      </c>
      <c r="N69" s="39" t="s">
        <v>35</v>
      </c>
      <c r="O69" s="39" t="s">
        <v>36</v>
      </c>
      <c r="P69" s="38">
        <v>44509</v>
      </c>
      <c r="Q69" s="42">
        <v>239.96</v>
      </c>
      <c r="R69" s="1"/>
      <c r="S69" s="5"/>
      <c r="T69" s="56">
        <f>' Dataset'!$B69-' Dataset'!$P69</f>
        <v>973</v>
      </c>
      <c r="U69" s="57">
        <f>EOMONTH(' Dataset'!$B69, 0)</f>
        <v>45504</v>
      </c>
      <c r="V69" s="58">
        <v>239.96</v>
      </c>
    </row>
    <row r="70" spans="1:22" ht="15.75" customHeight="1" x14ac:dyDescent="0.3">
      <c r="A70" s="37" t="s">
        <v>190</v>
      </c>
      <c r="B70" s="38">
        <v>45484</v>
      </c>
      <c r="C70" s="38" t="str">
        <f t="shared" si="5"/>
        <v>11</v>
      </c>
      <c r="D70" s="38" t="str">
        <f t="shared" si="6"/>
        <v>07</v>
      </c>
      <c r="E70" s="38" t="str">
        <f t="shared" si="7"/>
        <v>2024</v>
      </c>
      <c r="F70" s="39" t="s">
        <v>24</v>
      </c>
      <c r="G70" s="39" t="s">
        <v>25</v>
      </c>
      <c r="H70" s="39" t="s">
        <v>52</v>
      </c>
      <c r="I70" s="39" t="s">
        <v>53</v>
      </c>
      <c r="J70" s="39" t="s">
        <v>19</v>
      </c>
      <c r="K70" s="40">
        <v>1</v>
      </c>
      <c r="L70" s="41">
        <v>149.99</v>
      </c>
      <c r="M70" s="39" t="s">
        <v>20</v>
      </c>
      <c r="N70" s="39" t="s">
        <v>21</v>
      </c>
      <c r="O70" s="39" t="s">
        <v>36</v>
      </c>
      <c r="P70" s="38">
        <v>44909</v>
      </c>
      <c r="Q70" s="42">
        <v>149.99</v>
      </c>
      <c r="R70" s="1"/>
      <c r="S70" s="5"/>
      <c r="T70" s="56">
        <f>' Dataset'!$B70-' Dataset'!$P70</f>
        <v>575</v>
      </c>
      <c r="U70" s="57">
        <f>EOMONTH(' Dataset'!$B70, 0)</f>
        <v>45504</v>
      </c>
      <c r="V70" s="58">
        <v>149.99</v>
      </c>
    </row>
    <row r="71" spans="1:22" ht="15.75" customHeight="1" x14ac:dyDescent="0.3">
      <c r="A71" s="37" t="s">
        <v>191</v>
      </c>
      <c r="B71" s="38">
        <v>45484</v>
      </c>
      <c r="C71" s="38" t="str">
        <f t="shared" si="5"/>
        <v>11</v>
      </c>
      <c r="D71" s="38" t="str">
        <f t="shared" si="6"/>
        <v>07</v>
      </c>
      <c r="E71" s="38" t="str">
        <f t="shared" si="7"/>
        <v>2024</v>
      </c>
      <c r="F71" s="39" t="s">
        <v>192</v>
      </c>
      <c r="G71" s="39" t="s">
        <v>193</v>
      </c>
      <c r="H71" s="39" t="s">
        <v>105</v>
      </c>
      <c r="I71" s="39" t="s">
        <v>106</v>
      </c>
      <c r="J71" s="39" t="s">
        <v>46</v>
      </c>
      <c r="K71" s="40">
        <v>1</v>
      </c>
      <c r="L71" s="41">
        <v>299.99</v>
      </c>
      <c r="M71" s="39" t="s">
        <v>26</v>
      </c>
      <c r="N71" s="39" t="s">
        <v>40</v>
      </c>
      <c r="O71" s="39" t="s">
        <v>27</v>
      </c>
      <c r="P71" s="38">
        <v>44891</v>
      </c>
      <c r="Q71" s="42">
        <v>299.99</v>
      </c>
      <c r="R71" s="1"/>
      <c r="S71" s="5"/>
      <c r="T71" s="56">
        <f>' Dataset'!$B71-' Dataset'!$P71</f>
        <v>593</v>
      </c>
      <c r="U71" s="57">
        <f>EOMONTH(' Dataset'!$B71, 0)</f>
        <v>45504</v>
      </c>
      <c r="V71" s="58">
        <v>299.99</v>
      </c>
    </row>
    <row r="72" spans="1:22" ht="15.75" customHeight="1" x14ac:dyDescent="0.3">
      <c r="A72" s="37" t="s">
        <v>194</v>
      </c>
      <c r="B72" s="38">
        <v>45487</v>
      </c>
      <c r="C72" s="38" t="str">
        <f t="shared" si="5"/>
        <v>14</v>
      </c>
      <c r="D72" s="38" t="str">
        <f t="shared" si="6"/>
        <v>07</v>
      </c>
      <c r="E72" s="38" t="str">
        <f t="shared" si="7"/>
        <v>2024</v>
      </c>
      <c r="F72" s="39" t="s">
        <v>192</v>
      </c>
      <c r="G72" s="39" t="s">
        <v>193</v>
      </c>
      <c r="H72" s="39" t="s">
        <v>126</v>
      </c>
      <c r="I72" s="39" t="s">
        <v>127</v>
      </c>
      <c r="J72" s="39" t="s">
        <v>46</v>
      </c>
      <c r="K72" s="40">
        <v>2</v>
      </c>
      <c r="L72" s="41">
        <v>199.99</v>
      </c>
      <c r="M72" s="39" t="s">
        <v>20</v>
      </c>
      <c r="N72" s="39" t="s">
        <v>40</v>
      </c>
      <c r="O72" s="39" t="s">
        <v>22</v>
      </c>
      <c r="P72" s="38">
        <v>44541</v>
      </c>
      <c r="Q72" s="42">
        <v>399.98</v>
      </c>
      <c r="R72" s="1"/>
      <c r="S72" s="5"/>
      <c r="T72" s="56">
        <f>' Dataset'!$B72-' Dataset'!$P72</f>
        <v>946</v>
      </c>
      <c r="U72" s="57">
        <f>EOMONTH(' Dataset'!$B72, 0)</f>
        <v>45504</v>
      </c>
      <c r="V72" s="58">
        <v>399.98</v>
      </c>
    </row>
    <row r="73" spans="1:22" ht="15.75" customHeight="1" x14ac:dyDescent="0.3">
      <c r="A73" s="37" t="s">
        <v>195</v>
      </c>
      <c r="B73" s="38">
        <v>45490</v>
      </c>
      <c r="C73" s="38" t="str">
        <f t="shared" si="5"/>
        <v>17</v>
      </c>
      <c r="D73" s="38" t="str">
        <f t="shared" si="6"/>
        <v>07</v>
      </c>
      <c r="E73" s="38" t="str">
        <f t="shared" si="7"/>
        <v>2024</v>
      </c>
      <c r="F73" s="39" t="s">
        <v>196</v>
      </c>
      <c r="G73" s="39" t="s">
        <v>197</v>
      </c>
      <c r="H73" s="39" t="s">
        <v>31</v>
      </c>
      <c r="I73" s="39" t="s">
        <v>32</v>
      </c>
      <c r="J73" s="39" t="s">
        <v>33</v>
      </c>
      <c r="K73" s="40">
        <v>3</v>
      </c>
      <c r="L73" s="41">
        <v>59.99</v>
      </c>
      <c r="M73" s="39" t="s">
        <v>26</v>
      </c>
      <c r="N73" s="39" t="s">
        <v>50</v>
      </c>
      <c r="O73" s="39" t="s">
        <v>22</v>
      </c>
      <c r="P73" s="38">
        <v>45130</v>
      </c>
      <c r="Q73" s="42">
        <v>179.97</v>
      </c>
      <c r="R73" s="1"/>
      <c r="S73" s="5"/>
      <c r="T73" s="56">
        <f>' Dataset'!$B73-' Dataset'!$P73</f>
        <v>360</v>
      </c>
      <c r="U73" s="57">
        <f>EOMONTH(' Dataset'!$B73, 0)</f>
        <v>45504</v>
      </c>
      <c r="V73" s="58">
        <v>179.97</v>
      </c>
    </row>
    <row r="74" spans="1:22" ht="15.75" customHeight="1" x14ac:dyDescent="0.3">
      <c r="A74" s="37" t="s">
        <v>198</v>
      </c>
      <c r="B74" s="38">
        <v>45490</v>
      </c>
      <c r="C74" s="38" t="str">
        <f t="shared" si="5"/>
        <v>17</v>
      </c>
      <c r="D74" s="38" t="str">
        <f t="shared" si="6"/>
        <v>07</v>
      </c>
      <c r="E74" s="38" t="str">
        <f t="shared" si="7"/>
        <v>2024</v>
      </c>
      <c r="F74" s="39" t="s">
        <v>72</v>
      </c>
      <c r="G74" s="39" t="s">
        <v>73</v>
      </c>
      <c r="H74" s="39" t="s">
        <v>44</v>
      </c>
      <c r="I74" s="39" t="s">
        <v>45</v>
      </c>
      <c r="J74" s="39" t="s">
        <v>46</v>
      </c>
      <c r="K74" s="40">
        <v>3</v>
      </c>
      <c r="L74" s="41">
        <v>149.99</v>
      </c>
      <c r="M74" s="39" t="s">
        <v>20</v>
      </c>
      <c r="N74" s="39" t="s">
        <v>21</v>
      </c>
      <c r="O74" s="39" t="s">
        <v>27</v>
      </c>
      <c r="P74" s="38">
        <v>45199</v>
      </c>
      <c r="Q74" s="42">
        <v>449.97</v>
      </c>
      <c r="R74" s="1"/>
      <c r="S74" s="5"/>
      <c r="T74" s="56">
        <f>' Dataset'!$B74-' Dataset'!$P74</f>
        <v>291</v>
      </c>
      <c r="U74" s="57">
        <f>EOMONTH(' Dataset'!$B74, 0)</f>
        <v>45504</v>
      </c>
      <c r="V74" s="58">
        <v>449.97</v>
      </c>
    </row>
    <row r="75" spans="1:22" ht="15.75" customHeight="1" x14ac:dyDescent="0.3">
      <c r="A75" s="37" t="s">
        <v>199</v>
      </c>
      <c r="B75" s="38">
        <v>45491</v>
      </c>
      <c r="C75" s="38" t="str">
        <f t="shared" si="5"/>
        <v>18</v>
      </c>
      <c r="D75" s="38" t="str">
        <f t="shared" si="6"/>
        <v>07</v>
      </c>
      <c r="E75" s="38" t="str">
        <f t="shared" si="7"/>
        <v>2024</v>
      </c>
      <c r="F75" s="39" t="s">
        <v>65</v>
      </c>
      <c r="G75" s="39" t="s">
        <v>66</v>
      </c>
      <c r="H75" s="39" t="s">
        <v>126</v>
      </c>
      <c r="I75" s="39" t="s">
        <v>127</v>
      </c>
      <c r="J75" s="39" t="s">
        <v>46</v>
      </c>
      <c r="K75" s="40">
        <v>3</v>
      </c>
      <c r="L75" s="41">
        <v>199.99</v>
      </c>
      <c r="M75" s="39" t="s">
        <v>20</v>
      </c>
      <c r="N75" s="39" t="s">
        <v>40</v>
      </c>
      <c r="O75" s="39" t="s">
        <v>27</v>
      </c>
      <c r="P75" s="38">
        <v>45254</v>
      </c>
      <c r="Q75" s="42">
        <v>599.97</v>
      </c>
      <c r="R75" s="1"/>
      <c r="S75" s="5"/>
      <c r="T75" s="56">
        <f>' Dataset'!$B75-' Dataset'!$P75</f>
        <v>237</v>
      </c>
      <c r="U75" s="57">
        <f>EOMONTH(' Dataset'!$B75, 0)</f>
        <v>45504</v>
      </c>
      <c r="V75" s="58">
        <v>599.97</v>
      </c>
    </row>
    <row r="76" spans="1:22" ht="15.75" customHeight="1" x14ac:dyDescent="0.3">
      <c r="A76" s="37" t="s">
        <v>200</v>
      </c>
      <c r="B76" s="38">
        <v>45496</v>
      </c>
      <c r="C76" s="38" t="str">
        <f t="shared" si="5"/>
        <v>23</v>
      </c>
      <c r="D76" s="38" t="str">
        <f t="shared" si="6"/>
        <v>07</v>
      </c>
      <c r="E76" s="38" t="str">
        <f t="shared" si="7"/>
        <v>2024</v>
      </c>
      <c r="F76" s="39" t="s">
        <v>150</v>
      </c>
      <c r="G76" s="39" t="s">
        <v>151</v>
      </c>
      <c r="H76" s="39" t="s">
        <v>61</v>
      </c>
      <c r="I76" s="39" t="s">
        <v>62</v>
      </c>
      <c r="J76" s="39" t="s">
        <v>19</v>
      </c>
      <c r="K76" s="40">
        <v>1</v>
      </c>
      <c r="L76" s="41">
        <v>899.99</v>
      </c>
      <c r="M76" s="39" t="s">
        <v>20</v>
      </c>
      <c r="N76" s="39" t="s">
        <v>21</v>
      </c>
      <c r="O76" s="39" t="s">
        <v>36</v>
      </c>
      <c r="P76" s="38">
        <v>45179</v>
      </c>
      <c r="Q76" s="42">
        <v>899.99</v>
      </c>
      <c r="R76" s="1"/>
      <c r="S76" s="5"/>
      <c r="T76" s="56">
        <f>' Dataset'!$B76-' Dataset'!$P76</f>
        <v>317</v>
      </c>
      <c r="U76" s="57">
        <f>EOMONTH(' Dataset'!$B76, 0)</f>
        <v>45504</v>
      </c>
      <c r="V76" s="58">
        <v>899.99</v>
      </c>
    </row>
    <row r="77" spans="1:22" ht="15.75" customHeight="1" x14ac:dyDescent="0.3">
      <c r="A77" s="37" t="s">
        <v>201</v>
      </c>
      <c r="B77" s="38">
        <v>45497</v>
      </c>
      <c r="C77" s="38" t="str">
        <f t="shared" si="5"/>
        <v>24</v>
      </c>
      <c r="D77" s="38" t="str">
        <f t="shared" si="6"/>
        <v>07</v>
      </c>
      <c r="E77" s="38" t="str">
        <f t="shared" si="7"/>
        <v>2024</v>
      </c>
      <c r="F77" s="39" t="s">
        <v>24</v>
      </c>
      <c r="G77" s="39" t="s">
        <v>25</v>
      </c>
      <c r="H77" s="39" t="s">
        <v>61</v>
      </c>
      <c r="I77" s="39" t="s">
        <v>62</v>
      </c>
      <c r="J77" s="39" t="s">
        <v>19</v>
      </c>
      <c r="K77" s="40">
        <v>5</v>
      </c>
      <c r="L77" s="41">
        <v>899.99</v>
      </c>
      <c r="M77" s="39" t="s">
        <v>57</v>
      </c>
      <c r="N77" s="39" t="s">
        <v>35</v>
      </c>
      <c r="O77" s="39" t="s">
        <v>36</v>
      </c>
      <c r="P77" s="38">
        <v>44899</v>
      </c>
      <c r="Q77" s="42">
        <v>4499.95</v>
      </c>
      <c r="R77" s="1"/>
      <c r="S77" s="5"/>
      <c r="T77" s="56">
        <f>' Dataset'!$B77-' Dataset'!$P77</f>
        <v>598</v>
      </c>
      <c r="U77" s="57">
        <f>EOMONTH(' Dataset'!$B77, 0)</f>
        <v>45504</v>
      </c>
      <c r="V77" s="58">
        <v>4499.95</v>
      </c>
    </row>
    <row r="78" spans="1:22" ht="15.75" customHeight="1" x14ac:dyDescent="0.3">
      <c r="A78" s="37" t="s">
        <v>202</v>
      </c>
      <c r="B78" s="38">
        <v>45498</v>
      </c>
      <c r="C78" s="38" t="str">
        <f t="shared" si="5"/>
        <v>25</v>
      </c>
      <c r="D78" s="38" t="str">
        <f t="shared" si="6"/>
        <v>07</v>
      </c>
      <c r="E78" s="38" t="str">
        <f t="shared" si="7"/>
        <v>2024</v>
      </c>
      <c r="F78" s="39" t="s">
        <v>182</v>
      </c>
      <c r="G78" s="39" t="s">
        <v>183</v>
      </c>
      <c r="H78" s="39" t="s">
        <v>31</v>
      </c>
      <c r="I78" s="39" t="s">
        <v>32</v>
      </c>
      <c r="J78" s="39" t="s">
        <v>33</v>
      </c>
      <c r="K78" s="40">
        <v>2</v>
      </c>
      <c r="L78" s="41">
        <v>59.99</v>
      </c>
      <c r="M78" s="39" t="s">
        <v>20</v>
      </c>
      <c r="N78" s="39" t="s">
        <v>40</v>
      </c>
      <c r="O78" s="39" t="s">
        <v>36</v>
      </c>
      <c r="P78" s="38">
        <v>45152</v>
      </c>
      <c r="Q78" s="42">
        <v>119.98</v>
      </c>
      <c r="R78" s="1"/>
      <c r="S78" s="5"/>
      <c r="T78" s="56">
        <f>' Dataset'!$B78-' Dataset'!$P78</f>
        <v>346</v>
      </c>
      <c r="U78" s="57">
        <f>EOMONTH(' Dataset'!$B78, 0)</f>
        <v>45504</v>
      </c>
      <c r="V78" s="58">
        <v>119.98</v>
      </c>
    </row>
    <row r="79" spans="1:22" ht="15.75" customHeight="1" x14ac:dyDescent="0.3">
      <c r="A79" s="37" t="s">
        <v>203</v>
      </c>
      <c r="B79" s="38">
        <v>45498</v>
      </c>
      <c r="C79" s="38" t="str">
        <f t="shared" si="5"/>
        <v>25</v>
      </c>
      <c r="D79" s="38" t="str">
        <f t="shared" si="6"/>
        <v>07</v>
      </c>
      <c r="E79" s="38" t="str">
        <f t="shared" si="7"/>
        <v>2024</v>
      </c>
      <c r="F79" s="39" t="s">
        <v>196</v>
      </c>
      <c r="G79" s="39" t="s">
        <v>197</v>
      </c>
      <c r="H79" s="39" t="s">
        <v>17</v>
      </c>
      <c r="I79" s="39" t="s">
        <v>18</v>
      </c>
      <c r="J79" s="39" t="s">
        <v>19</v>
      </c>
      <c r="K79" s="40">
        <v>4</v>
      </c>
      <c r="L79" s="41">
        <v>249.99</v>
      </c>
      <c r="M79" s="39" t="s">
        <v>57</v>
      </c>
      <c r="N79" s="39" t="s">
        <v>21</v>
      </c>
      <c r="O79" s="39" t="s">
        <v>36</v>
      </c>
      <c r="P79" s="38">
        <v>45127</v>
      </c>
      <c r="Q79" s="42">
        <v>999.96</v>
      </c>
      <c r="R79" s="1"/>
      <c r="S79" s="5"/>
      <c r="T79" s="56">
        <f>' Dataset'!$B79-' Dataset'!$P79</f>
        <v>371</v>
      </c>
      <c r="U79" s="57">
        <f>EOMONTH(' Dataset'!$B79, 0)</f>
        <v>45504</v>
      </c>
      <c r="V79" s="58">
        <v>999.96</v>
      </c>
    </row>
    <row r="80" spans="1:22" ht="15.75" customHeight="1" x14ac:dyDescent="0.3">
      <c r="A80" s="37" t="s">
        <v>204</v>
      </c>
      <c r="B80" s="38">
        <v>45500</v>
      </c>
      <c r="C80" s="38" t="str">
        <f t="shared" si="5"/>
        <v>27</v>
      </c>
      <c r="D80" s="38" t="str">
        <f t="shared" si="6"/>
        <v>07</v>
      </c>
      <c r="E80" s="38" t="str">
        <f t="shared" si="7"/>
        <v>2024</v>
      </c>
      <c r="F80" s="39" t="s">
        <v>96</v>
      </c>
      <c r="G80" s="39" t="s">
        <v>97</v>
      </c>
      <c r="H80" s="39" t="s">
        <v>17</v>
      </c>
      <c r="I80" s="39" t="s">
        <v>18</v>
      </c>
      <c r="J80" s="39" t="s">
        <v>19</v>
      </c>
      <c r="K80" s="40">
        <v>2</v>
      </c>
      <c r="L80" s="41">
        <v>249.99</v>
      </c>
      <c r="M80" s="39" t="s">
        <v>20</v>
      </c>
      <c r="N80" s="39" t="s">
        <v>40</v>
      </c>
      <c r="O80" s="39" t="s">
        <v>27</v>
      </c>
      <c r="P80" s="38">
        <v>45164</v>
      </c>
      <c r="Q80" s="42">
        <v>499.98</v>
      </c>
      <c r="R80" s="1"/>
      <c r="S80" s="5"/>
      <c r="T80" s="56">
        <f>' Dataset'!$B80-' Dataset'!$P80</f>
        <v>336</v>
      </c>
      <c r="U80" s="57">
        <f>EOMONTH(' Dataset'!$B80, 0)</f>
        <v>45504</v>
      </c>
      <c r="V80" s="58">
        <v>499.98</v>
      </c>
    </row>
    <row r="81" spans="1:22" ht="15.75" customHeight="1" x14ac:dyDescent="0.3">
      <c r="A81" s="37" t="s">
        <v>205</v>
      </c>
      <c r="B81" s="38">
        <v>45500</v>
      </c>
      <c r="C81" s="38" t="str">
        <f t="shared" si="5"/>
        <v>27</v>
      </c>
      <c r="D81" s="38" t="str">
        <f t="shared" si="6"/>
        <v>07</v>
      </c>
      <c r="E81" s="38" t="str">
        <f t="shared" si="7"/>
        <v>2024</v>
      </c>
      <c r="F81" s="39" t="s">
        <v>147</v>
      </c>
      <c r="G81" s="39" t="s">
        <v>148</v>
      </c>
      <c r="H81" s="39" t="s">
        <v>105</v>
      </c>
      <c r="I81" s="39" t="s">
        <v>106</v>
      </c>
      <c r="J81" s="39" t="s">
        <v>46</v>
      </c>
      <c r="K81" s="40">
        <v>1</v>
      </c>
      <c r="L81" s="41">
        <v>299.99</v>
      </c>
      <c r="M81" s="39" t="s">
        <v>20</v>
      </c>
      <c r="N81" s="39" t="s">
        <v>35</v>
      </c>
      <c r="O81" s="39" t="s">
        <v>22</v>
      </c>
      <c r="P81" s="38">
        <v>44982</v>
      </c>
      <c r="Q81" s="42">
        <v>299.99</v>
      </c>
      <c r="R81" s="1"/>
      <c r="S81" s="5"/>
      <c r="T81" s="56">
        <f>' Dataset'!$B81-' Dataset'!$P81</f>
        <v>518</v>
      </c>
      <c r="U81" s="57">
        <f>EOMONTH(' Dataset'!$B81, 0)</f>
        <v>45504</v>
      </c>
      <c r="V81" s="58">
        <v>299.99</v>
      </c>
    </row>
    <row r="82" spans="1:22" ht="15.75" customHeight="1" x14ac:dyDescent="0.3">
      <c r="A82" s="37" t="s">
        <v>206</v>
      </c>
      <c r="B82" s="38">
        <v>45501</v>
      </c>
      <c r="C82" s="38" t="str">
        <f t="shared" si="5"/>
        <v>28</v>
      </c>
      <c r="D82" s="38" t="str">
        <f t="shared" si="6"/>
        <v>07</v>
      </c>
      <c r="E82" s="38" t="str">
        <f t="shared" si="7"/>
        <v>2024</v>
      </c>
      <c r="F82" s="39" t="s">
        <v>86</v>
      </c>
      <c r="G82" s="39" t="s">
        <v>87</v>
      </c>
      <c r="H82" s="39" t="s">
        <v>117</v>
      </c>
      <c r="I82" s="39" t="s">
        <v>118</v>
      </c>
      <c r="J82" s="39" t="s">
        <v>19</v>
      </c>
      <c r="K82" s="40">
        <v>2</v>
      </c>
      <c r="L82" s="41">
        <v>89.99</v>
      </c>
      <c r="M82" s="39" t="s">
        <v>34</v>
      </c>
      <c r="N82" s="39" t="s">
        <v>35</v>
      </c>
      <c r="O82" s="39" t="s">
        <v>22</v>
      </c>
      <c r="P82" s="38">
        <v>44976</v>
      </c>
      <c r="Q82" s="42">
        <v>179.98</v>
      </c>
      <c r="R82" s="1"/>
      <c r="S82" s="5"/>
      <c r="T82" s="56">
        <f>' Dataset'!$B82-' Dataset'!$P82</f>
        <v>525</v>
      </c>
      <c r="U82" s="57">
        <f>EOMONTH(' Dataset'!$B82, 0)</f>
        <v>45504</v>
      </c>
      <c r="V82" s="58">
        <v>179.98</v>
      </c>
    </row>
    <row r="83" spans="1:22" ht="15.75" customHeight="1" x14ac:dyDescent="0.3">
      <c r="A83" s="37" t="s">
        <v>207</v>
      </c>
      <c r="B83" s="38">
        <v>45501</v>
      </c>
      <c r="C83" s="38" t="str">
        <f t="shared" si="5"/>
        <v>28</v>
      </c>
      <c r="D83" s="38" t="str">
        <f t="shared" si="6"/>
        <v>07</v>
      </c>
      <c r="E83" s="38" t="str">
        <f t="shared" si="7"/>
        <v>2024</v>
      </c>
      <c r="F83" s="39" t="s">
        <v>147</v>
      </c>
      <c r="G83" s="39" t="s">
        <v>148</v>
      </c>
      <c r="H83" s="39" t="s">
        <v>105</v>
      </c>
      <c r="I83" s="39" t="s">
        <v>106</v>
      </c>
      <c r="J83" s="39" t="s">
        <v>46</v>
      </c>
      <c r="K83" s="40">
        <v>3</v>
      </c>
      <c r="L83" s="41">
        <v>299.99</v>
      </c>
      <c r="M83" s="39" t="s">
        <v>20</v>
      </c>
      <c r="N83" s="39" t="s">
        <v>21</v>
      </c>
      <c r="O83" s="39" t="s">
        <v>22</v>
      </c>
      <c r="P83" s="38">
        <v>44732</v>
      </c>
      <c r="Q83" s="42">
        <v>899.97</v>
      </c>
      <c r="R83" s="1"/>
      <c r="S83" s="5"/>
      <c r="T83" s="56">
        <f>' Dataset'!$B83-' Dataset'!$P83</f>
        <v>769</v>
      </c>
      <c r="U83" s="57">
        <f>EOMONTH(' Dataset'!$B83, 0)</f>
        <v>45504</v>
      </c>
      <c r="V83" s="58">
        <v>899.97</v>
      </c>
    </row>
    <row r="84" spans="1:22" ht="15.75" customHeight="1" x14ac:dyDescent="0.3">
      <c r="A84" s="37" t="s">
        <v>208</v>
      </c>
      <c r="B84" s="38">
        <v>45503</v>
      </c>
      <c r="C84" s="38" t="str">
        <f t="shared" si="5"/>
        <v>30</v>
      </c>
      <c r="D84" s="38" t="str">
        <f t="shared" si="6"/>
        <v>07</v>
      </c>
      <c r="E84" s="38" t="str">
        <f t="shared" si="7"/>
        <v>2024</v>
      </c>
      <c r="F84" s="39" t="s">
        <v>86</v>
      </c>
      <c r="G84" s="39" t="s">
        <v>87</v>
      </c>
      <c r="H84" s="39" t="s">
        <v>80</v>
      </c>
      <c r="I84" s="39" t="s">
        <v>81</v>
      </c>
      <c r="J84" s="39" t="s">
        <v>19</v>
      </c>
      <c r="K84" s="40">
        <v>2</v>
      </c>
      <c r="L84" s="41">
        <v>699.99</v>
      </c>
      <c r="M84" s="39" t="s">
        <v>26</v>
      </c>
      <c r="N84" s="39" t="s">
        <v>40</v>
      </c>
      <c r="O84" s="39" t="s">
        <v>27</v>
      </c>
      <c r="P84" s="38">
        <v>44999</v>
      </c>
      <c r="Q84" s="42">
        <v>1399.98</v>
      </c>
      <c r="R84" s="1"/>
      <c r="S84" s="5"/>
      <c r="T84" s="56">
        <f>' Dataset'!$B84-' Dataset'!$P84</f>
        <v>504</v>
      </c>
      <c r="U84" s="57">
        <f>EOMONTH(' Dataset'!$B84, 0)</f>
        <v>45504</v>
      </c>
      <c r="V84" s="58">
        <v>1399.98</v>
      </c>
    </row>
    <row r="85" spans="1:22" ht="15.75" customHeight="1" x14ac:dyDescent="0.3">
      <c r="A85" s="37" t="s">
        <v>209</v>
      </c>
      <c r="B85" s="38">
        <v>45504</v>
      </c>
      <c r="C85" s="38" t="str">
        <f t="shared" si="5"/>
        <v>31</v>
      </c>
      <c r="D85" s="38" t="str">
        <f t="shared" si="6"/>
        <v>07</v>
      </c>
      <c r="E85" s="38" t="str">
        <f t="shared" si="7"/>
        <v>2024</v>
      </c>
      <c r="F85" s="39" t="s">
        <v>120</v>
      </c>
      <c r="G85" s="39" t="s">
        <v>121</v>
      </c>
      <c r="H85" s="39" t="s">
        <v>61</v>
      </c>
      <c r="I85" s="39" t="s">
        <v>62</v>
      </c>
      <c r="J85" s="39" t="s">
        <v>19</v>
      </c>
      <c r="K85" s="40">
        <v>4</v>
      </c>
      <c r="L85" s="41">
        <v>899.99</v>
      </c>
      <c r="M85" s="39" t="s">
        <v>57</v>
      </c>
      <c r="N85" s="39" t="s">
        <v>35</v>
      </c>
      <c r="O85" s="39" t="s">
        <v>36</v>
      </c>
      <c r="P85" s="38">
        <v>44523</v>
      </c>
      <c r="Q85" s="42">
        <v>3599.96</v>
      </c>
      <c r="R85" s="1"/>
      <c r="S85" s="5"/>
      <c r="T85" s="56">
        <f>' Dataset'!$B85-' Dataset'!$P85</f>
        <v>981</v>
      </c>
      <c r="U85" s="57">
        <f>EOMONTH(' Dataset'!$B85, 0)</f>
        <v>45504</v>
      </c>
      <c r="V85" s="58">
        <v>3599.96</v>
      </c>
    </row>
    <row r="86" spans="1:22" ht="15.75" customHeight="1" x14ac:dyDescent="0.3">
      <c r="A86" s="37" t="s">
        <v>210</v>
      </c>
      <c r="B86" s="38">
        <v>45509</v>
      </c>
      <c r="C86" s="38" t="str">
        <f t="shared" si="5"/>
        <v>05</v>
      </c>
      <c r="D86" s="38" t="str">
        <f t="shared" si="6"/>
        <v>08</v>
      </c>
      <c r="E86" s="38" t="str">
        <f t="shared" si="7"/>
        <v>2024</v>
      </c>
      <c r="F86" s="39" t="s">
        <v>211</v>
      </c>
      <c r="G86" s="39" t="s">
        <v>212</v>
      </c>
      <c r="H86" s="39" t="s">
        <v>44</v>
      </c>
      <c r="I86" s="39" t="s">
        <v>45</v>
      </c>
      <c r="J86" s="39" t="s">
        <v>46</v>
      </c>
      <c r="K86" s="40">
        <v>2</v>
      </c>
      <c r="L86" s="41">
        <v>149.99</v>
      </c>
      <c r="M86" s="39" t="s">
        <v>26</v>
      </c>
      <c r="N86" s="39" t="s">
        <v>50</v>
      </c>
      <c r="O86" s="39" t="s">
        <v>22</v>
      </c>
      <c r="P86" s="38">
        <v>44542</v>
      </c>
      <c r="Q86" s="42">
        <v>299.98</v>
      </c>
      <c r="R86" s="1"/>
      <c r="S86" s="5"/>
      <c r="T86" s="56">
        <f>' Dataset'!$B86-' Dataset'!$P86</f>
        <v>967</v>
      </c>
      <c r="U86" s="57">
        <f>EOMONTH(' Dataset'!$B86, 0)</f>
        <v>45535</v>
      </c>
      <c r="V86" s="58">
        <v>299.98</v>
      </c>
    </row>
    <row r="87" spans="1:22" ht="15.75" customHeight="1" x14ac:dyDescent="0.3">
      <c r="A87" s="37" t="s">
        <v>213</v>
      </c>
      <c r="B87" s="38">
        <v>45510</v>
      </c>
      <c r="C87" s="38" t="str">
        <f t="shared" si="5"/>
        <v>06</v>
      </c>
      <c r="D87" s="38" t="str">
        <f t="shared" si="6"/>
        <v>08</v>
      </c>
      <c r="E87" s="38" t="str">
        <f t="shared" si="7"/>
        <v>2024</v>
      </c>
      <c r="F87" s="39" t="s">
        <v>102</v>
      </c>
      <c r="G87" s="39" t="s">
        <v>103</v>
      </c>
      <c r="H87" s="39" t="s">
        <v>44</v>
      </c>
      <c r="I87" s="39" t="s">
        <v>45</v>
      </c>
      <c r="J87" s="39" t="s">
        <v>46</v>
      </c>
      <c r="K87" s="40">
        <v>2</v>
      </c>
      <c r="L87" s="41">
        <v>149.99</v>
      </c>
      <c r="M87" s="39" t="s">
        <v>57</v>
      </c>
      <c r="N87" s="39" t="s">
        <v>63</v>
      </c>
      <c r="O87" s="39" t="s">
        <v>36</v>
      </c>
      <c r="P87" s="38">
        <v>44667</v>
      </c>
      <c r="Q87" s="42">
        <v>299.98</v>
      </c>
      <c r="R87" s="1"/>
      <c r="S87" s="5"/>
      <c r="T87" s="56">
        <f>' Dataset'!$B87-' Dataset'!$P87</f>
        <v>843</v>
      </c>
      <c r="U87" s="57">
        <f>EOMONTH(' Dataset'!$B87, 0)</f>
        <v>45535</v>
      </c>
      <c r="V87" s="58">
        <v>299.98</v>
      </c>
    </row>
    <row r="88" spans="1:22" ht="15.75" customHeight="1" x14ac:dyDescent="0.3">
      <c r="A88" s="37" t="s">
        <v>214</v>
      </c>
      <c r="B88" s="38">
        <v>45513</v>
      </c>
      <c r="C88" s="38" t="str">
        <f t="shared" si="5"/>
        <v>09</v>
      </c>
      <c r="D88" s="38" t="str">
        <f t="shared" si="6"/>
        <v>08</v>
      </c>
      <c r="E88" s="38" t="str">
        <f t="shared" si="7"/>
        <v>2024</v>
      </c>
      <c r="F88" s="39" t="s">
        <v>89</v>
      </c>
      <c r="G88" s="39" t="s">
        <v>90</v>
      </c>
      <c r="H88" s="39" t="s">
        <v>117</v>
      </c>
      <c r="I88" s="39" t="s">
        <v>118</v>
      </c>
      <c r="J88" s="39" t="s">
        <v>19</v>
      </c>
      <c r="K88" s="40">
        <v>1</v>
      </c>
      <c r="L88" s="41">
        <v>89.99</v>
      </c>
      <c r="M88" s="39" t="s">
        <v>26</v>
      </c>
      <c r="N88" s="39" t="s">
        <v>40</v>
      </c>
      <c r="O88" s="39" t="s">
        <v>36</v>
      </c>
      <c r="P88" s="38">
        <v>45393</v>
      </c>
      <c r="Q88" s="42">
        <v>89.99</v>
      </c>
      <c r="R88" s="1"/>
      <c r="S88" s="5"/>
      <c r="T88" s="56">
        <f>' Dataset'!$B88-' Dataset'!$P88</f>
        <v>120</v>
      </c>
      <c r="U88" s="57">
        <f>EOMONTH(' Dataset'!$B88, 0)</f>
        <v>45535</v>
      </c>
      <c r="V88" s="58">
        <v>89.99</v>
      </c>
    </row>
    <row r="89" spans="1:22" ht="15.75" customHeight="1" x14ac:dyDescent="0.3">
      <c r="A89" s="37" t="s">
        <v>215</v>
      </c>
      <c r="B89" s="38">
        <v>45515</v>
      </c>
      <c r="C89" s="38" t="str">
        <f t="shared" si="5"/>
        <v>11</v>
      </c>
      <c r="D89" s="38" t="str">
        <f t="shared" si="6"/>
        <v>08</v>
      </c>
      <c r="E89" s="38" t="str">
        <f t="shared" si="7"/>
        <v>2024</v>
      </c>
      <c r="F89" s="39" t="s">
        <v>86</v>
      </c>
      <c r="G89" s="39" t="s">
        <v>87</v>
      </c>
      <c r="H89" s="39" t="s">
        <v>105</v>
      </c>
      <c r="I89" s="39" t="s">
        <v>106</v>
      </c>
      <c r="J89" s="39" t="s">
        <v>46</v>
      </c>
      <c r="K89" s="40">
        <v>5</v>
      </c>
      <c r="L89" s="41">
        <v>299.99</v>
      </c>
      <c r="M89" s="39" t="s">
        <v>26</v>
      </c>
      <c r="N89" s="39" t="s">
        <v>40</v>
      </c>
      <c r="O89" s="39" t="s">
        <v>22</v>
      </c>
      <c r="P89" s="38">
        <v>44965</v>
      </c>
      <c r="Q89" s="42">
        <v>1499.95</v>
      </c>
      <c r="R89" s="1"/>
      <c r="S89" s="5"/>
      <c r="T89" s="56">
        <f>' Dataset'!$B89-' Dataset'!$P89</f>
        <v>550</v>
      </c>
      <c r="U89" s="57">
        <f>EOMONTH(' Dataset'!$B89, 0)</f>
        <v>45535</v>
      </c>
      <c r="V89" s="58">
        <v>1499.95</v>
      </c>
    </row>
    <row r="90" spans="1:22" ht="15.75" customHeight="1" x14ac:dyDescent="0.3">
      <c r="A90" s="37" t="s">
        <v>216</v>
      </c>
      <c r="B90" s="38">
        <v>45517</v>
      </c>
      <c r="C90" s="38" t="str">
        <f t="shared" si="5"/>
        <v>13</v>
      </c>
      <c r="D90" s="38" t="str">
        <f t="shared" si="6"/>
        <v>08</v>
      </c>
      <c r="E90" s="38" t="str">
        <f t="shared" si="7"/>
        <v>2024</v>
      </c>
      <c r="F90" s="39" t="s">
        <v>182</v>
      </c>
      <c r="G90" s="39" t="s">
        <v>183</v>
      </c>
      <c r="H90" s="39" t="s">
        <v>52</v>
      </c>
      <c r="I90" s="39" t="s">
        <v>53</v>
      </c>
      <c r="J90" s="39" t="s">
        <v>19</v>
      </c>
      <c r="K90" s="40">
        <v>4</v>
      </c>
      <c r="L90" s="41">
        <v>149.99</v>
      </c>
      <c r="M90" s="39" t="s">
        <v>57</v>
      </c>
      <c r="N90" s="39" t="s">
        <v>35</v>
      </c>
      <c r="O90" s="39" t="s">
        <v>27</v>
      </c>
      <c r="P90" s="38">
        <v>44820</v>
      </c>
      <c r="Q90" s="42">
        <v>599.96</v>
      </c>
      <c r="R90" s="1"/>
      <c r="S90" s="5"/>
      <c r="T90" s="56">
        <f>' Dataset'!$B90-' Dataset'!$P90</f>
        <v>697</v>
      </c>
      <c r="U90" s="57">
        <f>EOMONTH(' Dataset'!$B90, 0)</f>
        <v>45535</v>
      </c>
      <c r="V90" s="58">
        <v>599.96</v>
      </c>
    </row>
    <row r="91" spans="1:22" ht="15.75" customHeight="1" x14ac:dyDescent="0.3">
      <c r="A91" s="37" t="s">
        <v>217</v>
      </c>
      <c r="B91" s="38">
        <v>45517</v>
      </c>
      <c r="C91" s="38" t="str">
        <f t="shared" si="5"/>
        <v>13</v>
      </c>
      <c r="D91" s="38" t="str">
        <f t="shared" si="6"/>
        <v>08</v>
      </c>
      <c r="E91" s="38" t="str">
        <f t="shared" si="7"/>
        <v>2024</v>
      </c>
      <c r="F91" s="39" t="s">
        <v>185</v>
      </c>
      <c r="G91" s="39" t="s">
        <v>186</v>
      </c>
      <c r="H91" s="39" t="s">
        <v>17</v>
      </c>
      <c r="I91" s="39" t="s">
        <v>18</v>
      </c>
      <c r="J91" s="39" t="s">
        <v>19</v>
      </c>
      <c r="K91" s="40">
        <v>5</v>
      </c>
      <c r="L91" s="41">
        <v>249.99</v>
      </c>
      <c r="M91" s="39" t="s">
        <v>34</v>
      </c>
      <c r="N91" s="39" t="s">
        <v>63</v>
      </c>
      <c r="O91" s="39" t="s">
        <v>27</v>
      </c>
      <c r="P91" s="38">
        <v>44782</v>
      </c>
      <c r="Q91" s="42">
        <v>1249.95</v>
      </c>
      <c r="R91" s="1"/>
      <c r="S91" s="5"/>
      <c r="T91" s="56">
        <f>' Dataset'!$B91-' Dataset'!$P91</f>
        <v>735</v>
      </c>
      <c r="U91" s="57">
        <f>EOMONTH(' Dataset'!$B91, 0)</f>
        <v>45535</v>
      </c>
      <c r="V91" s="58">
        <v>1249.95</v>
      </c>
    </row>
    <row r="92" spans="1:22" ht="15.75" customHeight="1" x14ac:dyDescent="0.3">
      <c r="A92" s="37" t="s">
        <v>218</v>
      </c>
      <c r="B92" s="38">
        <v>45517</v>
      </c>
      <c r="C92" s="38" t="str">
        <f t="shared" si="5"/>
        <v>13</v>
      </c>
      <c r="D92" s="38" t="str">
        <f t="shared" si="6"/>
        <v>08</v>
      </c>
      <c r="E92" s="38" t="str">
        <f t="shared" si="7"/>
        <v>2024</v>
      </c>
      <c r="F92" s="39" t="s">
        <v>65</v>
      </c>
      <c r="G92" s="39" t="s">
        <v>66</v>
      </c>
      <c r="H92" s="39" t="s">
        <v>17</v>
      </c>
      <c r="I92" s="39" t="s">
        <v>18</v>
      </c>
      <c r="J92" s="39" t="s">
        <v>19</v>
      </c>
      <c r="K92" s="40">
        <v>3</v>
      </c>
      <c r="L92" s="41">
        <v>249.99</v>
      </c>
      <c r="M92" s="39" t="s">
        <v>34</v>
      </c>
      <c r="N92" s="39" t="s">
        <v>40</v>
      </c>
      <c r="O92" s="39" t="s">
        <v>27</v>
      </c>
      <c r="P92" s="38">
        <v>44465</v>
      </c>
      <c r="Q92" s="42">
        <v>749.97</v>
      </c>
      <c r="R92" s="1"/>
      <c r="S92" s="5"/>
      <c r="T92" s="56">
        <f>' Dataset'!$B92-' Dataset'!$P92</f>
        <v>1052</v>
      </c>
      <c r="U92" s="57">
        <f>EOMONTH(' Dataset'!$B92, 0)</f>
        <v>45535</v>
      </c>
      <c r="V92" s="58">
        <v>749.97</v>
      </c>
    </row>
    <row r="93" spans="1:22" ht="15.75" customHeight="1" x14ac:dyDescent="0.3">
      <c r="A93" s="37" t="s">
        <v>219</v>
      </c>
      <c r="B93" s="38">
        <v>45517</v>
      </c>
      <c r="C93" s="38" t="str">
        <f t="shared" si="5"/>
        <v>13</v>
      </c>
      <c r="D93" s="38" t="str">
        <f t="shared" si="6"/>
        <v>08</v>
      </c>
      <c r="E93" s="38" t="str">
        <f t="shared" si="7"/>
        <v>2024</v>
      </c>
      <c r="F93" s="39" t="s">
        <v>38</v>
      </c>
      <c r="G93" s="39" t="s">
        <v>39</v>
      </c>
      <c r="H93" s="39" t="s">
        <v>126</v>
      </c>
      <c r="I93" s="39" t="s">
        <v>127</v>
      </c>
      <c r="J93" s="39" t="s">
        <v>46</v>
      </c>
      <c r="K93" s="40">
        <v>4</v>
      </c>
      <c r="L93" s="41">
        <v>199.99</v>
      </c>
      <c r="M93" s="39" t="s">
        <v>20</v>
      </c>
      <c r="N93" s="39" t="s">
        <v>40</v>
      </c>
      <c r="O93" s="39" t="s">
        <v>36</v>
      </c>
      <c r="P93" s="38">
        <v>44458</v>
      </c>
      <c r="Q93" s="42">
        <v>799.96</v>
      </c>
      <c r="R93" s="1"/>
      <c r="S93" s="5"/>
      <c r="T93" s="56">
        <f>' Dataset'!$B93-' Dataset'!$P93</f>
        <v>1059</v>
      </c>
      <c r="U93" s="57">
        <f>EOMONTH(' Dataset'!$B93, 0)</f>
        <v>45535</v>
      </c>
      <c r="V93" s="58">
        <v>799.96</v>
      </c>
    </row>
    <row r="94" spans="1:22" ht="15.75" customHeight="1" x14ac:dyDescent="0.3">
      <c r="A94" s="37" t="s">
        <v>220</v>
      </c>
      <c r="B94" s="38">
        <v>45519</v>
      </c>
      <c r="C94" s="38" t="str">
        <f t="shared" si="5"/>
        <v>15</v>
      </c>
      <c r="D94" s="38" t="str">
        <f t="shared" si="6"/>
        <v>08</v>
      </c>
      <c r="E94" s="38" t="str">
        <f t="shared" si="7"/>
        <v>2024</v>
      </c>
      <c r="F94" s="39" t="s">
        <v>158</v>
      </c>
      <c r="G94" s="39" t="s">
        <v>159</v>
      </c>
      <c r="H94" s="39" t="s">
        <v>126</v>
      </c>
      <c r="I94" s="39" t="s">
        <v>127</v>
      </c>
      <c r="J94" s="39" t="s">
        <v>46</v>
      </c>
      <c r="K94" s="40">
        <v>5</v>
      </c>
      <c r="L94" s="41">
        <v>199.99</v>
      </c>
      <c r="M94" s="39" t="s">
        <v>20</v>
      </c>
      <c r="N94" s="39" t="s">
        <v>40</v>
      </c>
      <c r="O94" s="39" t="s">
        <v>27</v>
      </c>
      <c r="P94" s="38">
        <v>44991</v>
      </c>
      <c r="Q94" s="42">
        <v>999.95</v>
      </c>
      <c r="R94" s="1"/>
      <c r="S94" s="5"/>
      <c r="T94" s="56">
        <f>' Dataset'!$B94-' Dataset'!$P94</f>
        <v>528</v>
      </c>
      <c r="U94" s="57">
        <f>EOMONTH(' Dataset'!$B94, 0)</f>
        <v>45535</v>
      </c>
      <c r="V94" s="58">
        <v>999.95</v>
      </c>
    </row>
    <row r="95" spans="1:22" ht="15.75" customHeight="1" x14ac:dyDescent="0.3">
      <c r="A95" s="37" t="s">
        <v>221</v>
      </c>
      <c r="B95" s="38">
        <v>45522</v>
      </c>
      <c r="C95" s="38" t="str">
        <f t="shared" si="5"/>
        <v>18</v>
      </c>
      <c r="D95" s="38" t="str">
        <f t="shared" si="6"/>
        <v>08</v>
      </c>
      <c r="E95" s="38" t="str">
        <f t="shared" si="7"/>
        <v>2024</v>
      </c>
      <c r="F95" s="39" t="s">
        <v>86</v>
      </c>
      <c r="G95" s="39" t="s">
        <v>87</v>
      </c>
      <c r="H95" s="39" t="s">
        <v>117</v>
      </c>
      <c r="I95" s="39" t="s">
        <v>118</v>
      </c>
      <c r="J95" s="39" t="s">
        <v>19</v>
      </c>
      <c r="K95" s="40">
        <v>2</v>
      </c>
      <c r="L95" s="41">
        <v>89.99</v>
      </c>
      <c r="M95" s="39" t="s">
        <v>20</v>
      </c>
      <c r="N95" s="39" t="s">
        <v>63</v>
      </c>
      <c r="O95" s="39" t="s">
        <v>27</v>
      </c>
      <c r="P95" s="38">
        <v>44972</v>
      </c>
      <c r="Q95" s="42">
        <v>179.98</v>
      </c>
      <c r="R95" s="1"/>
      <c r="S95" s="5"/>
      <c r="T95" s="56">
        <f>' Dataset'!$B95-' Dataset'!$P95</f>
        <v>550</v>
      </c>
      <c r="U95" s="57">
        <f>EOMONTH(' Dataset'!$B95, 0)</f>
        <v>45535</v>
      </c>
      <c r="V95" s="58">
        <v>179.98</v>
      </c>
    </row>
    <row r="96" spans="1:22" ht="15.75" customHeight="1" x14ac:dyDescent="0.3">
      <c r="A96" s="37" t="s">
        <v>222</v>
      </c>
      <c r="B96" s="38">
        <v>45523</v>
      </c>
      <c r="C96" s="38" t="str">
        <f t="shared" si="5"/>
        <v>19</v>
      </c>
      <c r="D96" s="38" t="str">
        <f t="shared" si="6"/>
        <v>08</v>
      </c>
      <c r="E96" s="38" t="str">
        <f t="shared" si="7"/>
        <v>2024</v>
      </c>
      <c r="F96" s="39" t="s">
        <v>196</v>
      </c>
      <c r="G96" s="39" t="s">
        <v>197</v>
      </c>
      <c r="H96" s="39" t="s">
        <v>61</v>
      </c>
      <c r="I96" s="39" t="s">
        <v>62</v>
      </c>
      <c r="J96" s="39" t="s">
        <v>19</v>
      </c>
      <c r="K96" s="40">
        <v>5</v>
      </c>
      <c r="L96" s="41">
        <v>899.99</v>
      </c>
      <c r="M96" s="39" t="s">
        <v>57</v>
      </c>
      <c r="N96" s="39" t="s">
        <v>63</v>
      </c>
      <c r="O96" s="39" t="s">
        <v>22</v>
      </c>
      <c r="P96" s="38">
        <v>44526</v>
      </c>
      <c r="Q96" s="42">
        <v>4499.95</v>
      </c>
      <c r="R96" s="1"/>
      <c r="S96" s="5"/>
      <c r="T96" s="56">
        <f>' Dataset'!$B96-' Dataset'!$P96</f>
        <v>997</v>
      </c>
      <c r="U96" s="57">
        <f>EOMONTH(' Dataset'!$B96, 0)</f>
        <v>45535</v>
      </c>
      <c r="V96" s="58">
        <v>4499.95</v>
      </c>
    </row>
    <row r="97" spans="1:22" ht="15.75" customHeight="1" x14ac:dyDescent="0.3">
      <c r="A97" s="37" t="s">
        <v>223</v>
      </c>
      <c r="B97" s="38">
        <v>45523</v>
      </c>
      <c r="C97" s="38" t="str">
        <f t="shared" si="5"/>
        <v>19</v>
      </c>
      <c r="D97" s="38" t="str">
        <f t="shared" si="6"/>
        <v>08</v>
      </c>
      <c r="E97" s="38" t="str">
        <f t="shared" si="7"/>
        <v>2024</v>
      </c>
      <c r="F97" s="39" t="s">
        <v>108</v>
      </c>
      <c r="G97" s="39" t="s">
        <v>109</v>
      </c>
      <c r="H97" s="39" t="s">
        <v>52</v>
      </c>
      <c r="I97" s="39" t="s">
        <v>53</v>
      </c>
      <c r="J97" s="39" t="s">
        <v>19</v>
      </c>
      <c r="K97" s="40">
        <v>3</v>
      </c>
      <c r="L97" s="41">
        <v>149.99</v>
      </c>
      <c r="M97" s="39" t="s">
        <v>34</v>
      </c>
      <c r="N97" s="39" t="s">
        <v>63</v>
      </c>
      <c r="O97" s="39" t="s">
        <v>22</v>
      </c>
      <c r="P97" s="38">
        <v>44574</v>
      </c>
      <c r="Q97" s="42">
        <v>449.97</v>
      </c>
      <c r="R97" s="1"/>
      <c r="S97" s="5"/>
      <c r="T97" s="56">
        <f>' Dataset'!$B97-' Dataset'!$P97</f>
        <v>949</v>
      </c>
      <c r="U97" s="57">
        <f>EOMONTH(' Dataset'!$B97, 0)</f>
        <v>45535</v>
      </c>
      <c r="V97" s="58">
        <v>449.97</v>
      </c>
    </row>
    <row r="98" spans="1:22" ht="15.75" customHeight="1" x14ac:dyDescent="0.3">
      <c r="A98" s="37" t="s">
        <v>224</v>
      </c>
      <c r="B98" s="38">
        <v>45526</v>
      </c>
      <c r="C98" s="38" t="str">
        <f t="shared" si="5"/>
        <v>22</v>
      </c>
      <c r="D98" s="38" t="str">
        <f t="shared" si="6"/>
        <v>08</v>
      </c>
      <c r="E98" s="38" t="str">
        <f t="shared" si="7"/>
        <v>2024</v>
      </c>
      <c r="F98" s="39" t="s">
        <v>102</v>
      </c>
      <c r="G98" s="39" t="s">
        <v>103</v>
      </c>
      <c r="H98" s="39" t="s">
        <v>44</v>
      </c>
      <c r="I98" s="39" t="s">
        <v>45</v>
      </c>
      <c r="J98" s="39" t="s">
        <v>46</v>
      </c>
      <c r="K98" s="40">
        <v>5</v>
      </c>
      <c r="L98" s="41">
        <v>149.99</v>
      </c>
      <c r="M98" s="39" t="s">
        <v>26</v>
      </c>
      <c r="N98" s="39" t="s">
        <v>21</v>
      </c>
      <c r="O98" s="39" t="s">
        <v>22</v>
      </c>
      <c r="P98" s="38">
        <v>45310</v>
      </c>
      <c r="Q98" s="42">
        <v>749.95</v>
      </c>
      <c r="R98" s="1"/>
      <c r="S98" s="5"/>
      <c r="T98" s="56">
        <f>' Dataset'!$B98-' Dataset'!$P98</f>
        <v>216</v>
      </c>
      <c r="U98" s="57">
        <f>EOMONTH(' Dataset'!$B98, 0)</f>
        <v>45535</v>
      </c>
      <c r="V98" s="58">
        <v>749.95</v>
      </c>
    </row>
    <row r="99" spans="1:22" ht="15.75" customHeight="1" x14ac:dyDescent="0.3">
      <c r="A99" s="37" t="s">
        <v>225</v>
      </c>
      <c r="B99" s="38">
        <v>45528</v>
      </c>
      <c r="C99" s="38" t="str">
        <f t="shared" si="5"/>
        <v>24</v>
      </c>
      <c r="D99" s="38" t="str">
        <f t="shared" si="6"/>
        <v>08</v>
      </c>
      <c r="E99" s="38" t="str">
        <f t="shared" si="7"/>
        <v>2024</v>
      </c>
      <c r="F99" s="39" t="s">
        <v>226</v>
      </c>
      <c r="G99" s="39" t="s">
        <v>227</v>
      </c>
      <c r="H99" s="39" t="s">
        <v>114</v>
      </c>
      <c r="I99" s="39" t="s">
        <v>115</v>
      </c>
      <c r="J99" s="39" t="s">
        <v>33</v>
      </c>
      <c r="K99" s="40">
        <v>3</v>
      </c>
      <c r="L99" s="41">
        <v>79.989999999999995</v>
      </c>
      <c r="M99" s="39" t="s">
        <v>20</v>
      </c>
      <c r="N99" s="39" t="s">
        <v>21</v>
      </c>
      <c r="O99" s="39" t="s">
        <v>27</v>
      </c>
      <c r="P99" s="38">
        <v>44779</v>
      </c>
      <c r="Q99" s="42">
        <v>239.97</v>
      </c>
      <c r="R99" s="1"/>
      <c r="S99" s="5"/>
      <c r="T99" s="56">
        <f>' Dataset'!$B99-' Dataset'!$P99</f>
        <v>749</v>
      </c>
      <c r="U99" s="57">
        <f>EOMONTH(' Dataset'!$B99, 0)</f>
        <v>45535</v>
      </c>
      <c r="V99" s="58">
        <v>239.97</v>
      </c>
    </row>
    <row r="100" spans="1:22" ht="15.75" customHeight="1" x14ac:dyDescent="0.3">
      <c r="A100" s="37" t="s">
        <v>228</v>
      </c>
      <c r="B100" s="38">
        <v>45528</v>
      </c>
      <c r="C100" s="38" t="str">
        <f t="shared" si="5"/>
        <v>24</v>
      </c>
      <c r="D100" s="38" t="str">
        <f t="shared" si="6"/>
        <v>08</v>
      </c>
      <c r="E100" s="38" t="str">
        <f t="shared" si="7"/>
        <v>2024</v>
      </c>
      <c r="F100" s="39" t="s">
        <v>144</v>
      </c>
      <c r="G100" s="39" t="s">
        <v>145</v>
      </c>
      <c r="H100" s="39" t="s">
        <v>17</v>
      </c>
      <c r="I100" s="39" t="s">
        <v>18</v>
      </c>
      <c r="J100" s="39" t="s">
        <v>19</v>
      </c>
      <c r="K100" s="40">
        <v>2</v>
      </c>
      <c r="L100" s="41">
        <v>249.99</v>
      </c>
      <c r="M100" s="39" t="s">
        <v>20</v>
      </c>
      <c r="N100" s="39" t="s">
        <v>35</v>
      </c>
      <c r="O100" s="39" t="s">
        <v>36</v>
      </c>
      <c r="P100" s="38">
        <v>44572</v>
      </c>
      <c r="Q100" s="42">
        <v>499.98</v>
      </c>
      <c r="R100" s="1"/>
      <c r="S100" s="5"/>
      <c r="T100" s="56">
        <f>' Dataset'!$B100-' Dataset'!$P100</f>
        <v>956</v>
      </c>
      <c r="U100" s="57">
        <f>EOMONTH(' Dataset'!$B100, 0)</f>
        <v>45535</v>
      </c>
      <c r="V100" s="58">
        <v>499.98</v>
      </c>
    </row>
    <row r="101" spans="1:22" ht="15.75" customHeight="1" x14ac:dyDescent="0.3">
      <c r="A101" s="37" t="s">
        <v>229</v>
      </c>
      <c r="B101" s="38">
        <v>45532</v>
      </c>
      <c r="C101" s="38" t="str">
        <f t="shared" si="5"/>
        <v>28</v>
      </c>
      <c r="D101" s="38" t="str">
        <f t="shared" si="6"/>
        <v>08</v>
      </c>
      <c r="E101" s="38" t="str">
        <f t="shared" si="7"/>
        <v>2024</v>
      </c>
      <c r="F101" s="39" t="s">
        <v>196</v>
      </c>
      <c r="G101" s="39" t="s">
        <v>197</v>
      </c>
      <c r="H101" s="39" t="s">
        <v>80</v>
      </c>
      <c r="I101" s="39" t="s">
        <v>81</v>
      </c>
      <c r="J101" s="39" t="s">
        <v>19</v>
      </c>
      <c r="K101" s="40">
        <v>1</v>
      </c>
      <c r="L101" s="41">
        <v>699.99</v>
      </c>
      <c r="M101" s="39" t="s">
        <v>20</v>
      </c>
      <c r="N101" s="39" t="s">
        <v>21</v>
      </c>
      <c r="O101" s="39" t="s">
        <v>27</v>
      </c>
      <c r="P101" s="38">
        <v>44497</v>
      </c>
      <c r="Q101" s="42">
        <v>699.99</v>
      </c>
      <c r="R101" s="1"/>
      <c r="S101" s="5"/>
      <c r="T101" s="56">
        <f>' Dataset'!$B101-' Dataset'!$P101</f>
        <v>1035</v>
      </c>
      <c r="U101" s="57">
        <f>EOMONTH(' Dataset'!$B101, 0)</f>
        <v>45535</v>
      </c>
      <c r="V101" s="58">
        <v>699.99</v>
      </c>
    </row>
    <row r="102" spans="1:22" ht="15.75" customHeight="1" x14ac:dyDescent="0.3">
      <c r="A102" s="37" t="s">
        <v>230</v>
      </c>
      <c r="B102" s="38">
        <v>45532</v>
      </c>
      <c r="C102" s="38" t="str">
        <f t="shared" si="5"/>
        <v>28</v>
      </c>
      <c r="D102" s="38" t="str">
        <f t="shared" si="6"/>
        <v>08</v>
      </c>
      <c r="E102" s="38" t="str">
        <f t="shared" si="7"/>
        <v>2024</v>
      </c>
      <c r="F102" s="39" t="s">
        <v>231</v>
      </c>
      <c r="G102" s="39" t="s">
        <v>232</v>
      </c>
      <c r="H102" s="39" t="s">
        <v>52</v>
      </c>
      <c r="I102" s="39" t="s">
        <v>53</v>
      </c>
      <c r="J102" s="39" t="s">
        <v>19</v>
      </c>
      <c r="K102" s="40">
        <v>3</v>
      </c>
      <c r="L102" s="41">
        <v>149.99</v>
      </c>
      <c r="M102" s="39" t="s">
        <v>20</v>
      </c>
      <c r="N102" s="39" t="s">
        <v>50</v>
      </c>
      <c r="O102" s="39" t="s">
        <v>27</v>
      </c>
      <c r="P102" s="38">
        <v>45212</v>
      </c>
      <c r="Q102" s="42">
        <v>449.97</v>
      </c>
      <c r="R102" s="1"/>
      <c r="S102" s="5"/>
      <c r="T102" s="56">
        <f>' Dataset'!$B102-' Dataset'!$P102</f>
        <v>320</v>
      </c>
      <c r="U102" s="57">
        <f>EOMONTH(' Dataset'!$B102, 0)</f>
        <v>45535</v>
      </c>
      <c r="V102" s="58">
        <v>449.97</v>
      </c>
    </row>
    <row r="103" spans="1:22" ht="15.75" customHeight="1" x14ac:dyDescent="0.3">
      <c r="A103" s="37" t="s">
        <v>233</v>
      </c>
      <c r="B103" s="38">
        <v>45534</v>
      </c>
      <c r="C103" s="38" t="str">
        <f t="shared" si="5"/>
        <v>30</v>
      </c>
      <c r="D103" s="38" t="str">
        <f t="shared" si="6"/>
        <v>08</v>
      </c>
      <c r="E103" s="38" t="str">
        <f t="shared" si="7"/>
        <v>2024</v>
      </c>
      <c r="F103" s="39" t="s">
        <v>234</v>
      </c>
      <c r="G103" s="39" t="s">
        <v>235</v>
      </c>
      <c r="H103" s="39" t="s">
        <v>80</v>
      </c>
      <c r="I103" s="39" t="s">
        <v>81</v>
      </c>
      <c r="J103" s="39" t="s">
        <v>19</v>
      </c>
      <c r="K103" s="40">
        <v>2</v>
      </c>
      <c r="L103" s="41">
        <v>699.99</v>
      </c>
      <c r="M103" s="39" t="s">
        <v>26</v>
      </c>
      <c r="N103" s="39" t="s">
        <v>40</v>
      </c>
      <c r="O103" s="39" t="s">
        <v>27</v>
      </c>
      <c r="P103" s="38">
        <v>44421</v>
      </c>
      <c r="Q103" s="42">
        <v>1399.98</v>
      </c>
      <c r="R103" s="1"/>
      <c r="S103" s="5"/>
      <c r="T103" s="56">
        <f>' Dataset'!$B103-' Dataset'!$P103</f>
        <v>1113</v>
      </c>
      <c r="U103" s="57">
        <f>EOMONTH(' Dataset'!$B103, 0)</f>
        <v>45535</v>
      </c>
      <c r="V103" s="58">
        <v>1399.98</v>
      </c>
    </row>
    <row r="104" spans="1:22" ht="15.75" customHeight="1" x14ac:dyDescent="0.3">
      <c r="A104" s="37" t="s">
        <v>236</v>
      </c>
      <c r="B104" s="38">
        <v>45537</v>
      </c>
      <c r="C104" s="38" t="str">
        <f t="shared" si="5"/>
        <v>02</v>
      </c>
      <c r="D104" s="38" t="str">
        <f t="shared" si="6"/>
        <v>09</v>
      </c>
      <c r="E104" s="38" t="str">
        <f t="shared" si="7"/>
        <v>2024</v>
      </c>
      <c r="F104" s="39" t="s">
        <v>231</v>
      </c>
      <c r="G104" s="39" t="s">
        <v>232</v>
      </c>
      <c r="H104" s="39" t="s">
        <v>17</v>
      </c>
      <c r="I104" s="39" t="s">
        <v>18</v>
      </c>
      <c r="J104" s="39" t="s">
        <v>19</v>
      </c>
      <c r="K104" s="40">
        <v>1</v>
      </c>
      <c r="L104" s="41">
        <v>249.99</v>
      </c>
      <c r="M104" s="39" t="s">
        <v>26</v>
      </c>
      <c r="N104" s="39" t="s">
        <v>50</v>
      </c>
      <c r="O104" s="39" t="s">
        <v>27</v>
      </c>
      <c r="P104" s="38">
        <v>44685</v>
      </c>
      <c r="Q104" s="42">
        <v>249.99</v>
      </c>
      <c r="R104" s="1"/>
      <c r="S104" s="5"/>
      <c r="T104" s="56">
        <f>' Dataset'!$B104-' Dataset'!$P104</f>
        <v>852</v>
      </c>
      <c r="U104" s="57">
        <f>EOMONTH(' Dataset'!$B104, 0)</f>
        <v>45565</v>
      </c>
      <c r="V104" s="58">
        <v>249.99</v>
      </c>
    </row>
    <row r="105" spans="1:22" ht="15.75" customHeight="1" x14ac:dyDescent="0.3">
      <c r="A105" s="37" t="s">
        <v>237</v>
      </c>
      <c r="B105" s="38">
        <v>45537</v>
      </c>
      <c r="C105" s="38" t="str">
        <f t="shared" si="5"/>
        <v>02</v>
      </c>
      <c r="D105" s="38" t="str">
        <f t="shared" si="6"/>
        <v>09</v>
      </c>
      <c r="E105" s="38" t="str">
        <f t="shared" si="7"/>
        <v>2024</v>
      </c>
      <c r="F105" s="39" t="s">
        <v>15</v>
      </c>
      <c r="G105" s="39" t="s">
        <v>16</v>
      </c>
      <c r="H105" s="39" t="s">
        <v>17</v>
      </c>
      <c r="I105" s="39" t="s">
        <v>18</v>
      </c>
      <c r="J105" s="39" t="s">
        <v>19</v>
      </c>
      <c r="K105" s="40">
        <v>1</v>
      </c>
      <c r="L105" s="41">
        <v>249.99</v>
      </c>
      <c r="M105" s="39" t="s">
        <v>57</v>
      </c>
      <c r="N105" s="39" t="s">
        <v>40</v>
      </c>
      <c r="O105" s="39" t="s">
        <v>27</v>
      </c>
      <c r="P105" s="38">
        <v>45332</v>
      </c>
      <c r="Q105" s="42">
        <v>249.99</v>
      </c>
      <c r="R105" s="1"/>
      <c r="S105" s="5"/>
      <c r="T105" s="56">
        <f>' Dataset'!$B105-' Dataset'!$P105</f>
        <v>205</v>
      </c>
      <c r="U105" s="57">
        <f>EOMONTH(' Dataset'!$B105, 0)</f>
        <v>45565</v>
      </c>
      <c r="V105" s="58">
        <v>249.99</v>
      </c>
    </row>
    <row r="106" spans="1:22" ht="15.75" customHeight="1" x14ac:dyDescent="0.3">
      <c r="A106" s="37" t="s">
        <v>238</v>
      </c>
      <c r="B106" s="38">
        <v>45538</v>
      </c>
      <c r="C106" s="38" t="str">
        <f t="shared" si="5"/>
        <v>03</v>
      </c>
      <c r="D106" s="38" t="str">
        <f t="shared" si="6"/>
        <v>09</v>
      </c>
      <c r="E106" s="38" t="str">
        <f t="shared" si="7"/>
        <v>2024</v>
      </c>
      <c r="F106" s="39" t="s">
        <v>226</v>
      </c>
      <c r="G106" s="39" t="s">
        <v>227</v>
      </c>
      <c r="H106" s="39" t="s">
        <v>80</v>
      </c>
      <c r="I106" s="39" t="s">
        <v>81</v>
      </c>
      <c r="J106" s="39" t="s">
        <v>19</v>
      </c>
      <c r="K106" s="40">
        <v>2</v>
      </c>
      <c r="L106" s="41">
        <v>699.99</v>
      </c>
      <c r="M106" s="39" t="s">
        <v>57</v>
      </c>
      <c r="N106" s="39" t="s">
        <v>21</v>
      </c>
      <c r="O106" s="39" t="s">
        <v>27</v>
      </c>
      <c r="P106" s="38">
        <v>44870</v>
      </c>
      <c r="Q106" s="42">
        <v>1399.98</v>
      </c>
      <c r="R106" s="1"/>
      <c r="S106" s="5"/>
      <c r="T106" s="56">
        <f>' Dataset'!$B106-' Dataset'!$P106</f>
        <v>668</v>
      </c>
      <c r="U106" s="57">
        <f>EOMONTH(' Dataset'!$B106, 0)</f>
        <v>45565</v>
      </c>
      <c r="V106" s="58">
        <v>1399.98</v>
      </c>
    </row>
    <row r="107" spans="1:22" ht="15.75" customHeight="1" x14ac:dyDescent="0.3">
      <c r="A107" s="37" t="s">
        <v>239</v>
      </c>
      <c r="B107" s="38">
        <v>45541</v>
      </c>
      <c r="C107" s="38" t="str">
        <f t="shared" si="5"/>
        <v>06</v>
      </c>
      <c r="D107" s="38" t="str">
        <f t="shared" si="6"/>
        <v>09</v>
      </c>
      <c r="E107" s="38" t="str">
        <f t="shared" si="7"/>
        <v>2024</v>
      </c>
      <c r="F107" s="39" t="s">
        <v>138</v>
      </c>
      <c r="G107" s="39" t="s">
        <v>139</v>
      </c>
      <c r="H107" s="39" t="s">
        <v>31</v>
      </c>
      <c r="I107" s="39" t="s">
        <v>32</v>
      </c>
      <c r="J107" s="39" t="s">
        <v>33</v>
      </c>
      <c r="K107" s="40">
        <v>3</v>
      </c>
      <c r="L107" s="41">
        <v>59.99</v>
      </c>
      <c r="M107" s="39" t="s">
        <v>26</v>
      </c>
      <c r="N107" s="39" t="s">
        <v>21</v>
      </c>
      <c r="O107" s="39" t="s">
        <v>27</v>
      </c>
      <c r="P107" s="38">
        <v>44717</v>
      </c>
      <c r="Q107" s="42">
        <v>179.97</v>
      </c>
      <c r="R107" s="1"/>
      <c r="S107" s="5"/>
      <c r="T107" s="56">
        <f>' Dataset'!$B107-' Dataset'!$P107</f>
        <v>824</v>
      </c>
      <c r="U107" s="57">
        <f>EOMONTH(' Dataset'!$B107, 0)</f>
        <v>45565</v>
      </c>
      <c r="V107" s="58">
        <v>179.97</v>
      </c>
    </row>
    <row r="108" spans="1:22" ht="15.75" customHeight="1" x14ac:dyDescent="0.3">
      <c r="A108" s="37" t="s">
        <v>240</v>
      </c>
      <c r="B108" s="38">
        <v>45544</v>
      </c>
      <c r="C108" s="38" t="str">
        <f t="shared" si="5"/>
        <v>09</v>
      </c>
      <c r="D108" s="38" t="str">
        <f t="shared" si="6"/>
        <v>09</v>
      </c>
      <c r="E108" s="38" t="str">
        <f t="shared" si="7"/>
        <v>2024</v>
      </c>
      <c r="F108" s="39" t="s">
        <v>132</v>
      </c>
      <c r="G108" s="39" t="s">
        <v>133</v>
      </c>
      <c r="H108" s="39" t="s">
        <v>31</v>
      </c>
      <c r="I108" s="39" t="s">
        <v>32</v>
      </c>
      <c r="J108" s="39" t="s">
        <v>33</v>
      </c>
      <c r="K108" s="40">
        <v>3</v>
      </c>
      <c r="L108" s="41">
        <v>59.99</v>
      </c>
      <c r="M108" s="39" t="s">
        <v>34</v>
      </c>
      <c r="N108" s="39" t="s">
        <v>63</v>
      </c>
      <c r="O108" s="39" t="s">
        <v>36</v>
      </c>
      <c r="P108" s="38">
        <v>44748</v>
      </c>
      <c r="Q108" s="42">
        <v>179.97</v>
      </c>
      <c r="R108" s="1"/>
      <c r="S108" s="5"/>
      <c r="T108" s="56">
        <f>' Dataset'!$B108-' Dataset'!$P108</f>
        <v>796</v>
      </c>
      <c r="U108" s="57">
        <f>EOMONTH(' Dataset'!$B108, 0)</f>
        <v>45565</v>
      </c>
      <c r="V108" s="58">
        <v>179.97</v>
      </c>
    </row>
    <row r="109" spans="1:22" ht="15.75" customHeight="1" x14ac:dyDescent="0.3">
      <c r="A109" s="37" t="s">
        <v>241</v>
      </c>
      <c r="B109" s="38">
        <v>45544</v>
      </c>
      <c r="C109" s="38" t="str">
        <f t="shared" si="5"/>
        <v>09</v>
      </c>
      <c r="D109" s="38" t="str">
        <f t="shared" si="6"/>
        <v>09</v>
      </c>
      <c r="E109" s="38" t="str">
        <f t="shared" si="7"/>
        <v>2024</v>
      </c>
      <c r="F109" s="39" t="s">
        <v>141</v>
      </c>
      <c r="G109" s="39" t="s">
        <v>142</v>
      </c>
      <c r="H109" s="39" t="s">
        <v>114</v>
      </c>
      <c r="I109" s="39" t="s">
        <v>115</v>
      </c>
      <c r="J109" s="39" t="s">
        <v>33</v>
      </c>
      <c r="K109" s="40">
        <v>4</v>
      </c>
      <c r="L109" s="41">
        <v>79.989999999999995</v>
      </c>
      <c r="M109" s="39" t="s">
        <v>20</v>
      </c>
      <c r="N109" s="39" t="s">
        <v>40</v>
      </c>
      <c r="O109" s="39" t="s">
        <v>22</v>
      </c>
      <c r="P109" s="38">
        <v>44530</v>
      </c>
      <c r="Q109" s="42">
        <v>319.95999999999998</v>
      </c>
      <c r="R109" s="1"/>
      <c r="S109" s="5"/>
      <c r="T109" s="56">
        <f>' Dataset'!$B109-' Dataset'!$P109</f>
        <v>1014</v>
      </c>
      <c r="U109" s="57">
        <f>EOMONTH(' Dataset'!$B109, 0)</f>
        <v>45565</v>
      </c>
      <c r="V109" s="58">
        <v>319.95999999999998</v>
      </c>
    </row>
    <row r="110" spans="1:22" ht="15.75" customHeight="1" x14ac:dyDescent="0.3">
      <c r="A110" s="37" t="s">
        <v>242</v>
      </c>
      <c r="B110" s="38">
        <v>45545</v>
      </c>
      <c r="C110" s="38" t="str">
        <f t="shared" si="5"/>
        <v>10</v>
      </c>
      <c r="D110" s="38" t="str">
        <f t="shared" si="6"/>
        <v>09</v>
      </c>
      <c r="E110" s="38" t="str">
        <f t="shared" si="7"/>
        <v>2024</v>
      </c>
      <c r="F110" s="39" t="s">
        <v>55</v>
      </c>
      <c r="G110" s="39" t="s">
        <v>56</v>
      </c>
      <c r="H110" s="39" t="s">
        <v>114</v>
      </c>
      <c r="I110" s="39" t="s">
        <v>115</v>
      </c>
      <c r="J110" s="39" t="s">
        <v>33</v>
      </c>
      <c r="K110" s="40">
        <v>1</v>
      </c>
      <c r="L110" s="41">
        <v>79.989999999999995</v>
      </c>
      <c r="M110" s="39" t="s">
        <v>20</v>
      </c>
      <c r="N110" s="39" t="s">
        <v>50</v>
      </c>
      <c r="O110" s="39" t="s">
        <v>22</v>
      </c>
      <c r="P110" s="38">
        <v>44693</v>
      </c>
      <c r="Q110" s="42">
        <v>79.989999999999995</v>
      </c>
      <c r="R110" s="1"/>
      <c r="S110" s="5"/>
      <c r="T110" s="56">
        <f>' Dataset'!$B110-' Dataset'!$P110</f>
        <v>852</v>
      </c>
      <c r="U110" s="57">
        <f>EOMONTH(' Dataset'!$B110, 0)</f>
        <v>45565</v>
      </c>
      <c r="V110" s="58">
        <v>79.989999999999995</v>
      </c>
    </row>
    <row r="111" spans="1:22" ht="15.75" customHeight="1" x14ac:dyDescent="0.3">
      <c r="A111" s="37" t="s">
        <v>243</v>
      </c>
      <c r="B111" s="38">
        <v>45547</v>
      </c>
      <c r="C111" s="38" t="str">
        <f t="shared" si="5"/>
        <v>12</v>
      </c>
      <c r="D111" s="38" t="str">
        <f t="shared" si="6"/>
        <v>09</v>
      </c>
      <c r="E111" s="38" t="str">
        <f t="shared" si="7"/>
        <v>2024</v>
      </c>
      <c r="F111" s="39" t="s">
        <v>48</v>
      </c>
      <c r="G111" s="39" t="s">
        <v>49</v>
      </c>
      <c r="H111" s="39" t="s">
        <v>105</v>
      </c>
      <c r="I111" s="39" t="s">
        <v>106</v>
      </c>
      <c r="J111" s="39" t="s">
        <v>46</v>
      </c>
      <c r="K111" s="40">
        <v>3</v>
      </c>
      <c r="L111" s="41">
        <v>299.99</v>
      </c>
      <c r="M111" s="39" t="s">
        <v>26</v>
      </c>
      <c r="N111" s="39" t="s">
        <v>21</v>
      </c>
      <c r="O111" s="39" t="s">
        <v>27</v>
      </c>
      <c r="P111" s="38">
        <v>44494</v>
      </c>
      <c r="Q111" s="42">
        <v>899.97</v>
      </c>
      <c r="R111" s="1"/>
      <c r="S111" s="5"/>
      <c r="T111" s="56">
        <f>' Dataset'!$B111-' Dataset'!$P111</f>
        <v>1053</v>
      </c>
      <c r="U111" s="57">
        <f>EOMONTH(' Dataset'!$B111, 0)</f>
        <v>45565</v>
      </c>
      <c r="V111" s="58">
        <v>899.97</v>
      </c>
    </row>
    <row r="112" spans="1:22" ht="15.75" customHeight="1" x14ac:dyDescent="0.3">
      <c r="A112" s="37" t="s">
        <v>244</v>
      </c>
      <c r="B112" s="38">
        <v>45548</v>
      </c>
      <c r="C112" s="38" t="str">
        <f t="shared" si="5"/>
        <v>13</v>
      </c>
      <c r="D112" s="38" t="str">
        <f t="shared" si="6"/>
        <v>09</v>
      </c>
      <c r="E112" s="38" t="str">
        <f t="shared" si="7"/>
        <v>2024</v>
      </c>
      <c r="F112" s="39" t="s">
        <v>38</v>
      </c>
      <c r="G112" s="39" t="s">
        <v>39</v>
      </c>
      <c r="H112" s="39" t="s">
        <v>117</v>
      </c>
      <c r="I112" s="39" t="s">
        <v>118</v>
      </c>
      <c r="J112" s="39" t="s">
        <v>19</v>
      </c>
      <c r="K112" s="40">
        <v>2</v>
      </c>
      <c r="L112" s="41">
        <v>89.99</v>
      </c>
      <c r="M112" s="39" t="s">
        <v>26</v>
      </c>
      <c r="N112" s="39" t="s">
        <v>35</v>
      </c>
      <c r="O112" s="39" t="s">
        <v>27</v>
      </c>
      <c r="P112" s="38">
        <v>44641</v>
      </c>
      <c r="Q112" s="42">
        <v>179.98</v>
      </c>
      <c r="R112" s="1"/>
      <c r="S112" s="5"/>
      <c r="T112" s="56">
        <f>' Dataset'!$B112-' Dataset'!$P112</f>
        <v>907</v>
      </c>
      <c r="U112" s="57">
        <f>EOMONTH(' Dataset'!$B112, 0)</f>
        <v>45565</v>
      </c>
      <c r="V112" s="58">
        <v>179.98</v>
      </c>
    </row>
    <row r="113" spans="1:22" ht="15.75" customHeight="1" x14ac:dyDescent="0.3">
      <c r="A113" s="37" t="s">
        <v>245</v>
      </c>
      <c r="B113" s="38">
        <v>45550</v>
      </c>
      <c r="C113" s="38" t="str">
        <f t="shared" si="5"/>
        <v>15</v>
      </c>
      <c r="D113" s="38" t="str">
        <f t="shared" si="6"/>
        <v>09</v>
      </c>
      <c r="E113" s="38" t="str">
        <f t="shared" si="7"/>
        <v>2024</v>
      </c>
      <c r="F113" s="39" t="s">
        <v>246</v>
      </c>
      <c r="G113" s="39" t="s">
        <v>247</v>
      </c>
      <c r="H113" s="39" t="s">
        <v>52</v>
      </c>
      <c r="I113" s="39" t="s">
        <v>53</v>
      </c>
      <c r="J113" s="39" t="s">
        <v>19</v>
      </c>
      <c r="K113" s="40">
        <v>4</v>
      </c>
      <c r="L113" s="41">
        <v>149.99</v>
      </c>
      <c r="M113" s="39" t="s">
        <v>20</v>
      </c>
      <c r="N113" s="39" t="s">
        <v>40</v>
      </c>
      <c r="O113" s="39" t="s">
        <v>22</v>
      </c>
      <c r="P113" s="38">
        <v>44909</v>
      </c>
      <c r="Q113" s="42">
        <v>599.96</v>
      </c>
      <c r="R113" s="1"/>
      <c r="S113" s="5"/>
      <c r="T113" s="56">
        <f>' Dataset'!$B113-' Dataset'!$P113</f>
        <v>641</v>
      </c>
      <c r="U113" s="57">
        <f>EOMONTH(' Dataset'!$B113, 0)</f>
        <v>45565</v>
      </c>
      <c r="V113" s="58">
        <v>599.96</v>
      </c>
    </row>
    <row r="114" spans="1:22" ht="15.75" customHeight="1" x14ac:dyDescent="0.3">
      <c r="A114" s="37" t="s">
        <v>248</v>
      </c>
      <c r="B114" s="38">
        <v>45551</v>
      </c>
      <c r="C114" s="38" t="str">
        <f t="shared" si="5"/>
        <v>16</v>
      </c>
      <c r="D114" s="38" t="str">
        <f t="shared" si="6"/>
        <v>09</v>
      </c>
      <c r="E114" s="38" t="str">
        <f t="shared" si="7"/>
        <v>2024</v>
      </c>
      <c r="F114" s="39" t="s">
        <v>65</v>
      </c>
      <c r="G114" s="39" t="s">
        <v>66</v>
      </c>
      <c r="H114" s="39" t="s">
        <v>17</v>
      </c>
      <c r="I114" s="39" t="s">
        <v>18</v>
      </c>
      <c r="J114" s="39" t="s">
        <v>19</v>
      </c>
      <c r="K114" s="40">
        <v>2</v>
      </c>
      <c r="L114" s="41">
        <v>249.99</v>
      </c>
      <c r="M114" s="39" t="s">
        <v>34</v>
      </c>
      <c r="N114" s="39" t="s">
        <v>35</v>
      </c>
      <c r="O114" s="39" t="s">
        <v>22</v>
      </c>
      <c r="P114" s="38">
        <v>44993</v>
      </c>
      <c r="Q114" s="42">
        <v>499.98</v>
      </c>
      <c r="R114" s="1"/>
      <c r="S114" s="5"/>
      <c r="T114" s="56">
        <f>' Dataset'!$B114-' Dataset'!$P114</f>
        <v>558</v>
      </c>
      <c r="U114" s="57">
        <f>EOMONTH(' Dataset'!$B114, 0)</f>
        <v>45565</v>
      </c>
      <c r="V114" s="58">
        <v>499.98</v>
      </c>
    </row>
    <row r="115" spans="1:22" ht="15.75" customHeight="1" x14ac:dyDescent="0.3">
      <c r="A115" s="37" t="s">
        <v>249</v>
      </c>
      <c r="B115" s="38">
        <v>45551</v>
      </c>
      <c r="C115" s="38" t="str">
        <f t="shared" si="5"/>
        <v>16</v>
      </c>
      <c r="D115" s="38" t="str">
        <f t="shared" si="6"/>
        <v>09</v>
      </c>
      <c r="E115" s="38" t="str">
        <f t="shared" si="7"/>
        <v>2024</v>
      </c>
      <c r="F115" s="39" t="s">
        <v>154</v>
      </c>
      <c r="G115" s="39" t="s">
        <v>155</v>
      </c>
      <c r="H115" s="39" t="s">
        <v>126</v>
      </c>
      <c r="I115" s="39" t="s">
        <v>127</v>
      </c>
      <c r="J115" s="39" t="s">
        <v>46</v>
      </c>
      <c r="K115" s="40">
        <v>4</v>
      </c>
      <c r="L115" s="41">
        <v>199.99</v>
      </c>
      <c r="M115" s="39" t="s">
        <v>57</v>
      </c>
      <c r="N115" s="39" t="s">
        <v>63</v>
      </c>
      <c r="O115" s="39" t="s">
        <v>22</v>
      </c>
      <c r="P115" s="38">
        <v>44458</v>
      </c>
      <c r="Q115" s="42">
        <v>799.96</v>
      </c>
      <c r="R115" s="1"/>
      <c r="S115" s="5"/>
      <c r="T115" s="56">
        <f>' Dataset'!$B115-' Dataset'!$P115</f>
        <v>1093</v>
      </c>
      <c r="U115" s="57">
        <f>EOMONTH(' Dataset'!$B115, 0)</f>
        <v>45565</v>
      </c>
      <c r="V115" s="58">
        <v>799.96</v>
      </c>
    </row>
    <row r="116" spans="1:22" ht="15.75" customHeight="1" x14ac:dyDescent="0.3">
      <c r="A116" s="37" t="s">
        <v>250</v>
      </c>
      <c r="B116" s="38">
        <v>45554</v>
      </c>
      <c r="C116" s="38" t="str">
        <f t="shared" si="5"/>
        <v>19</v>
      </c>
      <c r="D116" s="38" t="str">
        <f t="shared" si="6"/>
        <v>09</v>
      </c>
      <c r="E116" s="38" t="str">
        <f t="shared" si="7"/>
        <v>2024</v>
      </c>
      <c r="F116" s="39" t="s">
        <v>147</v>
      </c>
      <c r="G116" s="39" t="s">
        <v>148</v>
      </c>
      <c r="H116" s="39" t="s">
        <v>117</v>
      </c>
      <c r="I116" s="39" t="s">
        <v>118</v>
      </c>
      <c r="J116" s="39" t="s">
        <v>19</v>
      </c>
      <c r="K116" s="40">
        <v>5</v>
      </c>
      <c r="L116" s="41">
        <v>89.99</v>
      </c>
      <c r="M116" s="39" t="s">
        <v>26</v>
      </c>
      <c r="N116" s="39" t="s">
        <v>63</v>
      </c>
      <c r="O116" s="39" t="s">
        <v>27</v>
      </c>
      <c r="P116" s="38">
        <v>44446</v>
      </c>
      <c r="Q116" s="42">
        <v>449.95</v>
      </c>
      <c r="R116" s="1"/>
      <c r="S116" s="5"/>
      <c r="T116" s="56">
        <f>' Dataset'!$B116-' Dataset'!$P116</f>
        <v>1108</v>
      </c>
      <c r="U116" s="57">
        <f>EOMONTH(' Dataset'!$B116, 0)</f>
        <v>45565</v>
      </c>
      <c r="V116" s="58">
        <v>449.95</v>
      </c>
    </row>
    <row r="117" spans="1:22" ht="15.75" customHeight="1" x14ac:dyDescent="0.3">
      <c r="A117" s="37" t="s">
        <v>251</v>
      </c>
      <c r="B117" s="38">
        <v>45554</v>
      </c>
      <c r="C117" s="38" t="str">
        <f t="shared" si="5"/>
        <v>19</v>
      </c>
      <c r="D117" s="38" t="str">
        <f t="shared" si="6"/>
        <v>09</v>
      </c>
      <c r="E117" s="38" t="str">
        <f t="shared" si="7"/>
        <v>2024</v>
      </c>
      <c r="F117" s="39" t="s">
        <v>252</v>
      </c>
      <c r="G117" s="39" t="s">
        <v>253</v>
      </c>
      <c r="H117" s="39" t="s">
        <v>52</v>
      </c>
      <c r="I117" s="39" t="s">
        <v>53</v>
      </c>
      <c r="J117" s="39" t="s">
        <v>19</v>
      </c>
      <c r="K117" s="40">
        <v>1</v>
      </c>
      <c r="L117" s="41">
        <v>149.99</v>
      </c>
      <c r="M117" s="39" t="s">
        <v>34</v>
      </c>
      <c r="N117" s="39" t="s">
        <v>63</v>
      </c>
      <c r="O117" s="39" t="s">
        <v>36</v>
      </c>
      <c r="P117" s="38">
        <v>44482</v>
      </c>
      <c r="Q117" s="42">
        <v>149.99</v>
      </c>
      <c r="R117" s="1"/>
      <c r="S117" s="5"/>
      <c r="T117" s="56">
        <f>' Dataset'!$B117-' Dataset'!$P117</f>
        <v>1072</v>
      </c>
      <c r="U117" s="57">
        <f>EOMONTH(' Dataset'!$B117, 0)</f>
        <v>45565</v>
      </c>
      <c r="V117" s="58">
        <v>149.99</v>
      </c>
    </row>
    <row r="118" spans="1:22" ht="15.75" customHeight="1" x14ac:dyDescent="0.3">
      <c r="A118" s="37" t="s">
        <v>254</v>
      </c>
      <c r="B118" s="38">
        <v>45554</v>
      </c>
      <c r="C118" s="38" t="str">
        <f t="shared" si="5"/>
        <v>19</v>
      </c>
      <c r="D118" s="38" t="str">
        <f t="shared" si="6"/>
        <v>09</v>
      </c>
      <c r="E118" s="38" t="str">
        <f t="shared" si="7"/>
        <v>2024</v>
      </c>
      <c r="F118" s="39" t="s">
        <v>72</v>
      </c>
      <c r="G118" s="39" t="s">
        <v>73</v>
      </c>
      <c r="H118" s="39" t="s">
        <v>80</v>
      </c>
      <c r="I118" s="39" t="s">
        <v>81</v>
      </c>
      <c r="J118" s="39" t="s">
        <v>19</v>
      </c>
      <c r="K118" s="40">
        <v>4</v>
      </c>
      <c r="L118" s="41">
        <v>699.99</v>
      </c>
      <c r="M118" s="39" t="s">
        <v>34</v>
      </c>
      <c r="N118" s="39" t="s">
        <v>35</v>
      </c>
      <c r="O118" s="39" t="s">
        <v>22</v>
      </c>
      <c r="P118" s="38">
        <v>44618</v>
      </c>
      <c r="Q118" s="42">
        <v>2799.96</v>
      </c>
      <c r="R118" s="1"/>
      <c r="S118" s="5"/>
      <c r="T118" s="56">
        <f>' Dataset'!$B118-' Dataset'!$P118</f>
        <v>936</v>
      </c>
      <c r="U118" s="57">
        <f>EOMONTH(' Dataset'!$B118, 0)</f>
        <v>45565</v>
      </c>
      <c r="V118" s="58">
        <v>2799.96</v>
      </c>
    </row>
    <row r="119" spans="1:22" ht="15.75" customHeight="1" x14ac:dyDescent="0.3">
      <c r="A119" s="37" t="s">
        <v>255</v>
      </c>
      <c r="B119" s="38">
        <v>45559</v>
      </c>
      <c r="C119" s="38" t="str">
        <f t="shared" si="5"/>
        <v>24</v>
      </c>
      <c r="D119" s="38" t="str">
        <f t="shared" si="6"/>
        <v>09</v>
      </c>
      <c r="E119" s="38" t="str">
        <f t="shared" si="7"/>
        <v>2024</v>
      </c>
      <c r="F119" s="39" t="s">
        <v>234</v>
      </c>
      <c r="G119" s="39" t="s">
        <v>235</v>
      </c>
      <c r="H119" s="39" t="s">
        <v>61</v>
      </c>
      <c r="I119" s="39" t="s">
        <v>62</v>
      </c>
      <c r="J119" s="39" t="s">
        <v>19</v>
      </c>
      <c r="K119" s="40">
        <v>3</v>
      </c>
      <c r="L119" s="41">
        <v>899.99</v>
      </c>
      <c r="M119" s="39" t="s">
        <v>26</v>
      </c>
      <c r="N119" s="39" t="s">
        <v>40</v>
      </c>
      <c r="O119" s="39" t="s">
        <v>36</v>
      </c>
      <c r="P119" s="38">
        <v>45157</v>
      </c>
      <c r="Q119" s="42">
        <v>2699.97</v>
      </c>
      <c r="R119" s="1"/>
      <c r="S119" s="5"/>
      <c r="T119" s="56">
        <f>' Dataset'!$B119-' Dataset'!$P119</f>
        <v>402</v>
      </c>
      <c r="U119" s="57">
        <f>EOMONTH(' Dataset'!$B119, 0)</f>
        <v>45565</v>
      </c>
      <c r="V119" s="58">
        <v>2699.97</v>
      </c>
    </row>
    <row r="120" spans="1:22" ht="15.75" customHeight="1" x14ac:dyDescent="0.3">
      <c r="A120" s="37" t="s">
        <v>256</v>
      </c>
      <c r="B120" s="38">
        <v>45560</v>
      </c>
      <c r="C120" s="38" t="str">
        <f t="shared" si="5"/>
        <v>25</v>
      </c>
      <c r="D120" s="38" t="str">
        <f t="shared" si="6"/>
        <v>09</v>
      </c>
      <c r="E120" s="38" t="str">
        <f t="shared" si="7"/>
        <v>2024</v>
      </c>
      <c r="F120" s="39" t="s">
        <v>112</v>
      </c>
      <c r="G120" s="39" t="s">
        <v>113</v>
      </c>
      <c r="H120" s="39" t="s">
        <v>44</v>
      </c>
      <c r="I120" s="39" t="s">
        <v>45</v>
      </c>
      <c r="J120" s="39" t="s">
        <v>46</v>
      </c>
      <c r="K120" s="40">
        <v>3</v>
      </c>
      <c r="L120" s="41">
        <v>149.99</v>
      </c>
      <c r="M120" s="39" t="s">
        <v>34</v>
      </c>
      <c r="N120" s="39" t="s">
        <v>63</v>
      </c>
      <c r="O120" s="39" t="s">
        <v>22</v>
      </c>
      <c r="P120" s="38">
        <v>44886</v>
      </c>
      <c r="Q120" s="42">
        <v>449.97</v>
      </c>
      <c r="R120" s="1"/>
      <c r="S120" s="5"/>
      <c r="T120" s="56">
        <f>' Dataset'!$B120-' Dataset'!$P120</f>
        <v>674</v>
      </c>
      <c r="U120" s="57">
        <f>EOMONTH(' Dataset'!$B120, 0)</f>
        <v>45565</v>
      </c>
      <c r="V120" s="58">
        <v>449.97</v>
      </c>
    </row>
    <row r="121" spans="1:22" ht="15.75" customHeight="1" x14ac:dyDescent="0.3">
      <c r="A121" s="37" t="s">
        <v>257</v>
      </c>
      <c r="B121" s="38">
        <v>45563</v>
      </c>
      <c r="C121" s="38" t="str">
        <f t="shared" si="5"/>
        <v>28</v>
      </c>
      <c r="D121" s="38" t="str">
        <f t="shared" si="6"/>
        <v>09</v>
      </c>
      <c r="E121" s="38" t="str">
        <f t="shared" si="7"/>
        <v>2024</v>
      </c>
      <c r="F121" s="39" t="s">
        <v>99</v>
      </c>
      <c r="G121" s="39" t="s">
        <v>100</v>
      </c>
      <c r="H121" s="39" t="s">
        <v>105</v>
      </c>
      <c r="I121" s="39" t="s">
        <v>106</v>
      </c>
      <c r="J121" s="39" t="s">
        <v>46</v>
      </c>
      <c r="K121" s="40">
        <v>2</v>
      </c>
      <c r="L121" s="41">
        <v>299.99</v>
      </c>
      <c r="M121" s="39" t="s">
        <v>57</v>
      </c>
      <c r="N121" s="39" t="s">
        <v>21</v>
      </c>
      <c r="O121" s="39" t="s">
        <v>22</v>
      </c>
      <c r="P121" s="38">
        <v>44569</v>
      </c>
      <c r="Q121" s="42">
        <v>599.98</v>
      </c>
      <c r="R121" s="1"/>
      <c r="S121" s="5"/>
      <c r="T121" s="56">
        <f>' Dataset'!$B121-' Dataset'!$P121</f>
        <v>994</v>
      </c>
      <c r="U121" s="57">
        <f>EOMONTH(' Dataset'!$B121, 0)</f>
        <v>45565</v>
      </c>
      <c r="V121" s="58">
        <v>599.98</v>
      </c>
    </row>
    <row r="122" spans="1:22" ht="15.75" customHeight="1" x14ac:dyDescent="0.3">
      <c r="A122" s="37" t="s">
        <v>258</v>
      </c>
      <c r="B122" s="38">
        <v>45564</v>
      </c>
      <c r="C122" s="38" t="str">
        <f t="shared" si="5"/>
        <v>29</v>
      </c>
      <c r="D122" s="38" t="str">
        <f t="shared" si="6"/>
        <v>09</v>
      </c>
      <c r="E122" s="38" t="str">
        <f t="shared" si="7"/>
        <v>2024</v>
      </c>
      <c r="F122" s="39" t="s">
        <v>259</v>
      </c>
      <c r="G122" s="39" t="s">
        <v>260</v>
      </c>
      <c r="H122" s="39" t="s">
        <v>126</v>
      </c>
      <c r="I122" s="39" t="s">
        <v>127</v>
      </c>
      <c r="J122" s="39" t="s">
        <v>46</v>
      </c>
      <c r="K122" s="40">
        <v>1</v>
      </c>
      <c r="L122" s="41">
        <v>199.99</v>
      </c>
      <c r="M122" s="39" t="s">
        <v>57</v>
      </c>
      <c r="N122" s="39" t="s">
        <v>63</v>
      </c>
      <c r="O122" s="39" t="s">
        <v>36</v>
      </c>
      <c r="P122" s="38">
        <v>44953</v>
      </c>
      <c r="Q122" s="42">
        <v>199.99</v>
      </c>
      <c r="R122" s="1"/>
      <c r="S122" s="5"/>
      <c r="T122" s="56">
        <f>' Dataset'!$B122-' Dataset'!$P122</f>
        <v>611</v>
      </c>
      <c r="U122" s="57">
        <f>EOMONTH(' Dataset'!$B122, 0)</f>
        <v>45565</v>
      </c>
      <c r="V122" s="58">
        <v>199.99</v>
      </c>
    </row>
    <row r="123" spans="1:22" ht="15.75" customHeight="1" x14ac:dyDescent="0.3">
      <c r="A123" s="37" t="s">
        <v>261</v>
      </c>
      <c r="B123" s="38">
        <v>45566</v>
      </c>
      <c r="C123" s="38" t="str">
        <f t="shared" si="5"/>
        <v>01</v>
      </c>
      <c r="D123" s="38" t="str">
        <f t="shared" si="6"/>
        <v>10</v>
      </c>
      <c r="E123" s="38" t="str">
        <f t="shared" si="7"/>
        <v>2024</v>
      </c>
      <c r="F123" s="39" t="s">
        <v>42</v>
      </c>
      <c r="G123" s="39" t="s">
        <v>43</v>
      </c>
      <c r="H123" s="39" t="s">
        <v>105</v>
      </c>
      <c r="I123" s="39" t="s">
        <v>106</v>
      </c>
      <c r="J123" s="39" t="s">
        <v>46</v>
      </c>
      <c r="K123" s="40">
        <v>4</v>
      </c>
      <c r="L123" s="41">
        <v>299.99</v>
      </c>
      <c r="M123" s="39" t="s">
        <v>20</v>
      </c>
      <c r="N123" s="39" t="s">
        <v>21</v>
      </c>
      <c r="O123" s="39" t="s">
        <v>27</v>
      </c>
      <c r="P123" s="38">
        <v>44460</v>
      </c>
      <c r="Q123" s="42">
        <v>1199.96</v>
      </c>
      <c r="R123" s="1"/>
      <c r="S123" s="5"/>
      <c r="T123" s="56">
        <f>' Dataset'!$B123-' Dataset'!$P123</f>
        <v>1106</v>
      </c>
      <c r="U123" s="57">
        <f>EOMONTH(' Dataset'!$B123, 0)</f>
        <v>45596</v>
      </c>
      <c r="V123" s="58">
        <v>1199.96</v>
      </c>
    </row>
    <row r="124" spans="1:22" ht="15.75" customHeight="1" x14ac:dyDescent="0.3">
      <c r="A124" s="37" t="s">
        <v>262</v>
      </c>
      <c r="B124" s="38">
        <v>45572</v>
      </c>
      <c r="C124" s="38" t="str">
        <f t="shared" si="5"/>
        <v>07</v>
      </c>
      <c r="D124" s="38" t="str">
        <f t="shared" si="6"/>
        <v>10</v>
      </c>
      <c r="E124" s="38" t="str">
        <f t="shared" si="7"/>
        <v>2024</v>
      </c>
      <c r="F124" s="39" t="s">
        <v>89</v>
      </c>
      <c r="G124" s="39" t="s">
        <v>90</v>
      </c>
      <c r="H124" s="39" t="s">
        <v>31</v>
      </c>
      <c r="I124" s="39" t="s">
        <v>32</v>
      </c>
      <c r="J124" s="39" t="s">
        <v>33</v>
      </c>
      <c r="K124" s="40">
        <v>2</v>
      </c>
      <c r="L124" s="41">
        <v>59.99</v>
      </c>
      <c r="M124" s="39" t="s">
        <v>26</v>
      </c>
      <c r="N124" s="39" t="s">
        <v>21</v>
      </c>
      <c r="O124" s="39" t="s">
        <v>22</v>
      </c>
      <c r="P124" s="38">
        <v>44579</v>
      </c>
      <c r="Q124" s="42">
        <v>119.98</v>
      </c>
      <c r="R124" s="1"/>
      <c r="S124" s="5"/>
      <c r="T124" s="56">
        <f>' Dataset'!$B124-' Dataset'!$P124</f>
        <v>993</v>
      </c>
      <c r="U124" s="57">
        <f>EOMONTH(' Dataset'!$B124, 0)</f>
        <v>45596</v>
      </c>
      <c r="V124" s="58">
        <v>119.98</v>
      </c>
    </row>
    <row r="125" spans="1:22" ht="15.75" customHeight="1" x14ac:dyDescent="0.3">
      <c r="A125" s="37" t="s">
        <v>263</v>
      </c>
      <c r="B125" s="38">
        <v>45572</v>
      </c>
      <c r="C125" s="38" t="str">
        <f t="shared" si="5"/>
        <v>07</v>
      </c>
      <c r="D125" s="38" t="str">
        <f t="shared" si="6"/>
        <v>10</v>
      </c>
      <c r="E125" s="38" t="str">
        <f t="shared" si="7"/>
        <v>2024</v>
      </c>
      <c r="F125" s="39" t="s">
        <v>234</v>
      </c>
      <c r="G125" s="39" t="s">
        <v>235</v>
      </c>
      <c r="H125" s="39" t="s">
        <v>52</v>
      </c>
      <c r="I125" s="39" t="s">
        <v>53</v>
      </c>
      <c r="J125" s="39" t="s">
        <v>19</v>
      </c>
      <c r="K125" s="40">
        <v>4</v>
      </c>
      <c r="L125" s="41">
        <v>149.99</v>
      </c>
      <c r="M125" s="39" t="s">
        <v>26</v>
      </c>
      <c r="N125" s="39" t="s">
        <v>40</v>
      </c>
      <c r="O125" s="39" t="s">
        <v>27</v>
      </c>
      <c r="P125" s="38">
        <v>45076</v>
      </c>
      <c r="Q125" s="42">
        <v>599.96</v>
      </c>
      <c r="R125" s="1"/>
      <c r="S125" s="5"/>
      <c r="T125" s="56">
        <f>' Dataset'!$B125-' Dataset'!$P125</f>
        <v>496</v>
      </c>
      <c r="U125" s="57">
        <f>EOMONTH(' Dataset'!$B125, 0)</f>
        <v>45596</v>
      </c>
      <c r="V125" s="58">
        <v>599.96</v>
      </c>
    </row>
    <row r="126" spans="1:22" ht="15.75" customHeight="1" x14ac:dyDescent="0.3">
      <c r="A126" s="37" t="s">
        <v>264</v>
      </c>
      <c r="B126" s="38">
        <v>45573</v>
      </c>
      <c r="C126" s="38" t="str">
        <f t="shared" si="5"/>
        <v>08</v>
      </c>
      <c r="D126" s="38" t="str">
        <f t="shared" si="6"/>
        <v>10</v>
      </c>
      <c r="E126" s="38" t="str">
        <f t="shared" si="7"/>
        <v>2024</v>
      </c>
      <c r="F126" s="39" t="s">
        <v>211</v>
      </c>
      <c r="G126" s="39" t="s">
        <v>212</v>
      </c>
      <c r="H126" s="39" t="s">
        <v>80</v>
      </c>
      <c r="I126" s="39" t="s">
        <v>81</v>
      </c>
      <c r="J126" s="39" t="s">
        <v>19</v>
      </c>
      <c r="K126" s="40">
        <v>2</v>
      </c>
      <c r="L126" s="41">
        <v>699.99</v>
      </c>
      <c r="M126" s="39" t="s">
        <v>57</v>
      </c>
      <c r="N126" s="39" t="s">
        <v>63</v>
      </c>
      <c r="O126" s="39" t="s">
        <v>27</v>
      </c>
      <c r="P126" s="38">
        <v>45274</v>
      </c>
      <c r="Q126" s="42">
        <v>1399.98</v>
      </c>
      <c r="R126" s="1"/>
      <c r="S126" s="5"/>
      <c r="T126" s="56">
        <f>' Dataset'!$B126-' Dataset'!$P126</f>
        <v>299</v>
      </c>
      <c r="U126" s="57">
        <f>EOMONTH(' Dataset'!$B126, 0)</f>
        <v>45596</v>
      </c>
      <c r="V126" s="58">
        <v>1399.98</v>
      </c>
    </row>
    <row r="127" spans="1:22" ht="15.75" customHeight="1" x14ac:dyDescent="0.3">
      <c r="A127" s="37" t="s">
        <v>265</v>
      </c>
      <c r="B127" s="38">
        <v>45573</v>
      </c>
      <c r="C127" s="38" t="str">
        <f t="shared" si="5"/>
        <v>08</v>
      </c>
      <c r="D127" s="38" t="str">
        <f t="shared" si="6"/>
        <v>10</v>
      </c>
      <c r="E127" s="38" t="str">
        <f t="shared" si="7"/>
        <v>2024</v>
      </c>
      <c r="F127" s="39" t="s">
        <v>231</v>
      </c>
      <c r="G127" s="39" t="s">
        <v>232</v>
      </c>
      <c r="H127" s="39" t="s">
        <v>44</v>
      </c>
      <c r="I127" s="39" t="s">
        <v>45</v>
      </c>
      <c r="J127" s="39" t="s">
        <v>46</v>
      </c>
      <c r="K127" s="40">
        <v>3</v>
      </c>
      <c r="L127" s="41">
        <v>149.99</v>
      </c>
      <c r="M127" s="39" t="s">
        <v>26</v>
      </c>
      <c r="N127" s="39" t="s">
        <v>35</v>
      </c>
      <c r="O127" s="39" t="s">
        <v>36</v>
      </c>
      <c r="P127" s="38">
        <v>44940</v>
      </c>
      <c r="Q127" s="42">
        <v>449.97</v>
      </c>
      <c r="R127" s="1"/>
      <c r="S127" s="5"/>
      <c r="T127" s="56">
        <f>' Dataset'!$B127-' Dataset'!$P127</f>
        <v>633</v>
      </c>
      <c r="U127" s="57">
        <f>EOMONTH(' Dataset'!$B127, 0)</f>
        <v>45596</v>
      </c>
      <c r="V127" s="58">
        <v>449.97</v>
      </c>
    </row>
    <row r="128" spans="1:22" ht="15.75" customHeight="1" x14ac:dyDescent="0.3">
      <c r="A128" s="37" t="s">
        <v>266</v>
      </c>
      <c r="B128" s="38">
        <v>45576</v>
      </c>
      <c r="C128" s="38" t="str">
        <f t="shared" si="5"/>
        <v>11</v>
      </c>
      <c r="D128" s="38" t="str">
        <f t="shared" si="6"/>
        <v>10</v>
      </c>
      <c r="E128" s="38" t="str">
        <f t="shared" si="7"/>
        <v>2024</v>
      </c>
      <c r="F128" s="39" t="s">
        <v>147</v>
      </c>
      <c r="G128" s="39" t="s">
        <v>148</v>
      </c>
      <c r="H128" s="39" t="s">
        <v>105</v>
      </c>
      <c r="I128" s="39" t="s">
        <v>106</v>
      </c>
      <c r="J128" s="39" t="s">
        <v>46</v>
      </c>
      <c r="K128" s="40">
        <v>3</v>
      </c>
      <c r="L128" s="41">
        <v>299.99</v>
      </c>
      <c r="M128" s="39" t="s">
        <v>26</v>
      </c>
      <c r="N128" s="39" t="s">
        <v>21</v>
      </c>
      <c r="O128" s="39" t="s">
        <v>36</v>
      </c>
      <c r="P128" s="38">
        <v>45174</v>
      </c>
      <c r="Q128" s="42">
        <v>899.97</v>
      </c>
      <c r="R128" s="1"/>
      <c r="S128" s="5"/>
      <c r="T128" s="56">
        <f>' Dataset'!$B128-' Dataset'!$P128</f>
        <v>402</v>
      </c>
      <c r="U128" s="57">
        <f>EOMONTH(' Dataset'!$B128, 0)</f>
        <v>45596</v>
      </c>
      <c r="V128" s="58">
        <v>899.97</v>
      </c>
    </row>
    <row r="129" spans="1:22" ht="15.75" customHeight="1" x14ac:dyDescent="0.3">
      <c r="A129" s="37" t="s">
        <v>267</v>
      </c>
      <c r="B129" s="38">
        <v>45579</v>
      </c>
      <c r="C129" s="38" t="str">
        <f t="shared" si="5"/>
        <v>14</v>
      </c>
      <c r="D129" s="38" t="str">
        <f t="shared" si="6"/>
        <v>10</v>
      </c>
      <c r="E129" s="38" t="str">
        <f t="shared" si="7"/>
        <v>2024</v>
      </c>
      <c r="F129" s="39" t="s">
        <v>83</v>
      </c>
      <c r="G129" s="39" t="s">
        <v>84</v>
      </c>
      <c r="H129" s="39" t="s">
        <v>61</v>
      </c>
      <c r="I129" s="39" t="s">
        <v>62</v>
      </c>
      <c r="J129" s="39" t="s">
        <v>19</v>
      </c>
      <c r="K129" s="40">
        <v>3</v>
      </c>
      <c r="L129" s="41">
        <v>899.99</v>
      </c>
      <c r="M129" s="39" t="s">
        <v>34</v>
      </c>
      <c r="N129" s="39" t="s">
        <v>50</v>
      </c>
      <c r="O129" s="39" t="s">
        <v>22</v>
      </c>
      <c r="P129" s="38">
        <v>45215</v>
      </c>
      <c r="Q129" s="42">
        <v>2699.97</v>
      </c>
      <c r="R129" s="1"/>
      <c r="S129" s="5"/>
      <c r="T129" s="56">
        <f>' Dataset'!$B129-' Dataset'!$P129</f>
        <v>364</v>
      </c>
      <c r="U129" s="57">
        <f>EOMONTH(' Dataset'!$B129, 0)</f>
        <v>45596</v>
      </c>
      <c r="V129" s="58">
        <v>2699.97</v>
      </c>
    </row>
    <row r="130" spans="1:22" ht="15.75" customHeight="1" x14ac:dyDescent="0.3">
      <c r="A130" s="37" t="s">
        <v>268</v>
      </c>
      <c r="B130" s="38">
        <v>45581</v>
      </c>
      <c r="C130" s="38" t="str">
        <f t="shared" si="5"/>
        <v>16</v>
      </c>
      <c r="D130" s="38" t="str">
        <f t="shared" si="6"/>
        <v>10</v>
      </c>
      <c r="E130" s="38" t="str">
        <f t="shared" si="7"/>
        <v>2024</v>
      </c>
      <c r="F130" s="39" t="s">
        <v>96</v>
      </c>
      <c r="G130" s="39" t="s">
        <v>97</v>
      </c>
      <c r="H130" s="39" t="s">
        <v>80</v>
      </c>
      <c r="I130" s="39" t="s">
        <v>81</v>
      </c>
      <c r="J130" s="39" t="s">
        <v>19</v>
      </c>
      <c r="K130" s="40">
        <v>5</v>
      </c>
      <c r="L130" s="41">
        <v>699.99</v>
      </c>
      <c r="M130" s="39" t="s">
        <v>20</v>
      </c>
      <c r="N130" s="39" t="s">
        <v>63</v>
      </c>
      <c r="O130" s="39" t="s">
        <v>36</v>
      </c>
      <c r="P130" s="38">
        <v>45008</v>
      </c>
      <c r="Q130" s="42">
        <v>3499.95</v>
      </c>
      <c r="R130" s="1"/>
      <c r="S130" s="5"/>
      <c r="T130" s="56">
        <f>' Dataset'!$B130-' Dataset'!$P130</f>
        <v>573</v>
      </c>
      <c r="U130" s="57">
        <f>EOMONTH(' Dataset'!$B130, 0)</f>
        <v>45596</v>
      </c>
      <c r="V130" s="58">
        <v>3499.95</v>
      </c>
    </row>
    <row r="131" spans="1:22" ht="15.75" customHeight="1" x14ac:dyDescent="0.3">
      <c r="A131" s="37" t="s">
        <v>269</v>
      </c>
      <c r="B131" s="38">
        <v>45581</v>
      </c>
      <c r="C131" s="38" t="str">
        <f t="shared" si="5"/>
        <v>16</v>
      </c>
      <c r="D131" s="38" t="str">
        <f t="shared" si="6"/>
        <v>10</v>
      </c>
      <c r="E131" s="38" t="str">
        <f t="shared" si="7"/>
        <v>2024</v>
      </c>
      <c r="F131" s="39" t="s">
        <v>171</v>
      </c>
      <c r="G131" s="39" t="s">
        <v>172</v>
      </c>
      <c r="H131" s="39" t="s">
        <v>80</v>
      </c>
      <c r="I131" s="39" t="s">
        <v>81</v>
      </c>
      <c r="J131" s="39" t="s">
        <v>19</v>
      </c>
      <c r="K131" s="40">
        <v>4</v>
      </c>
      <c r="L131" s="41">
        <v>699.99</v>
      </c>
      <c r="M131" s="39" t="s">
        <v>26</v>
      </c>
      <c r="N131" s="39" t="s">
        <v>21</v>
      </c>
      <c r="O131" s="39" t="s">
        <v>22</v>
      </c>
      <c r="P131" s="38">
        <v>45385</v>
      </c>
      <c r="Q131" s="42">
        <v>2799.96</v>
      </c>
      <c r="R131" s="1"/>
      <c r="S131" s="5"/>
      <c r="T131" s="56">
        <f>' Dataset'!$B131-' Dataset'!$P131</f>
        <v>196</v>
      </c>
      <c r="U131" s="57">
        <f>EOMONTH(' Dataset'!$B131, 0)</f>
        <v>45596</v>
      </c>
      <c r="V131" s="58">
        <v>2799.96</v>
      </c>
    </row>
    <row r="132" spans="1:22" ht="15.75" customHeight="1" x14ac:dyDescent="0.3">
      <c r="A132" s="37" t="s">
        <v>270</v>
      </c>
      <c r="B132" s="38">
        <v>45581</v>
      </c>
      <c r="C132" s="38" t="str">
        <f t="shared" ref="C132:C195" si="8">TEXT(B132,"DD")</f>
        <v>16</v>
      </c>
      <c r="D132" s="38" t="str">
        <f t="shared" ref="D132:D195" si="9">TEXT(B132,"mm")</f>
        <v>10</v>
      </c>
      <c r="E132" s="38" t="str">
        <f t="shared" ref="E132:E195" si="10">TEXT(B132,"YYYY")</f>
        <v>2024</v>
      </c>
      <c r="F132" s="39" t="s">
        <v>150</v>
      </c>
      <c r="G132" s="39" t="s">
        <v>151</v>
      </c>
      <c r="H132" s="39" t="s">
        <v>61</v>
      </c>
      <c r="I132" s="39" t="s">
        <v>62</v>
      </c>
      <c r="J132" s="39" t="s">
        <v>19</v>
      </c>
      <c r="K132" s="40">
        <v>1</v>
      </c>
      <c r="L132" s="41">
        <v>899.99</v>
      </c>
      <c r="M132" s="39" t="s">
        <v>26</v>
      </c>
      <c r="N132" s="39" t="s">
        <v>63</v>
      </c>
      <c r="O132" s="39" t="s">
        <v>36</v>
      </c>
      <c r="P132" s="38">
        <v>45369</v>
      </c>
      <c r="Q132" s="42">
        <v>899.99</v>
      </c>
      <c r="R132" s="1"/>
      <c r="S132" s="5"/>
      <c r="T132" s="56">
        <f>' Dataset'!$B132-' Dataset'!$P132</f>
        <v>212</v>
      </c>
      <c r="U132" s="57">
        <f>EOMONTH(' Dataset'!$B132, 0)</f>
        <v>45596</v>
      </c>
      <c r="V132" s="58">
        <v>899.99</v>
      </c>
    </row>
    <row r="133" spans="1:22" ht="15.75" customHeight="1" x14ac:dyDescent="0.3">
      <c r="A133" s="37" t="s">
        <v>271</v>
      </c>
      <c r="B133" s="38">
        <v>45583</v>
      </c>
      <c r="C133" s="38" t="str">
        <f t="shared" si="8"/>
        <v>18</v>
      </c>
      <c r="D133" s="38" t="str">
        <f t="shared" si="9"/>
        <v>10</v>
      </c>
      <c r="E133" s="38" t="str">
        <f t="shared" si="10"/>
        <v>2024</v>
      </c>
      <c r="F133" s="39" t="s">
        <v>226</v>
      </c>
      <c r="G133" s="39" t="s">
        <v>227</v>
      </c>
      <c r="H133" s="39" t="s">
        <v>52</v>
      </c>
      <c r="I133" s="39" t="s">
        <v>53</v>
      </c>
      <c r="J133" s="39" t="s">
        <v>19</v>
      </c>
      <c r="K133" s="40">
        <v>2</v>
      </c>
      <c r="L133" s="41">
        <v>149.99</v>
      </c>
      <c r="M133" s="39" t="s">
        <v>26</v>
      </c>
      <c r="N133" s="39" t="s">
        <v>50</v>
      </c>
      <c r="O133" s="39" t="s">
        <v>22</v>
      </c>
      <c r="P133" s="38">
        <v>44916</v>
      </c>
      <c r="Q133" s="42">
        <v>299.98</v>
      </c>
      <c r="R133" s="1"/>
      <c r="S133" s="5"/>
      <c r="T133" s="56">
        <f>' Dataset'!$B133-' Dataset'!$P133</f>
        <v>667</v>
      </c>
      <c r="U133" s="57">
        <f>EOMONTH(' Dataset'!$B133, 0)</f>
        <v>45596</v>
      </c>
      <c r="V133" s="58">
        <v>299.98</v>
      </c>
    </row>
    <row r="134" spans="1:22" ht="15.75" customHeight="1" x14ac:dyDescent="0.3">
      <c r="A134" s="37" t="s">
        <v>272</v>
      </c>
      <c r="B134" s="38">
        <v>45586</v>
      </c>
      <c r="C134" s="38" t="str">
        <f t="shared" si="8"/>
        <v>21</v>
      </c>
      <c r="D134" s="38" t="str">
        <f t="shared" si="9"/>
        <v>10</v>
      </c>
      <c r="E134" s="38" t="str">
        <f t="shared" si="10"/>
        <v>2024</v>
      </c>
      <c r="F134" s="39" t="s">
        <v>226</v>
      </c>
      <c r="G134" s="39" t="s">
        <v>227</v>
      </c>
      <c r="H134" s="39" t="s">
        <v>117</v>
      </c>
      <c r="I134" s="39" t="s">
        <v>118</v>
      </c>
      <c r="J134" s="39" t="s">
        <v>19</v>
      </c>
      <c r="K134" s="40">
        <v>3</v>
      </c>
      <c r="L134" s="41">
        <v>89.99</v>
      </c>
      <c r="M134" s="39" t="s">
        <v>34</v>
      </c>
      <c r="N134" s="39" t="s">
        <v>21</v>
      </c>
      <c r="O134" s="39" t="s">
        <v>22</v>
      </c>
      <c r="P134" s="38">
        <v>44551</v>
      </c>
      <c r="Q134" s="42">
        <v>269.97000000000003</v>
      </c>
      <c r="R134" s="1"/>
      <c r="S134" s="5"/>
      <c r="T134" s="56">
        <f>' Dataset'!$B134-' Dataset'!$P134</f>
        <v>1035</v>
      </c>
      <c r="U134" s="57">
        <f>EOMONTH(' Dataset'!$B134, 0)</f>
        <v>45596</v>
      </c>
      <c r="V134" s="58">
        <v>269.97000000000003</v>
      </c>
    </row>
    <row r="135" spans="1:22" ht="15.75" customHeight="1" x14ac:dyDescent="0.3">
      <c r="A135" s="37" t="s">
        <v>273</v>
      </c>
      <c r="B135" s="38">
        <v>45588</v>
      </c>
      <c r="C135" s="38" t="str">
        <f t="shared" si="8"/>
        <v>23</v>
      </c>
      <c r="D135" s="38" t="str">
        <f t="shared" si="9"/>
        <v>10</v>
      </c>
      <c r="E135" s="38" t="str">
        <f t="shared" si="10"/>
        <v>2024</v>
      </c>
      <c r="F135" s="39" t="s">
        <v>38</v>
      </c>
      <c r="G135" s="39" t="s">
        <v>39</v>
      </c>
      <c r="H135" s="39" t="s">
        <v>52</v>
      </c>
      <c r="I135" s="39" t="s">
        <v>53</v>
      </c>
      <c r="J135" s="39" t="s">
        <v>19</v>
      </c>
      <c r="K135" s="40">
        <v>2</v>
      </c>
      <c r="L135" s="41">
        <v>149.99</v>
      </c>
      <c r="M135" s="39" t="s">
        <v>34</v>
      </c>
      <c r="N135" s="39" t="s">
        <v>21</v>
      </c>
      <c r="O135" s="39" t="s">
        <v>22</v>
      </c>
      <c r="P135" s="38">
        <v>44473</v>
      </c>
      <c r="Q135" s="42">
        <v>299.98</v>
      </c>
      <c r="R135" s="1"/>
      <c r="S135" s="5"/>
      <c r="T135" s="56">
        <f>' Dataset'!$B135-' Dataset'!$P135</f>
        <v>1115</v>
      </c>
      <c r="U135" s="57">
        <f>EOMONTH(' Dataset'!$B135, 0)</f>
        <v>45596</v>
      </c>
      <c r="V135" s="58">
        <v>299.98</v>
      </c>
    </row>
    <row r="136" spans="1:22" ht="15.75" customHeight="1" x14ac:dyDescent="0.3">
      <c r="A136" s="37" t="s">
        <v>274</v>
      </c>
      <c r="B136" s="38">
        <v>45588</v>
      </c>
      <c r="C136" s="38" t="str">
        <f t="shared" si="8"/>
        <v>23</v>
      </c>
      <c r="D136" s="38" t="str">
        <f t="shared" si="9"/>
        <v>10</v>
      </c>
      <c r="E136" s="38" t="str">
        <f t="shared" si="10"/>
        <v>2024</v>
      </c>
      <c r="F136" s="39" t="s">
        <v>154</v>
      </c>
      <c r="G136" s="39" t="s">
        <v>155</v>
      </c>
      <c r="H136" s="39" t="s">
        <v>80</v>
      </c>
      <c r="I136" s="39" t="s">
        <v>81</v>
      </c>
      <c r="J136" s="39" t="s">
        <v>19</v>
      </c>
      <c r="K136" s="40">
        <v>2</v>
      </c>
      <c r="L136" s="41">
        <v>699.99</v>
      </c>
      <c r="M136" s="39" t="s">
        <v>20</v>
      </c>
      <c r="N136" s="39" t="s">
        <v>21</v>
      </c>
      <c r="O136" s="39" t="s">
        <v>22</v>
      </c>
      <c r="P136" s="38">
        <v>44992</v>
      </c>
      <c r="Q136" s="42">
        <v>1399.98</v>
      </c>
      <c r="R136" s="1"/>
      <c r="S136" s="5"/>
      <c r="T136" s="56">
        <f>' Dataset'!$B136-' Dataset'!$P136</f>
        <v>596</v>
      </c>
      <c r="U136" s="57">
        <f>EOMONTH(' Dataset'!$B136, 0)</f>
        <v>45596</v>
      </c>
      <c r="V136" s="58">
        <v>1399.98</v>
      </c>
    </row>
    <row r="137" spans="1:22" ht="15.75" customHeight="1" x14ac:dyDescent="0.3">
      <c r="A137" s="37" t="s">
        <v>275</v>
      </c>
      <c r="B137" s="38">
        <v>45589</v>
      </c>
      <c r="C137" s="38" t="str">
        <f t="shared" si="8"/>
        <v>24</v>
      </c>
      <c r="D137" s="38" t="str">
        <f t="shared" si="9"/>
        <v>10</v>
      </c>
      <c r="E137" s="38" t="str">
        <f t="shared" si="10"/>
        <v>2024</v>
      </c>
      <c r="F137" s="39" t="s">
        <v>158</v>
      </c>
      <c r="G137" s="39" t="s">
        <v>159</v>
      </c>
      <c r="H137" s="39" t="s">
        <v>80</v>
      </c>
      <c r="I137" s="39" t="s">
        <v>81</v>
      </c>
      <c r="J137" s="39" t="s">
        <v>19</v>
      </c>
      <c r="K137" s="40">
        <v>5</v>
      </c>
      <c r="L137" s="41">
        <v>699.99</v>
      </c>
      <c r="M137" s="39" t="s">
        <v>20</v>
      </c>
      <c r="N137" s="39" t="s">
        <v>40</v>
      </c>
      <c r="O137" s="39" t="s">
        <v>27</v>
      </c>
      <c r="P137" s="38">
        <v>44635</v>
      </c>
      <c r="Q137" s="42">
        <v>3499.95</v>
      </c>
      <c r="R137" s="1"/>
      <c r="S137" s="5"/>
      <c r="T137" s="56">
        <f>' Dataset'!$B137-' Dataset'!$P137</f>
        <v>954</v>
      </c>
      <c r="U137" s="57">
        <f>EOMONTH(' Dataset'!$B137, 0)</f>
        <v>45596</v>
      </c>
      <c r="V137" s="58">
        <v>3499.95</v>
      </c>
    </row>
    <row r="138" spans="1:22" ht="15.75" customHeight="1" x14ac:dyDescent="0.3">
      <c r="A138" s="37" t="s">
        <v>276</v>
      </c>
      <c r="B138" s="38">
        <v>45592</v>
      </c>
      <c r="C138" s="38" t="str">
        <f t="shared" si="8"/>
        <v>27</v>
      </c>
      <c r="D138" s="38" t="str">
        <f t="shared" si="9"/>
        <v>10</v>
      </c>
      <c r="E138" s="38" t="str">
        <f t="shared" si="10"/>
        <v>2024</v>
      </c>
      <c r="F138" s="39" t="s">
        <v>171</v>
      </c>
      <c r="G138" s="39" t="s">
        <v>172</v>
      </c>
      <c r="H138" s="39" t="s">
        <v>117</v>
      </c>
      <c r="I138" s="39" t="s">
        <v>118</v>
      </c>
      <c r="J138" s="39" t="s">
        <v>19</v>
      </c>
      <c r="K138" s="40">
        <v>3</v>
      </c>
      <c r="L138" s="41">
        <v>89.99</v>
      </c>
      <c r="M138" s="39" t="s">
        <v>26</v>
      </c>
      <c r="N138" s="39" t="s">
        <v>40</v>
      </c>
      <c r="O138" s="39" t="s">
        <v>36</v>
      </c>
      <c r="P138" s="38">
        <v>44615</v>
      </c>
      <c r="Q138" s="42">
        <v>269.97000000000003</v>
      </c>
      <c r="R138" s="1"/>
      <c r="S138" s="5"/>
      <c r="T138" s="56">
        <f>' Dataset'!$B138-' Dataset'!$P138</f>
        <v>977</v>
      </c>
      <c r="U138" s="57">
        <f>EOMONTH(' Dataset'!$B138, 0)</f>
        <v>45596</v>
      </c>
      <c r="V138" s="58">
        <v>269.97000000000003</v>
      </c>
    </row>
    <row r="139" spans="1:22" ht="15.75" customHeight="1" x14ac:dyDescent="0.3">
      <c r="A139" s="37" t="s">
        <v>277</v>
      </c>
      <c r="B139" s="38">
        <v>45597</v>
      </c>
      <c r="C139" s="38" t="str">
        <f t="shared" si="8"/>
        <v>01</v>
      </c>
      <c r="D139" s="38" t="str">
        <f t="shared" si="9"/>
        <v>11</v>
      </c>
      <c r="E139" s="38" t="str">
        <f t="shared" si="10"/>
        <v>2024</v>
      </c>
      <c r="F139" s="39" t="s">
        <v>15</v>
      </c>
      <c r="G139" s="39" t="s">
        <v>16</v>
      </c>
      <c r="H139" s="39" t="s">
        <v>17</v>
      </c>
      <c r="I139" s="39" t="s">
        <v>18</v>
      </c>
      <c r="J139" s="39" t="s">
        <v>19</v>
      </c>
      <c r="K139" s="40">
        <v>5</v>
      </c>
      <c r="L139" s="41">
        <v>249.99</v>
      </c>
      <c r="M139" s="39" t="s">
        <v>26</v>
      </c>
      <c r="N139" s="39" t="s">
        <v>35</v>
      </c>
      <c r="O139" s="39" t="s">
        <v>36</v>
      </c>
      <c r="P139" s="38">
        <v>44881</v>
      </c>
      <c r="Q139" s="42">
        <v>1249.95</v>
      </c>
      <c r="R139" s="1"/>
      <c r="S139" s="5"/>
      <c r="T139" s="56">
        <f>' Dataset'!$B139-' Dataset'!$P139</f>
        <v>716</v>
      </c>
      <c r="U139" s="57">
        <f>EOMONTH(' Dataset'!$B139, 0)</f>
        <v>45626</v>
      </c>
      <c r="V139" s="58">
        <v>1249.95</v>
      </c>
    </row>
    <row r="140" spans="1:22" ht="15.75" customHeight="1" x14ac:dyDescent="0.3">
      <c r="A140" s="37" t="s">
        <v>278</v>
      </c>
      <c r="B140" s="38">
        <v>45600</v>
      </c>
      <c r="C140" s="38" t="str">
        <f t="shared" si="8"/>
        <v>04</v>
      </c>
      <c r="D140" s="38" t="str">
        <f t="shared" si="9"/>
        <v>11</v>
      </c>
      <c r="E140" s="38" t="str">
        <f t="shared" si="10"/>
        <v>2024</v>
      </c>
      <c r="F140" s="39" t="s">
        <v>65</v>
      </c>
      <c r="G140" s="39" t="s">
        <v>66</v>
      </c>
      <c r="H140" s="39" t="s">
        <v>105</v>
      </c>
      <c r="I140" s="39" t="s">
        <v>106</v>
      </c>
      <c r="J140" s="39" t="s">
        <v>46</v>
      </c>
      <c r="K140" s="40">
        <v>3</v>
      </c>
      <c r="L140" s="41">
        <v>299.99</v>
      </c>
      <c r="M140" s="39" t="s">
        <v>26</v>
      </c>
      <c r="N140" s="39" t="s">
        <v>35</v>
      </c>
      <c r="O140" s="39" t="s">
        <v>36</v>
      </c>
      <c r="P140" s="38">
        <v>44502</v>
      </c>
      <c r="Q140" s="42">
        <v>899.97</v>
      </c>
      <c r="R140" s="1"/>
      <c r="S140" s="5"/>
      <c r="T140" s="56">
        <f>' Dataset'!$B140-' Dataset'!$P140</f>
        <v>1098</v>
      </c>
      <c r="U140" s="57">
        <f>EOMONTH(' Dataset'!$B140, 0)</f>
        <v>45626</v>
      </c>
      <c r="V140" s="58">
        <v>899.97</v>
      </c>
    </row>
    <row r="141" spans="1:22" ht="15.75" customHeight="1" x14ac:dyDescent="0.3">
      <c r="A141" s="37" t="s">
        <v>279</v>
      </c>
      <c r="B141" s="38">
        <v>45603</v>
      </c>
      <c r="C141" s="38" t="str">
        <f t="shared" si="8"/>
        <v>07</v>
      </c>
      <c r="D141" s="38" t="str">
        <f t="shared" si="9"/>
        <v>11</v>
      </c>
      <c r="E141" s="38" t="str">
        <f t="shared" si="10"/>
        <v>2024</v>
      </c>
      <c r="F141" s="39" t="s">
        <v>99</v>
      </c>
      <c r="G141" s="39" t="s">
        <v>100</v>
      </c>
      <c r="H141" s="39" t="s">
        <v>117</v>
      </c>
      <c r="I141" s="39" t="s">
        <v>118</v>
      </c>
      <c r="J141" s="39" t="s">
        <v>19</v>
      </c>
      <c r="K141" s="40">
        <v>3</v>
      </c>
      <c r="L141" s="41">
        <v>89.99</v>
      </c>
      <c r="M141" s="39" t="s">
        <v>26</v>
      </c>
      <c r="N141" s="39" t="s">
        <v>40</v>
      </c>
      <c r="O141" s="39" t="s">
        <v>27</v>
      </c>
      <c r="P141" s="38">
        <v>44420</v>
      </c>
      <c r="Q141" s="42">
        <v>269.97000000000003</v>
      </c>
      <c r="R141" s="1"/>
      <c r="S141" s="5"/>
      <c r="T141" s="56">
        <f>' Dataset'!$B141-' Dataset'!$P141</f>
        <v>1183</v>
      </c>
      <c r="U141" s="57">
        <f>EOMONTH(' Dataset'!$B141, 0)</f>
        <v>45626</v>
      </c>
      <c r="V141" s="58">
        <v>269.97000000000003</v>
      </c>
    </row>
    <row r="142" spans="1:22" ht="15.75" customHeight="1" x14ac:dyDescent="0.3">
      <c r="A142" s="37" t="s">
        <v>280</v>
      </c>
      <c r="B142" s="38">
        <v>45604</v>
      </c>
      <c r="C142" s="38" t="str">
        <f t="shared" si="8"/>
        <v>08</v>
      </c>
      <c r="D142" s="38" t="str">
        <f t="shared" si="9"/>
        <v>11</v>
      </c>
      <c r="E142" s="38" t="str">
        <f t="shared" si="10"/>
        <v>2024</v>
      </c>
      <c r="F142" s="39" t="s">
        <v>89</v>
      </c>
      <c r="G142" s="39" t="s">
        <v>90</v>
      </c>
      <c r="H142" s="39" t="s">
        <v>44</v>
      </c>
      <c r="I142" s="39" t="s">
        <v>45</v>
      </c>
      <c r="J142" s="39" t="s">
        <v>46</v>
      </c>
      <c r="K142" s="40">
        <v>2</v>
      </c>
      <c r="L142" s="41">
        <v>149.99</v>
      </c>
      <c r="M142" s="39" t="s">
        <v>26</v>
      </c>
      <c r="N142" s="39" t="s">
        <v>50</v>
      </c>
      <c r="O142" s="39" t="s">
        <v>27</v>
      </c>
      <c r="P142" s="38">
        <v>44848</v>
      </c>
      <c r="Q142" s="42">
        <v>299.98</v>
      </c>
      <c r="R142" s="1"/>
      <c r="S142" s="5"/>
      <c r="T142" s="56">
        <f>' Dataset'!$B142-' Dataset'!$P142</f>
        <v>756</v>
      </c>
      <c r="U142" s="57">
        <f>EOMONTH(' Dataset'!$B142, 0)</f>
        <v>45626</v>
      </c>
      <c r="V142" s="58">
        <v>299.98</v>
      </c>
    </row>
    <row r="143" spans="1:22" ht="15.75" customHeight="1" x14ac:dyDescent="0.3">
      <c r="A143" s="37" t="s">
        <v>281</v>
      </c>
      <c r="B143" s="38">
        <v>45605</v>
      </c>
      <c r="C143" s="38" t="str">
        <f t="shared" si="8"/>
        <v>09</v>
      </c>
      <c r="D143" s="38" t="str">
        <f t="shared" si="9"/>
        <v>11</v>
      </c>
      <c r="E143" s="38" t="str">
        <f t="shared" si="10"/>
        <v>2024</v>
      </c>
      <c r="F143" s="39" t="s">
        <v>185</v>
      </c>
      <c r="G143" s="39" t="s">
        <v>186</v>
      </c>
      <c r="H143" s="39" t="s">
        <v>17</v>
      </c>
      <c r="I143" s="39" t="s">
        <v>18</v>
      </c>
      <c r="J143" s="39" t="s">
        <v>19</v>
      </c>
      <c r="K143" s="40">
        <v>1</v>
      </c>
      <c r="L143" s="41">
        <v>249.99</v>
      </c>
      <c r="M143" s="39" t="s">
        <v>26</v>
      </c>
      <c r="N143" s="39" t="s">
        <v>40</v>
      </c>
      <c r="O143" s="39" t="s">
        <v>27</v>
      </c>
      <c r="P143" s="38">
        <v>44828</v>
      </c>
      <c r="Q143" s="42">
        <v>249.99</v>
      </c>
      <c r="R143" s="1"/>
      <c r="S143" s="5"/>
      <c r="T143" s="56">
        <f>' Dataset'!$B143-' Dataset'!$P143</f>
        <v>777</v>
      </c>
      <c r="U143" s="57">
        <f>EOMONTH(' Dataset'!$B143, 0)</f>
        <v>45626</v>
      </c>
      <c r="V143" s="58">
        <v>249.99</v>
      </c>
    </row>
    <row r="144" spans="1:22" ht="15.75" customHeight="1" x14ac:dyDescent="0.3">
      <c r="A144" s="37" t="s">
        <v>282</v>
      </c>
      <c r="B144" s="38">
        <v>45607</v>
      </c>
      <c r="C144" s="38" t="str">
        <f t="shared" si="8"/>
        <v>11</v>
      </c>
      <c r="D144" s="38" t="str">
        <f t="shared" si="9"/>
        <v>11</v>
      </c>
      <c r="E144" s="38" t="str">
        <f t="shared" si="10"/>
        <v>2024</v>
      </c>
      <c r="F144" s="39" t="s">
        <v>72</v>
      </c>
      <c r="G144" s="39" t="s">
        <v>73</v>
      </c>
      <c r="H144" s="39" t="s">
        <v>52</v>
      </c>
      <c r="I144" s="39" t="s">
        <v>53</v>
      </c>
      <c r="J144" s="39" t="s">
        <v>19</v>
      </c>
      <c r="K144" s="40">
        <v>3</v>
      </c>
      <c r="L144" s="41">
        <v>149.99</v>
      </c>
      <c r="M144" s="39" t="s">
        <v>20</v>
      </c>
      <c r="N144" s="39" t="s">
        <v>40</v>
      </c>
      <c r="O144" s="39" t="s">
        <v>22</v>
      </c>
      <c r="P144" s="38">
        <v>44769</v>
      </c>
      <c r="Q144" s="42">
        <v>449.97</v>
      </c>
      <c r="R144" s="1"/>
      <c r="S144" s="5"/>
      <c r="T144" s="56">
        <f>' Dataset'!$B144-' Dataset'!$P144</f>
        <v>838</v>
      </c>
      <c r="U144" s="57">
        <f>EOMONTH(' Dataset'!$B144, 0)</f>
        <v>45626</v>
      </c>
      <c r="V144" s="58">
        <v>449.97</v>
      </c>
    </row>
    <row r="145" spans="1:22" ht="15.75" customHeight="1" x14ac:dyDescent="0.3">
      <c r="A145" s="37" t="s">
        <v>283</v>
      </c>
      <c r="B145" s="38">
        <v>45607</v>
      </c>
      <c r="C145" s="38" t="str">
        <f t="shared" si="8"/>
        <v>11</v>
      </c>
      <c r="D145" s="38" t="str">
        <f t="shared" si="9"/>
        <v>11</v>
      </c>
      <c r="E145" s="38" t="str">
        <f t="shared" si="10"/>
        <v>2024</v>
      </c>
      <c r="F145" s="39" t="s">
        <v>15</v>
      </c>
      <c r="G145" s="39" t="s">
        <v>16</v>
      </c>
      <c r="H145" s="39" t="s">
        <v>31</v>
      </c>
      <c r="I145" s="39" t="s">
        <v>32</v>
      </c>
      <c r="J145" s="39" t="s">
        <v>33</v>
      </c>
      <c r="K145" s="40">
        <v>5</v>
      </c>
      <c r="L145" s="41">
        <v>59.99</v>
      </c>
      <c r="M145" s="39" t="s">
        <v>34</v>
      </c>
      <c r="N145" s="39" t="s">
        <v>50</v>
      </c>
      <c r="O145" s="39" t="s">
        <v>27</v>
      </c>
      <c r="P145" s="38">
        <v>44694</v>
      </c>
      <c r="Q145" s="42">
        <v>299.95</v>
      </c>
      <c r="R145" s="1"/>
      <c r="S145" s="5"/>
      <c r="T145" s="56">
        <f>' Dataset'!$B145-' Dataset'!$P145</f>
        <v>913</v>
      </c>
      <c r="U145" s="57">
        <f>EOMONTH(' Dataset'!$B145, 0)</f>
        <v>45626</v>
      </c>
      <c r="V145" s="58">
        <v>299.95</v>
      </c>
    </row>
    <row r="146" spans="1:22" ht="15.75" customHeight="1" x14ac:dyDescent="0.3">
      <c r="A146" s="37" t="s">
        <v>284</v>
      </c>
      <c r="B146" s="38">
        <v>45607</v>
      </c>
      <c r="C146" s="38" t="str">
        <f t="shared" si="8"/>
        <v>11</v>
      </c>
      <c r="D146" s="38" t="str">
        <f t="shared" si="9"/>
        <v>11</v>
      </c>
      <c r="E146" s="38" t="str">
        <f t="shared" si="10"/>
        <v>2024</v>
      </c>
      <c r="F146" s="39" t="s">
        <v>99</v>
      </c>
      <c r="G146" s="39" t="s">
        <v>100</v>
      </c>
      <c r="H146" s="39" t="s">
        <v>17</v>
      </c>
      <c r="I146" s="39" t="s">
        <v>18</v>
      </c>
      <c r="J146" s="39" t="s">
        <v>19</v>
      </c>
      <c r="K146" s="40">
        <v>4</v>
      </c>
      <c r="L146" s="41">
        <v>249.99</v>
      </c>
      <c r="M146" s="39" t="s">
        <v>26</v>
      </c>
      <c r="N146" s="39" t="s">
        <v>50</v>
      </c>
      <c r="O146" s="39" t="s">
        <v>36</v>
      </c>
      <c r="P146" s="38">
        <v>44659</v>
      </c>
      <c r="Q146" s="42">
        <v>999.96</v>
      </c>
      <c r="R146" s="1"/>
      <c r="S146" s="5"/>
      <c r="T146" s="56">
        <f>' Dataset'!$B146-' Dataset'!$P146</f>
        <v>948</v>
      </c>
      <c r="U146" s="57">
        <f>EOMONTH(' Dataset'!$B146, 0)</f>
        <v>45626</v>
      </c>
      <c r="V146" s="58">
        <v>999.96</v>
      </c>
    </row>
    <row r="147" spans="1:22" ht="15.75" customHeight="1" x14ac:dyDescent="0.3">
      <c r="A147" s="37" t="s">
        <v>285</v>
      </c>
      <c r="B147" s="38">
        <v>45608</v>
      </c>
      <c r="C147" s="38" t="str">
        <f t="shared" si="8"/>
        <v>12</v>
      </c>
      <c r="D147" s="38" t="str">
        <f t="shared" si="9"/>
        <v>11</v>
      </c>
      <c r="E147" s="38" t="str">
        <f t="shared" si="10"/>
        <v>2024</v>
      </c>
      <c r="F147" s="39" t="s">
        <v>154</v>
      </c>
      <c r="G147" s="39" t="s">
        <v>155</v>
      </c>
      <c r="H147" s="39" t="s">
        <v>44</v>
      </c>
      <c r="I147" s="39" t="s">
        <v>45</v>
      </c>
      <c r="J147" s="39" t="s">
        <v>46</v>
      </c>
      <c r="K147" s="40">
        <v>5</v>
      </c>
      <c r="L147" s="41">
        <v>149.99</v>
      </c>
      <c r="M147" s="39" t="s">
        <v>34</v>
      </c>
      <c r="N147" s="39" t="s">
        <v>21</v>
      </c>
      <c r="O147" s="39" t="s">
        <v>22</v>
      </c>
      <c r="P147" s="38">
        <v>44901</v>
      </c>
      <c r="Q147" s="42">
        <v>749.95</v>
      </c>
      <c r="R147" s="1"/>
      <c r="S147" s="5"/>
      <c r="T147" s="56">
        <f>' Dataset'!$B147-' Dataset'!$P147</f>
        <v>707</v>
      </c>
      <c r="U147" s="57">
        <f>EOMONTH(' Dataset'!$B147, 0)</f>
        <v>45626</v>
      </c>
      <c r="V147" s="58">
        <v>749.95</v>
      </c>
    </row>
    <row r="148" spans="1:22" ht="15.75" customHeight="1" x14ac:dyDescent="0.3">
      <c r="A148" s="37" t="s">
        <v>286</v>
      </c>
      <c r="B148" s="38">
        <v>45608</v>
      </c>
      <c r="C148" s="38" t="str">
        <f t="shared" si="8"/>
        <v>12</v>
      </c>
      <c r="D148" s="38" t="str">
        <f t="shared" si="9"/>
        <v>11</v>
      </c>
      <c r="E148" s="38" t="str">
        <f t="shared" si="10"/>
        <v>2024</v>
      </c>
      <c r="F148" s="39" t="s">
        <v>83</v>
      </c>
      <c r="G148" s="39" t="s">
        <v>84</v>
      </c>
      <c r="H148" s="39" t="s">
        <v>31</v>
      </c>
      <c r="I148" s="39" t="s">
        <v>32</v>
      </c>
      <c r="J148" s="39" t="s">
        <v>33</v>
      </c>
      <c r="K148" s="40">
        <v>3</v>
      </c>
      <c r="L148" s="41">
        <v>59.99</v>
      </c>
      <c r="M148" s="39" t="s">
        <v>57</v>
      </c>
      <c r="N148" s="39" t="s">
        <v>35</v>
      </c>
      <c r="O148" s="39" t="s">
        <v>36</v>
      </c>
      <c r="P148" s="38">
        <v>45260</v>
      </c>
      <c r="Q148" s="42">
        <v>179.97</v>
      </c>
      <c r="R148" s="1"/>
      <c r="S148" s="5"/>
      <c r="T148" s="56">
        <f>' Dataset'!$B148-' Dataset'!$P148</f>
        <v>348</v>
      </c>
      <c r="U148" s="57">
        <f>EOMONTH(' Dataset'!$B148, 0)</f>
        <v>45626</v>
      </c>
      <c r="V148" s="58">
        <v>179.97</v>
      </c>
    </row>
    <row r="149" spans="1:22" ht="15.75" customHeight="1" x14ac:dyDescent="0.3">
      <c r="A149" s="37" t="s">
        <v>287</v>
      </c>
      <c r="B149" s="38">
        <v>45613</v>
      </c>
      <c r="C149" s="38" t="str">
        <f t="shared" si="8"/>
        <v>17</v>
      </c>
      <c r="D149" s="38" t="str">
        <f t="shared" si="9"/>
        <v>11</v>
      </c>
      <c r="E149" s="38" t="str">
        <f t="shared" si="10"/>
        <v>2024</v>
      </c>
      <c r="F149" s="39" t="s">
        <v>234</v>
      </c>
      <c r="G149" s="39" t="s">
        <v>235</v>
      </c>
      <c r="H149" s="39" t="s">
        <v>44</v>
      </c>
      <c r="I149" s="39" t="s">
        <v>45</v>
      </c>
      <c r="J149" s="39" t="s">
        <v>46</v>
      </c>
      <c r="K149" s="40">
        <v>5</v>
      </c>
      <c r="L149" s="41">
        <v>149.99</v>
      </c>
      <c r="M149" s="39" t="s">
        <v>20</v>
      </c>
      <c r="N149" s="39" t="s">
        <v>40</v>
      </c>
      <c r="O149" s="39" t="s">
        <v>22</v>
      </c>
      <c r="P149" s="38">
        <v>44869</v>
      </c>
      <c r="Q149" s="42">
        <v>749.95</v>
      </c>
      <c r="R149" s="1"/>
      <c r="S149" s="5"/>
      <c r="T149" s="56">
        <f>' Dataset'!$B149-' Dataset'!$P149</f>
        <v>744</v>
      </c>
      <c r="U149" s="57">
        <f>EOMONTH(' Dataset'!$B149, 0)</f>
        <v>45626</v>
      </c>
      <c r="V149" s="58">
        <v>749.95</v>
      </c>
    </row>
    <row r="150" spans="1:22" ht="15.75" customHeight="1" x14ac:dyDescent="0.3">
      <c r="A150" s="37" t="s">
        <v>288</v>
      </c>
      <c r="B150" s="38">
        <v>45613</v>
      </c>
      <c r="C150" s="38" t="str">
        <f t="shared" si="8"/>
        <v>17</v>
      </c>
      <c r="D150" s="38" t="str">
        <f t="shared" si="9"/>
        <v>11</v>
      </c>
      <c r="E150" s="38" t="str">
        <f t="shared" si="10"/>
        <v>2024</v>
      </c>
      <c r="F150" s="39" t="s">
        <v>86</v>
      </c>
      <c r="G150" s="39" t="s">
        <v>87</v>
      </c>
      <c r="H150" s="39" t="s">
        <v>80</v>
      </c>
      <c r="I150" s="39" t="s">
        <v>81</v>
      </c>
      <c r="J150" s="39" t="s">
        <v>19</v>
      </c>
      <c r="K150" s="40">
        <v>2</v>
      </c>
      <c r="L150" s="41">
        <v>699.99</v>
      </c>
      <c r="M150" s="39" t="s">
        <v>34</v>
      </c>
      <c r="N150" s="39" t="s">
        <v>50</v>
      </c>
      <c r="O150" s="39" t="s">
        <v>36</v>
      </c>
      <c r="P150" s="38">
        <v>44770</v>
      </c>
      <c r="Q150" s="42">
        <v>1399.98</v>
      </c>
      <c r="R150" s="1"/>
      <c r="S150" s="5"/>
      <c r="T150" s="56">
        <f>' Dataset'!$B150-' Dataset'!$P150</f>
        <v>843</v>
      </c>
      <c r="U150" s="57">
        <f>EOMONTH(' Dataset'!$B150, 0)</f>
        <v>45626</v>
      </c>
      <c r="V150" s="58">
        <v>1399.98</v>
      </c>
    </row>
    <row r="151" spans="1:22" ht="15.75" customHeight="1" x14ac:dyDescent="0.3">
      <c r="A151" s="37" t="s">
        <v>289</v>
      </c>
      <c r="B151" s="38">
        <v>45617</v>
      </c>
      <c r="C151" s="38" t="str">
        <f t="shared" si="8"/>
        <v>21</v>
      </c>
      <c r="D151" s="38" t="str">
        <f t="shared" si="9"/>
        <v>11</v>
      </c>
      <c r="E151" s="38" t="str">
        <f t="shared" si="10"/>
        <v>2024</v>
      </c>
      <c r="F151" s="39" t="s">
        <v>123</v>
      </c>
      <c r="G151" s="39" t="s">
        <v>124</v>
      </c>
      <c r="H151" s="39" t="s">
        <v>126</v>
      </c>
      <c r="I151" s="39" t="s">
        <v>127</v>
      </c>
      <c r="J151" s="39" t="s">
        <v>46</v>
      </c>
      <c r="K151" s="40">
        <v>4</v>
      </c>
      <c r="L151" s="41">
        <v>199.99</v>
      </c>
      <c r="M151" s="39" t="s">
        <v>57</v>
      </c>
      <c r="N151" s="39" t="s">
        <v>21</v>
      </c>
      <c r="O151" s="39" t="s">
        <v>27</v>
      </c>
      <c r="P151" s="38">
        <v>44427</v>
      </c>
      <c r="Q151" s="42">
        <v>799.96</v>
      </c>
      <c r="R151" s="1"/>
      <c r="S151" s="5"/>
      <c r="T151" s="56">
        <f>' Dataset'!$B151-' Dataset'!$P151</f>
        <v>1190</v>
      </c>
      <c r="U151" s="57">
        <f>EOMONTH(' Dataset'!$B151, 0)</f>
        <v>45626</v>
      </c>
      <c r="V151" s="58">
        <v>799.96</v>
      </c>
    </row>
    <row r="152" spans="1:22" ht="15.75" customHeight="1" x14ac:dyDescent="0.3">
      <c r="A152" s="37" t="s">
        <v>290</v>
      </c>
      <c r="B152" s="38">
        <v>45619</v>
      </c>
      <c r="C152" s="38" t="str">
        <f t="shared" si="8"/>
        <v>23</v>
      </c>
      <c r="D152" s="38" t="str">
        <f t="shared" si="9"/>
        <v>11</v>
      </c>
      <c r="E152" s="38" t="str">
        <f t="shared" si="10"/>
        <v>2024</v>
      </c>
      <c r="F152" s="39" t="s">
        <v>192</v>
      </c>
      <c r="G152" s="39" t="s">
        <v>193</v>
      </c>
      <c r="H152" s="39" t="s">
        <v>31</v>
      </c>
      <c r="I152" s="39" t="s">
        <v>32</v>
      </c>
      <c r="J152" s="39" t="s">
        <v>33</v>
      </c>
      <c r="K152" s="40">
        <v>1</v>
      </c>
      <c r="L152" s="41">
        <v>59.99</v>
      </c>
      <c r="M152" s="39" t="s">
        <v>57</v>
      </c>
      <c r="N152" s="39" t="s">
        <v>50</v>
      </c>
      <c r="O152" s="39" t="s">
        <v>36</v>
      </c>
      <c r="P152" s="38">
        <v>44560</v>
      </c>
      <c r="Q152" s="42">
        <v>59.99</v>
      </c>
      <c r="R152" s="1"/>
      <c r="S152" s="5"/>
      <c r="T152" s="56">
        <f>' Dataset'!$B152-' Dataset'!$P152</f>
        <v>1059</v>
      </c>
      <c r="U152" s="57">
        <f>EOMONTH(' Dataset'!$B152, 0)</f>
        <v>45626</v>
      </c>
      <c r="V152" s="58">
        <v>59.99</v>
      </c>
    </row>
    <row r="153" spans="1:22" ht="15.75" customHeight="1" x14ac:dyDescent="0.3">
      <c r="A153" s="37" t="s">
        <v>291</v>
      </c>
      <c r="B153" s="38">
        <v>45619</v>
      </c>
      <c r="C153" s="38" t="str">
        <f t="shared" si="8"/>
        <v>23</v>
      </c>
      <c r="D153" s="38" t="str">
        <f t="shared" si="9"/>
        <v>11</v>
      </c>
      <c r="E153" s="38" t="str">
        <f t="shared" si="10"/>
        <v>2024</v>
      </c>
      <c r="F153" s="39" t="s">
        <v>154</v>
      </c>
      <c r="G153" s="39" t="s">
        <v>155</v>
      </c>
      <c r="H153" s="39" t="s">
        <v>80</v>
      </c>
      <c r="I153" s="39" t="s">
        <v>81</v>
      </c>
      <c r="J153" s="39" t="s">
        <v>19</v>
      </c>
      <c r="K153" s="40">
        <v>3</v>
      </c>
      <c r="L153" s="41">
        <v>699.99</v>
      </c>
      <c r="M153" s="39" t="s">
        <v>34</v>
      </c>
      <c r="N153" s="39" t="s">
        <v>50</v>
      </c>
      <c r="O153" s="39" t="s">
        <v>36</v>
      </c>
      <c r="P153" s="38">
        <v>44583</v>
      </c>
      <c r="Q153" s="42">
        <v>2099.9699999999998</v>
      </c>
      <c r="R153" s="1"/>
      <c r="S153" s="5"/>
      <c r="T153" s="56">
        <f>' Dataset'!$B153-' Dataset'!$P153</f>
        <v>1036</v>
      </c>
      <c r="U153" s="57">
        <f>EOMONTH(' Dataset'!$B153, 0)</f>
        <v>45626</v>
      </c>
      <c r="V153" s="58">
        <v>2099.9699999999998</v>
      </c>
    </row>
    <row r="154" spans="1:22" ht="15.75" customHeight="1" x14ac:dyDescent="0.3">
      <c r="A154" s="37" t="s">
        <v>292</v>
      </c>
      <c r="B154" s="38">
        <v>45622</v>
      </c>
      <c r="C154" s="38" t="str">
        <f t="shared" si="8"/>
        <v>26</v>
      </c>
      <c r="D154" s="38" t="str">
        <f t="shared" si="9"/>
        <v>11</v>
      </c>
      <c r="E154" s="38" t="str">
        <f t="shared" si="10"/>
        <v>2024</v>
      </c>
      <c r="F154" s="39" t="s">
        <v>293</v>
      </c>
      <c r="G154" s="39" t="s">
        <v>294</v>
      </c>
      <c r="H154" s="39" t="s">
        <v>17</v>
      </c>
      <c r="I154" s="39" t="s">
        <v>18</v>
      </c>
      <c r="J154" s="39" t="s">
        <v>19</v>
      </c>
      <c r="K154" s="40">
        <v>5</v>
      </c>
      <c r="L154" s="41">
        <v>249.99</v>
      </c>
      <c r="M154" s="39" t="s">
        <v>26</v>
      </c>
      <c r="N154" s="39" t="s">
        <v>40</v>
      </c>
      <c r="O154" s="39" t="s">
        <v>22</v>
      </c>
      <c r="P154" s="38">
        <v>44873</v>
      </c>
      <c r="Q154" s="42">
        <v>1249.95</v>
      </c>
      <c r="R154" s="1"/>
      <c r="S154" s="5"/>
      <c r="T154" s="56">
        <f>' Dataset'!$B154-' Dataset'!$P154</f>
        <v>749</v>
      </c>
      <c r="U154" s="57">
        <f>EOMONTH(' Dataset'!$B154, 0)</f>
        <v>45626</v>
      </c>
      <c r="V154" s="58">
        <v>1249.95</v>
      </c>
    </row>
    <row r="155" spans="1:22" ht="15.75" customHeight="1" x14ac:dyDescent="0.3">
      <c r="A155" s="37" t="s">
        <v>295</v>
      </c>
      <c r="B155" s="38">
        <v>45623</v>
      </c>
      <c r="C155" s="38" t="str">
        <f t="shared" si="8"/>
        <v>27</v>
      </c>
      <c r="D155" s="38" t="str">
        <f t="shared" si="9"/>
        <v>11</v>
      </c>
      <c r="E155" s="38" t="str">
        <f t="shared" si="10"/>
        <v>2024</v>
      </c>
      <c r="F155" s="39" t="s">
        <v>112</v>
      </c>
      <c r="G155" s="39" t="s">
        <v>113</v>
      </c>
      <c r="H155" s="39" t="s">
        <v>44</v>
      </c>
      <c r="I155" s="39" t="s">
        <v>45</v>
      </c>
      <c r="J155" s="39" t="s">
        <v>46</v>
      </c>
      <c r="K155" s="40">
        <v>2</v>
      </c>
      <c r="L155" s="41">
        <v>149.99</v>
      </c>
      <c r="M155" s="39" t="s">
        <v>20</v>
      </c>
      <c r="N155" s="39" t="s">
        <v>35</v>
      </c>
      <c r="O155" s="39" t="s">
        <v>36</v>
      </c>
      <c r="P155" s="38">
        <v>45101</v>
      </c>
      <c r="Q155" s="42">
        <v>299.98</v>
      </c>
      <c r="R155" s="1"/>
      <c r="S155" s="5"/>
      <c r="T155" s="56">
        <f>' Dataset'!$B155-' Dataset'!$P155</f>
        <v>522</v>
      </c>
      <c r="U155" s="57">
        <f>EOMONTH(' Dataset'!$B155, 0)</f>
        <v>45626</v>
      </c>
      <c r="V155" s="58">
        <v>299.98</v>
      </c>
    </row>
    <row r="156" spans="1:22" ht="15.75" customHeight="1" x14ac:dyDescent="0.3">
      <c r="A156" s="37" t="s">
        <v>296</v>
      </c>
      <c r="B156" s="38">
        <v>45627</v>
      </c>
      <c r="C156" s="38" t="str">
        <f t="shared" si="8"/>
        <v>01</v>
      </c>
      <c r="D156" s="38" t="str">
        <f t="shared" si="9"/>
        <v>12</v>
      </c>
      <c r="E156" s="38" t="str">
        <f t="shared" si="10"/>
        <v>2024</v>
      </c>
      <c r="F156" s="39" t="s">
        <v>29</v>
      </c>
      <c r="G156" s="39" t="s">
        <v>30</v>
      </c>
      <c r="H156" s="39" t="s">
        <v>105</v>
      </c>
      <c r="I156" s="39" t="s">
        <v>106</v>
      </c>
      <c r="J156" s="39" t="s">
        <v>46</v>
      </c>
      <c r="K156" s="40">
        <v>3</v>
      </c>
      <c r="L156" s="41">
        <v>299.99</v>
      </c>
      <c r="M156" s="39" t="s">
        <v>20</v>
      </c>
      <c r="N156" s="39" t="s">
        <v>35</v>
      </c>
      <c r="O156" s="39" t="s">
        <v>27</v>
      </c>
      <c r="P156" s="38">
        <v>44659</v>
      </c>
      <c r="Q156" s="42">
        <v>899.97</v>
      </c>
      <c r="R156" s="1"/>
      <c r="S156" s="5"/>
      <c r="T156" s="56">
        <f>' Dataset'!$B156-' Dataset'!$P156</f>
        <v>968</v>
      </c>
      <c r="U156" s="57">
        <f>EOMONTH(' Dataset'!$B156, 0)</f>
        <v>45657</v>
      </c>
      <c r="V156" s="58">
        <v>899.97</v>
      </c>
    </row>
    <row r="157" spans="1:22" ht="15.75" customHeight="1" x14ac:dyDescent="0.3">
      <c r="A157" s="37" t="s">
        <v>297</v>
      </c>
      <c r="B157" s="38">
        <v>45627</v>
      </c>
      <c r="C157" s="38" t="str">
        <f t="shared" si="8"/>
        <v>01</v>
      </c>
      <c r="D157" s="38" t="str">
        <f t="shared" si="9"/>
        <v>12</v>
      </c>
      <c r="E157" s="38" t="str">
        <f t="shared" si="10"/>
        <v>2024</v>
      </c>
      <c r="F157" s="39" t="s">
        <v>55</v>
      </c>
      <c r="G157" s="39" t="s">
        <v>56</v>
      </c>
      <c r="H157" s="39" t="s">
        <v>17</v>
      </c>
      <c r="I157" s="39" t="s">
        <v>18</v>
      </c>
      <c r="J157" s="39" t="s">
        <v>19</v>
      </c>
      <c r="K157" s="40">
        <v>5</v>
      </c>
      <c r="L157" s="41">
        <v>249.99</v>
      </c>
      <c r="M157" s="39" t="s">
        <v>20</v>
      </c>
      <c r="N157" s="39" t="s">
        <v>21</v>
      </c>
      <c r="O157" s="39" t="s">
        <v>27</v>
      </c>
      <c r="P157" s="38">
        <v>44485</v>
      </c>
      <c r="Q157" s="42">
        <v>1249.95</v>
      </c>
      <c r="R157" s="1"/>
      <c r="S157" s="5"/>
      <c r="T157" s="56">
        <f>' Dataset'!$B157-' Dataset'!$P157</f>
        <v>1142</v>
      </c>
      <c r="U157" s="57">
        <f>EOMONTH(' Dataset'!$B157, 0)</f>
        <v>45657</v>
      </c>
      <c r="V157" s="58">
        <v>1249.95</v>
      </c>
    </row>
    <row r="158" spans="1:22" ht="15.75" customHeight="1" x14ac:dyDescent="0.3">
      <c r="A158" s="37" t="s">
        <v>298</v>
      </c>
      <c r="B158" s="38">
        <v>45627</v>
      </c>
      <c r="C158" s="38" t="str">
        <f t="shared" si="8"/>
        <v>01</v>
      </c>
      <c r="D158" s="38" t="str">
        <f t="shared" si="9"/>
        <v>12</v>
      </c>
      <c r="E158" s="38" t="str">
        <f t="shared" si="10"/>
        <v>2024</v>
      </c>
      <c r="F158" s="39" t="s">
        <v>24</v>
      </c>
      <c r="G158" s="39" t="s">
        <v>25</v>
      </c>
      <c r="H158" s="39" t="s">
        <v>52</v>
      </c>
      <c r="I158" s="39" t="s">
        <v>53</v>
      </c>
      <c r="J158" s="39" t="s">
        <v>19</v>
      </c>
      <c r="K158" s="40">
        <v>2</v>
      </c>
      <c r="L158" s="41">
        <v>149.99</v>
      </c>
      <c r="M158" s="39" t="s">
        <v>20</v>
      </c>
      <c r="N158" s="39" t="s">
        <v>35</v>
      </c>
      <c r="O158" s="39" t="s">
        <v>27</v>
      </c>
      <c r="P158" s="38">
        <v>44475</v>
      </c>
      <c r="Q158" s="42">
        <v>299.98</v>
      </c>
      <c r="R158" s="1"/>
      <c r="S158" s="5"/>
      <c r="T158" s="56">
        <f>' Dataset'!$B158-' Dataset'!$P158</f>
        <v>1152</v>
      </c>
      <c r="U158" s="57">
        <f>EOMONTH(' Dataset'!$B158, 0)</f>
        <v>45657</v>
      </c>
      <c r="V158" s="58">
        <v>299.98</v>
      </c>
    </row>
    <row r="159" spans="1:22" ht="15.75" customHeight="1" x14ac:dyDescent="0.3">
      <c r="A159" s="37" t="s">
        <v>299</v>
      </c>
      <c r="B159" s="38">
        <v>45627</v>
      </c>
      <c r="C159" s="38" t="str">
        <f t="shared" si="8"/>
        <v>01</v>
      </c>
      <c r="D159" s="38" t="str">
        <f t="shared" si="9"/>
        <v>12</v>
      </c>
      <c r="E159" s="38" t="str">
        <f t="shared" si="10"/>
        <v>2024</v>
      </c>
      <c r="F159" s="39" t="s">
        <v>86</v>
      </c>
      <c r="G159" s="39" t="s">
        <v>87</v>
      </c>
      <c r="H159" s="39" t="s">
        <v>80</v>
      </c>
      <c r="I159" s="39" t="s">
        <v>81</v>
      </c>
      <c r="J159" s="39" t="s">
        <v>19</v>
      </c>
      <c r="K159" s="40">
        <v>5</v>
      </c>
      <c r="L159" s="41">
        <v>699.99</v>
      </c>
      <c r="M159" s="39" t="s">
        <v>57</v>
      </c>
      <c r="N159" s="39" t="s">
        <v>50</v>
      </c>
      <c r="O159" s="39" t="s">
        <v>36</v>
      </c>
      <c r="P159" s="38">
        <v>44944</v>
      </c>
      <c r="Q159" s="42">
        <v>3499.95</v>
      </c>
      <c r="R159" s="1"/>
      <c r="S159" s="5"/>
      <c r="T159" s="56">
        <f>' Dataset'!$B159-' Dataset'!$P159</f>
        <v>683</v>
      </c>
      <c r="U159" s="57">
        <f>EOMONTH(' Dataset'!$B159, 0)</f>
        <v>45657</v>
      </c>
      <c r="V159" s="58">
        <v>3499.95</v>
      </c>
    </row>
    <row r="160" spans="1:22" ht="15.75" customHeight="1" x14ac:dyDescent="0.3">
      <c r="A160" s="37" t="s">
        <v>300</v>
      </c>
      <c r="B160" s="38">
        <v>45629</v>
      </c>
      <c r="C160" s="38" t="str">
        <f t="shared" si="8"/>
        <v>03</v>
      </c>
      <c r="D160" s="38" t="str">
        <f t="shared" si="9"/>
        <v>12</v>
      </c>
      <c r="E160" s="38" t="str">
        <f t="shared" si="10"/>
        <v>2024</v>
      </c>
      <c r="F160" s="39" t="s">
        <v>252</v>
      </c>
      <c r="G160" s="39" t="s">
        <v>253</v>
      </c>
      <c r="H160" s="39" t="s">
        <v>17</v>
      </c>
      <c r="I160" s="39" t="s">
        <v>18</v>
      </c>
      <c r="J160" s="39" t="s">
        <v>19</v>
      </c>
      <c r="K160" s="40">
        <v>4</v>
      </c>
      <c r="L160" s="41">
        <v>249.99</v>
      </c>
      <c r="M160" s="39" t="s">
        <v>34</v>
      </c>
      <c r="N160" s="39" t="s">
        <v>63</v>
      </c>
      <c r="O160" s="39" t="s">
        <v>27</v>
      </c>
      <c r="P160" s="38">
        <v>45098</v>
      </c>
      <c r="Q160" s="42">
        <v>999.96</v>
      </c>
      <c r="R160" s="1"/>
      <c r="S160" s="5"/>
      <c r="T160" s="56">
        <f>' Dataset'!$B160-' Dataset'!$P160</f>
        <v>531</v>
      </c>
      <c r="U160" s="57">
        <f>EOMONTH(' Dataset'!$B160, 0)</f>
        <v>45657</v>
      </c>
      <c r="V160" s="58">
        <v>999.96</v>
      </c>
    </row>
    <row r="161" spans="1:22" ht="15.75" customHeight="1" x14ac:dyDescent="0.3">
      <c r="A161" s="37" t="s">
        <v>301</v>
      </c>
      <c r="B161" s="38">
        <v>45630</v>
      </c>
      <c r="C161" s="38" t="str">
        <f t="shared" si="8"/>
        <v>04</v>
      </c>
      <c r="D161" s="38" t="str">
        <f t="shared" si="9"/>
        <v>12</v>
      </c>
      <c r="E161" s="38" t="str">
        <f t="shared" si="10"/>
        <v>2024</v>
      </c>
      <c r="F161" s="39" t="s">
        <v>48</v>
      </c>
      <c r="G161" s="39" t="s">
        <v>49</v>
      </c>
      <c r="H161" s="39" t="s">
        <v>80</v>
      </c>
      <c r="I161" s="39" t="s">
        <v>81</v>
      </c>
      <c r="J161" s="39" t="s">
        <v>19</v>
      </c>
      <c r="K161" s="40">
        <v>4</v>
      </c>
      <c r="L161" s="41">
        <v>699.99</v>
      </c>
      <c r="M161" s="39" t="s">
        <v>26</v>
      </c>
      <c r="N161" s="39" t="s">
        <v>40</v>
      </c>
      <c r="O161" s="39" t="s">
        <v>27</v>
      </c>
      <c r="P161" s="38">
        <v>44703</v>
      </c>
      <c r="Q161" s="42">
        <v>2799.96</v>
      </c>
      <c r="R161" s="1"/>
      <c r="S161" s="5"/>
      <c r="T161" s="56">
        <f>' Dataset'!$B161-' Dataset'!$P161</f>
        <v>927</v>
      </c>
      <c r="U161" s="57">
        <f>EOMONTH(' Dataset'!$B161, 0)</f>
        <v>45657</v>
      </c>
      <c r="V161" s="58">
        <v>2799.96</v>
      </c>
    </row>
    <row r="162" spans="1:22" ht="15.75" customHeight="1" x14ac:dyDescent="0.3">
      <c r="A162" s="37" t="s">
        <v>302</v>
      </c>
      <c r="B162" s="38">
        <v>45635</v>
      </c>
      <c r="C162" s="38" t="str">
        <f t="shared" si="8"/>
        <v>09</v>
      </c>
      <c r="D162" s="38" t="str">
        <f t="shared" si="9"/>
        <v>12</v>
      </c>
      <c r="E162" s="38" t="str">
        <f t="shared" si="10"/>
        <v>2024</v>
      </c>
      <c r="F162" s="39" t="s">
        <v>108</v>
      </c>
      <c r="G162" s="39" t="s">
        <v>109</v>
      </c>
      <c r="H162" s="39" t="s">
        <v>17</v>
      </c>
      <c r="I162" s="39" t="s">
        <v>18</v>
      </c>
      <c r="J162" s="39" t="s">
        <v>19</v>
      </c>
      <c r="K162" s="40">
        <v>2</v>
      </c>
      <c r="L162" s="41">
        <v>249.99</v>
      </c>
      <c r="M162" s="39" t="s">
        <v>26</v>
      </c>
      <c r="N162" s="39" t="s">
        <v>21</v>
      </c>
      <c r="O162" s="39" t="s">
        <v>27</v>
      </c>
      <c r="P162" s="38">
        <v>44396</v>
      </c>
      <c r="Q162" s="42">
        <v>499.98</v>
      </c>
      <c r="R162" s="1"/>
      <c r="S162" s="5"/>
      <c r="T162" s="56">
        <f>' Dataset'!$B162-' Dataset'!$P162</f>
        <v>1239</v>
      </c>
      <c r="U162" s="57">
        <f>EOMONTH(' Dataset'!$B162, 0)</f>
        <v>45657</v>
      </c>
      <c r="V162" s="58">
        <v>499.98</v>
      </c>
    </row>
    <row r="163" spans="1:22" ht="15.75" customHeight="1" x14ac:dyDescent="0.3">
      <c r="A163" s="37" t="s">
        <v>303</v>
      </c>
      <c r="B163" s="38">
        <v>45635</v>
      </c>
      <c r="C163" s="38" t="str">
        <f t="shared" si="8"/>
        <v>09</v>
      </c>
      <c r="D163" s="38" t="str">
        <f t="shared" si="9"/>
        <v>12</v>
      </c>
      <c r="E163" s="38" t="str">
        <f t="shared" si="10"/>
        <v>2024</v>
      </c>
      <c r="F163" s="39" t="s">
        <v>304</v>
      </c>
      <c r="G163" s="39" t="s">
        <v>305</v>
      </c>
      <c r="H163" s="39" t="s">
        <v>31</v>
      </c>
      <c r="I163" s="39" t="s">
        <v>32</v>
      </c>
      <c r="J163" s="39" t="s">
        <v>33</v>
      </c>
      <c r="K163" s="40">
        <v>3</v>
      </c>
      <c r="L163" s="41">
        <v>59.99</v>
      </c>
      <c r="M163" s="39" t="s">
        <v>20</v>
      </c>
      <c r="N163" s="39" t="s">
        <v>21</v>
      </c>
      <c r="O163" s="39" t="s">
        <v>27</v>
      </c>
      <c r="P163" s="38">
        <v>45052</v>
      </c>
      <c r="Q163" s="42">
        <v>179.97</v>
      </c>
      <c r="R163" s="1"/>
      <c r="S163" s="5"/>
      <c r="T163" s="56">
        <f>' Dataset'!$B163-' Dataset'!$P163</f>
        <v>583</v>
      </c>
      <c r="U163" s="57">
        <f>EOMONTH(' Dataset'!$B163, 0)</f>
        <v>45657</v>
      </c>
      <c r="V163" s="58">
        <v>179.97</v>
      </c>
    </row>
    <row r="164" spans="1:22" ht="15.75" customHeight="1" x14ac:dyDescent="0.3">
      <c r="A164" s="37" t="s">
        <v>306</v>
      </c>
      <c r="B164" s="38">
        <v>45635</v>
      </c>
      <c r="C164" s="38" t="str">
        <f t="shared" si="8"/>
        <v>09</v>
      </c>
      <c r="D164" s="38" t="str">
        <f t="shared" si="9"/>
        <v>12</v>
      </c>
      <c r="E164" s="38" t="str">
        <f t="shared" si="10"/>
        <v>2024</v>
      </c>
      <c r="F164" s="39" t="s">
        <v>141</v>
      </c>
      <c r="G164" s="39" t="s">
        <v>142</v>
      </c>
      <c r="H164" s="39" t="s">
        <v>114</v>
      </c>
      <c r="I164" s="39" t="s">
        <v>115</v>
      </c>
      <c r="J164" s="39" t="s">
        <v>33</v>
      </c>
      <c r="K164" s="40">
        <v>4</v>
      </c>
      <c r="L164" s="41">
        <v>79.989999999999995</v>
      </c>
      <c r="M164" s="39" t="s">
        <v>57</v>
      </c>
      <c r="N164" s="39" t="s">
        <v>63</v>
      </c>
      <c r="O164" s="39" t="s">
        <v>36</v>
      </c>
      <c r="P164" s="38">
        <v>44921</v>
      </c>
      <c r="Q164" s="42">
        <v>319.95999999999998</v>
      </c>
      <c r="R164" s="1"/>
      <c r="S164" s="5"/>
      <c r="T164" s="56">
        <f>' Dataset'!$B164-' Dataset'!$P164</f>
        <v>714</v>
      </c>
      <c r="U164" s="57">
        <f>EOMONTH(' Dataset'!$B164, 0)</f>
        <v>45657</v>
      </c>
      <c r="V164" s="58">
        <v>319.95999999999998</v>
      </c>
    </row>
    <row r="165" spans="1:22" ht="15.75" customHeight="1" x14ac:dyDescent="0.3">
      <c r="A165" s="37" t="s">
        <v>307</v>
      </c>
      <c r="B165" s="38">
        <v>45636</v>
      </c>
      <c r="C165" s="38" t="str">
        <f t="shared" si="8"/>
        <v>10</v>
      </c>
      <c r="D165" s="38" t="str">
        <f t="shared" si="9"/>
        <v>12</v>
      </c>
      <c r="E165" s="38" t="str">
        <f t="shared" si="10"/>
        <v>2024</v>
      </c>
      <c r="F165" s="39" t="s">
        <v>120</v>
      </c>
      <c r="G165" s="39" t="s">
        <v>121</v>
      </c>
      <c r="H165" s="39" t="s">
        <v>114</v>
      </c>
      <c r="I165" s="39" t="s">
        <v>115</v>
      </c>
      <c r="J165" s="39" t="s">
        <v>33</v>
      </c>
      <c r="K165" s="40">
        <v>3</v>
      </c>
      <c r="L165" s="41">
        <v>79.989999999999995</v>
      </c>
      <c r="M165" s="39" t="s">
        <v>57</v>
      </c>
      <c r="N165" s="39" t="s">
        <v>63</v>
      </c>
      <c r="O165" s="39" t="s">
        <v>36</v>
      </c>
      <c r="P165" s="38">
        <v>44779</v>
      </c>
      <c r="Q165" s="42">
        <v>239.97</v>
      </c>
      <c r="R165" s="1"/>
      <c r="S165" s="5"/>
      <c r="T165" s="56">
        <f>' Dataset'!$B165-' Dataset'!$P165</f>
        <v>857</v>
      </c>
      <c r="U165" s="57">
        <f>EOMONTH(' Dataset'!$B165, 0)</f>
        <v>45657</v>
      </c>
      <c r="V165" s="58">
        <v>239.97</v>
      </c>
    </row>
    <row r="166" spans="1:22" ht="15.75" customHeight="1" x14ac:dyDescent="0.3">
      <c r="A166" s="37" t="s">
        <v>308</v>
      </c>
      <c r="B166" s="38">
        <v>45638</v>
      </c>
      <c r="C166" s="38" t="str">
        <f t="shared" si="8"/>
        <v>12</v>
      </c>
      <c r="D166" s="38" t="str">
        <f t="shared" si="9"/>
        <v>12</v>
      </c>
      <c r="E166" s="38" t="str">
        <f t="shared" si="10"/>
        <v>2024</v>
      </c>
      <c r="F166" s="39" t="s">
        <v>72</v>
      </c>
      <c r="G166" s="39" t="s">
        <v>73</v>
      </c>
      <c r="H166" s="39" t="s">
        <v>61</v>
      </c>
      <c r="I166" s="39" t="s">
        <v>62</v>
      </c>
      <c r="J166" s="39" t="s">
        <v>19</v>
      </c>
      <c r="K166" s="40">
        <v>2</v>
      </c>
      <c r="L166" s="41">
        <v>899.99</v>
      </c>
      <c r="M166" s="39" t="s">
        <v>20</v>
      </c>
      <c r="N166" s="39" t="s">
        <v>40</v>
      </c>
      <c r="O166" s="39" t="s">
        <v>22</v>
      </c>
      <c r="P166" s="38">
        <v>44406</v>
      </c>
      <c r="Q166" s="42">
        <v>1799.98</v>
      </c>
      <c r="R166" s="1"/>
      <c r="S166" s="5"/>
      <c r="T166" s="56">
        <f>' Dataset'!$B166-' Dataset'!$P166</f>
        <v>1232</v>
      </c>
      <c r="U166" s="57">
        <f>EOMONTH(' Dataset'!$B166, 0)</f>
        <v>45657</v>
      </c>
      <c r="V166" s="58">
        <v>1799.98</v>
      </c>
    </row>
    <row r="167" spans="1:22" ht="15.75" customHeight="1" x14ac:dyDescent="0.3">
      <c r="A167" s="37" t="s">
        <v>309</v>
      </c>
      <c r="B167" s="38">
        <v>45641</v>
      </c>
      <c r="C167" s="38" t="str">
        <f t="shared" si="8"/>
        <v>15</v>
      </c>
      <c r="D167" s="38" t="str">
        <f t="shared" si="9"/>
        <v>12</v>
      </c>
      <c r="E167" s="38" t="str">
        <f t="shared" si="10"/>
        <v>2024</v>
      </c>
      <c r="F167" s="39" t="s">
        <v>182</v>
      </c>
      <c r="G167" s="39" t="s">
        <v>183</v>
      </c>
      <c r="H167" s="39" t="s">
        <v>44</v>
      </c>
      <c r="I167" s="39" t="s">
        <v>45</v>
      </c>
      <c r="J167" s="39" t="s">
        <v>46</v>
      </c>
      <c r="K167" s="40">
        <v>1</v>
      </c>
      <c r="L167" s="41">
        <v>149.99</v>
      </c>
      <c r="M167" s="39" t="s">
        <v>57</v>
      </c>
      <c r="N167" s="39" t="s">
        <v>63</v>
      </c>
      <c r="O167" s="39" t="s">
        <v>36</v>
      </c>
      <c r="P167" s="38">
        <v>45200</v>
      </c>
      <c r="Q167" s="42">
        <v>149.99</v>
      </c>
      <c r="R167" s="1"/>
      <c r="S167" s="5"/>
      <c r="T167" s="56">
        <f>' Dataset'!$B167-' Dataset'!$P167</f>
        <v>441</v>
      </c>
      <c r="U167" s="57">
        <f>EOMONTH(' Dataset'!$B167, 0)</f>
        <v>45657</v>
      </c>
      <c r="V167" s="58">
        <v>149.99</v>
      </c>
    </row>
    <row r="168" spans="1:22" ht="15.75" customHeight="1" x14ac:dyDescent="0.3">
      <c r="A168" s="37" t="s">
        <v>310</v>
      </c>
      <c r="B168" s="38">
        <v>45641</v>
      </c>
      <c r="C168" s="38" t="str">
        <f t="shared" si="8"/>
        <v>15</v>
      </c>
      <c r="D168" s="38" t="str">
        <f t="shared" si="9"/>
        <v>12</v>
      </c>
      <c r="E168" s="38" t="str">
        <f t="shared" si="10"/>
        <v>2024</v>
      </c>
      <c r="F168" s="39" t="s">
        <v>138</v>
      </c>
      <c r="G168" s="39" t="s">
        <v>139</v>
      </c>
      <c r="H168" s="39" t="s">
        <v>105</v>
      </c>
      <c r="I168" s="39" t="s">
        <v>106</v>
      </c>
      <c r="J168" s="39" t="s">
        <v>46</v>
      </c>
      <c r="K168" s="40">
        <v>2</v>
      </c>
      <c r="L168" s="41">
        <v>299.99</v>
      </c>
      <c r="M168" s="39" t="s">
        <v>20</v>
      </c>
      <c r="N168" s="39" t="s">
        <v>63</v>
      </c>
      <c r="O168" s="39" t="s">
        <v>27</v>
      </c>
      <c r="P168" s="38">
        <v>44724</v>
      </c>
      <c r="Q168" s="42">
        <v>599.98</v>
      </c>
      <c r="R168" s="1"/>
      <c r="S168" s="5"/>
      <c r="T168" s="56">
        <f>' Dataset'!$B168-' Dataset'!$P168</f>
        <v>917</v>
      </c>
      <c r="U168" s="57">
        <f>EOMONTH(' Dataset'!$B168, 0)</f>
        <v>45657</v>
      </c>
      <c r="V168" s="58">
        <v>599.98</v>
      </c>
    </row>
    <row r="169" spans="1:22" ht="15.75" customHeight="1" x14ac:dyDescent="0.3">
      <c r="A169" s="37" t="s">
        <v>311</v>
      </c>
      <c r="B169" s="38">
        <v>45644</v>
      </c>
      <c r="C169" s="38" t="str">
        <f t="shared" si="8"/>
        <v>18</v>
      </c>
      <c r="D169" s="38" t="str">
        <f t="shared" si="9"/>
        <v>12</v>
      </c>
      <c r="E169" s="38" t="str">
        <f t="shared" si="10"/>
        <v>2024</v>
      </c>
      <c r="F169" s="39" t="s">
        <v>132</v>
      </c>
      <c r="G169" s="39" t="s">
        <v>133</v>
      </c>
      <c r="H169" s="39" t="s">
        <v>31</v>
      </c>
      <c r="I169" s="39" t="s">
        <v>32</v>
      </c>
      <c r="J169" s="39" t="s">
        <v>33</v>
      </c>
      <c r="K169" s="40">
        <v>2</v>
      </c>
      <c r="L169" s="41">
        <v>59.99</v>
      </c>
      <c r="M169" s="39" t="s">
        <v>20</v>
      </c>
      <c r="N169" s="39" t="s">
        <v>50</v>
      </c>
      <c r="O169" s="39" t="s">
        <v>22</v>
      </c>
      <c r="P169" s="38">
        <v>45191</v>
      </c>
      <c r="Q169" s="42">
        <v>119.98</v>
      </c>
      <c r="R169" s="1"/>
      <c r="S169" s="5"/>
      <c r="T169" s="56">
        <f>' Dataset'!$B169-' Dataset'!$P169</f>
        <v>453</v>
      </c>
      <c r="U169" s="57">
        <f>EOMONTH(' Dataset'!$B169, 0)</f>
        <v>45657</v>
      </c>
      <c r="V169" s="58">
        <v>119.98</v>
      </c>
    </row>
    <row r="170" spans="1:22" ht="15.75" customHeight="1" x14ac:dyDescent="0.3">
      <c r="A170" s="37" t="s">
        <v>312</v>
      </c>
      <c r="B170" s="38">
        <v>45645</v>
      </c>
      <c r="C170" s="38" t="str">
        <f t="shared" si="8"/>
        <v>19</v>
      </c>
      <c r="D170" s="38" t="str">
        <f t="shared" si="9"/>
        <v>12</v>
      </c>
      <c r="E170" s="38" t="str">
        <f t="shared" si="10"/>
        <v>2024</v>
      </c>
      <c r="F170" s="39" t="s">
        <v>182</v>
      </c>
      <c r="G170" s="39" t="s">
        <v>183</v>
      </c>
      <c r="H170" s="39" t="s">
        <v>117</v>
      </c>
      <c r="I170" s="39" t="s">
        <v>118</v>
      </c>
      <c r="J170" s="39" t="s">
        <v>19</v>
      </c>
      <c r="K170" s="40">
        <v>1</v>
      </c>
      <c r="L170" s="41">
        <v>89.99</v>
      </c>
      <c r="M170" s="39" t="s">
        <v>57</v>
      </c>
      <c r="N170" s="39" t="s">
        <v>21</v>
      </c>
      <c r="O170" s="39" t="s">
        <v>36</v>
      </c>
      <c r="P170" s="38">
        <v>44760</v>
      </c>
      <c r="Q170" s="42">
        <v>89.99</v>
      </c>
      <c r="R170" s="1"/>
      <c r="S170" s="5"/>
      <c r="T170" s="56">
        <f>' Dataset'!$B170-' Dataset'!$P170</f>
        <v>885</v>
      </c>
      <c r="U170" s="57">
        <f>EOMONTH(' Dataset'!$B170, 0)</f>
        <v>45657</v>
      </c>
      <c r="V170" s="58">
        <v>89.99</v>
      </c>
    </row>
    <row r="171" spans="1:22" ht="15.75" customHeight="1" x14ac:dyDescent="0.3">
      <c r="A171" s="37" t="s">
        <v>313</v>
      </c>
      <c r="B171" s="38">
        <v>45645</v>
      </c>
      <c r="C171" s="38" t="str">
        <f t="shared" si="8"/>
        <v>19</v>
      </c>
      <c r="D171" s="38" t="str">
        <f t="shared" si="9"/>
        <v>12</v>
      </c>
      <c r="E171" s="38" t="str">
        <f t="shared" si="10"/>
        <v>2024</v>
      </c>
      <c r="F171" s="39" t="s">
        <v>147</v>
      </c>
      <c r="G171" s="39" t="s">
        <v>148</v>
      </c>
      <c r="H171" s="39" t="s">
        <v>61</v>
      </c>
      <c r="I171" s="39" t="s">
        <v>62</v>
      </c>
      <c r="J171" s="39" t="s">
        <v>19</v>
      </c>
      <c r="K171" s="40">
        <v>5</v>
      </c>
      <c r="L171" s="41">
        <v>899.99</v>
      </c>
      <c r="M171" s="39" t="s">
        <v>57</v>
      </c>
      <c r="N171" s="39" t="s">
        <v>63</v>
      </c>
      <c r="O171" s="39" t="s">
        <v>36</v>
      </c>
      <c r="P171" s="38">
        <v>44625</v>
      </c>
      <c r="Q171" s="42">
        <v>4499.95</v>
      </c>
      <c r="R171" s="1"/>
      <c r="S171" s="5"/>
      <c r="T171" s="56">
        <f>' Dataset'!$B171-' Dataset'!$P171</f>
        <v>1020</v>
      </c>
      <c r="U171" s="57">
        <f>EOMONTH(' Dataset'!$B171, 0)</f>
        <v>45657</v>
      </c>
      <c r="V171" s="58">
        <v>4499.95</v>
      </c>
    </row>
    <row r="172" spans="1:22" ht="15.75" customHeight="1" x14ac:dyDescent="0.3">
      <c r="A172" s="37" t="s">
        <v>314</v>
      </c>
      <c r="B172" s="38">
        <v>45646</v>
      </c>
      <c r="C172" s="38" t="str">
        <f t="shared" si="8"/>
        <v>20</v>
      </c>
      <c r="D172" s="38" t="str">
        <f t="shared" si="9"/>
        <v>12</v>
      </c>
      <c r="E172" s="38" t="str">
        <f t="shared" si="10"/>
        <v>2024</v>
      </c>
      <c r="F172" s="39" t="s">
        <v>42</v>
      </c>
      <c r="G172" s="39" t="s">
        <v>43</v>
      </c>
      <c r="H172" s="39" t="s">
        <v>44</v>
      </c>
      <c r="I172" s="39" t="s">
        <v>45</v>
      </c>
      <c r="J172" s="39" t="s">
        <v>46</v>
      </c>
      <c r="K172" s="40">
        <v>2</v>
      </c>
      <c r="L172" s="41">
        <v>149.99</v>
      </c>
      <c r="M172" s="39" t="s">
        <v>20</v>
      </c>
      <c r="N172" s="39" t="s">
        <v>35</v>
      </c>
      <c r="O172" s="39" t="s">
        <v>22</v>
      </c>
      <c r="P172" s="38">
        <v>45239</v>
      </c>
      <c r="Q172" s="42">
        <v>299.98</v>
      </c>
      <c r="R172" s="1"/>
      <c r="S172" s="5"/>
      <c r="T172" s="56">
        <f>' Dataset'!$B172-' Dataset'!$P172</f>
        <v>407</v>
      </c>
      <c r="U172" s="57">
        <f>EOMONTH(' Dataset'!$B172, 0)</f>
        <v>45657</v>
      </c>
      <c r="V172" s="58">
        <v>299.98</v>
      </c>
    </row>
    <row r="173" spans="1:22" ht="15.75" customHeight="1" x14ac:dyDescent="0.3">
      <c r="A173" s="37" t="s">
        <v>315</v>
      </c>
      <c r="B173" s="38">
        <v>45648</v>
      </c>
      <c r="C173" s="38" t="str">
        <f t="shared" si="8"/>
        <v>22</v>
      </c>
      <c r="D173" s="38" t="str">
        <f t="shared" si="9"/>
        <v>12</v>
      </c>
      <c r="E173" s="38" t="str">
        <f t="shared" si="10"/>
        <v>2024</v>
      </c>
      <c r="F173" s="39" t="s">
        <v>112</v>
      </c>
      <c r="G173" s="39" t="s">
        <v>113</v>
      </c>
      <c r="H173" s="39" t="s">
        <v>52</v>
      </c>
      <c r="I173" s="39" t="s">
        <v>53</v>
      </c>
      <c r="J173" s="39" t="s">
        <v>19</v>
      </c>
      <c r="K173" s="40">
        <v>2</v>
      </c>
      <c r="L173" s="41">
        <v>149.99</v>
      </c>
      <c r="M173" s="39" t="s">
        <v>57</v>
      </c>
      <c r="N173" s="39" t="s">
        <v>50</v>
      </c>
      <c r="O173" s="39" t="s">
        <v>27</v>
      </c>
      <c r="P173" s="38">
        <v>45280</v>
      </c>
      <c r="Q173" s="42">
        <v>299.98</v>
      </c>
      <c r="R173" s="1"/>
      <c r="S173" s="5"/>
      <c r="T173" s="56">
        <f>' Dataset'!$B173-' Dataset'!$P173</f>
        <v>368</v>
      </c>
      <c r="U173" s="57">
        <f>EOMONTH(' Dataset'!$B173, 0)</f>
        <v>45657</v>
      </c>
      <c r="V173" s="58">
        <v>299.98</v>
      </c>
    </row>
    <row r="174" spans="1:22" ht="15.75" customHeight="1" x14ac:dyDescent="0.3">
      <c r="A174" s="37" t="s">
        <v>316</v>
      </c>
      <c r="B174" s="38">
        <v>45648</v>
      </c>
      <c r="C174" s="38" t="str">
        <f t="shared" si="8"/>
        <v>22</v>
      </c>
      <c r="D174" s="38" t="str">
        <f t="shared" si="9"/>
        <v>12</v>
      </c>
      <c r="E174" s="38" t="str">
        <f t="shared" si="10"/>
        <v>2024</v>
      </c>
      <c r="F174" s="39" t="s">
        <v>182</v>
      </c>
      <c r="G174" s="39" t="s">
        <v>183</v>
      </c>
      <c r="H174" s="39" t="s">
        <v>44</v>
      </c>
      <c r="I174" s="39" t="s">
        <v>45</v>
      </c>
      <c r="J174" s="39" t="s">
        <v>46</v>
      </c>
      <c r="K174" s="40">
        <v>3</v>
      </c>
      <c r="L174" s="41">
        <v>149.99</v>
      </c>
      <c r="M174" s="39" t="s">
        <v>57</v>
      </c>
      <c r="N174" s="39" t="s">
        <v>40</v>
      </c>
      <c r="O174" s="39" t="s">
        <v>36</v>
      </c>
      <c r="P174" s="38">
        <v>44522</v>
      </c>
      <c r="Q174" s="42">
        <v>449.97</v>
      </c>
      <c r="R174" s="1"/>
      <c r="S174" s="5"/>
      <c r="T174" s="56">
        <f>' Dataset'!$B174-' Dataset'!$P174</f>
        <v>1126</v>
      </c>
      <c r="U174" s="57">
        <f>EOMONTH(' Dataset'!$B174, 0)</f>
        <v>45657</v>
      </c>
      <c r="V174" s="58">
        <v>449.97</v>
      </c>
    </row>
    <row r="175" spans="1:22" ht="15.75" customHeight="1" x14ac:dyDescent="0.3">
      <c r="A175" s="37" t="s">
        <v>317</v>
      </c>
      <c r="B175" s="38">
        <v>45649</v>
      </c>
      <c r="C175" s="38" t="str">
        <f t="shared" si="8"/>
        <v>23</v>
      </c>
      <c r="D175" s="38" t="str">
        <f t="shared" si="9"/>
        <v>12</v>
      </c>
      <c r="E175" s="38" t="str">
        <f t="shared" si="10"/>
        <v>2024</v>
      </c>
      <c r="F175" s="39" t="s">
        <v>29</v>
      </c>
      <c r="G175" s="39" t="s">
        <v>30</v>
      </c>
      <c r="H175" s="39" t="s">
        <v>105</v>
      </c>
      <c r="I175" s="39" t="s">
        <v>106</v>
      </c>
      <c r="J175" s="39" t="s">
        <v>46</v>
      </c>
      <c r="K175" s="40">
        <v>2</v>
      </c>
      <c r="L175" s="41">
        <v>299.99</v>
      </c>
      <c r="M175" s="39" t="s">
        <v>34</v>
      </c>
      <c r="N175" s="39" t="s">
        <v>35</v>
      </c>
      <c r="O175" s="39" t="s">
        <v>22</v>
      </c>
      <c r="P175" s="38">
        <v>44721</v>
      </c>
      <c r="Q175" s="42">
        <v>599.98</v>
      </c>
      <c r="R175" s="1"/>
      <c r="S175" s="5"/>
      <c r="T175" s="56">
        <f>' Dataset'!$B175-' Dataset'!$P175</f>
        <v>928</v>
      </c>
      <c r="U175" s="57">
        <f>EOMONTH(' Dataset'!$B175, 0)</f>
        <v>45657</v>
      </c>
      <c r="V175" s="58">
        <v>599.98</v>
      </c>
    </row>
    <row r="176" spans="1:22" ht="15.75" customHeight="1" x14ac:dyDescent="0.3">
      <c r="A176" s="37" t="s">
        <v>318</v>
      </c>
      <c r="B176" s="38">
        <v>45654</v>
      </c>
      <c r="C176" s="38" t="str">
        <f t="shared" si="8"/>
        <v>28</v>
      </c>
      <c r="D176" s="38" t="str">
        <f t="shared" si="9"/>
        <v>12</v>
      </c>
      <c r="E176" s="38" t="str">
        <f t="shared" si="10"/>
        <v>2024</v>
      </c>
      <c r="F176" s="39" t="s">
        <v>42</v>
      </c>
      <c r="G176" s="39" t="s">
        <v>43</v>
      </c>
      <c r="H176" s="39" t="s">
        <v>105</v>
      </c>
      <c r="I176" s="39" t="s">
        <v>106</v>
      </c>
      <c r="J176" s="39" t="s">
        <v>46</v>
      </c>
      <c r="K176" s="40">
        <v>2</v>
      </c>
      <c r="L176" s="41">
        <v>299.99</v>
      </c>
      <c r="M176" s="39" t="s">
        <v>20</v>
      </c>
      <c r="N176" s="39" t="s">
        <v>50</v>
      </c>
      <c r="O176" s="39" t="s">
        <v>22</v>
      </c>
      <c r="P176" s="38">
        <v>44771</v>
      </c>
      <c r="Q176" s="42">
        <v>599.98</v>
      </c>
      <c r="R176" s="1"/>
      <c r="S176" s="5"/>
      <c r="T176" s="56">
        <f>' Dataset'!$B176-' Dataset'!$P176</f>
        <v>883</v>
      </c>
      <c r="U176" s="57">
        <f>EOMONTH(' Dataset'!$B176, 0)</f>
        <v>45657</v>
      </c>
      <c r="V176" s="58">
        <v>599.98</v>
      </c>
    </row>
    <row r="177" spans="1:22" ht="15.75" customHeight="1" x14ac:dyDescent="0.3">
      <c r="A177" s="37" t="s">
        <v>319</v>
      </c>
      <c r="B177" s="38">
        <v>45654</v>
      </c>
      <c r="C177" s="38" t="str">
        <f t="shared" si="8"/>
        <v>28</v>
      </c>
      <c r="D177" s="38" t="str">
        <f t="shared" si="9"/>
        <v>12</v>
      </c>
      <c r="E177" s="38" t="str">
        <f t="shared" si="10"/>
        <v>2024</v>
      </c>
      <c r="F177" s="39" t="s">
        <v>120</v>
      </c>
      <c r="G177" s="39" t="s">
        <v>121</v>
      </c>
      <c r="H177" s="39" t="s">
        <v>126</v>
      </c>
      <c r="I177" s="39" t="s">
        <v>127</v>
      </c>
      <c r="J177" s="39" t="s">
        <v>46</v>
      </c>
      <c r="K177" s="40">
        <v>4</v>
      </c>
      <c r="L177" s="41">
        <v>199.99</v>
      </c>
      <c r="M177" s="39" t="s">
        <v>26</v>
      </c>
      <c r="N177" s="39" t="s">
        <v>21</v>
      </c>
      <c r="O177" s="39" t="s">
        <v>22</v>
      </c>
      <c r="P177" s="38">
        <v>44523</v>
      </c>
      <c r="Q177" s="42">
        <v>799.96</v>
      </c>
      <c r="R177" s="1"/>
      <c r="S177" s="5"/>
      <c r="T177" s="56">
        <f>' Dataset'!$B177-' Dataset'!$P177</f>
        <v>1131</v>
      </c>
      <c r="U177" s="57">
        <f>EOMONTH(' Dataset'!$B177, 0)</f>
        <v>45657</v>
      </c>
      <c r="V177" s="58">
        <v>799.96</v>
      </c>
    </row>
    <row r="178" spans="1:22" ht="15.75" customHeight="1" x14ac:dyDescent="0.3">
      <c r="A178" s="37" t="s">
        <v>320</v>
      </c>
      <c r="B178" s="38">
        <v>45655</v>
      </c>
      <c r="C178" s="38" t="str">
        <f t="shared" si="8"/>
        <v>29</v>
      </c>
      <c r="D178" s="38" t="str">
        <f t="shared" si="9"/>
        <v>12</v>
      </c>
      <c r="E178" s="38" t="str">
        <f t="shared" si="10"/>
        <v>2024</v>
      </c>
      <c r="F178" s="39" t="s">
        <v>59</v>
      </c>
      <c r="G178" s="39" t="s">
        <v>60</v>
      </c>
      <c r="H178" s="39" t="s">
        <v>117</v>
      </c>
      <c r="I178" s="39" t="s">
        <v>118</v>
      </c>
      <c r="J178" s="39" t="s">
        <v>19</v>
      </c>
      <c r="K178" s="40">
        <v>1</v>
      </c>
      <c r="L178" s="41">
        <v>89.99</v>
      </c>
      <c r="M178" s="39" t="s">
        <v>26</v>
      </c>
      <c r="N178" s="39" t="s">
        <v>35</v>
      </c>
      <c r="O178" s="39" t="s">
        <v>27</v>
      </c>
      <c r="P178" s="38">
        <v>44591</v>
      </c>
      <c r="Q178" s="42">
        <v>89.99</v>
      </c>
      <c r="R178" s="1"/>
      <c r="S178" s="5"/>
      <c r="T178" s="56">
        <f>' Dataset'!$B178-' Dataset'!$P178</f>
        <v>1064</v>
      </c>
      <c r="U178" s="57">
        <f>EOMONTH(' Dataset'!$B178, 0)</f>
        <v>45657</v>
      </c>
      <c r="V178" s="58">
        <v>89.99</v>
      </c>
    </row>
    <row r="179" spans="1:22" ht="15.75" customHeight="1" x14ac:dyDescent="0.3">
      <c r="A179" s="37" t="s">
        <v>321</v>
      </c>
      <c r="B179" s="38">
        <v>45655</v>
      </c>
      <c r="C179" s="38" t="str">
        <f t="shared" si="8"/>
        <v>29</v>
      </c>
      <c r="D179" s="38" t="str">
        <f t="shared" si="9"/>
        <v>12</v>
      </c>
      <c r="E179" s="38" t="str">
        <f t="shared" si="10"/>
        <v>2024</v>
      </c>
      <c r="F179" s="39" t="s">
        <v>108</v>
      </c>
      <c r="G179" s="39" t="s">
        <v>109</v>
      </c>
      <c r="H179" s="39" t="s">
        <v>44</v>
      </c>
      <c r="I179" s="39" t="s">
        <v>45</v>
      </c>
      <c r="J179" s="39" t="s">
        <v>46</v>
      </c>
      <c r="K179" s="40">
        <v>5</v>
      </c>
      <c r="L179" s="41">
        <v>149.99</v>
      </c>
      <c r="M179" s="39" t="s">
        <v>20</v>
      </c>
      <c r="N179" s="39" t="s">
        <v>21</v>
      </c>
      <c r="O179" s="39" t="s">
        <v>27</v>
      </c>
      <c r="P179" s="38">
        <v>45347</v>
      </c>
      <c r="Q179" s="42">
        <v>749.95</v>
      </c>
      <c r="R179" s="1"/>
      <c r="S179" s="5"/>
      <c r="T179" s="56">
        <f>' Dataset'!$B179-' Dataset'!$P179</f>
        <v>308</v>
      </c>
      <c r="U179" s="57">
        <f>EOMONTH(' Dataset'!$B179, 0)</f>
        <v>45657</v>
      </c>
      <c r="V179" s="58">
        <v>749.95</v>
      </c>
    </row>
    <row r="180" spans="1:22" ht="15.75" customHeight="1" x14ac:dyDescent="0.3">
      <c r="A180" s="37" t="s">
        <v>322</v>
      </c>
      <c r="B180" s="38">
        <v>45657</v>
      </c>
      <c r="C180" s="38" t="str">
        <f t="shared" si="8"/>
        <v>31</v>
      </c>
      <c r="D180" s="38" t="str">
        <f t="shared" si="9"/>
        <v>12</v>
      </c>
      <c r="E180" s="38" t="str">
        <f t="shared" si="10"/>
        <v>2024</v>
      </c>
      <c r="F180" s="39" t="s">
        <v>86</v>
      </c>
      <c r="G180" s="39" t="s">
        <v>87</v>
      </c>
      <c r="H180" s="39" t="s">
        <v>61</v>
      </c>
      <c r="I180" s="39" t="s">
        <v>62</v>
      </c>
      <c r="J180" s="39" t="s">
        <v>19</v>
      </c>
      <c r="K180" s="40">
        <v>1</v>
      </c>
      <c r="L180" s="41">
        <v>899.99</v>
      </c>
      <c r="M180" s="39" t="s">
        <v>34</v>
      </c>
      <c r="N180" s="39" t="s">
        <v>40</v>
      </c>
      <c r="O180" s="39" t="s">
        <v>27</v>
      </c>
      <c r="P180" s="38">
        <v>45050</v>
      </c>
      <c r="Q180" s="42">
        <v>899.99</v>
      </c>
      <c r="R180" s="1"/>
      <c r="S180" s="5"/>
      <c r="T180" s="56">
        <f>' Dataset'!$B180-' Dataset'!$P180</f>
        <v>607</v>
      </c>
      <c r="U180" s="57">
        <f>EOMONTH(' Dataset'!$B180, 0)</f>
        <v>45657</v>
      </c>
      <c r="V180" s="58">
        <v>899.99</v>
      </c>
    </row>
    <row r="181" spans="1:22" ht="15.75" customHeight="1" x14ac:dyDescent="0.3">
      <c r="A181" s="37" t="s">
        <v>323</v>
      </c>
      <c r="B181" s="38">
        <v>45660</v>
      </c>
      <c r="C181" s="38" t="str">
        <f t="shared" si="8"/>
        <v>03</v>
      </c>
      <c r="D181" s="38" t="str">
        <f t="shared" si="9"/>
        <v>01</v>
      </c>
      <c r="E181" s="38" t="str">
        <f t="shared" si="10"/>
        <v>2025</v>
      </c>
      <c r="F181" s="39" t="s">
        <v>147</v>
      </c>
      <c r="G181" s="39" t="s">
        <v>148</v>
      </c>
      <c r="H181" s="39" t="s">
        <v>117</v>
      </c>
      <c r="I181" s="39" t="s">
        <v>118</v>
      </c>
      <c r="J181" s="39" t="s">
        <v>19</v>
      </c>
      <c r="K181" s="40">
        <v>2</v>
      </c>
      <c r="L181" s="41">
        <v>89.99</v>
      </c>
      <c r="M181" s="39" t="s">
        <v>26</v>
      </c>
      <c r="N181" s="39" t="s">
        <v>35</v>
      </c>
      <c r="O181" s="39" t="s">
        <v>27</v>
      </c>
      <c r="P181" s="38">
        <v>44564</v>
      </c>
      <c r="Q181" s="42">
        <v>179.98</v>
      </c>
      <c r="R181" s="1"/>
      <c r="S181" s="5"/>
      <c r="T181" s="56">
        <f>' Dataset'!$B181-' Dataset'!$P181</f>
        <v>1096</v>
      </c>
      <c r="U181" s="57">
        <f>EOMONTH(' Dataset'!$B181, 0)</f>
        <v>45688</v>
      </c>
      <c r="V181" s="58">
        <v>179.98</v>
      </c>
    </row>
    <row r="182" spans="1:22" ht="15.75" customHeight="1" x14ac:dyDescent="0.3">
      <c r="A182" s="37" t="s">
        <v>324</v>
      </c>
      <c r="B182" s="38">
        <v>45661</v>
      </c>
      <c r="C182" s="38" t="str">
        <f t="shared" si="8"/>
        <v>04</v>
      </c>
      <c r="D182" s="38" t="str">
        <f t="shared" si="9"/>
        <v>01</v>
      </c>
      <c r="E182" s="38" t="str">
        <f t="shared" si="10"/>
        <v>2025</v>
      </c>
      <c r="F182" s="39" t="s">
        <v>325</v>
      </c>
      <c r="G182" s="39" t="s">
        <v>326</v>
      </c>
      <c r="H182" s="39" t="s">
        <v>61</v>
      </c>
      <c r="I182" s="39" t="s">
        <v>62</v>
      </c>
      <c r="J182" s="39" t="s">
        <v>19</v>
      </c>
      <c r="K182" s="40">
        <v>1</v>
      </c>
      <c r="L182" s="41">
        <v>899.99</v>
      </c>
      <c r="M182" s="39" t="s">
        <v>34</v>
      </c>
      <c r="N182" s="39" t="s">
        <v>40</v>
      </c>
      <c r="O182" s="39" t="s">
        <v>36</v>
      </c>
      <c r="P182" s="38">
        <v>44752</v>
      </c>
      <c r="Q182" s="42">
        <v>899.99</v>
      </c>
      <c r="R182" s="1"/>
      <c r="S182" s="5"/>
      <c r="T182" s="56">
        <f>' Dataset'!$B182-' Dataset'!$P182</f>
        <v>909</v>
      </c>
      <c r="U182" s="57">
        <f>EOMONTH(' Dataset'!$B182, 0)</f>
        <v>45688</v>
      </c>
      <c r="V182" s="58">
        <v>899.99</v>
      </c>
    </row>
    <row r="183" spans="1:22" ht="15.75" customHeight="1" x14ac:dyDescent="0.3">
      <c r="A183" s="37" t="s">
        <v>327</v>
      </c>
      <c r="B183" s="38">
        <v>45663</v>
      </c>
      <c r="C183" s="38" t="str">
        <f t="shared" si="8"/>
        <v>06</v>
      </c>
      <c r="D183" s="38" t="str">
        <f t="shared" si="9"/>
        <v>01</v>
      </c>
      <c r="E183" s="38" t="str">
        <f t="shared" si="10"/>
        <v>2025</v>
      </c>
      <c r="F183" s="39" t="s">
        <v>129</v>
      </c>
      <c r="G183" s="39" t="s">
        <v>130</v>
      </c>
      <c r="H183" s="39" t="s">
        <v>52</v>
      </c>
      <c r="I183" s="39" t="s">
        <v>53</v>
      </c>
      <c r="J183" s="39" t="s">
        <v>19</v>
      </c>
      <c r="K183" s="40">
        <v>5</v>
      </c>
      <c r="L183" s="41">
        <v>149.99</v>
      </c>
      <c r="M183" s="39" t="s">
        <v>34</v>
      </c>
      <c r="N183" s="39" t="s">
        <v>63</v>
      </c>
      <c r="O183" s="39" t="s">
        <v>27</v>
      </c>
      <c r="P183" s="38">
        <v>44824</v>
      </c>
      <c r="Q183" s="42">
        <v>749.95</v>
      </c>
      <c r="R183" s="1"/>
      <c r="S183" s="5"/>
      <c r="T183" s="56">
        <f>' Dataset'!$B183-' Dataset'!$P183</f>
        <v>839</v>
      </c>
      <c r="U183" s="57">
        <f>EOMONTH(' Dataset'!$B183, 0)</f>
        <v>45688</v>
      </c>
      <c r="V183" s="58">
        <v>749.95</v>
      </c>
    </row>
    <row r="184" spans="1:22" ht="15.75" customHeight="1" x14ac:dyDescent="0.3">
      <c r="A184" s="37" t="s">
        <v>328</v>
      </c>
      <c r="B184" s="38">
        <v>45663</v>
      </c>
      <c r="C184" s="38" t="str">
        <f t="shared" si="8"/>
        <v>06</v>
      </c>
      <c r="D184" s="38" t="str">
        <f t="shared" si="9"/>
        <v>01</v>
      </c>
      <c r="E184" s="38" t="str">
        <f t="shared" si="10"/>
        <v>2025</v>
      </c>
      <c r="F184" s="39" t="s">
        <v>42</v>
      </c>
      <c r="G184" s="39" t="s">
        <v>43</v>
      </c>
      <c r="H184" s="39" t="s">
        <v>105</v>
      </c>
      <c r="I184" s="39" t="s">
        <v>106</v>
      </c>
      <c r="J184" s="39" t="s">
        <v>46</v>
      </c>
      <c r="K184" s="40">
        <v>3</v>
      </c>
      <c r="L184" s="41">
        <v>299.99</v>
      </c>
      <c r="M184" s="39" t="s">
        <v>20</v>
      </c>
      <c r="N184" s="39" t="s">
        <v>35</v>
      </c>
      <c r="O184" s="39" t="s">
        <v>36</v>
      </c>
      <c r="P184" s="38">
        <v>44422</v>
      </c>
      <c r="Q184" s="42">
        <v>899.97</v>
      </c>
      <c r="R184" s="1"/>
      <c r="S184" s="5"/>
      <c r="T184" s="56">
        <f>' Dataset'!$B184-' Dataset'!$P184</f>
        <v>1241</v>
      </c>
      <c r="U184" s="57">
        <f>EOMONTH(' Dataset'!$B184, 0)</f>
        <v>45688</v>
      </c>
      <c r="V184" s="58">
        <v>899.97</v>
      </c>
    </row>
    <row r="185" spans="1:22" ht="15.75" customHeight="1" x14ac:dyDescent="0.3">
      <c r="A185" s="37" t="s">
        <v>329</v>
      </c>
      <c r="B185" s="38">
        <v>45666</v>
      </c>
      <c r="C185" s="38" t="str">
        <f t="shared" si="8"/>
        <v>09</v>
      </c>
      <c r="D185" s="38" t="str">
        <f t="shared" si="9"/>
        <v>01</v>
      </c>
      <c r="E185" s="38" t="str">
        <f t="shared" si="10"/>
        <v>2025</v>
      </c>
      <c r="F185" s="39" t="s">
        <v>65</v>
      </c>
      <c r="G185" s="39" t="s">
        <v>66</v>
      </c>
      <c r="H185" s="39" t="s">
        <v>80</v>
      </c>
      <c r="I185" s="39" t="s">
        <v>81</v>
      </c>
      <c r="J185" s="39" t="s">
        <v>19</v>
      </c>
      <c r="K185" s="40">
        <v>3</v>
      </c>
      <c r="L185" s="41">
        <v>699.99</v>
      </c>
      <c r="M185" s="39" t="s">
        <v>26</v>
      </c>
      <c r="N185" s="39" t="s">
        <v>21</v>
      </c>
      <c r="O185" s="39" t="s">
        <v>27</v>
      </c>
      <c r="P185" s="38">
        <v>45105</v>
      </c>
      <c r="Q185" s="42">
        <v>2099.9699999999998</v>
      </c>
      <c r="R185" s="1"/>
      <c r="S185" s="5"/>
      <c r="T185" s="56">
        <f>' Dataset'!$B185-' Dataset'!$P185</f>
        <v>561</v>
      </c>
      <c r="U185" s="57">
        <f>EOMONTH(' Dataset'!$B185, 0)</f>
        <v>45688</v>
      </c>
      <c r="V185" s="58">
        <v>2099.9699999999998</v>
      </c>
    </row>
    <row r="186" spans="1:22" ht="15.75" customHeight="1" x14ac:dyDescent="0.3">
      <c r="A186" s="37" t="s">
        <v>330</v>
      </c>
      <c r="B186" s="38">
        <v>45667</v>
      </c>
      <c r="C186" s="38" t="str">
        <f t="shared" si="8"/>
        <v>10</v>
      </c>
      <c r="D186" s="38" t="str">
        <f t="shared" si="9"/>
        <v>01</v>
      </c>
      <c r="E186" s="38" t="str">
        <f t="shared" si="10"/>
        <v>2025</v>
      </c>
      <c r="F186" s="39" t="s">
        <v>108</v>
      </c>
      <c r="G186" s="39" t="s">
        <v>109</v>
      </c>
      <c r="H186" s="39" t="s">
        <v>126</v>
      </c>
      <c r="I186" s="39" t="s">
        <v>127</v>
      </c>
      <c r="J186" s="39" t="s">
        <v>46</v>
      </c>
      <c r="K186" s="40">
        <v>5</v>
      </c>
      <c r="L186" s="41">
        <v>199.99</v>
      </c>
      <c r="M186" s="39" t="s">
        <v>34</v>
      </c>
      <c r="N186" s="39" t="s">
        <v>21</v>
      </c>
      <c r="O186" s="39" t="s">
        <v>36</v>
      </c>
      <c r="P186" s="38">
        <v>44633</v>
      </c>
      <c r="Q186" s="42">
        <v>999.95</v>
      </c>
      <c r="R186" s="1"/>
      <c r="S186" s="5"/>
      <c r="T186" s="56">
        <f>' Dataset'!$B186-' Dataset'!$P186</f>
        <v>1034</v>
      </c>
      <c r="U186" s="57">
        <f>EOMONTH(' Dataset'!$B186, 0)</f>
        <v>45688</v>
      </c>
      <c r="V186" s="58">
        <v>999.95</v>
      </c>
    </row>
    <row r="187" spans="1:22" ht="15.75" customHeight="1" x14ac:dyDescent="0.3">
      <c r="A187" s="37" t="s">
        <v>331</v>
      </c>
      <c r="B187" s="38">
        <v>45667</v>
      </c>
      <c r="C187" s="38" t="str">
        <f t="shared" si="8"/>
        <v>10</v>
      </c>
      <c r="D187" s="38" t="str">
        <f t="shared" si="9"/>
        <v>01</v>
      </c>
      <c r="E187" s="38" t="str">
        <f t="shared" si="10"/>
        <v>2025</v>
      </c>
      <c r="F187" s="39" t="s">
        <v>93</v>
      </c>
      <c r="G187" s="39" t="s">
        <v>94</v>
      </c>
      <c r="H187" s="39" t="s">
        <v>17</v>
      </c>
      <c r="I187" s="39" t="s">
        <v>18</v>
      </c>
      <c r="J187" s="39" t="s">
        <v>19</v>
      </c>
      <c r="K187" s="40">
        <v>5</v>
      </c>
      <c r="L187" s="41">
        <v>249.99</v>
      </c>
      <c r="M187" s="39" t="s">
        <v>26</v>
      </c>
      <c r="N187" s="39" t="s">
        <v>35</v>
      </c>
      <c r="O187" s="39" t="s">
        <v>22</v>
      </c>
      <c r="P187" s="38">
        <v>45330</v>
      </c>
      <c r="Q187" s="42">
        <v>1249.95</v>
      </c>
      <c r="R187" s="1"/>
      <c r="S187" s="5"/>
      <c r="T187" s="56">
        <f>' Dataset'!$B187-' Dataset'!$P187</f>
        <v>337</v>
      </c>
      <c r="U187" s="57">
        <f>EOMONTH(' Dataset'!$B187, 0)</f>
        <v>45688</v>
      </c>
      <c r="V187" s="58">
        <v>1249.95</v>
      </c>
    </row>
    <row r="188" spans="1:22" ht="15.75" customHeight="1" x14ac:dyDescent="0.3">
      <c r="A188" s="37" t="s">
        <v>332</v>
      </c>
      <c r="B188" s="38">
        <v>45668</v>
      </c>
      <c r="C188" s="38" t="str">
        <f t="shared" si="8"/>
        <v>11</v>
      </c>
      <c r="D188" s="38" t="str">
        <f t="shared" si="9"/>
        <v>01</v>
      </c>
      <c r="E188" s="38" t="str">
        <f t="shared" si="10"/>
        <v>2025</v>
      </c>
      <c r="F188" s="39" t="s">
        <v>138</v>
      </c>
      <c r="G188" s="39" t="s">
        <v>139</v>
      </c>
      <c r="H188" s="39" t="s">
        <v>52</v>
      </c>
      <c r="I188" s="39" t="s">
        <v>53</v>
      </c>
      <c r="J188" s="39" t="s">
        <v>19</v>
      </c>
      <c r="K188" s="40">
        <v>4</v>
      </c>
      <c r="L188" s="41">
        <v>149.99</v>
      </c>
      <c r="M188" s="39" t="s">
        <v>57</v>
      </c>
      <c r="N188" s="39" t="s">
        <v>63</v>
      </c>
      <c r="O188" s="39" t="s">
        <v>36</v>
      </c>
      <c r="P188" s="38">
        <v>44536</v>
      </c>
      <c r="Q188" s="42">
        <v>599.96</v>
      </c>
      <c r="R188" s="1"/>
      <c r="S188" s="5"/>
      <c r="T188" s="56">
        <f>' Dataset'!$B188-' Dataset'!$P188</f>
        <v>1132</v>
      </c>
      <c r="U188" s="57">
        <f>EOMONTH(' Dataset'!$B188, 0)</f>
        <v>45688</v>
      </c>
      <c r="V188" s="58">
        <v>599.96</v>
      </c>
    </row>
    <row r="189" spans="1:22" ht="15.75" customHeight="1" x14ac:dyDescent="0.3">
      <c r="A189" s="37" t="s">
        <v>333</v>
      </c>
      <c r="B189" s="38">
        <v>45668</v>
      </c>
      <c r="C189" s="38" t="str">
        <f t="shared" si="8"/>
        <v>11</v>
      </c>
      <c r="D189" s="38" t="str">
        <f t="shared" si="9"/>
        <v>01</v>
      </c>
      <c r="E189" s="38" t="str">
        <f t="shared" si="10"/>
        <v>2025</v>
      </c>
      <c r="F189" s="39" t="s">
        <v>78</v>
      </c>
      <c r="G189" s="39" t="s">
        <v>79</v>
      </c>
      <c r="H189" s="39" t="s">
        <v>80</v>
      </c>
      <c r="I189" s="39" t="s">
        <v>81</v>
      </c>
      <c r="J189" s="39" t="s">
        <v>19</v>
      </c>
      <c r="K189" s="40">
        <v>3</v>
      </c>
      <c r="L189" s="41">
        <v>699.99</v>
      </c>
      <c r="M189" s="39" t="s">
        <v>20</v>
      </c>
      <c r="N189" s="39" t="s">
        <v>40</v>
      </c>
      <c r="O189" s="39" t="s">
        <v>27</v>
      </c>
      <c r="P189" s="38">
        <v>44602</v>
      </c>
      <c r="Q189" s="42">
        <v>2099.9699999999998</v>
      </c>
      <c r="R189" s="1"/>
      <c r="S189" s="5"/>
      <c r="T189" s="56">
        <f>' Dataset'!$B189-' Dataset'!$P189</f>
        <v>1066</v>
      </c>
      <c r="U189" s="57">
        <f>EOMONTH(' Dataset'!$B189, 0)</f>
        <v>45688</v>
      </c>
      <c r="V189" s="58">
        <v>2099.9699999999998</v>
      </c>
    </row>
    <row r="190" spans="1:22" ht="15.75" customHeight="1" x14ac:dyDescent="0.3">
      <c r="A190" s="37" t="s">
        <v>334</v>
      </c>
      <c r="B190" s="38">
        <v>45670</v>
      </c>
      <c r="C190" s="38" t="str">
        <f t="shared" si="8"/>
        <v>13</v>
      </c>
      <c r="D190" s="38" t="str">
        <f t="shared" si="9"/>
        <v>01</v>
      </c>
      <c r="E190" s="38" t="str">
        <f t="shared" si="10"/>
        <v>2025</v>
      </c>
      <c r="F190" s="39" t="s">
        <v>293</v>
      </c>
      <c r="G190" s="39" t="s">
        <v>294</v>
      </c>
      <c r="H190" s="39" t="s">
        <v>114</v>
      </c>
      <c r="I190" s="39" t="s">
        <v>115</v>
      </c>
      <c r="J190" s="39" t="s">
        <v>33</v>
      </c>
      <c r="K190" s="40">
        <v>1</v>
      </c>
      <c r="L190" s="41">
        <v>79.989999999999995</v>
      </c>
      <c r="M190" s="39" t="s">
        <v>26</v>
      </c>
      <c r="N190" s="39" t="s">
        <v>35</v>
      </c>
      <c r="O190" s="39" t="s">
        <v>22</v>
      </c>
      <c r="P190" s="38">
        <v>45322</v>
      </c>
      <c r="Q190" s="42">
        <v>79.989999999999995</v>
      </c>
      <c r="R190" s="1"/>
      <c r="S190" s="5"/>
      <c r="T190" s="56">
        <f>' Dataset'!$B190-' Dataset'!$P190</f>
        <v>348</v>
      </c>
      <c r="U190" s="57">
        <f>EOMONTH(' Dataset'!$B190, 0)</f>
        <v>45688</v>
      </c>
      <c r="V190" s="58">
        <v>79.989999999999995</v>
      </c>
    </row>
    <row r="191" spans="1:22" ht="15.75" customHeight="1" x14ac:dyDescent="0.3">
      <c r="A191" s="37" t="s">
        <v>335</v>
      </c>
      <c r="B191" s="38">
        <v>45670</v>
      </c>
      <c r="C191" s="38" t="str">
        <f t="shared" si="8"/>
        <v>13</v>
      </c>
      <c r="D191" s="38" t="str">
        <f t="shared" si="9"/>
        <v>01</v>
      </c>
      <c r="E191" s="38" t="str">
        <f t="shared" si="10"/>
        <v>2025</v>
      </c>
      <c r="F191" s="39" t="s">
        <v>86</v>
      </c>
      <c r="G191" s="39" t="s">
        <v>87</v>
      </c>
      <c r="H191" s="39" t="s">
        <v>105</v>
      </c>
      <c r="I191" s="39" t="s">
        <v>106</v>
      </c>
      <c r="J191" s="39" t="s">
        <v>46</v>
      </c>
      <c r="K191" s="40">
        <v>1</v>
      </c>
      <c r="L191" s="41">
        <v>299.99</v>
      </c>
      <c r="M191" s="39" t="s">
        <v>26</v>
      </c>
      <c r="N191" s="39" t="s">
        <v>40</v>
      </c>
      <c r="O191" s="39" t="s">
        <v>22</v>
      </c>
      <c r="P191" s="38">
        <v>44436</v>
      </c>
      <c r="Q191" s="42">
        <v>299.99</v>
      </c>
      <c r="R191" s="1"/>
      <c r="S191" s="5"/>
      <c r="T191" s="56">
        <f>' Dataset'!$B191-' Dataset'!$P191</f>
        <v>1234</v>
      </c>
      <c r="U191" s="57">
        <f>EOMONTH(' Dataset'!$B191, 0)</f>
        <v>45688</v>
      </c>
      <c r="V191" s="58">
        <v>299.99</v>
      </c>
    </row>
    <row r="192" spans="1:22" ht="15.75" customHeight="1" x14ac:dyDescent="0.3">
      <c r="A192" s="37" t="s">
        <v>336</v>
      </c>
      <c r="B192" s="38">
        <v>45671</v>
      </c>
      <c r="C192" s="38" t="str">
        <f t="shared" si="8"/>
        <v>14</v>
      </c>
      <c r="D192" s="38" t="str">
        <f t="shared" si="9"/>
        <v>01</v>
      </c>
      <c r="E192" s="38" t="str">
        <f t="shared" si="10"/>
        <v>2025</v>
      </c>
      <c r="F192" s="39" t="s">
        <v>158</v>
      </c>
      <c r="G192" s="39" t="s">
        <v>159</v>
      </c>
      <c r="H192" s="39" t="s">
        <v>17</v>
      </c>
      <c r="I192" s="39" t="s">
        <v>18</v>
      </c>
      <c r="J192" s="39" t="s">
        <v>19</v>
      </c>
      <c r="K192" s="40">
        <v>4</v>
      </c>
      <c r="L192" s="41">
        <v>249.99</v>
      </c>
      <c r="M192" s="39" t="s">
        <v>26</v>
      </c>
      <c r="N192" s="39" t="s">
        <v>40</v>
      </c>
      <c r="O192" s="39" t="s">
        <v>27</v>
      </c>
      <c r="P192" s="38">
        <v>44460</v>
      </c>
      <c r="Q192" s="42">
        <v>999.96</v>
      </c>
      <c r="R192" s="1"/>
      <c r="S192" s="5"/>
      <c r="T192" s="56">
        <f>' Dataset'!$B192-' Dataset'!$P192</f>
        <v>1211</v>
      </c>
      <c r="U192" s="57">
        <f>EOMONTH(' Dataset'!$B192, 0)</f>
        <v>45688</v>
      </c>
      <c r="V192" s="58">
        <v>999.96</v>
      </c>
    </row>
    <row r="193" spans="1:22" ht="15.75" customHeight="1" x14ac:dyDescent="0.3">
      <c r="A193" s="37" t="s">
        <v>337</v>
      </c>
      <c r="B193" s="38">
        <v>45671</v>
      </c>
      <c r="C193" s="38" t="str">
        <f t="shared" si="8"/>
        <v>14</v>
      </c>
      <c r="D193" s="38" t="str">
        <f t="shared" si="9"/>
        <v>01</v>
      </c>
      <c r="E193" s="38" t="str">
        <f t="shared" si="10"/>
        <v>2025</v>
      </c>
      <c r="F193" s="39" t="s">
        <v>120</v>
      </c>
      <c r="G193" s="39" t="s">
        <v>121</v>
      </c>
      <c r="H193" s="39" t="s">
        <v>52</v>
      </c>
      <c r="I193" s="39" t="s">
        <v>53</v>
      </c>
      <c r="J193" s="39" t="s">
        <v>19</v>
      </c>
      <c r="K193" s="40">
        <v>2</v>
      </c>
      <c r="L193" s="41">
        <v>149.99</v>
      </c>
      <c r="M193" s="39" t="s">
        <v>20</v>
      </c>
      <c r="N193" s="39" t="s">
        <v>40</v>
      </c>
      <c r="O193" s="39" t="s">
        <v>36</v>
      </c>
      <c r="P193" s="38">
        <v>44913</v>
      </c>
      <c r="Q193" s="42">
        <v>299.98</v>
      </c>
      <c r="R193" s="1"/>
      <c r="S193" s="5"/>
      <c r="T193" s="56">
        <f>' Dataset'!$B193-' Dataset'!$P193</f>
        <v>758</v>
      </c>
      <c r="U193" s="57">
        <f>EOMONTH(' Dataset'!$B193, 0)</f>
        <v>45688</v>
      </c>
      <c r="V193" s="58">
        <v>299.98</v>
      </c>
    </row>
    <row r="194" spans="1:22" ht="15.75" customHeight="1" x14ac:dyDescent="0.3">
      <c r="A194" s="37" t="s">
        <v>338</v>
      </c>
      <c r="B194" s="38">
        <v>45671</v>
      </c>
      <c r="C194" s="38" t="str">
        <f t="shared" si="8"/>
        <v>14</v>
      </c>
      <c r="D194" s="38" t="str">
        <f t="shared" si="9"/>
        <v>01</v>
      </c>
      <c r="E194" s="38" t="str">
        <f t="shared" si="10"/>
        <v>2025</v>
      </c>
      <c r="F194" s="39" t="s">
        <v>234</v>
      </c>
      <c r="G194" s="39" t="s">
        <v>235</v>
      </c>
      <c r="H194" s="39" t="s">
        <v>105</v>
      </c>
      <c r="I194" s="39" t="s">
        <v>106</v>
      </c>
      <c r="J194" s="39" t="s">
        <v>46</v>
      </c>
      <c r="K194" s="40">
        <v>3</v>
      </c>
      <c r="L194" s="41">
        <v>299.99</v>
      </c>
      <c r="M194" s="39" t="s">
        <v>26</v>
      </c>
      <c r="N194" s="39" t="s">
        <v>35</v>
      </c>
      <c r="O194" s="39" t="s">
        <v>22</v>
      </c>
      <c r="P194" s="38">
        <v>45204</v>
      </c>
      <c r="Q194" s="42">
        <v>899.97</v>
      </c>
      <c r="R194" s="1"/>
      <c r="S194" s="5"/>
      <c r="T194" s="56">
        <f>' Dataset'!$B194-' Dataset'!$P194</f>
        <v>467</v>
      </c>
      <c r="U194" s="57">
        <f>EOMONTH(' Dataset'!$B194, 0)</f>
        <v>45688</v>
      </c>
      <c r="V194" s="58">
        <v>899.97</v>
      </c>
    </row>
    <row r="195" spans="1:22" ht="15.75" customHeight="1" x14ac:dyDescent="0.3">
      <c r="A195" s="37" t="s">
        <v>339</v>
      </c>
      <c r="B195" s="38">
        <v>45673</v>
      </c>
      <c r="C195" s="38" t="str">
        <f t="shared" si="8"/>
        <v>16</v>
      </c>
      <c r="D195" s="38" t="str">
        <f t="shared" si="9"/>
        <v>01</v>
      </c>
      <c r="E195" s="38" t="str">
        <f t="shared" si="10"/>
        <v>2025</v>
      </c>
      <c r="F195" s="39" t="s">
        <v>226</v>
      </c>
      <c r="G195" s="39" t="s">
        <v>227</v>
      </c>
      <c r="H195" s="39" t="s">
        <v>126</v>
      </c>
      <c r="I195" s="39" t="s">
        <v>127</v>
      </c>
      <c r="J195" s="39" t="s">
        <v>46</v>
      </c>
      <c r="K195" s="40">
        <v>4</v>
      </c>
      <c r="L195" s="41">
        <v>199.99</v>
      </c>
      <c r="M195" s="39" t="s">
        <v>57</v>
      </c>
      <c r="N195" s="39" t="s">
        <v>35</v>
      </c>
      <c r="O195" s="39" t="s">
        <v>36</v>
      </c>
      <c r="P195" s="38">
        <v>44544</v>
      </c>
      <c r="Q195" s="42">
        <v>799.96</v>
      </c>
      <c r="R195" s="1"/>
      <c r="S195" s="5"/>
      <c r="T195" s="56">
        <f>' Dataset'!$B195-' Dataset'!$P195</f>
        <v>1129</v>
      </c>
      <c r="U195" s="57">
        <f>EOMONTH(' Dataset'!$B195, 0)</f>
        <v>45688</v>
      </c>
      <c r="V195" s="58">
        <v>799.96</v>
      </c>
    </row>
    <row r="196" spans="1:22" ht="15.75" customHeight="1" x14ac:dyDescent="0.3">
      <c r="A196" s="37" t="s">
        <v>340</v>
      </c>
      <c r="B196" s="38">
        <v>45673</v>
      </c>
      <c r="C196" s="38" t="str">
        <f t="shared" ref="C196:C252" si="11">TEXT(B196,"DD")</f>
        <v>16</v>
      </c>
      <c r="D196" s="38" t="str">
        <f t="shared" ref="D196:D252" si="12">TEXT(B196,"mm")</f>
        <v>01</v>
      </c>
      <c r="E196" s="38" t="str">
        <f t="shared" ref="E196:E252" si="13">TEXT(B196,"YYYY")</f>
        <v>2025</v>
      </c>
      <c r="F196" s="39" t="s">
        <v>211</v>
      </c>
      <c r="G196" s="39" t="s">
        <v>212</v>
      </c>
      <c r="H196" s="39" t="s">
        <v>105</v>
      </c>
      <c r="I196" s="39" t="s">
        <v>106</v>
      </c>
      <c r="J196" s="39" t="s">
        <v>46</v>
      </c>
      <c r="K196" s="40">
        <v>5</v>
      </c>
      <c r="L196" s="41">
        <v>299.99</v>
      </c>
      <c r="M196" s="39" t="s">
        <v>57</v>
      </c>
      <c r="N196" s="39" t="s">
        <v>21</v>
      </c>
      <c r="O196" s="39" t="s">
        <v>22</v>
      </c>
      <c r="P196" s="38">
        <v>44431</v>
      </c>
      <c r="Q196" s="42">
        <v>1499.95</v>
      </c>
      <c r="R196" s="1"/>
      <c r="S196" s="5"/>
      <c r="T196" s="56">
        <f>' Dataset'!$B196-' Dataset'!$P196</f>
        <v>1242</v>
      </c>
      <c r="U196" s="57">
        <f>EOMONTH(' Dataset'!$B196, 0)</f>
        <v>45688</v>
      </c>
      <c r="V196" s="58">
        <v>1499.95</v>
      </c>
    </row>
    <row r="197" spans="1:22" ht="15.75" customHeight="1" x14ac:dyDescent="0.3">
      <c r="A197" s="37" t="s">
        <v>341</v>
      </c>
      <c r="B197" s="38">
        <v>45673</v>
      </c>
      <c r="C197" s="38" t="str">
        <f t="shared" si="11"/>
        <v>16</v>
      </c>
      <c r="D197" s="38" t="str">
        <f t="shared" si="12"/>
        <v>01</v>
      </c>
      <c r="E197" s="38" t="str">
        <f t="shared" si="13"/>
        <v>2025</v>
      </c>
      <c r="F197" s="39" t="s">
        <v>59</v>
      </c>
      <c r="G197" s="39" t="s">
        <v>60</v>
      </c>
      <c r="H197" s="39" t="s">
        <v>44</v>
      </c>
      <c r="I197" s="39" t="s">
        <v>45</v>
      </c>
      <c r="J197" s="39" t="s">
        <v>46</v>
      </c>
      <c r="K197" s="40">
        <v>3</v>
      </c>
      <c r="L197" s="41">
        <v>149.99</v>
      </c>
      <c r="M197" s="39" t="s">
        <v>26</v>
      </c>
      <c r="N197" s="39" t="s">
        <v>63</v>
      </c>
      <c r="O197" s="39" t="s">
        <v>36</v>
      </c>
      <c r="P197" s="38">
        <v>44395</v>
      </c>
      <c r="Q197" s="42">
        <v>449.97</v>
      </c>
      <c r="R197" s="1"/>
      <c r="S197" s="5"/>
      <c r="T197" s="56">
        <f>' Dataset'!$B197-' Dataset'!$P197</f>
        <v>1278</v>
      </c>
      <c r="U197" s="57">
        <f>EOMONTH(' Dataset'!$B197, 0)</f>
        <v>45688</v>
      </c>
      <c r="V197" s="58">
        <v>449.97</v>
      </c>
    </row>
    <row r="198" spans="1:22" ht="15.75" customHeight="1" x14ac:dyDescent="0.3">
      <c r="A198" s="37" t="s">
        <v>342</v>
      </c>
      <c r="B198" s="38">
        <v>45676</v>
      </c>
      <c r="C198" s="38" t="str">
        <f t="shared" si="11"/>
        <v>19</v>
      </c>
      <c r="D198" s="38" t="str">
        <f t="shared" si="12"/>
        <v>01</v>
      </c>
      <c r="E198" s="38" t="str">
        <f t="shared" si="13"/>
        <v>2025</v>
      </c>
      <c r="F198" s="39" t="s">
        <v>129</v>
      </c>
      <c r="G198" s="39" t="s">
        <v>130</v>
      </c>
      <c r="H198" s="39" t="s">
        <v>31</v>
      </c>
      <c r="I198" s="39" t="s">
        <v>32</v>
      </c>
      <c r="J198" s="39" t="s">
        <v>33</v>
      </c>
      <c r="K198" s="40">
        <v>5</v>
      </c>
      <c r="L198" s="41">
        <v>59.99</v>
      </c>
      <c r="M198" s="39" t="s">
        <v>57</v>
      </c>
      <c r="N198" s="39" t="s">
        <v>63</v>
      </c>
      <c r="O198" s="39" t="s">
        <v>22</v>
      </c>
      <c r="P198" s="38">
        <v>44642</v>
      </c>
      <c r="Q198" s="42">
        <v>299.95</v>
      </c>
      <c r="R198" s="1"/>
      <c r="S198" s="5"/>
      <c r="T198" s="56">
        <f>' Dataset'!$B198-' Dataset'!$P198</f>
        <v>1034</v>
      </c>
      <c r="U198" s="57">
        <f>EOMONTH(' Dataset'!$B198, 0)</f>
        <v>45688</v>
      </c>
      <c r="V198" s="58">
        <v>299.95</v>
      </c>
    </row>
    <row r="199" spans="1:22" ht="15.75" customHeight="1" x14ac:dyDescent="0.3">
      <c r="A199" s="37" t="s">
        <v>343</v>
      </c>
      <c r="B199" s="38">
        <v>45682</v>
      </c>
      <c r="C199" s="38" t="str">
        <f t="shared" si="11"/>
        <v>25</v>
      </c>
      <c r="D199" s="38" t="str">
        <f t="shared" si="12"/>
        <v>01</v>
      </c>
      <c r="E199" s="38" t="str">
        <f t="shared" si="13"/>
        <v>2025</v>
      </c>
      <c r="F199" s="39" t="s">
        <v>68</v>
      </c>
      <c r="G199" s="39" t="s">
        <v>69</v>
      </c>
      <c r="H199" s="39" t="s">
        <v>31</v>
      </c>
      <c r="I199" s="39" t="s">
        <v>32</v>
      </c>
      <c r="J199" s="39" t="s">
        <v>33</v>
      </c>
      <c r="K199" s="40">
        <v>4</v>
      </c>
      <c r="L199" s="41">
        <v>59.99</v>
      </c>
      <c r="M199" s="39" t="s">
        <v>57</v>
      </c>
      <c r="N199" s="39" t="s">
        <v>63</v>
      </c>
      <c r="O199" s="39" t="s">
        <v>36</v>
      </c>
      <c r="P199" s="38">
        <v>44564</v>
      </c>
      <c r="Q199" s="42">
        <v>239.96</v>
      </c>
      <c r="R199" s="1"/>
      <c r="S199" s="5"/>
      <c r="T199" s="56">
        <f>' Dataset'!$B199-' Dataset'!$P199</f>
        <v>1118</v>
      </c>
      <c r="U199" s="57">
        <f>EOMONTH(' Dataset'!$B199, 0)</f>
        <v>45688</v>
      </c>
      <c r="V199" s="58">
        <v>239.96</v>
      </c>
    </row>
    <row r="200" spans="1:22" ht="15.75" customHeight="1" x14ac:dyDescent="0.3">
      <c r="A200" s="37" t="s">
        <v>344</v>
      </c>
      <c r="B200" s="38">
        <v>45683</v>
      </c>
      <c r="C200" s="38" t="str">
        <f t="shared" si="11"/>
        <v>26</v>
      </c>
      <c r="D200" s="38" t="str">
        <f t="shared" si="12"/>
        <v>01</v>
      </c>
      <c r="E200" s="38" t="str">
        <f t="shared" si="13"/>
        <v>2025</v>
      </c>
      <c r="F200" s="39" t="s">
        <v>48</v>
      </c>
      <c r="G200" s="39" t="s">
        <v>49</v>
      </c>
      <c r="H200" s="39" t="s">
        <v>17</v>
      </c>
      <c r="I200" s="39" t="s">
        <v>18</v>
      </c>
      <c r="J200" s="39" t="s">
        <v>19</v>
      </c>
      <c r="K200" s="40">
        <v>4</v>
      </c>
      <c r="L200" s="41">
        <v>249.99</v>
      </c>
      <c r="M200" s="39" t="s">
        <v>57</v>
      </c>
      <c r="N200" s="39" t="s">
        <v>21</v>
      </c>
      <c r="O200" s="39" t="s">
        <v>27</v>
      </c>
      <c r="P200" s="38">
        <v>45217</v>
      </c>
      <c r="Q200" s="42">
        <v>999.96</v>
      </c>
      <c r="R200" s="1"/>
      <c r="S200" s="5"/>
      <c r="T200" s="56">
        <f>' Dataset'!$B200-' Dataset'!$P200</f>
        <v>466</v>
      </c>
      <c r="U200" s="57">
        <f>EOMONTH(' Dataset'!$B200, 0)</f>
        <v>45688</v>
      </c>
      <c r="V200" s="58">
        <v>999.96</v>
      </c>
    </row>
    <row r="201" spans="1:22" ht="15.75" customHeight="1" x14ac:dyDescent="0.3">
      <c r="A201" s="37" t="s">
        <v>345</v>
      </c>
      <c r="B201" s="38">
        <v>45686</v>
      </c>
      <c r="C201" s="38" t="str">
        <f t="shared" si="11"/>
        <v>29</v>
      </c>
      <c r="D201" s="38" t="str">
        <f t="shared" si="12"/>
        <v>01</v>
      </c>
      <c r="E201" s="38" t="str">
        <f t="shared" si="13"/>
        <v>2025</v>
      </c>
      <c r="F201" s="39" t="s">
        <v>252</v>
      </c>
      <c r="G201" s="39" t="s">
        <v>253</v>
      </c>
      <c r="H201" s="39" t="s">
        <v>61</v>
      </c>
      <c r="I201" s="39" t="s">
        <v>62</v>
      </c>
      <c r="J201" s="39" t="s">
        <v>19</v>
      </c>
      <c r="K201" s="40">
        <v>4</v>
      </c>
      <c r="L201" s="41">
        <v>899.99</v>
      </c>
      <c r="M201" s="39" t="s">
        <v>34</v>
      </c>
      <c r="N201" s="39" t="s">
        <v>21</v>
      </c>
      <c r="O201" s="39" t="s">
        <v>22</v>
      </c>
      <c r="P201" s="38">
        <v>44734</v>
      </c>
      <c r="Q201" s="42">
        <v>3599.96</v>
      </c>
      <c r="R201" s="1"/>
      <c r="S201" s="5"/>
      <c r="T201" s="56">
        <f>' Dataset'!$B201-' Dataset'!$P201</f>
        <v>952</v>
      </c>
      <c r="U201" s="57">
        <f>EOMONTH(' Dataset'!$B201, 0)</f>
        <v>45688</v>
      </c>
      <c r="V201" s="58">
        <v>3599.96</v>
      </c>
    </row>
    <row r="202" spans="1:22" ht="15.75" customHeight="1" x14ac:dyDescent="0.3">
      <c r="A202" s="37" t="s">
        <v>346</v>
      </c>
      <c r="B202" s="38">
        <v>45686</v>
      </c>
      <c r="C202" s="38" t="str">
        <f t="shared" si="11"/>
        <v>29</v>
      </c>
      <c r="D202" s="38" t="str">
        <f t="shared" si="12"/>
        <v>01</v>
      </c>
      <c r="E202" s="38" t="str">
        <f t="shared" si="13"/>
        <v>2025</v>
      </c>
      <c r="F202" s="39" t="s">
        <v>86</v>
      </c>
      <c r="G202" s="39" t="s">
        <v>87</v>
      </c>
      <c r="H202" s="39" t="s">
        <v>105</v>
      </c>
      <c r="I202" s="39" t="s">
        <v>106</v>
      </c>
      <c r="J202" s="39" t="s">
        <v>46</v>
      </c>
      <c r="K202" s="40">
        <v>3</v>
      </c>
      <c r="L202" s="41">
        <v>299.99</v>
      </c>
      <c r="M202" s="39" t="s">
        <v>57</v>
      </c>
      <c r="N202" s="39" t="s">
        <v>50</v>
      </c>
      <c r="O202" s="39" t="s">
        <v>36</v>
      </c>
      <c r="P202" s="38">
        <v>44952</v>
      </c>
      <c r="Q202" s="42">
        <v>899.97</v>
      </c>
      <c r="R202" s="1"/>
      <c r="S202" s="5"/>
      <c r="T202" s="56">
        <f>' Dataset'!$B202-' Dataset'!$P202</f>
        <v>734</v>
      </c>
      <c r="U202" s="57">
        <f>EOMONTH(' Dataset'!$B202, 0)</f>
        <v>45688</v>
      </c>
      <c r="V202" s="58">
        <v>899.97</v>
      </c>
    </row>
    <row r="203" spans="1:22" ht="15.75" customHeight="1" x14ac:dyDescent="0.3">
      <c r="A203" s="37" t="s">
        <v>347</v>
      </c>
      <c r="B203" s="38">
        <v>45686</v>
      </c>
      <c r="C203" s="38" t="str">
        <f t="shared" si="11"/>
        <v>29</v>
      </c>
      <c r="D203" s="38" t="str">
        <f t="shared" si="12"/>
        <v>01</v>
      </c>
      <c r="E203" s="38" t="str">
        <f t="shared" si="13"/>
        <v>2025</v>
      </c>
      <c r="F203" s="39" t="s">
        <v>293</v>
      </c>
      <c r="G203" s="39" t="s">
        <v>294</v>
      </c>
      <c r="H203" s="39" t="s">
        <v>80</v>
      </c>
      <c r="I203" s="39" t="s">
        <v>81</v>
      </c>
      <c r="J203" s="39" t="s">
        <v>19</v>
      </c>
      <c r="K203" s="40">
        <v>2</v>
      </c>
      <c r="L203" s="41">
        <v>699.99</v>
      </c>
      <c r="M203" s="39" t="s">
        <v>57</v>
      </c>
      <c r="N203" s="39" t="s">
        <v>21</v>
      </c>
      <c r="O203" s="39" t="s">
        <v>27</v>
      </c>
      <c r="P203" s="38">
        <v>44681</v>
      </c>
      <c r="Q203" s="42">
        <v>1399.98</v>
      </c>
      <c r="R203" s="1"/>
      <c r="S203" s="5"/>
      <c r="T203" s="56">
        <f>' Dataset'!$B203-' Dataset'!$P203</f>
        <v>1005</v>
      </c>
      <c r="U203" s="57">
        <f>EOMONTH(' Dataset'!$B203, 0)</f>
        <v>45688</v>
      </c>
      <c r="V203" s="58">
        <v>1399.98</v>
      </c>
    </row>
    <row r="204" spans="1:22" ht="15.75" customHeight="1" x14ac:dyDescent="0.3">
      <c r="A204" s="37" t="s">
        <v>348</v>
      </c>
      <c r="B204" s="38">
        <v>45688</v>
      </c>
      <c r="C204" s="38" t="str">
        <f t="shared" si="11"/>
        <v>31</v>
      </c>
      <c r="D204" s="38" t="str">
        <f t="shared" si="12"/>
        <v>01</v>
      </c>
      <c r="E204" s="38" t="str">
        <f t="shared" si="13"/>
        <v>2025</v>
      </c>
      <c r="F204" s="39" t="s">
        <v>65</v>
      </c>
      <c r="G204" s="39" t="s">
        <v>66</v>
      </c>
      <c r="H204" s="39" t="s">
        <v>80</v>
      </c>
      <c r="I204" s="39" t="s">
        <v>81</v>
      </c>
      <c r="J204" s="39" t="s">
        <v>19</v>
      </c>
      <c r="K204" s="40">
        <v>4</v>
      </c>
      <c r="L204" s="41">
        <v>699.99</v>
      </c>
      <c r="M204" s="39" t="s">
        <v>57</v>
      </c>
      <c r="N204" s="39" t="s">
        <v>50</v>
      </c>
      <c r="O204" s="39" t="s">
        <v>27</v>
      </c>
      <c r="P204" s="38">
        <v>44692</v>
      </c>
      <c r="Q204" s="42">
        <v>2799.96</v>
      </c>
      <c r="R204" s="1"/>
      <c r="S204" s="5"/>
      <c r="T204" s="56">
        <f>' Dataset'!$B204-' Dataset'!$P204</f>
        <v>996</v>
      </c>
      <c r="U204" s="57">
        <f>EOMONTH(' Dataset'!$B204, 0)</f>
        <v>45688</v>
      </c>
      <c r="V204" s="58">
        <v>2799.96</v>
      </c>
    </row>
    <row r="205" spans="1:22" ht="15.75" customHeight="1" x14ac:dyDescent="0.3">
      <c r="A205" s="37" t="s">
        <v>349</v>
      </c>
      <c r="B205" s="38">
        <v>45688</v>
      </c>
      <c r="C205" s="38" t="str">
        <f t="shared" si="11"/>
        <v>31</v>
      </c>
      <c r="D205" s="38" t="str">
        <f t="shared" si="12"/>
        <v>01</v>
      </c>
      <c r="E205" s="38" t="str">
        <f t="shared" si="13"/>
        <v>2025</v>
      </c>
      <c r="F205" s="39" t="s">
        <v>123</v>
      </c>
      <c r="G205" s="39" t="s">
        <v>124</v>
      </c>
      <c r="H205" s="39" t="s">
        <v>117</v>
      </c>
      <c r="I205" s="39" t="s">
        <v>118</v>
      </c>
      <c r="J205" s="39" t="s">
        <v>19</v>
      </c>
      <c r="K205" s="40">
        <v>2</v>
      </c>
      <c r="L205" s="41">
        <v>89.99</v>
      </c>
      <c r="M205" s="39" t="s">
        <v>57</v>
      </c>
      <c r="N205" s="39" t="s">
        <v>35</v>
      </c>
      <c r="O205" s="39" t="s">
        <v>22</v>
      </c>
      <c r="P205" s="38">
        <v>44777</v>
      </c>
      <c r="Q205" s="42">
        <v>179.98</v>
      </c>
      <c r="R205" s="1"/>
      <c r="S205" s="5"/>
      <c r="T205" s="56">
        <f>' Dataset'!$B205-' Dataset'!$P205</f>
        <v>911</v>
      </c>
      <c r="U205" s="57">
        <f>EOMONTH(' Dataset'!$B205, 0)</f>
        <v>45688</v>
      </c>
      <c r="V205" s="58">
        <v>179.98</v>
      </c>
    </row>
    <row r="206" spans="1:22" ht="15.75" customHeight="1" x14ac:dyDescent="0.3">
      <c r="A206" s="37" t="s">
        <v>350</v>
      </c>
      <c r="B206" s="38">
        <v>45688</v>
      </c>
      <c r="C206" s="38" t="str">
        <f t="shared" si="11"/>
        <v>31</v>
      </c>
      <c r="D206" s="38" t="str">
        <f t="shared" si="12"/>
        <v>01</v>
      </c>
      <c r="E206" s="38" t="str">
        <f t="shared" si="13"/>
        <v>2025</v>
      </c>
      <c r="F206" s="39" t="s">
        <v>42</v>
      </c>
      <c r="G206" s="39" t="s">
        <v>43</v>
      </c>
      <c r="H206" s="39" t="s">
        <v>117</v>
      </c>
      <c r="I206" s="39" t="s">
        <v>118</v>
      </c>
      <c r="J206" s="39" t="s">
        <v>19</v>
      </c>
      <c r="K206" s="40">
        <v>3</v>
      </c>
      <c r="L206" s="41">
        <v>89.99</v>
      </c>
      <c r="M206" s="39" t="s">
        <v>57</v>
      </c>
      <c r="N206" s="39" t="s">
        <v>35</v>
      </c>
      <c r="O206" s="39" t="s">
        <v>27</v>
      </c>
      <c r="P206" s="38">
        <v>45307</v>
      </c>
      <c r="Q206" s="42">
        <v>269.97000000000003</v>
      </c>
      <c r="R206" s="1"/>
      <c r="S206" s="5"/>
      <c r="T206" s="56">
        <f>' Dataset'!$B206-' Dataset'!$P206</f>
        <v>381</v>
      </c>
      <c r="U206" s="57">
        <f>EOMONTH(' Dataset'!$B206, 0)</f>
        <v>45688</v>
      </c>
      <c r="V206" s="58">
        <v>269.97000000000003</v>
      </c>
    </row>
    <row r="207" spans="1:22" ht="15.75" customHeight="1" x14ac:dyDescent="0.3">
      <c r="A207" s="37" t="s">
        <v>351</v>
      </c>
      <c r="B207" s="38">
        <v>45692</v>
      </c>
      <c r="C207" s="38" t="str">
        <f t="shared" si="11"/>
        <v>04</v>
      </c>
      <c r="D207" s="38" t="str">
        <f t="shared" si="12"/>
        <v>02</v>
      </c>
      <c r="E207" s="38" t="str">
        <f t="shared" si="13"/>
        <v>2025</v>
      </c>
      <c r="F207" s="39" t="s">
        <v>325</v>
      </c>
      <c r="G207" s="39" t="s">
        <v>326</v>
      </c>
      <c r="H207" s="39" t="s">
        <v>31</v>
      </c>
      <c r="I207" s="39" t="s">
        <v>32</v>
      </c>
      <c r="J207" s="39" t="s">
        <v>33</v>
      </c>
      <c r="K207" s="40">
        <v>1</v>
      </c>
      <c r="L207" s="41">
        <v>59.99</v>
      </c>
      <c r="M207" s="39" t="s">
        <v>57</v>
      </c>
      <c r="N207" s="39" t="s">
        <v>21</v>
      </c>
      <c r="O207" s="39" t="s">
        <v>36</v>
      </c>
      <c r="P207" s="38">
        <v>45045</v>
      </c>
      <c r="Q207" s="42">
        <v>59.99</v>
      </c>
      <c r="R207" s="1"/>
      <c r="S207" s="5"/>
      <c r="T207" s="56">
        <f>' Dataset'!$B207-' Dataset'!$P207</f>
        <v>647</v>
      </c>
      <c r="U207" s="57">
        <f>EOMONTH(' Dataset'!$B207, 0)</f>
        <v>45716</v>
      </c>
      <c r="V207" s="58">
        <v>59.99</v>
      </c>
    </row>
    <row r="208" spans="1:22" ht="15.75" customHeight="1" x14ac:dyDescent="0.3">
      <c r="A208" s="37" t="s">
        <v>352</v>
      </c>
      <c r="B208" s="38">
        <v>45695</v>
      </c>
      <c r="C208" s="38" t="str">
        <f t="shared" si="11"/>
        <v>07</v>
      </c>
      <c r="D208" s="38" t="str">
        <f t="shared" si="12"/>
        <v>02</v>
      </c>
      <c r="E208" s="38" t="str">
        <f t="shared" si="13"/>
        <v>2025</v>
      </c>
      <c r="F208" s="39" t="s">
        <v>246</v>
      </c>
      <c r="G208" s="39" t="s">
        <v>247</v>
      </c>
      <c r="H208" s="39" t="s">
        <v>44</v>
      </c>
      <c r="I208" s="39" t="s">
        <v>45</v>
      </c>
      <c r="J208" s="39" t="s">
        <v>46</v>
      </c>
      <c r="K208" s="40">
        <v>3</v>
      </c>
      <c r="L208" s="41">
        <v>149.99</v>
      </c>
      <c r="M208" s="39" t="s">
        <v>57</v>
      </c>
      <c r="N208" s="39" t="s">
        <v>40</v>
      </c>
      <c r="O208" s="39" t="s">
        <v>27</v>
      </c>
      <c r="P208" s="38">
        <v>44564</v>
      </c>
      <c r="Q208" s="42">
        <v>449.97</v>
      </c>
      <c r="R208" s="1"/>
      <c r="S208" s="5"/>
      <c r="T208" s="56">
        <f>' Dataset'!$B208-' Dataset'!$P208</f>
        <v>1131</v>
      </c>
      <c r="U208" s="57">
        <f>EOMONTH(' Dataset'!$B208, 0)</f>
        <v>45716</v>
      </c>
      <c r="V208" s="58">
        <v>449.97</v>
      </c>
    </row>
    <row r="209" spans="1:22" ht="15.75" customHeight="1" x14ac:dyDescent="0.3">
      <c r="A209" s="37" t="s">
        <v>353</v>
      </c>
      <c r="B209" s="38">
        <v>45695</v>
      </c>
      <c r="C209" s="38" t="str">
        <f t="shared" si="11"/>
        <v>07</v>
      </c>
      <c r="D209" s="38" t="str">
        <f t="shared" si="12"/>
        <v>02</v>
      </c>
      <c r="E209" s="38" t="str">
        <f t="shared" si="13"/>
        <v>2025</v>
      </c>
      <c r="F209" s="39" t="s">
        <v>93</v>
      </c>
      <c r="G209" s="39" t="s">
        <v>94</v>
      </c>
      <c r="H209" s="39" t="s">
        <v>105</v>
      </c>
      <c r="I209" s="39" t="s">
        <v>106</v>
      </c>
      <c r="J209" s="39" t="s">
        <v>46</v>
      </c>
      <c r="K209" s="40">
        <v>5</v>
      </c>
      <c r="L209" s="41">
        <v>299.99</v>
      </c>
      <c r="M209" s="39" t="s">
        <v>26</v>
      </c>
      <c r="N209" s="39" t="s">
        <v>35</v>
      </c>
      <c r="O209" s="39" t="s">
        <v>22</v>
      </c>
      <c r="P209" s="38">
        <v>44959</v>
      </c>
      <c r="Q209" s="42">
        <v>1499.95</v>
      </c>
      <c r="R209" s="1"/>
      <c r="S209" s="5"/>
      <c r="T209" s="56">
        <f>' Dataset'!$B209-' Dataset'!$P209</f>
        <v>736</v>
      </c>
      <c r="U209" s="57">
        <f>EOMONTH(' Dataset'!$B209, 0)</f>
        <v>45716</v>
      </c>
      <c r="V209" s="58">
        <v>1499.95</v>
      </c>
    </row>
    <row r="210" spans="1:22" ht="15.75" customHeight="1" x14ac:dyDescent="0.3">
      <c r="A210" s="37" t="s">
        <v>354</v>
      </c>
      <c r="B210" s="38">
        <v>45696</v>
      </c>
      <c r="C210" s="38" t="str">
        <f t="shared" si="11"/>
        <v>08</v>
      </c>
      <c r="D210" s="38" t="str">
        <f t="shared" si="12"/>
        <v>02</v>
      </c>
      <c r="E210" s="38" t="str">
        <f t="shared" si="13"/>
        <v>2025</v>
      </c>
      <c r="F210" s="39" t="s">
        <v>150</v>
      </c>
      <c r="G210" s="39" t="s">
        <v>151</v>
      </c>
      <c r="H210" s="39" t="s">
        <v>31</v>
      </c>
      <c r="I210" s="39" t="s">
        <v>32</v>
      </c>
      <c r="J210" s="39" t="s">
        <v>33</v>
      </c>
      <c r="K210" s="40">
        <v>5</v>
      </c>
      <c r="L210" s="41">
        <v>59.99</v>
      </c>
      <c r="M210" s="39" t="s">
        <v>57</v>
      </c>
      <c r="N210" s="39" t="s">
        <v>21</v>
      </c>
      <c r="O210" s="39" t="s">
        <v>36</v>
      </c>
      <c r="P210" s="38">
        <v>45177</v>
      </c>
      <c r="Q210" s="42">
        <v>299.95</v>
      </c>
      <c r="R210" s="1"/>
      <c r="S210" s="5"/>
      <c r="T210" s="56">
        <f>' Dataset'!$B210-' Dataset'!$P210</f>
        <v>519</v>
      </c>
      <c r="U210" s="57">
        <f>EOMONTH(' Dataset'!$B210, 0)</f>
        <v>45716</v>
      </c>
      <c r="V210" s="58">
        <v>299.95</v>
      </c>
    </row>
    <row r="211" spans="1:22" ht="15.75" customHeight="1" x14ac:dyDescent="0.3">
      <c r="A211" s="37" t="s">
        <v>355</v>
      </c>
      <c r="B211" s="38">
        <v>45701</v>
      </c>
      <c r="C211" s="38" t="str">
        <f t="shared" si="11"/>
        <v>13</v>
      </c>
      <c r="D211" s="38" t="str">
        <f t="shared" si="12"/>
        <v>02</v>
      </c>
      <c r="E211" s="38" t="str">
        <f t="shared" si="13"/>
        <v>2025</v>
      </c>
      <c r="F211" s="39" t="s">
        <v>108</v>
      </c>
      <c r="G211" s="39" t="s">
        <v>109</v>
      </c>
      <c r="H211" s="39" t="s">
        <v>114</v>
      </c>
      <c r="I211" s="39" t="s">
        <v>115</v>
      </c>
      <c r="J211" s="39" t="s">
        <v>33</v>
      </c>
      <c r="K211" s="40">
        <v>3</v>
      </c>
      <c r="L211" s="41">
        <v>79.989999999999995</v>
      </c>
      <c r="M211" s="39" t="s">
        <v>20</v>
      </c>
      <c r="N211" s="39" t="s">
        <v>63</v>
      </c>
      <c r="O211" s="39" t="s">
        <v>27</v>
      </c>
      <c r="P211" s="38">
        <v>44436</v>
      </c>
      <c r="Q211" s="42">
        <v>239.97</v>
      </c>
      <c r="R211" s="1"/>
      <c r="S211" s="5"/>
      <c r="T211" s="56">
        <f>' Dataset'!$B211-' Dataset'!$P211</f>
        <v>1265</v>
      </c>
      <c r="U211" s="57">
        <f>EOMONTH(' Dataset'!$B211, 0)</f>
        <v>45716</v>
      </c>
      <c r="V211" s="58">
        <v>239.97</v>
      </c>
    </row>
    <row r="212" spans="1:22" ht="15.75" customHeight="1" x14ac:dyDescent="0.3">
      <c r="A212" s="37" t="s">
        <v>356</v>
      </c>
      <c r="B212" s="38">
        <v>45704</v>
      </c>
      <c r="C212" s="38" t="str">
        <f t="shared" si="11"/>
        <v>16</v>
      </c>
      <c r="D212" s="38" t="str">
        <f t="shared" si="12"/>
        <v>02</v>
      </c>
      <c r="E212" s="38" t="str">
        <f t="shared" si="13"/>
        <v>2025</v>
      </c>
      <c r="F212" s="39" t="s">
        <v>29</v>
      </c>
      <c r="G212" s="39" t="s">
        <v>30</v>
      </c>
      <c r="H212" s="39" t="s">
        <v>126</v>
      </c>
      <c r="I212" s="39" t="s">
        <v>127</v>
      </c>
      <c r="J212" s="39" t="s">
        <v>46</v>
      </c>
      <c r="K212" s="40">
        <v>3</v>
      </c>
      <c r="L212" s="41">
        <v>199.99</v>
      </c>
      <c r="M212" s="39" t="s">
        <v>20</v>
      </c>
      <c r="N212" s="39" t="s">
        <v>21</v>
      </c>
      <c r="O212" s="39" t="s">
        <v>22</v>
      </c>
      <c r="P212" s="38">
        <v>44735</v>
      </c>
      <c r="Q212" s="42">
        <v>599.97</v>
      </c>
      <c r="R212" s="1"/>
      <c r="S212" s="5"/>
      <c r="T212" s="56">
        <f>' Dataset'!$B212-' Dataset'!$P212</f>
        <v>969</v>
      </c>
      <c r="U212" s="57">
        <f>EOMONTH(' Dataset'!$B212, 0)</f>
        <v>45716</v>
      </c>
      <c r="V212" s="58">
        <v>599.97</v>
      </c>
    </row>
    <row r="213" spans="1:22" ht="15.75" customHeight="1" x14ac:dyDescent="0.3">
      <c r="A213" s="37" t="s">
        <v>357</v>
      </c>
      <c r="B213" s="38">
        <v>45704</v>
      </c>
      <c r="C213" s="38" t="str">
        <f t="shared" si="11"/>
        <v>16</v>
      </c>
      <c r="D213" s="38" t="str">
        <f t="shared" si="12"/>
        <v>02</v>
      </c>
      <c r="E213" s="38" t="str">
        <f t="shared" si="13"/>
        <v>2025</v>
      </c>
      <c r="F213" s="39" t="s">
        <v>15</v>
      </c>
      <c r="G213" s="39" t="s">
        <v>16</v>
      </c>
      <c r="H213" s="39" t="s">
        <v>117</v>
      </c>
      <c r="I213" s="39" t="s">
        <v>118</v>
      </c>
      <c r="J213" s="39" t="s">
        <v>19</v>
      </c>
      <c r="K213" s="40">
        <v>2</v>
      </c>
      <c r="L213" s="41">
        <v>89.99</v>
      </c>
      <c r="M213" s="39" t="s">
        <v>34</v>
      </c>
      <c r="N213" s="39" t="s">
        <v>21</v>
      </c>
      <c r="O213" s="39" t="s">
        <v>22</v>
      </c>
      <c r="P213" s="38">
        <v>45257</v>
      </c>
      <c r="Q213" s="42">
        <v>179.98</v>
      </c>
      <c r="R213" s="1"/>
      <c r="S213" s="5"/>
      <c r="T213" s="56">
        <f>' Dataset'!$B213-' Dataset'!$P213</f>
        <v>447</v>
      </c>
      <c r="U213" s="57">
        <f>EOMONTH(' Dataset'!$B213, 0)</f>
        <v>45716</v>
      </c>
      <c r="V213" s="58">
        <v>179.98</v>
      </c>
    </row>
    <row r="214" spans="1:22" ht="15.75" customHeight="1" x14ac:dyDescent="0.3">
      <c r="A214" s="37" t="s">
        <v>358</v>
      </c>
      <c r="B214" s="38">
        <v>45705</v>
      </c>
      <c r="C214" s="38" t="str">
        <f t="shared" si="11"/>
        <v>17</v>
      </c>
      <c r="D214" s="38" t="str">
        <f t="shared" si="12"/>
        <v>02</v>
      </c>
      <c r="E214" s="38" t="str">
        <f t="shared" si="13"/>
        <v>2025</v>
      </c>
      <c r="F214" s="39" t="s">
        <v>259</v>
      </c>
      <c r="G214" s="39" t="s">
        <v>260</v>
      </c>
      <c r="H214" s="39" t="s">
        <v>44</v>
      </c>
      <c r="I214" s="39" t="s">
        <v>45</v>
      </c>
      <c r="J214" s="39" t="s">
        <v>46</v>
      </c>
      <c r="K214" s="40">
        <v>2</v>
      </c>
      <c r="L214" s="41">
        <v>149.99</v>
      </c>
      <c r="M214" s="39" t="s">
        <v>20</v>
      </c>
      <c r="N214" s="39" t="s">
        <v>35</v>
      </c>
      <c r="O214" s="39" t="s">
        <v>27</v>
      </c>
      <c r="P214" s="38">
        <v>44728</v>
      </c>
      <c r="Q214" s="42">
        <v>299.98</v>
      </c>
      <c r="R214" s="1"/>
      <c r="S214" s="5"/>
      <c r="T214" s="56">
        <f>' Dataset'!$B214-' Dataset'!$P214</f>
        <v>977</v>
      </c>
      <c r="U214" s="57">
        <f>EOMONTH(' Dataset'!$B214, 0)</f>
        <v>45716</v>
      </c>
      <c r="V214" s="58">
        <v>299.98</v>
      </c>
    </row>
    <row r="215" spans="1:22" ht="15.75" customHeight="1" x14ac:dyDescent="0.3">
      <c r="A215" s="37" t="s">
        <v>359</v>
      </c>
      <c r="B215" s="38">
        <v>45707</v>
      </c>
      <c r="C215" s="38" t="str">
        <f t="shared" si="11"/>
        <v>19</v>
      </c>
      <c r="D215" s="38" t="str">
        <f t="shared" si="12"/>
        <v>02</v>
      </c>
      <c r="E215" s="38" t="str">
        <f t="shared" si="13"/>
        <v>2025</v>
      </c>
      <c r="F215" s="39" t="s">
        <v>123</v>
      </c>
      <c r="G215" s="39" t="s">
        <v>124</v>
      </c>
      <c r="H215" s="39" t="s">
        <v>80</v>
      </c>
      <c r="I215" s="39" t="s">
        <v>81</v>
      </c>
      <c r="J215" s="39" t="s">
        <v>19</v>
      </c>
      <c r="K215" s="40">
        <v>5</v>
      </c>
      <c r="L215" s="41">
        <v>699.99</v>
      </c>
      <c r="M215" s="39" t="s">
        <v>34</v>
      </c>
      <c r="N215" s="39" t="s">
        <v>35</v>
      </c>
      <c r="O215" s="39" t="s">
        <v>27</v>
      </c>
      <c r="P215" s="38">
        <v>45352</v>
      </c>
      <c r="Q215" s="42">
        <v>3499.95</v>
      </c>
      <c r="R215" s="1"/>
      <c r="S215" s="5"/>
      <c r="T215" s="56">
        <f>' Dataset'!$B215-' Dataset'!$P215</f>
        <v>355</v>
      </c>
      <c r="U215" s="57">
        <f>EOMONTH(' Dataset'!$B215, 0)</f>
        <v>45716</v>
      </c>
      <c r="V215" s="58">
        <v>3499.95</v>
      </c>
    </row>
    <row r="216" spans="1:22" ht="15.75" customHeight="1" x14ac:dyDescent="0.3">
      <c r="A216" s="37" t="s">
        <v>360</v>
      </c>
      <c r="B216" s="38">
        <v>45707</v>
      </c>
      <c r="C216" s="38" t="str">
        <f t="shared" si="11"/>
        <v>19</v>
      </c>
      <c r="D216" s="38" t="str">
        <f t="shared" si="12"/>
        <v>02</v>
      </c>
      <c r="E216" s="38" t="str">
        <f t="shared" si="13"/>
        <v>2025</v>
      </c>
      <c r="F216" s="39" t="s">
        <v>42</v>
      </c>
      <c r="G216" s="39" t="s">
        <v>43</v>
      </c>
      <c r="H216" s="39" t="s">
        <v>44</v>
      </c>
      <c r="I216" s="39" t="s">
        <v>45</v>
      </c>
      <c r="J216" s="39" t="s">
        <v>46</v>
      </c>
      <c r="K216" s="40">
        <v>3</v>
      </c>
      <c r="L216" s="41">
        <v>149.99</v>
      </c>
      <c r="M216" s="39" t="s">
        <v>34</v>
      </c>
      <c r="N216" s="39" t="s">
        <v>21</v>
      </c>
      <c r="O216" s="39" t="s">
        <v>36</v>
      </c>
      <c r="P216" s="38">
        <v>44633</v>
      </c>
      <c r="Q216" s="42">
        <v>449.97</v>
      </c>
      <c r="R216" s="1"/>
      <c r="S216" s="5"/>
      <c r="T216" s="56">
        <f>' Dataset'!$B216-' Dataset'!$P216</f>
        <v>1074</v>
      </c>
      <c r="U216" s="57">
        <f>EOMONTH(' Dataset'!$B216, 0)</f>
        <v>45716</v>
      </c>
      <c r="V216" s="58">
        <v>449.97</v>
      </c>
    </row>
    <row r="217" spans="1:22" ht="15.75" customHeight="1" x14ac:dyDescent="0.3">
      <c r="A217" s="37" t="s">
        <v>361</v>
      </c>
      <c r="B217" s="38">
        <v>45708</v>
      </c>
      <c r="C217" s="38" t="str">
        <f t="shared" si="11"/>
        <v>20</v>
      </c>
      <c r="D217" s="38" t="str">
        <f t="shared" si="12"/>
        <v>02</v>
      </c>
      <c r="E217" s="38" t="str">
        <f t="shared" si="13"/>
        <v>2025</v>
      </c>
      <c r="F217" s="39" t="s">
        <v>96</v>
      </c>
      <c r="G217" s="39" t="s">
        <v>97</v>
      </c>
      <c r="H217" s="39" t="s">
        <v>61</v>
      </c>
      <c r="I217" s="39" t="s">
        <v>62</v>
      </c>
      <c r="J217" s="39" t="s">
        <v>19</v>
      </c>
      <c r="K217" s="40">
        <v>3</v>
      </c>
      <c r="L217" s="41">
        <v>899.99</v>
      </c>
      <c r="M217" s="39" t="s">
        <v>20</v>
      </c>
      <c r="N217" s="39" t="s">
        <v>63</v>
      </c>
      <c r="O217" s="39" t="s">
        <v>36</v>
      </c>
      <c r="P217" s="38">
        <v>44613</v>
      </c>
      <c r="Q217" s="42">
        <v>2699.97</v>
      </c>
      <c r="R217" s="1"/>
      <c r="S217" s="5"/>
      <c r="T217" s="56">
        <f>' Dataset'!$B217-' Dataset'!$P217</f>
        <v>1095</v>
      </c>
      <c r="U217" s="57">
        <f>EOMONTH(' Dataset'!$B217, 0)</f>
        <v>45716</v>
      </c>
      <c r="V217" s="58">
        <v>2699.97</v>
      </c>
    </row>
    <row r="218" spans="1:22" ht="15.75" customHeight="1" x14ac:dyDescent="0.3">
      <c r="A218" s="37" t="s">
        <v>362</v>
      </c>
      <c r="B218" s="38">
        <v>45708</v>
      </c>
      <c r="C218" s="38" t="str">
        <f t="shared" si="11"/>
        <v>20</v>
      </c>
      <c r="D218" s="38" t="str">
        <f t="shared" si="12"/>
        <v>02</v>
      </c>
      <c r="E218" s="38" t="str">
        <f t="shared" si="13"/>
        <v>2025</v>
      </c>
      <c r="F218" s="39" t="s">
        <v>192</v>
      </c>
      <c r="G218" s="39" t="s">
        <v>193</v>
      </c>
      <c r="H218" s="39" t="s">
        <v>126</v>
      </c>
      <c r="I218" s="39" t="s">
        <v>127</v>
      </c>
      <c r="J218" s="39" t="s">
        <v>46</v>
      </c>
      <c r="K218" s="40">
        <v>3</v>
      </c>
      <c r="L218" s="41">
        <v>199.99</v>
      </c>
      <c r="M218" s="39" t="s">
        <v>20</v>
      </c>
      <c r="N218" s="39" t="s">
        <v>50</v>
      </c>
      <c r="O218" s="39" t="s">
        <v>27</v>
      </c>
      <c r="P218" s="38">
        <v>44823</v>
      </c>
      <c r="Q218" s="42">
        <v>599.97</v>
      </c>
      <c r="R218" s="1"/>
      <c r="S218" s="5"/>
      <c r="T218" s="56">
        <f>' Dataset'!$B218-' Dataset'!$P218</f>
        <v>885</v>
      </c>
      <c r="U218" s="57">
        <f>EOMONTH(' Dataset'!$B218, 0)</f>
        <v>45716</v>
      </c>
      <c r="V218" s="58">
        <v>599.97</v>
      </c>
    </row>
    <row r="219" spans="1:22" ht="15.75" customHeight="1" x14ac:dyDescent="0.3">
      <c r="A219" s="37" t="s">
        <v>363</v>
      </c>
      <c r="B219" s="38">
        <v>45710</v>
      </c>
      <c r="C219" s="38" t="str">
        <f t="shared" si="11"/>
        <v>22</v>
      </c>
      <c r="D219" s="38" t="str">
        <f t="shared" si="12"/>
        <v>02</v>
      </c>
      <c r="E219" s="38" t="str">
        <f t="shared" si="13"/>
        <v>2025</v>
      </c>
      <c r="F219" s="39" t="s">
        <v>55</v>
      </c>
      <c r="G219" s="39" t="s">
        <v>56</v>
      </c>
      <c r="H219" s="39" t="s">
        <v>105</v>
      </c>
      <c r="I219" s="39" t="s">
        <v>106</v>
      </c>
      <c r="J219" s="39" t="s">
        <v>46</v>
      </c>
      <c r="K219" s="40">
        <v>5</v>
      </c>
      <c r="L219" s="41">
        <v>299.99</v>
      </c>
      <c r="M219" s="39" t="s">
        <v>20</v>
      </c>
      <c r="N219" s="39" t="s">
        <v>50</v>
      </c>
      <c r="O219" s="39" t="s">
        <v>36</v>
      </c>
      <c r="P219" s="38">
        <v>45142</v>
      </c>
      <c r="Q219" s="42">
        <v>1499.95</v>
      </c>
      <c r="R219" s="1"/>
      <c r="S219" s="5"/>
      <c r="T219" s="56">
        <f>' Dataset'!$B219-' Dataset'!$P219</f>
        <v>568</v>
      </c>
      <c r="U219" s="57">
        <f>EOMONTH(' Dataset'!$B219, 0)</f>
        <v>45716</v>
      </c>
      <c r="V219" s="58">
        <v>1499.95</v>
      </c>
    </row>
    <row r="220" spans="1:22" ht="15.75" customHeight="1" x14ac:dyDescent="0.3">
      <c r="A220" s="37" t="s">
        <v>364</v>
      </c>
      <c r="B220" s="38">
        <v>45710</v>
      </c>
      <c r="C220" s="38" t="str">
        <f t="shared" si="11"/>
        <v>22</v>
      </c>
      <c r="D220" s="38" t="str">
        <f t="shared" si="12"/>
        <v>02</v>
      </c>
      <c r="E220" s="38" t="str">
        <f t="shared" si="13"/>
        <v>2025</v>
      </c>
      <c r="F220" s="39" t="s">
        <v>150</v>
      </c>
      <c r="G220" s="39" t="s">
        <v>151</v>
      </c>
      <c r="H220" s="39" t="s">
        <v>80</v>
      </c>
      <c r="I220" s="39" t="s">
        <v>81</v>
      </c>
      <c r="J220" s="39" t="s">
        <v>19</v>
      </c>
      <c r="K220" s="40">
        <v>1</v>
      </c>
      <c r="L220" s="41">
        <v>699.99</v>
      </c>
      <c r="M220" s="39" t="s">
        <v>34</v>
      </c>
      <c r="N220" s="39" t="s">
        <v>50</v>
      </c>
      <c r="O220" s="39" t="s">
        <v>22</v>
      </c>
      <c r="P220" s="38">
        <v>44934</v>
      </c>
      <c r="Q220" s="42">
        <v>699.99</v>
      </c>
      <c r="R220" s="1"/>
      <c r="S220" s="5"/>
      <c r="T220" s="56">
        <f>' Dataset'!$B220-' Dataset'!$P220</f>
        <v>776</v>
      </c>
      <c r="U220" s="57">
        <f>EOMONTH(' Dataset'!$B220, 0)</f>
        <v>45716</v>
      </c>
      <c r="V220" s="58">
        <v>699.99</v>
      </c>
    </row>
    <row r="221" spans="1:22" ht="15.75" customHeight="1" x14ac:dyDescent="0.3">
      <c r="A221" s="37" t="s">
        <v>365</v>
      </c>
      <c r="B221" s="38">
        <v>45711</v>
      </c>
      <c r="C221" s="38" t="str">
        <f t="shared" si="11"/>
        <v>23</v>
      </c>
      <c r="D221" s="38" t="str">
        <f t="shared" si="12"/>
        <v>02</v>
      </c>
      <c r="E221" s="38" t="str">
        <f t="shared" si="13"/>
        <v>2025</v>
      </c>
      <c r="F221" s="39" t="s">
        <v>246</v>
      </c>
      <c r="G221" s="39" t="s">
        <v>247</v>
      </c>
      <c r="H221" s="39" t="s">
        <v>80</v>
      </c>
      <c r="I221" s="39" t="s">
        <v>81</v>
      </c>
      <c r="J221" s="39" t="s">
        <v>19</v>
      </c>
      <c r="K221" s="40">
        <v>1</v>
      </c>
      <c r="L221" s="41">
        <v>699.99</v>
      </c>
      <c r="M221" s="39" t="s">
        <v>20</v>
      </c>
      <c r="N221" s="39" t="s">
        <v>40</v>
      </c>
      <c r="O221" s="39" t="s">
        <v>27</v>
      </c>
      <c r="P221" s="38">
        <v>44583</v>
      </c>
      <c r="Q221" s="42">
        <v>699.99</v>
      </c>
      <c r="R221" s="1"/>
      <c r="S221" s="5"/>
      <c r="T221" s="56">
        <f>' Dataset'!$B221-' Dataset'!$P221</f>
        <v>1128</v>
      </c>
      <c r="U221" s="57">
        <f>EOMONTH(' Dataset'!$B221, 0)</f>
        <v>45716</v>
      </c>
      <c r="V221" s="58">
        <v>699.99</v>
      </c>
    </row>
    <row r="222" spans="1:22" ht="15.75" customHeight="1" x14ac:dyDescent="0.3">
      <c r="A222" s="37" t="s">
        <v>366</v>
      </c>
      <c r="B222" s="38">
        <v>45711</v>
      </c>
      <c r="C222" s="38" t="str">
        <f t="shared" si="11"/>
        <v>23</v>
      </c>
      <c r="D222" s="38" t="str">
        <f t="shared" si="12"/>
        <v>02</v>
      </c>
      <c r="E222" s="38" t="str">
        <f t="shared" si="13"/>
        <v>2025</v>
      </c>
      <c r="F222" s="39" t="s">
        <v>325</v>
      </c>
      <c r="G222" s="39" t="s">
        <v>326</v>
      </c>
      <c r="H222" s="39" t="s">
        <v>44</v>
      </c>
      <c r="I222" s="39" t="s">
        <v>45</v>
      </c>
      <c r="J222" s="39" t="s">
        <v>46</v>
      </c>
      <c r="K222" s="40">
        <v>4</v>
      </c>
      <c r="L222" s="41">
        <v>149.99</v>
      </c>
      <c r="M222" s="39" t="s">
        <v>34</v>
      </c>
      <c r="N222" s="39" t="s">
        <v>40</v>
      </c>
      <c r="O222" s="39" t="s">
        <v>27</v>
      </c>
      <c r="P222" s="38">
        <v>44412</v>
      </c>
      <c r="Q222" s="42">
        <v>599.96</v>
      </c>
      <c r="R222" s="1"/>
      <c r="S222" s="5"/>
      <c r="T222" s="56">
        <f>' Dataset'!$B222-' Dataset'!$P222</f>
        <v>1299</v>
      </c>
      <c r="U222" s="57">
        <f>EOMONTH(' Dataset'!$B222, 0)</f>
        <v>45716</v>
      </c>
      <c r="V222" s="58">
        <v>599.96</v>
      </c>
    </row>
    <row r="223" spans="1:22" ht="15.75" customHeight="1" x14ac:dyDescent="0.3">
      <c r="A223" s="37" t="s">
        <v>367</v>
      </c>
      <c r="B223" s="38">
        <v>45711</v>
      </c>
      <c r="C223" s="38" t="str">
        <f t="shared" si="11"/>
        <v>23</v>
      </c>
      <c r="D223" s="38" t="str">
        <f t="shared" si="12"/>
        <v>02</v>
      </c>
      <c r="E223" s="38" t="str">
        <f t="shared" si="13"/>
        <v>2025</v>
      </c>
      <c r="F223" s="39" t="s">
        <v>211</v>
      </c>
      <c r="G223" s="39" t="s">
        <v>212</v>
      </c>
      <c r="H223" s="39" t="s">
        <v>117</v>
      </c>
      <c r="I223" s="39" t="s">
        <v>118</v>
      </c>
      <c r="J223" s="39" t="s">
        <v>19</v>
      </c>
      <c r="K223" s="40">
        <v>5</v>
      </c>
      <c r="L223" s="41">
        <v>89.99</v>
      </c>
      <c r="M223" s="39" t="s">
        <v>34</v>
      </c>
      <c r="N223" s="39" t="s">
        <v>50</v>
      </c>
      <c r="O223" s="39" t="s">
        <v>27</v>
      </c>
      <c r="P223" s="38">
        <v>45140</v>
      </c>
      <c r="Q223" s="42">
        <v>449.95</v>
      </c>
      <c r="R223" s="1"/>
      <c r="S223" s="5"/>
      <c r="T223" s="56">
        <f>' Dataset'!$B223-' Dataset'!$P223</f>
        <v>571</v>
      </c>
      <c r="U223" s="57">
        <f>EOMONTH(' Dataset'!$B223, 0)</f>
        <v>45716</v>
      </c>
      <c r="V223" s="58">
        <v>449.95</v>
      </c>
    </row>
    <row r="224" spans="1:22" ht="15.75" customHeight="1" x14ac:dyDescent="0.3">
      <c r="A224" s="37" t="s">
        <v>368</v>
      </c>
      <c r="B224" s="38">
        <v>45712</v>
      </c>
      <c r="C224" s="38" t="str">
        <f t="shared" si="11"/>
        <v>24</v>
      </c>
      <c r="D224" s="38" t="str">
        <f t="shared" si="12"/>
        <v>02</v>
      </c>
      <c r="E224" s="38" t="str">
        <f t="shared" si="13"/>
        <v>2025</v>
      </c>
      <c r="F224" s="39" t="s">
        <v>138</v>
      </c>
      <c r="G224" s="39" t="s">
        <v>139</v>
      </c>
      <c r="H224" s="39" t="s">
        <v>126</v>
      </c>
      <c r="I224" s="39" t="s">
        <v>127</v>
      </c>
      <c r="J224" s="39" t="s">
        <v>46</v>
      </c>
      <c r="K224" s="40">
        <v>2</v>
      </c>
      <c r="L224" s="41">
        <v>199.99</v>
      </c>
      <c r="M224" s="39" t="s">
        <v>20</v>
      </c>
      <c r="N224" s="39" t="s">
        <v>21</v>
      </c>
      <c r="O224" s="39" t="s">
        <v>27</v>
      </c>
      <c r="P224" s="38">
        <v>44573</v>
      </c>
      <c r="Q224" s="42">
        <v>399.98</v>
      </c>
      <c r="R224" s="1"/>
      <c r="S224" s="5"/>
      <c r="T224" s="56">
        <f>' Dataset'!$B224-' Dataset'!$P224</f>
        <v>1139</v>
      </c>
      <c r="U224" s="57">
        <f>EOMONTH(' Dataset'!$B224, 0)</f>
        <v>45716</v>
      </c>
      <c r="V224" s="58">
        <v>399.98</v>
      </c>
    </row>
    <row r="225" spans="1:22" ht="15.75" customHeight="1" x14ac:dyDescent="0.3">
      <c r="A225" s="37" t="s">
        <v>369</v>
      </c>
      <c r="B225" s="38">
        <v>45715</v>
      </c>
      <c r="C225" s="38" t="str">
        <f t="shared" si="11"/>
        <v>27</v>
      </c>
      <c r="D225" s="38" t="str">
        <f t="shared" si="12"/>
        <v>02</v>
      </c>
      <c r="E225" s="38" t="str">
        <f t="shared" si="13"/>
        <v>2025</v>
      </c>
      <c r="F225" s="39" t="s">
        <v>259</v>
      </c>
      <c r="G225" s="39" t="s">
        <v>260</v>
      </c>
      <c r="H225" s="39" t="s">
        <v>31</v>
      </c>
      <c r="I225" s="39" t="s">
        <v>32</v>
      </c>
      <c r="J225" s="39" t="s">
        <v>33</v>
      </c>
      <c r="K225" s="40">
        <v>4</v>
      </c>
      <c r="L225" s="41">
        <v>59.99</v>
      </c>
      <c r="M225" s="39" t="s">
        <v>20</v>
      </c>
      <c r="N225" s="39" t="s">
        <v>50</v>
      </c>
      <c r="O225" s="39" t="s">
        <v>36</v>
      </c>
      <c r="P225" s="38">
        <v>45070</v>
      </c>
      <c r="Q225" s="42">
        <v>239.96</v>
      </c>
      <c r="R225" s="1"/>
      <c r="S225" s="5"/>
      <c r="T225" s="56">
        <f>' Dataset'!$B225-' Dataset'!$P225</f>
        <v>645</v>
      </c>
      <c r="U225" s="57">
        <f>EOMONTH(' Dataset'!$B225, 0)</f>
        <v>45716</v>
      </c>
      <c r="V225" s="58">
        <v>239.96</v>
      </c>
    </row>
    <row r="226" spans="1:22" ht="15.75" customHeight="1" x14ac:dyDescent="0.3">
      <c r="A226" s="37" t="s">
        <v>370</v>
      </c>
      <c r="B226" s="38">
        <v>45715</v>
      </c>
      <c r="C226" s="38" t="str">
        <f t="shared" si="11"/>
        <v>27</v>
      </c>
      <c r="D226" s="38" t="str">
        <f t="shared" si="12"/>
        <v>02</v>
      </c>
      <c r="E226" s="38" t="str">
        <f t="shared" si="13"/>
        <v>2025</v>
      </c>
      <c r="F226" s="39" t="s">
        <v>93</v>
      </c>
      <c r="G226" s="39" t="s">
        <v>94</v>
      </c>
      <c r="H226" s="39" t="s">
        <v>105</v>
      </c>
      <c r="I226" s="39" t="s">
        <v>106</v>
      </c>
      <c r="J226" s="39" t="s">
        <v>46</v>
      </c>
      <c r="K226" s="40">
        <v>2</v>
      </c>
      <c r="L226" s="41">
        <v>299.99</v>
      </c>
      <c r="M226" s="39" t="s">
        <v>34</v>
      </c>
      <c r="N226" s="39" t="s">
        <v>35</v>
      </c>
      <c r="O226" s="39" t="s">
        <v>22</v>
      </c>
      <c r="P226" s="38">
        <v>44576</v>
      </c>
      <c r="Q226" s="42">
        <v>599.98</v>
      </c>
      <c r="R226" s="1"/>
      <c r="S226" s="5"/>
      <c r="T226" s="56">
        <f>' Dataset'!$B226-' Dataset'!$P226</f>
        <v>1139</v>
      </c>
      <c r="U226" s="57">
        <f>EOMONTH(' Dataset'!$B226, 0)</f>
        <v>45716</v>
      </c>
      <c r="V226" s="58">
        <v>599.98</v>
      </c>
    </row>
    <row r="227" spans="1:22" ht="15.75" customHeight="1" x14ac:dyDescent="0.3">
      <c r="A227" s="37" t="s">
        <v>371</v>
      </c>
      <c r="B227" s="38">
        <v>45718</v>
      </c>
      <c r="C227" s="38" t="str">
        <f t="shared" si="11"/>
        <v>02</v>
      </c>
      <c r="D227" s="38" t="str">
        <f t="shared" si="12"/>
        <v>03</v>
      </c>
      <c r="E227" s="38" t="str">
        <f t="shared" si="13"/>
        <v>2025</v>
      </c>
      <c r="F227" s="39" t="s">
        <v>55</v>
      </c>
      <c r="G227" s="39" t="s">
        <v>56</v>
      </c>
      <c r="H227" s="39" t="s">
        <v>44</v>
      </c>
      <c r="I227" s="39" t="s">
        <v>45</v>
      </c>
      <c r="J227" s="39" t="s">
        <v>46</v>
      </c>
      <c r="K227" s="40">
        <v>2</v>
      </c>
      <c r="L227" s="41">
        <v>149.99</v>
      </c>
      <c r="M227" s="39" t="s">
        <v>20</v>
      </c>
      <c r="N227" s="39" t="s">
        <v>21</v>
      </c>
      <c r="O227" s="39" t="s">
        <v>22</v>
      </c>
      <c r="P227" s="38">
        <v>45068</v>
      </c>
      <c r="Q227" s="42">
        <v>299.98</v>
      </c>
      <c r="R227" s="1"/>
      <c r="S227" s="5"/>
      <c r="T227" s="56">
        <f>' Dataset'!$B227-' Dataset'!$P227</f>
        <v>650</v>
      </c>
      <c r="U227" s="57">
        <f>EOMONTH(' Dataset'!$B227, 0)</f>
        <v>45747</v>
      </c>
      <c r="V227" s="58">
        <v>299.98</v>
      </c>
    </row>
    <row r="228" spans="1:22" ht="15.75" customHeight="1" x14ac:dyDescent="0.3">
      <c r="A228" s="37" t="s">
        <v>372</v>
      </c>
      <c r="B228" s="38">
        <v>45720</v>
      </c>
      <c r="C228" s="38" t="str">
        <f t="shared" si="11"/>
        <v>04</v>
      </c>
      <c r="D228" s="38" t="str">
        <f t="shared" si="12"/>
        <v>03</v>
      </c>
      <c r="E228" s="38" t="str">
        <f t="shared" si="13"/>
        <v>2025</v>
      </c>
      <c r="F228" s="39" t="s">
        <v>226</v>
      </c>
      <c r="G228" s="39" t="s">
        <v>227</v>
      </c>
      <c r="H228" s="39" t="s">
        <v>80</v>
      </c>
      <c r="I228" s="39" t="s">
        <v>81</v>
      </c>
      <c r="J228" s="39" t="s">
        <v>19</v>
      </c>
      <c r="K228" s="40">
        <v>5</v>
      </c>
      <c r="L228" s="41">
        <v>699.99</v>
      </c>
      <c r="M228" s="39" t="s">
        <v>57</v>
      </c>
      <c r="N228" s="39" t="s">
        <v>63</v>
      </c>
      <c r="O228" s="39" t="s">
        <v>27</v>
      </c>
      <c r="P228" s="38">
        <v>45161</v>
      </c>
      <c r="Q228" s="42">
        <v>3499.95</v>
      </c>
      <c r="R228" s="1"/>
      <c r="S228" s="5"/>
      <c r="T228" s="56">
        <f>' Dataset'!$B228-' Dataset'!$P228</f>
        <v>559</v>
      </c>
      <c r="U228" s="57">
        <f>EOMONTH(' Dataset'!$B228, 0)</f>
        <v>45747</v>
      </c>
      <c r="V228" s="58">
        <v>3499.95</v>
      </c>
    </row>
    <row r="229" spans="1:22" ht="15.75" customHeight="1" x14ac:dyDescent="0.3">
      <c r="A229" s="37" t="s">
        <v>373</v>
      </c>
      <c r="B229" s="38">
        <v>45721</v>
      </c>
      <c r="C229" s="38" t="str">
        <f t="shared" si="11"/>
        <v>05</v>
      </c>
      <c r="D229" s="38" t="str">
        <f t="shared" si="12"/>
        <v>03</v>
      </c>
      <c r="E229" s="38" t="str">
        <f t="shared" si="13"/>
        <v>2025</v>
      </c>
      <c r="F229" s="39" t="s">
        <v>75</v>
      </c>
      <c r="G229" s="39" t="s">
        <v>76</v>
      </c>
      <c r="H229" s="39" t="s">
        <v>31</v>
      </c>
      <c r="I229" s="39" t="s">
        <v>32</v>
      </c>
      <c r="J229" s="39" t="s">
        <v>33</v>
      </c>
      <c r="K229" s="40">
        <v>5</v>
      </c>
      <c r="L229" s="41">
        <v>59.99</v>
      </c>
      <c r="M229" s="39" t="s">
        <v>20</v>
      </c>
      <c r="N229" s="39" t="s">
        <v>50</v>
      </c>
      <c r="O229" s="39" t="s">
        <v>27</v>
      </c>
      <c r="P229" s="38">
        <v>45291</v>
      </c>
      <c r="Q229" s="42">
        <v>299.95</v>
      </c>
      <c r="R229" s="1"/>
      <c r="S229" s="5"/>
      <c r="T229" s="56">
        <f>' Dataset'!$B229-' Dataset'!$P229</f>
        <v>430</v>
      </c>
      <c r="U229" s="57">
        <f>EOMONTH(' Dataset'!$B229, 0)</f>
        <v>45747</v>
      </c>
      <c r="V229" s="58">
        <v>299.95</v>
      </c>
    </row>
    <row r="230" spans="1:22" ht="15.75" customHeight="1" x14ac:dyDescent="0.3">
      <c r="A230" s="37" t="s">
        <v>374</v>
      </c>
      <c r="B230" s="38">
        <v>45723</v>
      </c>
      <c r="C230" s="38" t="str">
        <f t="shared" si="11"/>
        <v>07</v>
      </c>
      <c r="D230" s="38" t="str">
        <f t="shared" si="12"/>
        <v>03</v>
      </c>
      <c r="E230" s="38" t="str">
        <f t="shared" si="13"/>
        <v>2025</v>
      </c>
      <c r="F230" s="39" t="s">
        <v>15</v>
      </c>
      <c r="G230" s="39" t="s">
        <v>16</v>
      </c>
      <c r="H230" s="39" t="s">
        <v>117</v>
      </c>
      <c r="I230" s="39" t="s">
        <v>118</v>
      </c>
      <c r="J230" s="39" t="s">
        <v>19</v>
      </c>
      <c r="K230" s="40">
        <v>2</v>
      </c>
      <c r="L230" s="41">
        <v>89.99</v>
      </c>
      <c r="M230" s="39" t="s">
        <v>26</v>
      </c>
      <c r="N230" s="39" t="s">
        <v>50</v>
      </c>
      <c r="O230" s="39" t="s">
        <v>27</v>
      </c>
      <c r="P230" s="38">
        <v>45295</v>
      </c>
      <c r="Q230" s="42">
        <v>179.98</v>
      </c>
      <c r="R230" s="1"/>
      <c r="S230" s="5"/>
      <c r="T230" s="56">
        <f>' Dataset'!$B230-' Dataset'!$P230</f>
        <v>428</v>
      </c>
      <c r="U230" s="57">
        <f>EOMONTH(' Dataset'!$B230, 0)</f>
        <v>45747</v>
      </c>
      <c r="V230" s="58">
        <v>179.98</v>
      </c>
    </row>
    <row r="231" spans="1:22" ht="15.75" customHeight="1" x14ac:dyDescent="0.3">
      <c r="A231" s="37" t="s">
        <v>375</v>
      </c>
      <c r="B231" s="38">
        <v>45723</v>
      </c>
      <c r="C231" s="38" t="str">
        <f t="shared" si="11"/>
        <v>07</v>
      </c>
      <c r="D231" s="38" t="str">
        <f t="shared" si="12"/>
        <v>03</v>
      </c>
      <c r="E231" s="38" t="str">
        <f t="shared" si="13"/>
        <v>2025</v>
      </c>
      <c r="F231" s="39" t="s">
        <v>120</v>
      </c>
      <c r="G231" s="39" t="s">
        <v>121</v>
      </c>
      <c r="H231" s="39" t="s">
        <v>17</v>
      </c>
      <c r="I231" s="39" t="s">
        <v>18</v>
      </c>
      <c r="J231" s="39" t="s">
        <v>19</v>
      </c>
      <c r="K231" s="40">
        <v>5</v>
      </c>
      <c r="L231" s="41">
        <v>249.99</v>
      </c>
      <c r="M231" s="39" t="s">
        <v>20</v>
      </c>
      <c r="N231" s="39" t="s">
        <v>63</v>
      </c>
      <c r="O231" s="39" t="s">
        <v>36</v>
      </c>
      <c r="P231" s="38">
        <v>44540</v>
      </c>
      <c r="Q231" s="42">
        <v>1249.95</v>
      </c>
      <c r="R231" s="1"/>
      <c r="S231" s="5"/>
      <c r="T231" s="56">
        <f>' Dataset'!$B231-' Dataset'!$P231</f>
        <v>1183</v>
      </c>
      <c r="U231" s="57">
        <f>EOMONTH(' Dataset'!$B231, 0)</f>
        <v>45747</v>
      </c>
      <c r="V231" s="58">
        <v>1249.95</v>
      </c>
    </row>
    <row r="232" spans="1:22" ht="15.75" customHeight="1" x14ac:dyDescent="0.3">
      <c r="A232" s="37" t="s">
        <v>376</v>
      </c>
      <c r="B232" s="38">
        <v>45724</v>
      </c>
      <c r="C232" s="38" t="str">
        <f t="shared" si="11"/>
        <v>08</v>
      </c>
      <c r="D232" s="38" t="str">
        <f t="shared" si="12"/>
        <v>03</v>
      </c>
      <c r="E232" s="38" t="str">
        <f t="shared" si="13"/>
        <v>2025</v>
      </c>
      <c r="F232" s="39" t="s">
        <v>226</v>
      </c>
      <c r="G232" s="39" t="s">
        <v>227</v>
      </c>
      <c r="H232" s="39" t="s">
        <v>44</v>
      </c>
      <c r="I232" s="39" t="s">
        <v>45</v>
      </c>
      <c r="J232" s="39" t="s">
        <v>46</v>
      </c>
      <c r="K232" s="40">
        <v>2</v>
      </c>
      <c r="L232" s="41">
        <v>149.99</v>
      </c>
      <c r="M232" s="39" t="s">
        <v>34</v>
      </c>
      <c r="N232" s="39" t="s">
        <v>21</v>
      </c>
      <c r="O232" s="39" t="s">
        <v>27</v>
      </c>
      <c r="P232" s="38">
        <v>44632</v>
      </c>
      <c r="Q232" s="42">
        <v>299.98</v>
      </c>
      <c r="R232" s="1"/>
      <c r="S232" s="5"/>
      <c r="T232" s="56">
        <f>' Dataset'!$B232-' Dataset'!$P232</f>
        <v>1092</v>
      </c>
      <c r="U232" s="57">
        <f>EOMONTH(' Dataset'!$B232, 0)</f>
        <v>45747</v>
      </c>
      <c r="V232" s="58">
        <v>299.98</v>
      </c>
    </row>
    <row r="233" spans="1:22" ht="15.75" customHeight="1" x14ac:dyDescent="0.3">
      <c r="A233" s="37" t="s">
        <v>377</v>
      </c>
      <c r="B233" s="38">
        <v>45724</v>
      </c>
      <c r="C233" s="38" t="str">
        <f t="shared" si="11"/>
        <v>08</v>
      </c>
      <c r="D233" s="38" t="str">
        <f t="shared" si="12"/>
        <v>03</v>
      </c>
      <c r="E233" s="38" t="str">
        <f t="shared" si="13"/>
        <v>2025</v>
      </c>
      <c r="F233" s="39" t="s">
        <v>144</v>
      </c>
      <c r="G233" s="39" t="s">
        <v>145</v>
      </c>
      <c r="H233" s="39" t="s">
        <v>61</v>
      </c>
      <c r="I233" s="39" t="s">
        <v>62</v>
      </c>
      <c r="J233" s="39" t="s">
        <v>19</v>
      </c>
      <c r="K233" s="40">
        <v>5</v>
      </c>
      <c r="L233" s="41">
        <v>899.99</v>
      </c>
      <c r="M233" s="39" t="s">
        <v>34</v>
      </c>
      <c r="N233" s="39" t="s">
        <v>63</v>
      </c>
      <c r="O233" s="39" t="s">
        <v>27</v>
      </c>
      <c r="P233" s="38">
        <v>45389</v>
      </c>
      <c r="Q233" s="42">
        <v>4499.95</v>
      </c>
      <c r="R233" s="1"/>
      <c r="S233" s="5"/>
      <c r="T233" s="56">
        <f>' Dataset'!$B233-' Dataset'!$P233</f>
        <v>335</v>
      </c>
      <c r="U233" s="57">
        <f>EOMONTH(' Dataset'!$B233, 0)</f>
        <v>45747</v>
      </c>
      <c r="V233" s="58">
        <v>4499.95</v>
      </c>
    </row>
    <row r="234" spans="1:22" ht="15.75" customHeight="1" x14ac:dyDescent="0.3">
      <c r="A234" s="37" t="s">
        <v>378</v>
      </c>
      <c r="B234" s="38">
        <v>45724</v>
      </c>
      <c r="C234" s="38" t="str">
        <f t="shared" si="11"/>
        <v>08</v>
      </c>
      <c r="D234" s="38" t="str">
        <f t="shared" si="12"/>
        <v>03</v>
      </c>
      <c r="E234" s="38" t="str">
        <f t="shared" si="13"/>
        <v>2025</v>
      </c>
      <c r="F234" s="39" t="s">
        <v>55</v>
      </c>
      <c r="G234" s="39" t="s">
        <v>56</v>
      </c>
      <c r="H234" s="39" t="s">
        <v>44</v>
      </c>
      <c r="I234" s="39" t="s">
        <v>45</v>
      </c>
      <c r="J234" s="39" t="s">
        <v>46</v>
      </c>
      <c r="K234" s="40">
        <v>4</v>
      </c>
      <c r="L234" s="41">
        <v>149.99</v>
      </c>
      <c r="M234" s="39" t="s">
        <v>20</v>
      </c>
      <c r="N234" s="39" t="s">
        <v>21</v>
      </c>
      <c r="O234" s="39" t="s">
        <v>36</v>
      </c>
      <c r="P234" s="38">
        <v>45263</v>
      </c>
      <c r="Q234" s="42">
        <v>599.96</v>
      </c>
      <c r="R234" s="1"/>
      <c r="S234" s="5"/>
      <c r="T234" s="56">
        <f>' Dataset'!$B234-' Dataset'!$P234</f>
        <v>461</v>
      </c>
      <c r="U234" s="57">
        <f>EOMONTH(' Dataset'!$B234, 0)</f>
        <v>45747</v>
      </c>
      <c r="V234" s="58">
        <v>599.96</v>
      </c>
    </row>
    <row r="235" spans="1:22" ht="15.75" customHeight="1" x14ac:dyDescent="0.3">
      <c r="A235" s="37" t="s">
        <v>379</v>
      </c>
      <c r="B235" s="38">
        <v>45726</v>
      </c>
      <c r="C235" s="38" t="str">
        <f t="shared" si="11"/>
        <v>10</v>
      </c>
      <c r="D235" s="38" t="str">
        <f t="shared" si="12"/>
        <v>03</v>
      </c>
      <c r="E235" s="38" t="str">
        <f t="shared" si="13"/>
        <v>2025</v>
      </c>
      <c r="F235" s="39" t="s">
        <v>144</v>
      </c>
      <c r="G235" s="39" t="s">
        <v>145</v>
      </c>
      <c r="H235" s="39" t="s">
        <v>17</v>
      </c>
      <c r="I235" s="39" t="s">
        <v>18</v>
      </c>
      <c r="J235" s="39" t="s">
        <v>19</v>
      </c>
      <c r="K235" s="40">
        <v>1</v>
      </c>
      <c r="L235" s="41">
        <v>249.99</v>
      </c>
      <c r="M235" s="39" t="s">
        <v>20</v>
      </c>
      <c r="N235" s="39" t="s">
        <v>40</v>
      </c>
      <c r="O235" s="39" t="s">
        <v>36</v>
      </c>
      <c r="P235" s="38">
        <v>45117</v>
      </c>
      <c r="Q235" s="42">
        <v>249.99</v>
      </c>
      <c r="R235" s="1"/>
      <c r="S235" s="5"/>
      <c r="T235" s="56">
        <f>' Dataset'!$B235-' Dataset'!$P235</f>
        <v>609</v>
      </c>
      <c r="U235" s="57">
        <f>EOMONTH(' Dataset'!$B235, 0)</f>
        <v>45747</v>
      </c>
      <c r="V235" s="58">
        <v>249.99</v>
      </c>
    </row>
    <row r="236" spans="1:22" ht="15.75" customHeight="1" x14ac:dyDescent="0.3">
      <c r="A236" s="37" t="s">
        <v>380</v>
      </c>
      <c r="B236" s="38">
        <v>45734</v>
      </c>
      <c r="C236" s="38" t="str">
        <f t="shared" si="11"/>
        <v>18</v>
      </c>
      <c r="D236" s="38" t="str">
        <f t="shared" si="12"/>
        <v>03</v>
      </c>
      <c r="E236" s="38" t="str">
        <f t="shared" si="13"/>
        <v>2025</v>
      </c>
      <c r="F236" s="39" t="s">
        <v>192</v>
      </c>
      <c r="G236" s="39" t="s">
        <v>193</v>
      </c>
      <c r="H236" s="39" t="s">
        <v>31</v>
      </c>
      <c r="I236" s="39" t="s">
        <v>32</v>
      </c>
      <c r="J236" s="39" t="s">
        <v>33</v>
      </c>
      <c r="K236" s="40">
        <v>2</v>
      </c>
      <c r="L236" s="41">
        <v>59.99</v>
      </c>
      <c r="M236" s="39" t="s">
        <v>26</v>
      </c>
      <c r="N236" s="39" t="s">
        <v>50</v>
      </c>
      <c r="O236" s="39" t="s">
        <v>22</v>
      </c>
      <c r="P236" s="38">
        <v>45193</v>
      </c>
      <c r="Q236" s="42">
        <v>119.98</v>
      </c>
      <c r="R236" s="1"/>
      <c r="S236" s="5"/>
      <c r="T236" s="56">
        <f>' Dataset'!$B236-' Dataset'!$P236</f>
        <v>541</v>
      </c>
      <c r="U236" s="57">
        <f>EOMONTH(' Dataset'!$B236, 0)</f>
        <v>45747</v>
      </c>
      <c r="V236" s="58">
        <v>119.98</v>
      </c>
    </row>
    <row r="237" spans="1:22" ht="15.75" customHeight="1" x14ac:dyDescent="0.3">
      <c r="A237" s="37" t="s">
        <v>381</v>
      </c>
      <c r="B237" s="38">
        <v>45737</v>
      </c>
      <c r="C237" s="38" t="str">
        <f t="shared" si="11"/>
        <v>21</v>
      </c>
      <c r="D237" s="38" t="str">
        <f t="shared" si="12"/>
        <v>03</v>
      </c>
      <c r="E237" s="38" t="str">
        <f t="shared" si="13"/>
        <v>2025</v>
      </c>
      <c r="F237" s="39" t="s">
        <v>132</v>
      </c>
      <c r="G237" s="39" t="s">
        <v>133</v>
      </c>
      <c r="H237" s="39" t="s">
        <v>44</v>
      </c>
      <c r="I237" s="39" t="s">
        <v>45</v>
      </c>
      <c r="J237" s="39" t="s">
        <v>46</v>
      </c>
      <c r="K237" s="40">
        <v>2</v>
      </c>
      <c r="L237" s="41">
        <v>149.99</v>
      </c>
      <c r="M237" s="39" t="s">
        <v>20</v>
      </c>
      <c r="N237" s="39" t="s">
        <v>50</v>
      </c>
      <c r="O237" s="39" t="s">
        <v>27</v>
      </c>
      <c r="P237" s="38">
        <v>45233</v>
      </c>
      <c r="Q237" s="42">
        <v>299.98</v>
      </c>
      <c r="R237" s="1"/>
      <c r="S237" s="5"/>
      <c r="T237" s="56">
        <f>' Dataset'!$B237-' Dataset'!$P237</f>
        <v>504</v>
      </c>
      <c r="U237" s="57">
        <f>EOMONTH(' Dataset'!$B237, 0)</f>
        <v>45747</v>
      </c>
      <c r="V237" s="58">
        <v>299.98</v>
      </c>
    </row>
    <row r="238" spans="1:22" ht="15.75" customHeight="1" x14ac:dyDescent="0.3">
      <c r="A238" s="37" t="s">
        <v>382</v>
      </c>
      <c r="B238" s="38">
        <v>45737</v>
      </c>
      <c r="C238" s="38" t="str">
        <f t="shared" si="11"/>
        <v>21</v>
      </c>
      <c r="D238" s="38" t="str">
        <f t="shared" si="12"/>
        <v>03</v>
      </c>
      <c r="E238" s="38" t="str">
        <f t="shared" si="13"/>
        <v>2025</v>
      </c>
      <c r="F238" s="39" t="s">
        <v>150</v>
      </c>
      <c r="G238" s="39" t="s">
        <v>151</v>
      </c>
      <c r="H238" s="39" t="s">
        <v>61</v>
      </c>
      <c r="I238" s="39" t="s">
        <v>62</v>
      </c>
      <c r="J238" s="39" t="s">
        <v>19</v>
      </c>
      <c r="K238" s="40">
        <v>3</v>
      </c>
      <c r="L238" s="41">
        <v>899.99</v>
      </c>
      <c r="M238" s="39" t="s">
        <v>57</v>
      </c>
      <c r="N238" s="39" t="s">
        <v>40</v>
      </c>
      <c r="O238" s="39" t="s">
        <v>27</v>
      </c>
      <c r="P238" s="38">
        <v>44876</v>
      </c>
      <c r="Q238" s="42">
        <v>2699.97</v>
      </c>
      <c r="R238" s="1"/>
      <c r="S238" s="5"/>
      <c r="T238" s="56">
        <f>' Dataset'!$B238-' Dataset'!$P238</f>
        <v>861</v>
      </c>
      <c r="U238" s="57">
        <f>EOMONTH(' Dataset'!$B238, 0)</f>
        <v>45747</v>
      </c>
      <c r="V238" s="58">
        <v>2699.97</v>
      </c>
    </row>
    <row r="239" spans="1:22" ht="15.75" customHeight="1" x14ac:dyDescent="0.3">
      <c r="A239" s="37" t="s">
        <v>383</v>
      </c>
      <c r="B239" s="38">
        <v>45737</v>
      </c>
      <c r="C239" s="38" t="str">
        <f t="shared" si="11"/>
        <v>21</v>
      </c>
      <c r="D239" s="38" t="str">
        <f t="shared" si="12"/>
        <v>03</v>
      </c>
      <c r="E239" s="38" t="str">
        <f t="shared" si="13"/>
        <v>2025</v>
      </c>
      <c r="F239" s="39" t="s">
        <v>48</v>
      </c>
      <c r="G239" s="39" t="s">
        <v>49</v>
      </c>
      <c r="H239" s="39" t="s">
        <v>61</v>
      </c>
      <c r="I239" s="39" t="s">
        <v>62</v>
      </c>
      <c r="J239" s="39" t="s">
        <v>19</v>
      </c>
      <c r="K239" s="40">
        <v>3</v>
      </c>
      <c r="L239" s="41">
        <v>899.99</v>
      </c>
      <c r="M239" s="39" t="s">
        <v>34</v>
      </c>
      <c r="N239" s="39" t="s">
        <v>40</v>
      </c>
      <c r="O239" s="39" t="s">
        <v>22</v>
      </c>
      <c r="P239" s="38">
        <v>44975</v>
      </c>
      <c r="Q239" s="42">
        <v>2699.97</v>
      </c>
      <c r="R239" s="1"/>
      <c r="S239" s="5"/>
      <c r="T239" s="56">
        <f>' Dataset'!$B239-' Dataset'!$P239</f>
        <v>762</v>
      </c>
      <c r="U239" s="57">
        <f>EOMONTH(' Dataset'!$B239, 0)</f>
        <v>45747</v>
      </c>
      <c r="V239" s="58">
        <v>2699.97</v>
      </c>
    </row>
    <row r="240" spans="1:22" ht="15.75" customHeight="1" x14ac:dyDescent="0.3">
      <c r="A240" s="37" t="s">
        <v>384</v>
      </c>
      <c r="B240" s="38">
        <v>45739</v>
      </c>
      <c r="C240" s="38" t="str">
        <f t="shared" si="11"/>
        <v>23</v>
      </c>
      <c r="D240" s="38" t="str">
        <f t="shared" si="12"/>
        <v>03</v>
      </c>
      <c r="E240" s="38" t="str">
        <f t="shared" si="13"/>
        <v>2025</v>
      </c>
      <c r="F240" s="39" t="s">
        <v>15</v>
      </c>
      <c r="G240" s="39" t="s">
        <v>16</v>
      </c>
      <c r="H240" s="39" t="s">
        <v>105</v>
      </c>
      <c r="I240" s="39" t="s">
        <v>106</v>
      </c>
      <c r="J240" s="39" t="s">
        <v>46</v>
      </c>
      <c r="K240" s="40">
        <v>3</v>
      </c>
      <c r="L240" s="41">
        <v>299.99</v>
      </c>
      <c r="M240" s="39" t="s">
        <v>26</v>
      </c>
      <c r="N240" s="39" t="s">
        <v>50</v>
      </c>
      <c r="O240" s="39" t="s">
        <v>27</v>
      </c>
      <c r="P240" s="38">
        <v>45234</v>
      </c>
      <c r="Q240" s="42">
        <v>899.97</v>
      </c>
      <c r="R240" s="1"/>
      <c r="S240" s="5"/>
      <c r="T240" s="56">
        <f>' Dataset'!$B240-' Dataset'!$P240</f>
        <v>505</v>
      </c>
      <c r="U240" s="57">
        <f>EOMONTH(' Dataset'!$B240, 0)</f>
        <v>45747</v>
      </c>
      <c r="V240" s="58">
        <v>899.97</v>
      </c>
    </row>
    <row r="241" spans="1:22" ht="15.75" customHeight="1" x14ac:dyDescent="0.3">
      <c r="A241" s="37" t="s">
        <v>385</v>
      </c>
      <c r="B241" s="38">
        <v>45740</v>
      </c>
      <c r="C241" s="38" t="str">
        <f t="shared" si="11"/>
        <v>24</v>
      </c>
      <c r="D241" s="38" t="str">
        <f t="shared" si="12"/>
        <v>03</v>
      </c>
      <c r="E241" s="38" t="str">
        <f t="shared" si="13"/>
        <v>2025</v>
      </c>
      <c r="F241" s="39" t="s">
        <v>386</v>
      </c>
      <c r="G241" s="39" t="s">
        <v>387</v>
      </c>
      <c r="H241" s="39" t="s">
        <v>44</v>
      </c>
      <c r="I241" s="39" t="s">
        <v>45</v>
      </c>
      <c r="J241" s="39" t="s">
        <v>46</v>
      </c>
      <c r="K241" s="40">
        <v>4</v>
      </c>
      <c r="L241" s="41">
        <v>149.99</v>
      </c>
      <c r="M241" s="39" t="s">
        <v>34</v>
      </c>
      <c r="N241" s="39" t="s">
        <v>50</v>
      </c>
      <c r="O241" s="39" t="s">
        <v>36</v>
      </c>
      <c r="P241" s="38">
        <v>44560</v>
      </c>
      <c r="Q241" s="42">
        <v>599.96</v>
      </c>
      <c r="R241" s="1"/>
      <c r="S241" s="5"/>
      <c r="T241" s="56">
        <f>' Dataset'!$B241-' Dataset'!$P241</f>
        <v>1180</v>
      </c>
      <c r="U241" s="57">
        <f>EOMONTH(' Dataset'!$B241, 0)</f>
        <v>45747</v>
      </c>
      <c r="V241" s="58">
        <v>599.96</v>
      </c>
    </row>
    <row r="242" spans="1:22" ht="15.75" customHeight="1" x14ac:dyDescent="0.3">
      <c r="A242" s="37" t="s">
        <v>388</v>
      </c>
      <c r="B242" s="38">
        <v>45743</v>
      </c>
      <c r="C242" s="38" t="str">
        <f t="shared" si="11"/>
        <v>27</v>
      </c>
      <c r="D242" s="38" t="str">
        <f t="shared" si="12"/>
        <v>03</v>
      </c>
      <c r="E242" s="38" t="str">
        <f t="shared" si="13"/>
        <v>2025</v>
      </c>
      <c r="F242" s="39" t="s">
        <v>102</v>
      </c>
      <c r="G242" s="39" t="s">
        <v>103</v>
      </c>
      <c r="H242" s="39" t="s">
        <v>114</v>
      </c>
      <c r="I242" s="39" t="s">
        <v>115</v>
      </c>
      <c r="J242" s="39" t="s">
        <v>33</v>
      </c>
      <c r="K242" s="40">
        <v>4</v>
      </c>
      <c r="L242" s="41">
        <v>79.989999999999995</v>
      </c>
      <c r="M242" s="39" t="s">
        <v>26</v>
      </c>
      <c r="N242" s="39" t="s">
        <v>21</v>
      </c>
      <c r="O242" s="39" t="s">
        <v>22</v>
      </c>
      <c r="P242" s="38">
        <v>45288</v>
      </c>
      <c r="Q242" s="42">
        <v>319.95999999999998</v>
      </c>
      <c r="R242" s="1"/>
      <c r="S242" s="5"/>
      <c r="T242" s="56">
        <f>' Dataset'!$B242-' Dataset'!$P242</f>
        <v>455</v>
      </c>
      <c r="U242" s="57">
        <f>EOMONTH(' Dataset'!$B242, 0)</f>
        <v>45747</v>
      </c>
      <c r="V242" s="58">
        <v>319.95999999999998</v>
      </c>
    </row>
    <row r="243" spans="1:22" ht="15.75" customHeight="1" x14ac:dyDescent="0.3">
      <c r="A243" s="37" t="s">
        <v>389</v>
      </c>
      <c r="B243" s="38">
        <v>45745</v>
      </c>
      <c r="C243" s="38" t="str">
        <f t="shared" si="11"/>
        <v>29</v>
      </c>
      <c r="D243" s="38" t="str">
        <f t="shared" si="12"/>
        <v>03</v>
      </c>
      <c r="E243" s="38" t="str">
        <f t="shared" si="13"/>
        <v>2025</v>
      </c>
      <c r="F243" s="39" t="s">
        <v>185</v>
      </c>
      <c r="G243" s="39" t="s">
        <v>186</v>
      </c>
      <c r="H243" s="39" t="s">
        <v>117</v>
      </c>
      <c r="I243" s="39" t="s">
        <v>118</v>
      </c>
      <c r="J243" s="39" t="s">
        <v>19</v>
      </c>
      <c r="K243" s="40">
        <v>5</v>
      </c>
      <c r="L243" s="41">
        <v>89.99</v>
      </c>
      <c r="M243" s="39" t="s">
        <v>34</v>
      </c>
      <c r="N243" s="39" t="s">
        <v>35</v>
      </c>
      <c r="O243" s="39" t="s">
        <v>22</v>
      </c>
      <c r="P243" s="38">
        <v>44704</v>
      </c>
      <c r="Q243" s="42">
        <v>449.95</v>
      </c>
      <c r="R243" s="1"/>
      <c r="S243" s="5"/>
      <c r="T243" s="56">
        <f>' Dataset'!$B243-' Dataset'!$P243</f>
        <v>1041</v>
      </c>
      <c r="U243" s="57">
        <f>EOMONTH(' Dataset'!$B243, 0)</f>
        <v>45747</v>
      </c>
      <c r="V243" s="58">
        <v>449.95</v>
      </c>
    </row>
    <row r="244" spans="1:22" ht="15.75" customHeight="1" x14ac:dyDescent="0.3">
      <c r="A244" s="37" t="s">
        <v>390</v>
      </c>
      <c r="B244" s="38">
        <v>45746</v>
      </c>
      <c r="C244" s="38" t="str">
        <f t="shared" si="11"/>
        <v>30</v>
      </c>
      <c r="D244" s="38" t="str">
        <f t="shared" si="12"/>
        <v>03</v>
      </c>
      <c r="E244" s="38" t="str">
        <f t="shared" si="13"/>
        <v>2025</v>
      </c>
      <c r="F244" s="39" t="s">
        <v>93</v>
      </c>
      <c r="G244" s="39" t="s">
        <v>94</v>
      </c>
      <c r="H244" s="39" t="s">
        <v>44</v>
      </c>
      <c r="I244" s="39" t="s">
        <v>45</v>
      </c>
      <c r="J244" s="39" t="s">
        <v>46</v>
      </c>
      <c r="K244" s="40">
        <v>3</v>
      </c>
      <c r="L244" s="41">
        <v>149.99</v>
      </c>
      <c r="M244" s="39" t="s">
        <v>34</v>
      </c>
      <c r="N244" s="39" t="s">
        <v>21</v>
      </c>
      <c r="O244" s="39" t="s">
        <v>36</v>
      </c>
      <c r="P244" s="38">
        <v>45171</v>
      </c>
      <c r="Q244" s="42">
        <v>449.97</v>
      </c>
      <c r="R244" s="1"/>
      <c r="S244" s="5"/>
      <c r="T244" s="56">
        <f>' Dataset'!$B244-' Dataset'!$P244</f>
        <v>575</v>
      </c>
      <c r="U244" s="57">
        <f>EOMONTH(' Dataset'!$B244, 0)</f>
        <v>45747</v>
      </c>
      <c r="V244" s="58">
        <v>449.97</v>
      </c>
    </row>
    <row r="245" spans="1:22" ht="15.75" customHeight="1" x14ac:dyDescent="0.3">
      <c r="A245" s="37" t="s">
        <v>391</v>
      </c>
      <c r="B245" s="38">
        <v>45746</v>
      </c>
      <c r="C245" s="38" t="str">
        <f t="shared" si="11"/>
        <v>30</v>
      </c>
      <c r="D245" s="38" t="str">
        <f t="shared" si="12"/>
        <v>03</v>
      </c>
      <c r="E245" s="38" t="str">
        <f t="shared" si="13"/>
        <v>2025</v>
      </c>
      <c r="F245" s="39" t="s">
        <v>65</v>
      </c>
      <c r="G245" s="39" t="s">
        <v>66</v>
      </c>
      <c r="H245" s="39" t="s">
        <v>117</v>
      </c>
      <c r="I245" s="39" t="s">
        <v>118</v>
      </c>
      <c r="J245" s="39" t="s">
        <v>19</v>
      </c>
      <c r="K245" s="40">
        <v>2</v>
      </c>
      <c r="L245" s="41">
        <v>89.99</v>
      </c>
      <c r="M245" s="39" t="s">
        <v>57</v>
      </c>
      <c r="N245" s="39" t="s">
        <v>50</v>
      </c>
      <c r="O245" s="39" t="s">
        <v>27</v>
      </c>
      <c r="P245" s="38">
        <v>44522</v>
      </c>
      <c r="Q245" s="42">
        <v>179.98</v>
      </c>
      <c r="R245" s="1"/>
      <c r="S245" s="5"/>
      <c r="T245" s="56">
        <f>' Dataset'!$B245-' Dataset'!$P245</f>
        <v>1224</v>
      </c>
      <c r="U245" s="57">
        <f>EOMONTH(' Dataset'!$B245, 0)</f>
        <v>45747</v>
      </c>
      <c r="V245" s="58">
        <v>179.98</v>
      </c>
    </row>
    <row r="246" spans="1:22" ht="15.75" customHeight="1" x14ac:dyDescent="0.3">
      <c r="A246" s="37" t="s">
        <v>392</v>
      </c>
      <c r="B246" s="38">
        <v>45748</v>
      </c>
      <c r="C246" s="38" t="str">
        <f t="shared" si="11"/>
        <v>01</v>
      </c>
      <c r="D246" s="38" t="str">
        <f t="shared" si="12"/>
        <v>04</v>
      </c>
      <c r="E246" s="38" t="str">
        <f t="shared" si="13"/>
        <v>2025</v>
      </c>
      <c r="F246" s="39" t="s">
        <v>102</v>
      </c>
      <c r="G246" s="39" t="s">
        <v>103</v>
      </c>
      <c r="H246" s="39" t="s">
        <v>80</v>
      </c>
      <c r="I246" s="39" t="s">
        <v>81</v>
      </c>
      <c r="J246" s="39" t="s">
        <v>19</v>
      </c>
      <c r="K246" s="40">
        <v>2</v>
      </c>
      <c r="L246" s="41">
        <v>699.99</v>
      </c>
      <c r="M246" s="39" t="s">
        <v>34</v>
      </c>
      <c r="N246" s="39" t="s">
        <v>40</v>
      </c>
      <c r="O246" s="39" t="s">
        <v>36</v>
      </c>
      <c r="P246" s="38">
        <v>44618</v>
      </c>
      <c r="Q246" s="42">
        <v>1399.98</v>
      </c>
      <c r="R246" s="1"/>
      <c r="S246" s="5"/>
      <c r="T246" s="56">
        <f>' Dataset'!$B246-' Dataset'!$P246</f>
        <v>1130</v>
      </c>
      <c r="U246" s="57">
        <f>EOMONTH(' Dataset'!$B246, 0)</f>
        <v>45777</v>
      </c>
      <c r="V246" s="58">
        <v>1399.98</v>
      </c>
    </row>
    <row r="247" spans="1:22" ht="15.75" customHeight="1" x14ac:dyDescent="0.3">
      <c r="A247" s="37" t="s">
        <v>393</v>
      </c>
      <c r="B247" s="38">
        <v>45749</v>
      </c>
      <c r="C247" s="38" t="str">
        <f t="shared" si="11"/>
        <v>02</v>
      </c>
      <c r="D247" s="38" t="str">
        <f t="shared" si="12"/>
        <v>04</v>
      </c>
      <c r="E247" s="38" t="str">
        <f t="shared" si="13"/>
        <v>2025</v>
      </c>
      <c r="F247" s="39" t="s">
        <v>123</v>
      </c>
      <c r="G247" s="39" t="s">
        <v>124</v>
      </c>
      <c r="H247" s="39" t="s">
        <v>61</v>
      </c>
      <c r="I247" s="39" t="s">
        <v>62</v>
      </c>
      <c r="J247" s="39" t="s">
        <v>19</v>
      </c>
      <c r="K247" s="40">
        <v>3</v>
      </c>
      <c r="L247" s="41">
        <v>899.99</v>
      </c>
      <c r="M247" s="39" t="s">
        <v>20</v>
      </c>
      <c r="N247" s="39" t="s">
        <v>21</v>
      </c>
      <c r="O247" s="39" t="s">
        <v>36</v>
      </c>
      <c r="P247" s="38">
        <v>44953</v>
      </c>
      <c r="Q247" s="42">
        <v>2699.97</v>
      </c>
      <c r="R247" s="1"/>
      <c r="S247" s="5"/>
      <c r="T247" s="56">
        <f>' Dataset'!$B247-' Dataset'!$P247</f>
        <v>796</v>
      </c>
      <c r="U247" s="57">
        <f>EOMONTH(' Dataset'!$B247, 0)</f>
        <v>45777</v>
      </c>
      <c r="V247" s="58">
        <v>2699.97</v>
      </c>
    </row>
    <row r="248" spans="1:22" ht="15.75" customHeight="1" x14ac:dyDescent="0.3">
      <c r="A248" s="37" t="s">
        <v>394</v>
      </c>
      <c r="B248" s="38">
        <v>45755</v>
      </c>
      <c r="C248" s="38" t="str">
        <f t="shared" si="11"/>
        <v>08</v>
      </c>
      <c r="D248" s="38" t="str">
        <f t="shared" si="12"/>
        <v>04</v>
      </c>
      <c r="E248" s="38" t="str">
        <f t="shared" si="13"/>
        <v>2025</v>
      </c>
      <c r="F248" s="39" t="s">
        <v>93</v>
      </c>
      <c r="G248" s="39" t="s">
        <v>94</v>
      </c>
      <c r="H248" s="39" t="s">
        <v>114</v>
      </c>
      <c r="I248" s="39" t="s">
        <v>115</v>
      </c>
      <c r="J248" s="39" t="s">
        <v>33</v>
      </c>
      <c r="K248" s="40">
        <v>3</v>
      </c>
      <c r="L248" s="41">
        <v>79.989999999999995</v>
      </c>
      <c r="M248" s="39" t="s">
        <v>26</v>
      </c>
      <c r="N248" s="39" t="s">
        <v>40</v>
      </c>
      <c r="O248" s="39" t="s">
        <v>22</v>
      </c>
      <c r="P248" s="38">
        <v>44511</v>
      </c>
      <c r="Q248" s="42">
        <v>239.97</v>
      </c>
      <c r="R248" s="1"/>
      <c r="S248" s="5"/>
      <c r="T248" s="56">
        <f>' Dataset'!$B248-' Dataset'!$P248</f>
        <v>1244</v>
      </c>
      <c r="U248" s="57">
        <f>EOMONTH(' Dataset'!$B248, 0)</f>
        <v>45777</v>
      </c>
      <c r="V248" s="58">
        <v>239.97</v>
      </c>
    </row>
    <row r="249" spans="1:22" ht="15.75" customHeight="1" x14ac:dyDescent="0.3">
      <c r="A249" s="37" t="s">
        <v>395</v>
      </c>
      <c r="B249" s="38">
        <v>45756</v>
      </c>
      <c r="C249" s="38" t="str">
        <f t="shared" si="11"/>
        <v>09</v>
      </c>
      <c r="D249" s="38" t="str">
        <f t="shared" si="12"/>
        <v>04</v>
      </c>
      <c r="E249" s="38" t="str">
        <f t="shared" si="13"/>
        <v>2025</v>
      </c>
      <c r="F249" s="39" t="s">
        <v>59</v>
      </c>
      <c r="G249" s="39" t="s">
        <v>60</v>
      </c>
      <c r="H249" s="39" t="s">
        <v>117</v>
      </c>
      <c r="I249" s="39" t="s">
        <v>118</v>
      </c>
      <c r="J249" s="39" t="s">
        <v>19</v>
      </c>
      <c r="K249" s="40">
        <v>1</v>
      </c>
      <c r="L249" s="41">
        <v>89.99</v>
      </c>
      <c r="M249" s="39" t="s">
        <v>57</v>
      </c>
      <c r="N249" s="39" t="s">
        <v>63</v>
      </c>
      <c r="O249" s="39" t="s">
        <v>22</v>
      </c>
      <c r="P249" s="38">
        <v>45346</v>
      </c>
      <c r="Q249" s="42">
        <v>89.99</v>
      </c>
      <c r="R249" s="1"/>
      <c r="S249" s="5"/>
      <c r="T249" s="56">
        <f>' Dataset'!$B249-' Dataset'!$P249</f>
        <v>410</v>
      </c>
      <c r="U249" s="57">
        <f>EOMONTH(' Dataset'!$B249, 0)</f>
        <v>45777</v>
      </c>
      <c r="V249" s="58">
        <v>89.99</v>
      </c>
    </row>
    <row r="250" spans="1:22" ht="15.75" customHeight="1" x14ac:dyDescent="0.3">
      <c r="A250" s="37" t="s">
        <v>396</v>
      </c>
      <c r="B250" s="38">
        <v>45758</v>
      </c>
      <c r="C250" s="38" t="str">
        <f t="shared" si="11"/>
        <v>11</v>
      </c>
      <c r="D250" s="38" t="str">
        <f t="shared" si="12"/>
        <v>04</v>
      </c>
      <c r="E250" s="38" t="str">
        <f t="shared" si="13"/>
        <v>2025</v>
      </c>
      <c r="F250" s="39" t="s">
        <v>293</v>
      </c>
      <c r="G250" s="39" t="s">
        <v>294</v>
      </c>
      <c r="H250" s="39" t="s">
        <v>80</v>
      </c>
      <c r="I250" s="39" t="s">
        <v>81</v>
      </c>
      <c r="J250" s="39" t="s">
        <v>19</v>
      </c>
      <c r="K250" s="40">
        <v>3</v>
      </c>
      <c r="L250" s="41">
        <v>699.99</v>
      </c>
      <c r="M250" s="39" t="s">
        <v>34</v>
      </c>
      <c r="N250" s="39" t="s">
        <v>40</v>
      </c>
      <c r="O250" s="39" t="s">
        <v>22</v>
      </c>
      <c r="P250" s="38">
        <v>44909</v>
      </c>
      <c r="Q250" s="42">
        <v>2099.9699999999998</v>
      </c>
      <c r="R250" s="1"/>
      <c r="S250" s="5"/>
      <c r="T250" s="56">
        <f>' Dataset'!$B250-' Dataset'!$P250</f>
        <v>849</v>
      </c>
      <c r="U250" s="57">
        <f>EOMONTH(' Dataset'!$B250, 0)</f>
        <v>45777</v>
      </c>
      <c r="V250" s="58">
        <v>2099.9699999999998</v>
      </c>
    </row>
    <row r="251" spans="1:22" ht="15.75" customHeight="1" x14ac:dyDescent="0.3">
      <c r="A251" s="37" t="s">
        <v>397</v>
      </c>
      <c r="B251" s="38">
        <v>45758</v>
      </c>
      <c r="C251" s="38" t="str">
        <f t="shared" si="11"/>
        <v>11</v>
      </c>
      <c r="D251" s="38" t="str">
        <f t="shared" si="12"/>
        <v>04</v>
      </c>
      <c r="E251" s="38" t="str">
        <f t="shared" si="13"/>
        <v>2025</v>
      </c>
      <c r="F251" s="39" t="s">
        <v>226</v>
      </c>
      <c r="G251" s="39" t="s">
        <v>227</v>
      </c>
      <c r="H251" s="39" t="s">
        <v>117</v>
      </c>
      <c r="I251" s="39" t="s">
        <v>118</v>
      </c>
      <c r="J251" s="39" t="s">
        <v>19</v>
      </c>
      <c r="K251" s="40">
        <v>2</v>
      </c>
      <c r="L251" s="41">
        <v>89.99</v>
      </c>
      <c r="M251" s="39" t="s">
        <v>57</v>
      </c>
      <c r="N251" s="39" t="s">
        <v>63</v>
      </c>
      <c r="O251" s="39" t="s">
        <v>22</v>
      </c>
      <c r="P251" s="38">
        <v>45088</v>
      </c>
      <c r="Q251" s="42">
        <v>179.98</v>
      </c>
      <c r="R251" s="1"/>
      <c r="S251" s="5"/>
      <c r="T251" s="56">
        <f>' Dataset'!$B251-' Dataset'!$P251</f>
        <v>670</v>
      </c>
      <c r="U251" s="57">
        <f>EOMONTH(' Dataset'!$B251, 0)</f>
        <v>45777</v>
      </c>
      <c r="V251" s="58">
        <v>179.98</v>
      </c>
    </row>
    <row r="252" spans="1:22" ht="15.75" customHeight="1" x14ac:dyDescent="0.3">
      <c r="A252" s="43" t="s">
        <v>398</v>
      </c>
      <c r="B252" s="44">
        <v>45758</v>
      </c>
      <c r="C252" s="44" t="str">
        <f t="shared" si="11"/>
        <v>11</v>
      </c>
      <c r="D252" s="44" t="str">
        <f t="shared" si="12"/>
        <v>04</v>
      </c>
      <c r="E252" s="44" t="str">
        <f t="shared" si="13"/>
        <v>2025</v>
      </c>
      <c r="F252" s="45" t="s">
        <v>138</v>
      </c>
      <c r="G252" s="45" t="s">
        <v>139</v>
      </c>
      <c r="H252" s="45" t="s">
        <v>117</v>
      </c>
      <c r="I252" s="45" t="s">
        <v>118</v>
      </c>
      <c r="J252" s="45" t="s">
        <v>19</v>
      </c>
      <c r="K252" s="46">
        <v>3</v>
      </c>
      <c r="L252" s="47">
        <v>89.99</v>
      </c>
      <c r="M252" s="45" t="s">
        <v>57</v>
      </c>
      <c r="N252" s="45" t="s">
        <v>40</v>
      </c>
      <c r="O252" s="45" t="s">
        <v>27</v>
      </c>
      <c r="P252" s="44">
        <v>44878</v>
      </c>
      <c r="Q252" s="48">
        <v>269.97000000000003</v>
      </c>
      <c r="R252" s="1"/>
      <c r="S252" s="5"/>
      <c r="T252" s="56">
        <f>' Dataset'!$B252-' Dataset'!$P252</f>
        <v>880</v>
      </c>
      <c r="U252" s="57">
        <f>EOMONTH(' Dataset'!$B252, 0)</f>
        <v>45777</v>
      </c>
      <c r="V252" s="58">
        <v>269.97000000000003</v>
      </c>
    </row>
    <row r="253" spans="1:22" ht="15.75" customHeight="1" x14ac:dyDescent="0.3"/>
    <row r="254" spans="1:22" ht="15.75" customHeight="1" x14ac:dyDescent="0.3"/>
    <row r="255" spans="1:22" ht="15.75" customHeight="1" x14ac:dyDescent="0.3"/>
    <row r="256" spans="1: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mergeCells count="2">
    <mergeCell ref="X1:Y1"/>
    <mergeCell ref="Z1:AP1"/>
  </mergeCells>
  <phoneticPr fontId="11" type="noConversion"/>
  <conditionalFormatting sqref="V3:V252">
    <cfRule type="iconSet" priority="1">
      <iconSet iconSet="3Arrows">
        <cfvo type="percent" val="0"/>
        <cfvo type="percent" val="33"/>
        <cfvo type="percent" val="67"/>
      </iconSet>
    </cfRule>
  </conditionalFormatting>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5"/>
  <sheetViews>
    <sheetView workbookViewId="0">
      <selection activeCell="H19" sqref="H19"/>
    </sheetView>
  </sheetViews>
  <sheetFormatPr defaultRowHeight="14.4" x14ac:dyDescent="0.3"/>
  <cols>
    <col min="1" max="1" width="10.5546875" bestFit="1" customWidth="1"/>
    <col min="2" max="2" width="19" bestFit="1" customWidth="1"/>
    <col min="4" max="4" width="10.5546875" bestFit="1" customWidth="1"/>
    <col min="5" max="5" width="19" bestFit="1" customWidth="1"/>
    <col min="7" max="7" width="17.109375" bestFit="1" customWidth="1"/>
    <col min="8" max="8" width="19" bestFit="1" customWidth="1"/>
    <col min="10" max="10" width="17.88671875" bestFit="1" customWidth="1"/>
    <col min="11" max="11" width="21.109375" bestFit="1" customWidth="1"/>
    <col min="13" max="13" width="14.88671875" bestFit="1" customWidth="1"/>
    <col min="14" max="17" width="19" bestFit="1" customWidth="1"/>
  </cols>
  <sheetData>
    <row r="2" spans="1:11" x14ac:dyDescent="0.3">
      <c r="A2" s="14" t="s">
        <v>400</v>
      </c>
      <c r="B2" t="s">
        <v>451</v>
      </c>
    </row>
    <row r="3" spans="1:11" x14ac:dyDescent="0.3">
      <c r="A3" t="s">
        <v>466</v>
      </c>
      <c r="B3" s="4">
        <v>25799.15</v>
      </c>
      <c r="D3" s="14" t="s">
        <v>6</v>
      </c>
      <c r="E3" t="s">
        <v>451</v>
      </c>
      <c r="G3" s="14" t="s">
        <v>3</v>
      </c>
      <c r="H3" t="s">
        <v>451</v>
      </c>
      <c r="J3" s="14" t="s">
        <v>9</v>
      </c>
      <c r="K3" t="s">
        <v>452</v>
      </c>
    </row>
    <row r="4" spans="1:11" x14ac:dyDescent="0.3">
      <c r="A4" t="s">
        <v>467</v>
      </c>
      <c r="B4" s="4">
        <v>16069.379999999997</v>
      </c>
      <c r="D4" t="s">
        <v>33</v>
      </c>
      <c r="E4" s="4">
        <v>8338.7399999999961</v>
      </c>
      <c r="G4" t="s">
        <v>97</v>
      </c>
      <c r="H4" s="4">
        <v>10649.8</v>
      </c>
      <c r="J4" t="s">
        <v>20</v>
      </c>
      <c r="K4" s="70">
        <v>76</v>
      </c>
    </row>
    <row r="5" spans="1:11" x14ac:dyDescent="0.3">
      <c r="A5" t="s">
        <v>468</v>
      </c>
      <c r="B5" s="4">
        <v>19899.379999999997</v>
      </c>
      <c r="D5" t="s">
        <v>19</v>
      </c>
      <c r="E5" s="4">
        <v>171756.05000000013</v>
      </c>
      <c r="G5" t="s">
        <v>148</v>
      </c>
      <c r="H5" s="4">
        <v>7309.7999999999993</v>
      </c>
      <c r="J5" t="s">
        <v>26</v>
      </c>
      <c r="K5" s="70">
        <v>68</v>
      </c>
    </row>
    <row r="6" spans="1:11" x14ac:dyDescent="0.3">
      <c r="A6" t="s">
        <v>463</v>
      </c>
      <c r="B6" s="4">
        <v>27899.160000000007</v>
      </c>
      <c r="D6" t="s">
        <v>46</v>
      </c>
      <c r="E6" s="4">
        <v>49097.680000000015</v>
      </c>
      <c r="G6" t="s">
        <v>49</v>
      </c>
      <c r="H6" s="4">
        <v>8269.7900000000009</v>
      </c>
      <c r="J6" t="s">
        <v>57</v>
      </c>
      <c r="K6" s="70">
        <v>54</v>
      </c>
    </row>
    <row r="7" spans="1:11" x14ac:dyDescent="0.3">
      <c r="A7" t="s">
        <v>444</v>
      </c>
      <c r="B7" s="4">
        <v>17039.349999999999</v>
      </c>
      <c r="D7" t="s">
        <v>450</v>
      </c>
      <c r="E7" s="4">
        <v>229192.47000000015</v>
      </c>
      <c r="G7" t="s">
        <v>124</v>
      </c>
      <c r="H7" s="4">
        <v>11919.769999999999</v>
      </c>
      <c r="J7" t="s">
        <v>34</v>
      </c>
      <c r="K7" s="70">
        <v>52</v>
      </c>
    </row>
    <row r="8" spans="1:11" x14ac:dyDescent="0.3">
      <c r="A8" t="s">
        <v>445</v>
      </c>
      <c r="B8" s="4">
        <v>19299.45</v>
      </c>
      <c r="G8" t="s">
        <v>25</v>
      </c>
      <c r="H8" s="4">
        <v>6949.84</v>
      </c>
      <c r="J8" t="s">
        <v>450</v>
      </c>
      <c r="K8" s="70">
        <v>250</v>
      </c>
    </row>
    <row r="9" spans="1:11" x14ac:dyDescent="0.3">
      <c r="A9" t="s">
        <v>446</v>
      </c>
      <c r="B9" s="4">
        <v>18479.399999999994</v>
      </c>
      <c r="G9" t="s">
        <v>66</v>
      </c>
      <c r="H9" s="4">
        <v>8009.7699999999995</v>
      </c>
    </row>
    <row r="10" spans="1:11" x14ac:dyDescent="0.3">
      <c r="A10" t="s">
        <v>464</v>
      </c>
      <c r="B10" s="4">
        <v>15759.429999999997</v>
      </c>
      <c r="G10" t="s">
        <v>227</v>
      </c>
      <c r="H10" s="4">
        <v>6989.7699999999986</v>
      </c>
    </row>
    <row r="11" spans="1:11" x14ac:dyDescent="0.3">
      <c r="A11" t="s">
        <v>447</v>
      </c>
      <c r="B11" s="4">
        <v>12989.509999999997</v>
      </c>
      <c r="G11" t="s">
        <v>87</v>
      </c>
      <c r="H11" s="4">
        <v>15659.65</v>
      </c>
    </row>
    <row r="12" spans="1:11" x14ac:dyDescent="0.3">
      <c r="A12" t="s">
        <v>465</v>
      </c>
      <c r="B12" s="4">
        <v>20609.52</v>
      </c>
      <c r="G12" t="s">
        <v>100</v>
      </c>
      <c r="H12" s="4">
        <v>9799.73</v>
      </c>
    </row>
    <row r="13" spans="1:11" x14ac:dyDescent="0.3">
      <c r="A13" t="s">
        <v>448</v>
      </c>
      <c r="B13" s="4">
        <v>12309.439999999999</v>
      </c>
      <c r="G13" t="s">
        <v>16</v>
      </c>
      <c r="H13" s="4">
        <v>8309.739999999998</v>
      </c>
    </row>
    <row r="14" spans="1:11" x14ac:dyDescent="0.3">
      <c r="A14" t="s">
        <v>449</v>
      </c>
      <c r="B14" s="4">
        <v>23039.3</v>
      </c>
      <c r="G14" t="s">
        <v>450</v>
      </c>
      <c r="H14" s="4">
        <v>93867.659999999974</v>
      </c>
    </row>
    <row r="15" spans="1:11" x14ac:dyDescent="0.3">
      <c r="A15" t="s">
        <v>450</v>
      </c>
      <c r="B15" s="4">
        <v>229192.47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E22" sqref="E22"/>
    </sheetView>
  </sheetViews>
  <sheetFormatPr defaultRowHeight="14.4" x14ac:dyDescent="0.3"/>
  <cols>
    <col min="1" max="1" width="17.33203125" customWidth="1"/>
    <col min="2" max="2" width="15.33203125" customWidth="1"/>
    <col min="3" max="3" width="15.109375" customWidth="1"/>
    <col min="4" max="4" width="11.6640625" customWidth="1"/>
    <col min="5" max="5" width="10.88671875" customWidth="1"/>
    <col min="6" max="6" width="17.88671875" customWidth="1"/>
    <col min="7" max="7" width="13.6640625" customWidth="1"/>
    <col min="8" max="8" width="12.21875" customWidth="1"/>
    <col min="9" max="9" width="15.88671875" customWidth="1"/>
  </cols>
  <sheetData>
    <row r="1" spans="1:9" x14ac:dyDescent="0.3">
      <c r="A1" s="13" t="s">
        <v>419</v>
      </c>
    </row>
    <row r="3" spans="1:9" x14ac:dyDescent="0.3">
      <c r="A3" s="60" t="s">
        <v>420</v>
      </c>
      <c r="B3" s="60"/>
    </row>
    <row r="4" spans="1:9" x14ac:dyDescent="0.3">
      <c r="A4" s="13" t="s">
        <v>421</v>
      </c>
      <c r="B4" s="13">
        <v>0.45809869406349091</v>
      </c>
    </row>
    <row r="5" spans="1:9" x14ac:dyDescent="0.3">
      <c r="A5" s="13" t="s">
        <v>422</v>
      </c>
      <c r="B5" s="13">
        <v>0.20985441350267586</v>
      </c>
    </row>
    <row r="6" spans="1:9" x14ac:dyDescent="0.3">
      <c r="A6" s="13" t="s">
        <v>423</v>
      </c>
      <c r="B6" s="13">
        <v>0.20665544351685675</v>
      </c>
    </row>
    <row r="7" spans="1:9" x14ac:dyDescent="0.3">
      <c r="A7" s="13" t="s">
        <v>424</v>
      </c>
      <c r="B7" s="13">
        <v>921.40854264214693</v>
      </c>
    </row>
    <row r="8" spans="1:9" x14ac:dyDescent="0.3">
      <c r="A8" s="13" t="s">
        <v>425</v>
      </c>
      <c r="B8" s="13">
        <v>249</v>
      </c>
    </row>
    <row r="10" spans="1:9" x14ac:dyDescent="0.3">
      <c r="A10" s="61" t="s">
        <v>426</v>
      </c>
    </row>
    <row r="11" spans="1:9" x14ac:dyDescent="0.3">
      <c r="A11" s="62"/>
      <c r="B11" s="62" t="s">
        <v>431</v>
      </c>
      <c r="C11" s="62" t="s">
        <v>432</v>
      </c>
      <c r="D11" s="62" t="s">
        <v>433</v>
      </c>
      <c r="E11" s="62" t="s">
        <v>434</v>
      </c>
      <c r="F11" s="62" t="s">
        <v>435</v>
      </c>
    </row>
    <row r="12" spans="1:9" x14ac:dyDescent="0.3">
      <c r="A12" s="13" t="s">
        <v>427</v>
      </c>
      <c r="B12" s="13">
        <v>1</v>
      </c>
      <c r="C12" s="13">
        <v>55694513.010666132</v>
      </c>
      <c r="D12" s="13">
        <v>55694513.010666132</v>
      </c>
      <c r="E12" s="13">
        <v>65.600619709765951</v>
      </c>
      <c r="F12" s="13">
        <v>2.5391277291094679E-14</v>
      </c>
    </row>
    <row r="13" spans="1:9" x14ac:dyDescent="0.3">
      <c r="A13" s="13" t="s">
        <v>428</v>
      </c>
      <c r="B13" s="13">
        <v>247</v>
      </c>
      <c r="C13" s="13">
        <v>209701444.50611952</v>
      </c>
      <c r="D13" s="13">
        <v>848993.70245392516</v>
      </c>
      <c r="E13" s="13"/>
      <c r="F13" s="13"/>
    </row>
    <row r="14" spans="1:9" x14ac:dyDescent="0.3">
      <c r="A14" s="13" t="s">
        <v>429</v>
      </c>
      <c r="B14" s="13">
        <v>248</v>
      </c>
      <c r="C14" s="13">
        <v>265395957.51678565</v>
      </c>
      <c r="D14" s="13"/>
      <c r="E14" s="13"/>
      <c r="F14" s="13"/>
    </row>
    <row r="16" spans="1:9" x14ac:dyDescent="0.3">
      <c r="A16" s="62"/>
      <c r="B16" s="62" t="s">
        <v>436</v>
      </c>
      <c r="C16" s="62" t="s">
        <v>424</v>
      </c>
      <c r="D16" s="62" t="s">
        <v>437</v>
      </c>
      <c r="E16" s="62" t="s">
        <v>438</v>
      </c>
      <c r="F16" s="62" t="s">
        <v>439</v>
      </c>
      <c r="G16" s="62" t="s">
        <v>440</v>
      </c>
      <c r="H16" s="62" t="s">
        <v>441</v>
      </c>
      <c r="I16" s="62" t="s">
        <v>442</v>
      </c>
    </row>
    <row r="17" spans="1:9" x14ac:dyDescent="0.3">
      <c r="A17" s="13" t="s">
        <v>430</v>
      </c>
      <c r="B17" s="13">
        <v>-148.18856276399686</v>
      </c>
      <c r="C17" s="13">
        <v>143.94399015159905</v>
      </c>
      <c r="D17" s="13">
        <v>-1.029487668140417</v>
      </c>
      <c r="E17" s="13">
        <v>0.30425761488766012</v>
      </c>
      <c r="F17" s="13">
        <v>-431.70276968654099</v>
      </c>
      <c r="G17" s="13">
        <v>135.32564415854728</v>
      </c>
      <c r="H17" s="13">
        <v>-431.70276968654099</v>
      </c>
      <c r="I17" s="13">
        <v>135.32564415854728</v>
      </c>
    </row>
    <row r="18" spans="1:9" x14ac:dyDescent="0.3">
      <c r="A18" s="13">
        <v>3</v>
      </c>
      <c r="B18" s="13">
        <v>353.78860283764737</v>
      </c>
      <c r="C18" s="13">
        <v>43.680727926547888</v>
      </c>
      <c r="D18" s="13">
        <v>8.099420949041118</v>
      </c>
      <c r="E18" s="13">
        <v>2.5391277291093214E-14</v>
      </c>
      <c r="F18" s="13">
        <v>267.75439659637294</v>
      </c>
      <c r="G18" s="13">
        <v>439.82280907892181</v>
      </c>
      <c r="H18" s="13">
        <v>267.75439659637294</v>
      </c>
      <c r="I18" s="13">
        <v>439.82280907892181</v>
      </c>
    </row>
    <row r="24" spans="1:9" x14ac:dyDescent="0.3">
      <c r="A24" s="68"/>
      <c r="B24" s="68"/>
      <c r="C24"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G12"/>
  <sheetViews>
    <sheetView showGridLines="0" workbookViewId="0"/>
  </sheetViews>
  <sheetFormatPr defaultRowHeight="14.4" outlineLevelRow="1" outlineLevelCol="1" x14ac:dyDescent="0.3"/>
  <cols>
    <col min="3" max="3" width="5.109375" bestFit="1" customWidth="1"/>
    <col min="4" max="7" width="13.109375" bestFit="1" customWidth="1" outlineLevel="1"/>
  </cols>
  <sheetData>
    <row r="1" spans="2:7" ht="15" thickBot="1" x14ac:dyDescent="0.35"/>
    <row r="2" spans="2:7" ht="15.6" x14ac:dyDescent="0.3">
      <c r="B2" s="8" t="s">
        <v>410</v>
      </c>
      <c r="C2" s="8"/>
      <c r="D2" s="11"/>
      <c r="E2" s="11"/>
      <c r="F2" s="11"/>
      <c r="G2" s="11"/>
    </row>
    <row r="3" spans="2:7" ht="15.6" collapsed="1" x14ac:dyDescent="0.3">
      <c r="B3" s="7"/>
      <c r="C3" s="7"/>
      <c r="D3" s="12" t="s">
        <v>412</v>
      </c>
      <c r="E3" s="12" t="s">
        <v>454</v>
      </c>
      <c r="F3" s="12" t="s">
        <v>456</v>
      </c>
      <c r="G3" s="12" t="s">
        <v>457</v>
      </c>
    </row>
    <row r="4" spans="2:7" ht="30.6" hidden="1" outlineLevel="1" x14ac:dyDescent="0.3">
      <c r="B4" s="16"/>
      <c r="C4" s="16"/>
      <c r="E4" s="18" t="s">
        <v>455</v>
      </c>
      <c r="F4" s="18" t="s">
        <v>455</v>
      </c>
      <c r="G4" s="18" t="s">
        <v>455</v>
      </c>
    </row>
    <row r="5" spans="2:7" x14ac:dyDescent="0.3">
      <c r="B5" s="9" t="s">
        <v>411</v>
      </c>
      <c r="C5" s="9"/>
      <c r="D5" s="15"/>
      <c r="E5" s="15"/>
      <c r="F5" s="15"/>
      <c r="G5" s="15"/>
    </row>
    <row r="6" spans="2:7" outlineLevel="1" x14ac:dyDescent="0.3">
      <c r="B6" s="16"/>
      <c r="C6" s="16" t="s">
        <v>409</v>
      </c>
      <c r="D6">
        <v>200</v>
      </c>
      <c r="E6" s="17">
        <v>100</v>
      </c>
      <c r="F6" s="17">
        <v>150</v>
      </c>
      <c r="G6" s="17">
        <v>200</v>
      </c>
    </row>
    <row r="7" spans="2:7" outlineLevel="1" x14ac:dyDescent="0.3">
      <c r="B7" s="16"/>
      <c r="C7" s="16" t="s">
        <v>453</v>
      </c>
      <c r="D7">
        <v>20</v>
      </c>
      <c r="E7" s="17">
        <v>5</v>
      </c>
      <c r="F7" s="17">
        <v>10</v>
      </c>
      <c r="G7" s="17">
        <v>20</v>
      </c>
    </row>
    <row r="8" spans="2:7" x14ac:dyDescent="0.3">
      <c r="B8" s="9" t="s">
        <v>413</v>
      </c>
      <c r="C8" s="9"/>
      <c r="D8" s="15"/>
      <c r="E8" s="15"/>
      <c r="F8" s="15"/>
      <c r="G8" s="15"/>
    </row>
    <row r="9" spans="2:7" ht="15" outlineLevel="1" thickBot="1" x14ac:dyDescent="0.35">
      <c r="B9" s="10"/>
      <c r="C9" s="10" t="s">
        <v>458</v>
      </c>
      <c r="D9" s="6">
        <v>4000</v>
      </c>
      <c r="E9" s="6">
        <v>500</v>
      </c>
      <c r="F9" s="6">
        <v>1500</v>
      </c>
      <c r="G9" s="6">
        <v>4000</v>
      </c>
    </row>
    <row r="10" spans="2:7" x14ac:dyDescent="0.3">
      <c r="B10" t="s">
        <v>414</v>
      </c>
    </row>
    <row r="11" spans="2:7" x14ac:dyDescent="0.3">
      <c r="B11" t="s">
        <v>415</v>
      </c>
    </row>
    <row r="12" spans="2:7" x14ac:dyDescent="0.3">
      <c r="B12" t="s">
        <v>416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
  <sheetViews>
    <sheetView workbookViewId="0">
      <selection activeCell="F2" sqref="F2"/>
    </sheetView>
  </sheetViews>
  <sheetFormatPr defaultRowHeight="14.4" x14ac:dyDescent="0.3"/>
  <cols>
    <col min="2" max="2" width="12.33203125" customWidth="1"/>
    <col min="3" max="3" width="12.21875" customWidth="1"/>
    <col min="5" max="5" width="13.6640625" customWidth="1"/>
    <col min="6" max="6" width="9.88671875" customWidth="1"/>
  </cols>
  <sheetData>
    <row r="1" spans="2:6" x14ac:dyDescent="0.3">
      <c r="B1" s="75" t="s">
        <v>417</v>
      </c>
      <c r="C1" s="75"/>
      <c r="E1" s="75" t="s">
        <v>418</v>
      </c>
      <c r="F1" s="75"/>
    </row>
    <row r="2" spans="2:6" x14ac:dyDescent="0.3">
      <c r="B2" s="13" t="s">
        <v>407</v>
      </c>
      <c r="C2" s="13">
        <v>200</v>
      </c>
      <c r="E2" s="13" t="s">
        <v>407</v>
      </c>
      <c r="F2" s="13">
        <v>1000</v>
      </c>
    </row>
    <row r="3" spans="2:6" x14ac:dyDescent="0.3">
      <c r="B3" s="13" t="s">
        <v>7</v>
      </c>
      <c r="C3" s="13">
        <v>20</v>
      </c>
      <c r="E3" s="13" t="s">
        <v>7</v>
      </c>
      <c r="F3" s="13">
        <v>3</v>
      </c>
    </row>
    <row r="4" spans="2:6" x14ac:dyDescent="0.3">
      <c r="B4" s="13" t="s">
        <v>408</v>
      </c>
      <c r="C4" s="13">
        <f>C2*C3</f>
        <v>4000</v>
      </c>
      <c r="E4" s="13" t="s">
        <v>408</v>
      </c>
      <c r="F4" s="13">
        <f>F2*F3</f>
        <v>3000</v>
      </c>
    </row>
  </sheetData>
  <scenarios current="2" show="2" sqref="C4">
    <scenario name="Low Sales" locked="1" count="2" user="CHARMY R PATEL" comment="Created by CHARMY R PATEL on 20-01-2026">
      <inputCells r="C2" val="100"/>
      <inputCells r="C3" val="5"/>
    </scenario>
    <scenario name="Medium Sales" locked="1" count="2" user="CHARMY R PATEL" comment="Created by CHARMY R PATEL on 20-01-2026">
      <inputCells r="C2" val="150"/>
      <inputCells r="C3" val="10"/>
    </scenario>
    <scenario name="High Sales" locked="1" count="2" user="CHARMY R PATEL" comment="Created by CHARMY R PATEL on 20-01-2026">
      <inputCells r="C2" val="200"/>
      <inputCells r="C3" val="20"/>
    </scenario>
  </scenarios>
  <mergeCells count="2">
    <mergeCell ref="B1:C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 Dataset</vt:lpstr>
      <vt:lpstr>Pivot &amp; Charts</vt:lpstr>
      <vt:lpstr>Linear_Regression</vt:lpstr>
      <vt:lpstr>Scenario Summary</vt:lpstr>
      <vt:lpstr>what if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2026-02-10T07:24:19Z</dcterms:modified>
</cp:coreProperties>
</file>