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0.xml" ContentType="application/vnd.openxmlformats-officedocument.drawing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zn\Downloads\"/>
    </mc:Choice>
  </mc:AlternateContent>
  <xr:revisionPtr revIDLastSave="0" documentId="13_ncr:1_{DBF713E2-D3DD-4135-BDA5-14058EF012A7}" xr6:coauthVersionLast="47" xr6:coauthVersionMax="47" xr10:uidLastSave="{00000000-0000-0000-0000-000000000000}"/>
  <bookViews>
    <workbookView xWindow="-28920" yWindow="-120" windowWidth="29040" windowHeight="15720" tabRatio="677" firstSheet="17" activeTab="18" xr2:uid="{0B8091BE-31F1-4C2B-BC06-948F0B105D03}"/>
  </bookViews>
  <sheets>
    <sheet name="Nacimientos" sheetId="2" r:id="rId1"/>
    <sheet name="Defunciones" sheetId="3" r:id="rId2"/>
    <sheet name="Pob mitad de año" sheetId="5" r:id="rId3"/>
    <sheet name="Pob 0 a 4 mitad de año 2010" sheetId="6" r:id="rId4"/>
    <sheet name="Pob 0 a 4 mitad de año 2015" sheetId="7" r:id="rId5"/>
    <sheet name="Pob 0 a 4 mitad de año 2020" sheetId="8" r:id="rId6"/>
    <sheet name="Mortalidad" sheetId="9" r:id="rId7"/>
    <sheet name="Mortalidad Infantil" sheetId="10" r:id="rId8"/>
    <sheet name="Tablas de Vida " sheetId="11" r:id="rId9"/>
    <sheet name="Modelo Logito 2010" sheetId="12" r:id="rId10"/>
    <sheet name="Modelo Logito 2015" sheetId="13" r:id="rId11"/>
    <sheet name="Modelo Logito 2020" sheetId="14" r:id="rId12"/>
    <sheet name="Relación de Sobrevivencia" sheetId="16" r:id="rId13"/>
    <sheet name="Proyección de Mortalidad" sheetId="15" r:id="rId14"/>
    <sheet name="Causas de Muerte" sheetId="17" r:id="rId15"/>
    <sheet name="TVDM" sheetId="18" r:id="rId16"/>
    <sheet name="Datos Limitacion o Discapacidad" sheetId="20" r:id="rId17"/>
    <sheet name="Esperanza de Vida Saludable" sheetId="19" r:id="rId18"/>
    <sheet name="Indicadores fecundidad" sheetId="22" r:id="rId19"/>
    <sheet name="Factores extrínsecos" sheetId="24" r:id="rId20"/>
    <sheet name="Bilogito" sheetId="25" r:id="rId21"/>
    <sheet name="Proyección TGF" sheetId="26" r:id="rId22"/>
    <sheet name="Bilogito Proyección" sheetId="27" r:id="rId23"/>
    <sheet name="Rel sob" sheetId="28" r:id="rId24"/>
    <sheet name="Proyección de población" sheetId="29" r:id="rId25"/>
  </sheets>
  <externalReferences>
    <externalReference r:id="rId26"/>
    <externalReference r:id="rId27"/>
    <externalReference r:id="rId28"/>
  </externalReferences>
  <definedNames>
    <definedName name="Def_1_4_2010">[1]Defunciones!$H$26:$H$29</definedName>
    <definedName name="Def_1_4_2015">[1]Defunciones!$M$26:$M$29</definedName>
    <definedName name="Def_1_4_2020">[1]Defunciones!$R$26:$R$29</definedName>
    <definedName name="Def_2010">[1]Defunciones!$H$5:$H$46</definedName>
    <definedName name="Def_2015">[1]Defunciones!$M$5:$M$46</definedName>
    <definedName name="Def_2020">[1]Defunciones!$R$5:$R$46</definedName>
    <definedName name="NE_H_2010">[1]Poblacion!$B$105</definedName>
    <definedName name="NE_H_2020">[1]Poblacion!$F$105</definedName>
    <definedName name="NE_M_2010">[1]Poblacion!$C$105</definedName>
    <definedName name="NE_M_2020">[1]Poblacion!$G$105</definedName>
    <definedName name="pob_2010">[1]Poblacion!$A$4:$C$105</definedName>
    <definedName name="pob_2020">[1]Poblacion!$E$4:$G$105</definedName>
    <definedName name="Total_H_2010">[1]Poblacion!$B$4:$B$105</definedName>
    <definedName name="Total_H_2020">[1]Poblacion!$F$4:$F$105</definedName>
    <definedName name="Total_M_2010">[1]Poblacion!$C$4:$C$105</definedName>
    <definedName name="Total_M_2020">[1]Poblacion!$G$4:$G$105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29" l="1"/>
  <c r="H65" i="25"/>
  <c r="E40" i="27"/>
  <c r="G46" i="27" s="1"/>
  <c r="C68" i="25"/>
  <c r="D68" i="25"/>
  <c r="C69" i="25"/>
  <c r="D69" i="25"/>
  <c r="C70" i="25"/>
  <c r="D70" i="25"/>
  <c r="C71" i="25"/>
  <c r="D71" i="25"/>
  <c r="C72" i="25"/>
  <c r="D72" i="25"/>
  <c r="C73" i="25"/>
  <c r="D73" i="25"/>
  <c r="C74" i="25"/>
  <c r="D74" i="25"/>
  <c r="G68" i="25"/>
  <c r="H68" i="25"/>
  <c r="G69" i="25"/>
  <c r="H69" i="25"/>
  <c r="G70" i="25"/>
  <c r="H70" i="25"/>
  <c r="G71" i="25"/>
  <c r="H71" i="25"/>
  <c r="G72" i="25"/>
  <c r="H72" i="25"/>
  <c r="G73" i="25"/>
  <c r="H73" i="25"/>
  <c r="G74" i="25"/>
  <c r="H74" i="25"/>
  <c r="C65" i="25"/>
  <c r="D65" i="25"/>
  <c r="E43" i="27"/>
  <c r="E44" i="27"/>
  <c r="F44" i="27"/>
  <c r="E46" i="27"/>
  <c r="F46" i="27"/>
  <c r="F48" i="27"/>
  <c r="I7" i="27"/>
  <c r="H7" i="27"/>
  <c r="G7" i="27"/>
  <c r="L6" i="15"/>
  <c r="K6" i="15"/>
  <c r="J6" i="15"/>
  <c r="F49" i="27" l="1"/>
  <c r="E45" i="27"/>
  <c r="E49" i="27"/>
  <c r="G43" i="27"/>
  <c r="G48" i="27"/>
  <c r="F43" i="27"/>
  <c r="E48" i="27"/>
  <c r="G47" i="27"/>
  <c r="E47" i="27"/>
  <c r="F47" i="27"/>
  <c r="G49" i="27"/>
  <c r="G45" i="27"/>
  <c r="G44" i="27"/>
  <c r="F45" i="27"/>
  <c r="D6" i="27" l="1"/>
  <c r="D7" i="27"/>
  <c r="D8" i="27"/>
  <c r="D9" i="27"/>
  <c r="D10" i="27"/>
  <c r="C18" i="22" l="1" a="1"/>
  <c r="C18" i="22" s="1"/>
  <c r="C46" i="22" s="1"/>
  <c r="D32" i="22" l="1"/>
  <c r="C32" i="22"/>
  <c r="C39" i="22" s="1"/>
  <c r="C6" i="29" l="1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J11" i="5"/>
  <c r="J10" i="5"/>
  <c r="G11" i="5"/>
  <c r="G10" i="5"/>
  <c r="C5" i="29" s="1"/>
  <c r="D11" i="5"/>
  <c r="D10" i="5"/>
  <c r="W5" i="29"/>
  <c r="Y22" i="29"/>
  <c r="X22" i="29"/>
  <c r="W22" i="29"/>
  <c r="Y21" i="29"/>
  <c r="X21" i="29"/>
  <c r="W21" i="29"/>
  <c r="Y20" i="29"/>
  <c r="X20" i="29"/>
  <c r="W20" i="29"/>
  <c r="Y19" i="29"/>
  <c r="X19" i="29"/>
  <c r="W19" i="29"/>
  <c r="Y18" i="29"/>
  <c r="X18" i="29"/>
  <c r="W18" i="29"/>
  <c r="Y17" i="29"/>
  <c r="X17" i="29"/>
  <c r="W17" i="29"/>
  <c r="Y16" i="29"/>
  <c r="X16" i="29"/>
  <c r="W16" i="29"/>
  <c r="Y15" i="29"/>
  <c r="X15" i="29"/>
  <c r="W15" i="29"/>
  <c r="Y14" i="29"/>
  <c r="X14" i="29"/>
  <c r="W14" i="29"/>
  <c r="Y13" i="29"/>
  <c r="X13" i="29"/>
  <c r="W13" i="29"/>
  <c r="Y12" i="29"/>
  <c r="X12" i="29"/>
  <c r="W12" i="29"/>
  <c r="Y11" i="29"/>
  <c r="X11" i="29"/>
  <c r="W11" i="29"/>
  <c r="Y10" i="29"/>
  <c r="X10" i="29"/>
  <c r="W10" i="29"/>
  <c r="Y9" i="29"/>
  <c r="X9" i="29"/>
  <c r="W9" i="29"/>
  <c r="Y8" i="29"/>
  <c r="X8" i="29"/>
  <c r="W8" i="29"/>
  <c r="Y7" i="29"/>
  <c r="X7" i="29"/>
  <c r="W7" i="29"/>
  <c r="Y6" i="29"/>
  <c r="X6" i="29"/>
  <c r="Y5" i="29"/>
  <c r="X5" i="29"/>
  <c r="N5" i="28"/>
  <c r="O5" i="28" s="1"/>
  <c r="P5" i="28" s="1"/>
  <c r="Q5" i="28" s="1"/>
  <c r="R5" i="28" s="1"/>
  <c r="E5" i="28"/>
  <c r="F5" i="28" s="1"/>
  <c r="G5" i="28" s="1"/>
  <c r="H5" i="28" s="1"/>
  <c r="I5" i="28" s="1"/>
  <c r="L34" i="27"/>
  <c r="K34" i="27"/>
  <c r="J34" i="27"/>
  <c r="G65" i="25"/>
  <c r="H59" i="2"/>
  <c r="F59" i="2"/>
  <c r="D59" i="2"/>
  <c r="D58" i="2"/>
  <c r="H52" i="2"/>
  <c r="H53" i="2"/>
  <c r="H54" i="2"/>
  <c r="H55" i="2"/>
  <c r="H56" i="2"/>
  <c r="H57" i="2"/>
  <c r="H58" i="2"/>
  <c r="H51" i="2"/>
  <c r="G52" i="2"/>
  <c r="G53" i="2"/>
  <c r="G54" i="2"/>
  <c r="G55" i="2"/>
  <c r="G56" i="2"/>
  <c r="G57" i="2"/>
  <c r="G58" i="2"/>
  <c r="G51" i="2"/>
  <c r="AS37" i="2"/>
  <c r="F52" i="2"/>
  <c r="F53" i="2"/>
  <c r="F54" i="2"/>
  <c r="F55" i="2"/>
  <c r="F56" i="2"/>
  <c r="F57" i="2"/>
  <c r="F58" i="2"/>
  <c r="F51" i="2"/>
  <c r="E52" i="2"/>
  <c r="E53" i="2"/>
  <c r="E54" i="2"/>
  <c r="E55" i="2"/>
  <c r="E56" i="2"/>
  <c r="E57" i="2"/>
  <c r="E58" i="2"/>
  <c r="E51" i="2"/>
  <c r="D52" i="2"/>
  <c r="D53" i="2"/>
  <c r="D54" i="2"/>
  <c r="D55" i="2"/>
  <c r="D56" i="2"/>
  <c r="D57" i="2"/>
  <c r="D51" i="2"/>
  <c r="C52" i="2"/>
  <c r="C53" i="2"/>
  <c r="C54" i="2"/>
  <c r="C55" i="2"/>
  <c r="C56" i="2"/>
  <c r="C57" i="2"/>
  <c r="C58" i="2"/>
  <c r="C51" i="2"/>
  <c r="F40" i="27" l="1"/>
  <c r="G40" i="27" s="1"/>
  <c r="J26" i="29" s="1"/>
  <c r="H26" i="29"/>
  <c r="C32" i="2"/>
  <c r="V4" i="19"/>
  <c r="L22" i="18"/>
  <c r="E5" i="10"/>
  <c r="D5" i="10"/>
  <c r="C5" i="10"/>
  <c r="H20" i="3"/>
  <c r="C6" i="10"/>
  <c r="C13" i="10" s="1"/>
  <c r="C20" i="10" s="1"/>
  <c r="D20" i="10"/>
  <c r="E20" i="10"/>
  <c r="D18" i="10"/>
  <c r="E18" i="10"/>
  <c r="C18" i="10"/>
  <c r="D14" i="9"/>
  <c r="D15" i="9"/>
  <c r="E14" i="9"/>
  <c r="F14" i="9"/>
  <c r="E15" i="9"/>
  <c r="F15" i="9"/>
  <c r="D16" i="9"/>
  <c r="I26" i="29" l="1"/>
  <c r="L4" i="19"/>
  <c r="M4" i="19"/>
  <c r="N4" i="19"/>
  <c r="Q4" i="19"/>
  <c r="L5" i="19"/>
  <c r="M5" i="19"/>
  <c r="N5" i="19"/>
  <c r="L6" i="19"/>
  <c r="M6" i="19"/>
  <c r="N6" i="19"/>
  <c r="L7" i="19"/>
  <c r="M7" i="19"/>
  <c r="N7" i="19"/>
  <c r="L8" i="19"/>
  <c r="M8" i="19"/>
  <c r="N8" i="19"/>
  <c r="L9" i="19"/>
  <c r="M9" i="19"/>
  <c r="N9" i="19"/>
  <c r="L10" i="19"/>
  <c r="M10" i="19"/>
  <c r="N10" i="19"/>
  <c r="L11" i="19"/>
  <c r="M11" i="19"/>
  <c r="N11" i="19"/>
  <c r="L12" i="19"/>
  <c r="M12" i="19"/>
  <c r="N12" i="19"/>
  <c r="L13" i="19"/>
  <c r="M13" i="19"/>
  <c r="N13" i="19"/>
  <c r="L14" i="19"/>
  <c r="M14" i="19"/>
  <c r="N14" i="19"/>
  <c r="L15" i="19"/>
  <c r="M15" i="19"/>
  <c r="N15" i="19"/>
  <c r="L16" i="19"/>
  <c r="M16" i="19"/>
  <c r="N16" i="19"/>
  <c r="L17" i="19"/>
  <c r="M17" i="19"/>
  <c r="N17" i="19"/>
  <c r="L18" i="19"/>
  <c r="M18" i="19"/>
  <c r="N18" i="19"/>
  <c r="L19" i="19"/>
  <c r="M19" i="19"/>
  <c r="N19" i="19"/>
  <c r="L20" i="19"/>
  <c r="M20" i="19"/>
  <c r="N20" i="19"/>
  <c r="L21" i="19"/>
  <c r="M21" i="19"/>
  <c r="N21" i="19"/>
  <c r="L22" i="19"/>
  <c r="M22" i="19"/>
  <c r="N22" i="19"/>
  <c r="P22" i="19"/>
  <c r="F5" i="19"/>
  <c r="F6" i="19"/>
  <c r="F7" i="19"/>
  <c r="F8" i="19"/>
  <c r="F9" i="19"/>
  <c r="F10" i="19"/>
  <c r="F11" i="19"/>
  <c r="F12" i="19"/>
  <c r="F13" i="19"/>
  <c r="F14" i="19"/>
  <c r="I11" i="19" s="1"/>
  <c r="F15" i="19"/>
  <c r="I12" i="19" s="1"/>
  <c r="F16" i="19"/>
  <c r="I13" i="19" s="1"/>
  <c r="F17" i="19"/>
  <c r="F18" i="19"/>
  <c r="F19" i="19"/>
  <c r="F20" i="19"/>
  <c r="F21" i="19"/>
  <c r="F22" i="19"/>
  <c r="I19" i="19" s="1"/>
  <c r="F23" i="19"/>
  <c r="F24" i="19"/>
  <c r="F25" i="19"/>
  <c r="F4" i="19"/>
  <c r="C5" i="19"/>
  <c r="C4" i="19"/>
  <c r="I22" i="19"/>
  <c r="I21" i="19"/>
  <c r="I20" i="19"/>
  <c r="I18" i="19"/>
  <c r="I17" i="19"/>
  <c r="I16" i="19"/>
  <c r="I15" i="19"/>
  <c r="I14" i="19"/>
  <c r="I10" i="19"/>
  <c r="I9" i="19"/>
  <c r="I8" i="19"/>
  <c r="I7" i="19"/>
  <c r="I6" i="19"/>
  <c r="I5" i="19"/>
  <c r="V5" i="19" s="1"/>
  <c r="H4" i="18"/>
  <c r="I4" i="18"/>
  <c r="J4" i="18"/>
  <c r="M4" i="18"/>
  <c r="H5" i="18"/>
  <c r="I5" i="18"/>
  <c r="J5" i="18"/>
  <c r="H6" i="18"/>
  <c r="I6" i="18"/>
  <c r="J6" i="18"/>
  <c r="H7" i="18"/>
  <c r="I7" i="18"/>
  <c r="J7" i="18"/>
  <c r="H8" i="18"/>
  <c r="I8" i="18"/>
  <c r="J8" i="18"/>
  <c r="H9" i="18"/>
  <c r="I9" i="18"/>
  <c r="J9" i="18"/>
  <c r="H10" i="18"/>
  <c r="I10" i="18"/>
  <c r="J10" i="18"/>
  <c r="H11" i="18"/>
  <c r="I11" i="18"/>
  <c r="J11" i="18"/>
  <c r="H12" i="18"/>
  <c r="I12" i="18"/>
  <c r="J12" i="18"/>
  <c r="H13" i="18"/>
  <c r="I13" i="18"/>
  <c r="J13" i="18"/>
  <c r="H14" i="18"/>
  <c r="I14" i="18"/>
  <c r="J14" i="18"/>
  <c r="H15" i="18"/>
  <c r="I15" i="18"/>
  <c r="J15" i="18"/>
  <c r="H16" i="18"/>
  <c r="I16" i="18"/>
  <c r="J16" i="18"/>
  <c r="H17" i="18"/>
  <c r="I17" i="18"/>
  <c r="J17" i="18"/>
  <c r="H18" i="18"/>
  <c r="I18" i="18"/>
  <c r="J18" i="18"/>
  <c r="H19" i="18"/>
  <c r="I19" i="18"/>
  <c r="J19" i="18"/>
  <c r="H20" i="18"/>
  <c r="I20" i="18"/>
  <c r="J20" i="18"/>
  <c r="H21" i="18"/>
  <c r="I21" i="18"/>
  <c r="J21" i="18"/>
  <c r="H22" i="18"/>
  <c r="I22" i="18"/>
  <c r="J22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4" i="18"/>
  <c r="F26" i="19" l="1"/>
  <c r="I4" i="19"/>
  <c r="I23" i="19"/>
  <c r="E4" i="18" l="1"/>
  <c r="E5" i="18"/>
  <c r="E7" i="18"/>
  <c r="E8" i="18"/>
  <c r="E11" i="18"/>
  <c r="E13" i="18"/>
  <c r="E14" i="18"/>
  <c r="E15" i="18"/>
  <c r="E16" i="18"/>
  <c r="E17" i="18"/>
  <c r="E19" i="18"/>
  <c r="E21" i="18"/>
  <c r="E22" i="18"/>
  <c r="E18" i="18" l="1"/>
  <c r="E10" i="18"/>
  <c r="E12" i="18"/>
  <c r="E9" i="18"/>
  <c r="E20" i="18"/>
  <c r="D23" i="18"/>
  <c r="C23" i="18"/>
  <c r="E6" i="18"/>
  <c r="E23" i="18" l="1"/>
  <c r="E21" i="17" l="1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C21" i="17"/>
  <c r="D21" i="17"/>
  <c r="B21" i="17"/>
  <c r="O5" i="16"/>
  <c r="P5" i="16" s="1"/>
  <c r="Q5" i="16" s="1"/>
  <c r="R5" i="16" s="1"/>
  <c r="N5" i="16"/>
  <c r="F5" i="16"/>
  <c r="G5" i="16" s="1"/>
  <c r="H5" i="16" s="1"/>
  <c r="I5" i="16" s="1"/>
  <c r="E5" i="16"/>
  <c r="AA25" i="15"/>
  <c r="Z25" i="15"/>
  <c r="K5" i="15"/>
  <c r="L5" i="15"/>
  <c r="J5" i="15"/>
  <c r="AL32" i="15" l="1"/>
  <c r="AF32" i="15"/>
  <c r="Z32" i="15"/>
  <c r="T32" i="15"/>
  <c r="N32" i="15"/>
  <c r="H32" i="15"/>
  <c r="AA28" i="15"/>
  <c r="AB28" i="15" s="1"/>
  <c r="AB29" i="15"/>
  <c r="AA24" i="15"/>
  <c r="K4" i="15"/>
  <c r="AG32" i="15" s="1"/>
  <c r="T32" i="14"/>
  <c r="D5" i="14"/>
  <c r="N36" i="14" s="1"/>
  <c r="O79" i="14"/>
  <c r="D38" i="14"/>
  <c r="D37" i="14"/>
  <c r="T32" i="13"/>
  <c r="T32" i="12"/>
  <c r="D5" i="13"/>
  <c r="P5" i="13" s="1"/>
  <c r="O79" i="13"/>
  <c r="D38" i="13"/>
  <c r="D37" i="13"/>
  <c r="D6" i="12"/>
  <c r="P6" i="12" s="1"/>
  <c r="O62" i="12" s="1"/>
  <c r="D5" i="12"/>
  <c r="O79" i="12"/>
  <c r="D38" i="12"/>
  <c r="D37" i="12"/>
  <c r="C5" i="11"/>
  <c r="K5" i="11" s="1"/>
  <c r="L5" i="11" s="1"/>
  <c r="N5" i="11" s="1"/>
  <c r="M6" i="11" s="1"/>
  <c r="D5" i="11"/>
  <c r="K28" i="11" s="1"/>
  <c r="L28" i="11" s="1"/>
  <c r="N28" i="11" s="1"/>
  <c r="M29" i="11" s="1"/>
  <c r="E5" i="11"/>
  <c r="K51" i="11" s="1"/>
  <c r="C6" i="11"/>
  <c r="K6" i="11" s="1"/>
  <c r="L6" i="11" s="1"/>
  <c r="J5" i="11"/>
  <c r="J6" i="11"/>
  <c r="J7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C11" i="10"/>
  <c r="E6" i="10"/>
  <c r="D6" i="10"/>
  <c r="D13" i="10" s="1"/>
  <c r="D12" i="10"/>
  <c r="D19" i="10" s="1"/>
  <c r="C12" i="10"/>
  <c r="C19" i="10" s="1"/>
  <c r="E4" i="10"/>
  <c r="D4" i="10"/>
  <c r="D11" i="10" s="1"/>
  <c r="C4" i="10"/>
  <c r="H5" i="10"/>
  <c r="H4" i="10"/>
  <c r="H3" i="10"/>
  <c r="I15" i="9"/>
  <c r="I14" i="9"/>
  <c r="F16" i="9"/>
  <c r="E16" i="9"/>
  <c r="I27" i="8"/>
  <c r="H27" i="8"/>
  <c r="G27" i="8"/>
  <c r="F27" i="8"/>
  <c r="E27" i="8"/>
  <c r="D27" i="8"/>
  <c r="I26" i="8"/>
  <c r="H26" i="8"/>
  <c r="D38" i="8" s="1"/>
  <c r="G26" i="8"/>
  <c r="F26" i="8"/>
  <c r="E26" i="8"/>
  <c r="D26" i="8"/>
  <c r="I25" i="8"/>
  <c r="H25" i="8"/>
  <c r="G25" i="8"/>
  <c r="F25" i="8"/>
  <c r="E25" i="8"/>
  <c r="D25" i="8"/>
  <c r="I24" i="8"/>
  <c r="H24" i="8"/>
  <c r="G24" i="8"/>
  <c r="F24" i="8"/>
  <c r="E24" i="8"/>
  <c r="D24" i="8"/>
  <c r="I23" i="8"/>
  <c r="H23" i="8"/>
  <c r="G23" i="8"/>
  <c r="F23" i="8"/>
  <c r="E23" i="8"/>
  <c r="D23" i="8"/>
  <c r="E21" i="8"/>
  <c r="F21" i="8" s="1"/>
  <c r="G21" i="8" s="1"/>
  <c r="H21" i="8" s="1"/>
  <c r="I21" i="8" s="1"/>
  <c r="I17" i="8"/>
  <c r="E34" i="8" s="1"/>
  <c r="H17" i="8"/>
  <c r="G17" i="8"/>
  <c r="E36" i="8" s="1"/>
  <c r="F17" i="8"/>
  <c r="E37" i="8" s="1"/>
  <c r="E17" i="8"/>
  <c r="E38" i="8" s="1"/>
  <c r="D17" i="8"/>
  <c r="G16" i="8"/>
  <c r="H16" i="8" s="1"/>
  <c r="I16" i="8" s="1"/>
  <c r="F16" i="8"/>
  <c r="E16" i="8"/>
  <c r="I12" i="8"/>
  <c r="H12" i="8"/>
  <c r="E35" i="8" s="1"/>
  <c r="G12" i="8"/>
  <c r="F12" i="8"/>
  <c r="E12" i="8"/>
  <c r="D12" i="8"/>
  <c r="F11" i="8"/>
  <c r="G11" i="8" s="1"/>
  <c r="H11" i="8" s="1"/>
  <c r="I11" i="8" s="1"/>
  <c r="E11" i="8"/>
  <c r="D7" i="8"/>
  <c r="D6" i="8"/>
  <c r="D5" i="8"/>
  <c r="D4" i="8"/>
  <c r="I27" i="7"/>
  <c r="H27" i="7"/>
  <c r="G27" i="7"/>
  <c r="F27" i="7"/>
  <c r="E27" i="7"/>
  <c r="D27" i="7"/>
  <c r="I26" i="7"/>
  <c r="E38" i="7" s="1"/>
  <c r="H26" i="7"/>
  <c r="G26" i="7"/>
  <c r="F26" i="7"/>
  <c r="E26" i="7"/>
  <c r="D26" i="7"/>
  <c r="I25" i="7"/>
  <c r="H25" i="7"/>
  <c r="G25" i="7"/>
  <c r="F25" i="7"/>
  <c r="E25" i="7"/>
  <c r="D25" i="7"/>
  <c r="I24" i="7"/>
  <c r="H24" i="7"/>
  <c r="G24" i="7"/>
  <c r="F24" i="7"/>
  <c r="E24" i="7"/>
  <c r="D24" i="7"/>
  <c r="I23" i="7"/>
  <c r="H23" i="7"/>
  <c r="G23" i="7"/>
  <c r="F23" i="7"/>
  <c r="D36" i="7" s="1"/>
  <c r="E23" i="7"/>
  <c r="D23" i="7"/>
  <c r="E21" i="7"/>
  <c r="F21" i="7" s="1"/>
  <c r="G21" i="7" s="1"/>
  <c r="H21" i="7" s="1"/>
  <c r="I21" i="7" s="1"/>
  <c r="I17" i="7"/>
  <c r="H17" i="7"/>
  <c r="D34" i="7" s="1"/>
  <c r="G17" i="7"/>
  <c r="E36" i="7" s="1"/>
  <c r="F17" i="7"/>
  <c r="E37" i="7" s="1"/>
  <c r="E17" i="7"/>
  <c r="D37" i="7" s="1"/>
  <c r="D17" i="7"/>
  <c r="D38" i="7" s="1"/>
  <c r="E16" i="7"/>
  <c r="F16" i="7" s="1"/>
  <c r="G16" i="7" s="1"/>
  <c r="H16" i="7" s="1"/>
  <c r="I16" i="7" s="1"/>
  <c r="I12" i="7"/>
  <c r="E34" i="7" s="1"/>
  <c r="H12" i="7"/>
  <c r="G12" i="7"/>
  <c r="D35" i="7" s="1"/>
  <c r="F12" i="7"/>
  <c r="E12" i="7"/>
  <c r="D12" i="7"/>
  <c r="E11" i="7"/>
  <c r="F11" i="7" s="1"/>
  <c r="G11" i="7" s="1"/>
  <c r="H11" i="7" s="1"/>
  <c r="I11" i="7" s="1"/>
  <c r="D7" i="7"/>
  <c r="D6" i="7"/>
  <c r="D5" i="7"/>
  <c r="D4" i="7"/>
  <c r="I27" i="6"/>
  <c r="H27" i="6"/>
  <c r="G27" i="6"/>
  <c r="F27" i="6"/>
  <c r="E27" i="6"/>
  <c r="D27" i="6"/>
  <c r="I26" i="6"/>
  <c r="H26" i="6"/>
  <c r="G26" i="6"/>
  <c r="F26" i="6"/>
  <c r="E26" i="6"/>
  <c r="D26" i="6"/>
  <c r="I25" i="6"/>
  <c r="H25" i="6"/>
  <c r="G25" i="6"/>
  <c r="F25" i="6"/>
  <c r="E25" i="6"/>
  <c r="D25" i="6"/>
  <c r="I24" i="6"/>
  <c r="H24" i="6"/>
  <c r="G24" i="6"/>
  <c r="F24" i="6"/>
  <c r="E24" i="6"/>
  <c r="D24" i="6"/>
  <c r="I23" i="6"/>
  <c r="H23" i="6"/>
  <c r="G23" i="6"/>
  <c r="F23" i="6"/>
  <c r="E23" i="6"/>
  <c r="D23" i="6"/>
  <c r="E21" i="6"/>
  <c r="F21" i="6" s="1"/>
  <c r="G21" i="6" s="1"/>
  <c r="H21" i="6" s="1"/>
  <c r="I21" i="6" s="1"/>
  <c r="I17" i="6"/>
  <c r="H17" i="6"/>
  <c r="G17" i="6"/>
  <c r="F17" i="6"/>
  <c r="E37" i="6" s="1"/>
  <c r="E17" i="6"/>
  <c r="E38" i="6" s="1"/>
  <c r="D17" i="6"/>
  <c r="E16" i="6"/>
  <c r="F16" i="6" s="1"/>
  <c r="G16" i="6" s="1"/>
  <c r="H16" i="6" s="1"/>
  <c r="I16" i="6" s="1"/>
  <c r="I12" i="6"/>
  <c r="H12" i="6"/>
  <c r="G12" i="6"/>
  <c r="F12" i="6"/>
  <c r="E12" i="6"/>
  <c r="D12" i="6"/>
  <c r="E11" i="6"/>
  <c r="F11" i="6" s="1"/>
  <c r="G11" i="6" s="1"/>
  <c r="H11" i="6" s="1"/>
  <c r="I11" i="6" s="1"/>
  <c r="D7" i="6"/>
  <c r="D6" i="6"/>
  <c r="D5" i="6"/>
  <c r="D4" i="6"/>
  <c r="N36" i="13" l="1"/>
  <c r="P5" i="14"/>
  <c r="U6" i="14" s="1"/>
  <c r="D6" i="13"/>
  <c r="P6" i="13" s="1"/>
  <c r="O62" i="13" s="1"/>
  <c r="E6" i="11"/>
  <c r="K52" i="11" s="1"/>
  <c r="O5" i="19" s="1"/>
  <c r="D6" i="11"/>
  <c r="K29" i="11" s="1"/>
  <c r="L29" i="11" s="1"/>
  <c r="D6" i="14"/>
  <c r="P6" i="14" s="1"/>
  <c r="O62" i="14" s="1"/>
  <c r="L51" i="11"/>
  <c r="L4" i="18" s="1"/>
  <c r="O4" i="19"/>
  <c r="K4" i="18"/>
  <c r="L4" i="15"/>
  <c r="O32" i="15"/>
  <c r="AM32" i="15"/>
  <c r="Z29" i="15"/>
  <c r="AA29" i="15"/>
  <c r="U32" i="15"/>
  <c r="AA32" i="15"/>
  <c r="I32" i="15"/>
  <c r="Z6" i="14"/>
  <c r="O61" i="14"/>
  <c r="U6" i="13"/>
  <c r="O61" i="13"/>
  <c r="N37" i="13"/>
  <c r="P5" i="12"/>
  <c r="U6" i="12" s="1"/>
  <c r="U7" i="12" s="1"/>
  <c r="N36" i="12"/>
  <c r="N37" i="12"/>
  <c r="O5" i="11"/>
  <c r="N6" i="11"/>
  <c r="M7" i="11" s="1"/>
  <c r="O6" i="11" s="1"/>
  <c r="N29" i="11"/>
  <c r="M30" i="11" s="1"/>
  <c r="O28" i="11"/>
  <c r="E11" i="10"/>
  <c r="E12" i="10"/>
  <c r="E19" i="10" s="1"/>
  <c r="E13" i="10"/>
  <c r="D36" i="6"/>
  <c r="E34" i="6"/>
  <c r="D34" i="6"/>
  <c r="E36" i="6"/>
  <c r="D38" i="6"/>
  <c r="F34" i="7"/>
  <c r="D34" i="8"/>
  <c r="F34" i="8" s="1"/>
  <c r="D35" i="6"/>
  <c r="E35" i="6"/>
  <c r="E35" i="7"/>
  <c r="F36" i="7" s="1"/>
  <c r="D35" i="8"/>
  <c r="F36" i="8" s="1"/>
  <c r="D37" i="6"/>
  <c r="D36" i="8"/>
  <c r="D37" i="8"/>
  <c r="K5" i="18" l="1"/>
  <c r="L52" i="11"/>
  <c r="L5" i="18" s="1"/>
  <c r="U7" i="14"/>
  <c r="N37" i="14"/>
  <c r="N51" i="11"/>
  <c r="P4" i="19"/>
  <c r="AH32" i="15"/>
  <c r="J32" i="15"/>
  <c r="AB32" i="15"/>
  <c r="V32" i="15"/>
  <c r="AN32" i="15"/>
  <c r="P32" i="15"/>
  <c r="U7" i="13"/>
  <c r="Z6" i="13"/>
  <c r="O61" i="12"/>
  <c r="Z6" i="12"/>
  <c r="Z7" i="12"/>
  <c r="O29" i="11"/>
  <c r="F34" i="6"/>
  <c r="F36" i="6"/>
  <c r="P5" i="19" l="1"/>
  <c r="Z7" i="14"/>
  <c r="M52" i="11"/>
  <c r="N4" i="18"/>
  <c r="R4" i="19"/>
  <c r="Z7" i="13"/>
  <c r="Q5" i="19" l="1"/>
  <c r="M5" i="18"/>
  <c r="O51" i="11"/>
  <c r="N52" i="11"/>
  <c r="M53" i="11" l="1"/>
  <c r="R5" i="19"/>
  <c r="N5" i="18"/>
  <c r="O4" i="18"/>
  <c r="S4" i="19"/>
  <c r="W4" i="19" s="1"/>
  <c r="M6" i="18" l="1"/>
  <c r="Q6" i="19"/>
  <c r="O52" i="11"/>
  <c r="S5" i="19" l="1"/>
  <c r="W5" i="19" s="1"/>
  <c r="O5" i="18"/>
  <c r="D12" i="5" l="1"/>
  <c r="D17" i="9" s="1"/>
  <c r="G12" i="5"/>
  <c r="J12" i="5"/>
  <c r="E17" i="9" s="1"/>
  <c r="D13" i="5"/>
  <c r="D18" i="9" s="1"/>
  <c r="G13" i="5"/>
  <c r="C24" i="29" s="1"/>
  <c r="J13" i="5"/>
  <c r="E18" i="9" s="1"/>
  <c r="D14" i="5"/>
  <c r="G14" i="5"/>
  <c r="J14" i="5"/>
  <c r="D15" i="5"/>
  <c r="G15" i="5"/>
  <c r="J15" i="5"/>
  <c r="D16" i="5"/>
  <c r="G16" i="5"/>
  <c r="J16" i="5"/>
  <c r="D17" i="5"/>
  <c r="G17" i="5"/>
  <c r="J17" i="5"/>
  <c r="D18" i="5"/>
  <c r="G18" i="5"/>
  <c r="J18" i="5"/>
  <c r="D19" i="5"/>
  <c r="G19" i="5"/>
  <c r="J19" i="5"/>
  <c r="D20" i="5"/>
  <c r="G20" i="5"/>
  <c r="J20" i="5"/>
  <c r="D21" i="5"/>
  <c r="D26" i="9" s="1"/>
  <c r="G21" i="5"/>
  <c r="J21" i="5"/>
  <c r="E26" i="9" s="1"/>
  <c r="D22" i="5"/>
  <c r="D27" i="9" s="1"/>
  <c r="G22" i="5"/>
  <c r="J22" i="5"/>
  <c r="E27" i="9" s="1"/>
  <c r="D23" i="5"/>
  <c r="D28" i="9" s="1"/>
  <c r="G23" i="5"/>
  <c r="J23" i="5"/>
  <c r="E28" i="9" s="1"/>
  <c r="D24" i="5"/>
  <c r="D29" i="9" s="1"/>
  <c r="G24" i="5"/>
  <c r="J24" i="5"/>
  <c r="E29" i="9" s="1"/>
  <c r="D25" i="5"/>
  <c r="D30" i="9" s="1"/>
  <c r="G25" i="5"/>
  <c r="J25" i="5"/>
  <c r="E30" i="9" s="1"/>
  <c r="D26" i="5"/>
  <c r="D31" i="9" s="1"/>
  <c r="G26" i="5"/>
  <c r="J26" i="5"/>
  <c r="E31" i="9" s="1"/>
  <c r="D27" i="5"/>
  <c r="D32" i="9" s="1"/>
  <c r="G27" i="5"/>
  <c r="J27" i="5"/>
  <c r="E32" i="9" s="1"/>
  <c r="D28" i="5"/>
  <c r="D33" i="9" s="1"/>
  <c r="G28" i="5"/>
  <c r="J28" i="5"/>
  <c r="E33" i="9" s="1"/>
  <c r="C17" i="19" l="1"/>
  <c r="V17" i="19" s="1"/>
  <c r="F28" i="9"/>
  <c r="I27" i="9"/>
  <c r="H12" i="24"/>
  <c r="E23" i="22" a="1"/>
  <c r="E23" i="22" s="1"/>
  <c r="C13" i="19"/>
  <c r="V13" i="19" s="1"/>
  <c r="I23" i="9"/>
  <c r="F24" i="9"/>
  <c r="H8" i="24"/>
  <c r="E19" i="22" a="1"/>
  <c r="E19" i="22" s="1"/>
  <c r="C9" i="19"/>
  <c r="V9" i="19" s="1"/>
  <c r="I19" i="9"/>
  <c r="F20" i="9"/>
  <c r="D17" i="13"/>
  <c r="D17" i="11"/>
  <c r="K40" i="11" s="1"/>
  <c r="L40" i="11" s="1"/>
  <c r="D22" i="22" a="1"/>
  <c r="D22" i="22" s="1"/>
  <c r="G11" i="24"/>
  <c r="E23" i="9"/>
  <c r="D11" i="22"/>
  <c r="G7" i="24"/>
  <c r="D18" i="22" a="1"/>
  <c r="D18" i="22" s="1"/>
  <c r="E19" i="9"/>
  <c r="C20" i="19"/>
  <c r="V20" i="19" s="1"/>
  <c r="F31" i="9"/>
  <c r="I30" i="9"/>
  <c r="C16" i="19"/>
  <c r="V16" i="19" s="1"/>
  <c r="F27" i="9"/>
  <c r="I26" i="9"/>
  <c r="H11" i="24"/>
  <c r="E22" i="22" a="1"/>
  <c r="E22" i="22" s="1"/>
  <c r="C12" i="19"/>
  <c r="V12" i="19" s="1"/>
  <c r="I22" i="9"/>
  <c r="F23" i="9"/>
  <c r="E11" i="22"/>
  <c r="H7" i="24"/>
  <c r="E18" i="22" a="1"/>
  <c r="E18" i="22" s="1"/>
  <c r="C8" i="19"/>
  <c r="V8" i="19" s="1"/>
  <c r="F19" i="9"/>
  <c r="I18" i="9"/>
  <c r="D18" i="12"/>
  <c r="C18" i="11"/>
  <c r="K18" i="11" s="1"/>
  <c r="L18" i="11" s="1"/>
  <c r="D17" i="12"/>
  <c r="C17" i="11"/>
  <c r="K17" i="11" s="1"/>
  <c r="L17" i="11" s="1"/>
  <c r="C22" i="22" a="1"/>
  <c r="C22" i="22" s="1"/>
  <c r="F11" i="24"/>
  <c r="D23" i="9"/>
  <c r="F7" i="24"/>
  <c r="C11" i="22"/>
  <c r="D19" i="9"/>
  <c r="F8" i="24"/>
  <c r="C19" i="22" a="1"/>
  <c r="C19" i="22" s="1"/>
  <c r="D20" i="9"/>
  <c r="D16" i="11"/>
  <c r="K39" i="11" s="1"/>
  <c r="L39" i="11" s="1"/>
  <c r="D16" i="13"/>
  <c r="D8" i="11"/>
  <c r="K31" i="11" s="1"/>
  <c r="L31" i="11" s="1"/>
  <c r="D8" i="13"/>
  <c r="C21" i="11"/>
  <c r="K21" i="11" s="1"/>
  <c r="L21" i="11" s="1"/>
  <c r="D21" i="12"/>
  <c r="D21" i="22" a="1"/>
  <c r="D21" i="22" s="1"/>
  <c r="G10" i="24"/>
  <c r="E22" i="9"/>
  <c r="C19" i="19"/>
  <c r="V19" i="19" s="1"/>
  <c r="I29" i="9"/>
  <c r="F30" i="9"/>
  <c r="C15" i="19"/>
  <c r="V15" i="19" s="1"/>
  <c r="F26" i="9"/>
  <c r="I25" i="9"/>
  <c r="E21" i="22" a="1"/>
  <c r="E21" i="22" s="1"/>
  <c r="H10" i="24"/>
  <c r="C11" i="19"/>
  <c r="V11" i="19" s="1"/>
  <c r="I21" i="9"/>
  <c r="F22" i="9"/>
  <c r="C7" i="19"/>
  <c r="V7" i="19" s="1"/>
  <c r="I17" i="9"/>
  <c r="F18" i="9"/>
  <c r="C22" i="11"/>
  <c r="K22" i="11" s="1"/>
  <c r="L22" i="11" s="1"/>
  <c r="D22" i="12"/>
  <c r="D20" i="12"/>
  <c r="C20" i="11"/>
  <c r="K20" i="11" s="1"/>
  <c r="L20" i="11" s="1"/>
  <c r="D16" i="12"/>
  <c r="C16" i="11"/>
  <c r="K16" i="11" s="1"/>
  <c r="L16" i="11" s="1"/>
  <c r="C21" i="22" a="1"/>
  <c r="C21" i="22" s="1"/>
  <c r="F10" i="24"/>
  <c r="D22" i="9"/>
  <c r="D8" i="12"/>
  <c r="C8" i="11"/>
  <c r="K8" i="11" s="1"/>
  <c r="L8" i="11" s="1"/>
  <c r="D23" i="13"/>
  <c r="N54" i="13" s="1"/>
  <c r="D23" i="11"/>
  <c r="K46" i="11" s="1"/>
  <c r="D19" i="13"/>
  <c r="D19" i="11"/>
  <c r="K42" i="11" s="1"/>
  <c r="L42" i="11" s="1"/>
  <c r="D24" i="22" a="1"/>
  <c r="D24" i="22" s="1"/>
  <c r="G13" i="24"/>
  <c r="E25" i="9"/>
  <c r="D20" i="22" a="1"/>
  <c r="D20" i="22" s="1"/>
  <c r="G9" i="24"/>
  <c r="E21" i="9"/>
  <c r="D7" i="11"/>
  <c r="K30" i="11" s="1"/>
  <c r="L30" i="11" s="1"/>
  <c r="N30" i="11" s="1"/>
  <c r="M31" i="11" s="1"/>
  <c r="D7" i="13"/>
  <c r="C21" i="19"/>
  <c r="V21" i="19" s="1"/>
  <c r="I31" i="9"/>
  <c r="F32" i="9"/>
  <c r="D20" i="11"/>
  <c r="K43" i="11" s="1"/>
  <c r="L43" i="11" s="1"/>
  <c r="D20" i="13"/>
  <c r="C22" i="19"/>
  <c r="V22" i="19" s="1"/>
  <c r="I32" i="9"/>
  <c r="F33" i="9"/>
  <c r="C18" i="19"/>
  <c r="V18" i="19" s="1"/>
  <c r="F29" i="9"/>
  <c r="I28" i="9"/>
  <c r="H13" i="24"/>
  <c r="E24" i="22" a="1"/>
  <c r="E24" i="22" s="1"/>
  <c r="C14" i="19"/>
  <c r="V14" i="19" s="1"/>
  <c r="F25" i="9"/>
  <c r="I24" i="9"/>
  <c r="H9" i="24"/>
  <c r="E20" i="22" a="1"/>
  <c r="E20" i="22" s="1"/>
  <c r="C10" i="19"/>
  <c r="V10" i="19" s="1"/>
  <c r="I20" i="9"/>
  <c r="F21" i="9"/>
  <c r="C6" i="19"/>
  <c r="I16" i="9"/>
  <c r="F17" i="9"/>
  <c r="C23" i="22" a="1"/>
  <c r="C23" i="22" s="1"/>
  <c r="F12" i="24"/>
  <c r="D24" i="9"/>
  <c r="C23" i="11"/>
  <c r="K23" i="11" s="1"/>
  <c r="D23" i="12"/>
  <c r="N54" i="12" s="1"/>
  <c r="C19" i="11"/>
  <c r="K19" i="11" s="1"/>
  <c r="L19" i="11" s="1"/>
  <c r="D19" i="12"/>
  <c r="C24" i="22" a="1"/>
  <c r="C24" i="22" s="1"/>
  <c r="F13" i="24"/>
  <c r="D25" i="9"/>
  <c r="C20" i="22" a="1"/>
  <c r="C20" i="22" s="1"/>
  <c r="F9" i="24"/>
  <c r="D21" i="9"/>
  <c r="C7" i="11"/>
  <c r="K7" i="11" s="1"/>
  <c r="L7" i="11" s="1"/>
  <c r="N7" i="11" s="1"/>
  <c r="M8" i="11" s="1"/>
  <c r="D7" i="12"/>
  <c r="D21" i="13"/>
  <c r="D21" i="11"/>
  <c r="K44" i="11" s="1"/>
  <c r="L44" i="11" s="1"/>
  <c r="D22" i="11"/>
  <c r="K45" i="11" s="1"/>
  <c r="L45" i="11" s="1"/>
  <c r="D22" i="13"/>
  <c r="D18" i="11"/>
  <c r="K41" i="11" s="1"/>
  <c r="L41" i="11" s="1"/>
  <c r="D18" i="13"/>
  <c r="D23" i="22" a="1"/>
  <c r="D23" i="22" s="1"/>
  <c r="G12" i="24"/>
  <c r="E24" i="9"/>
  <c r="D19" i="22" a="1"/>
  <c r="D19" i="22" s="1"/>
  <c r="G8" i="24"/>
  <c r="E20" i="9"/>
  <c r="J29" i="5"/>
  <c r="G29" i="5"/>
  <c r="H21" i="24" s="1"/>
  <c r="D29" i="5"/>
  <c r="H31" i="24" l="1"/>
  <c r="O7" i="27"/>
  <c r="J20" i="22"/>
  <c r="E34" i="22"/>
  <c r="P16" i="12"/>
  <c r="O72" i="12" s="1"/>
  <c r="N47" i="12"/>
  <c r="O8" i="27"/>
  <c r="H32" i="24"/>
  <c r="J21" i="22"/>
  <c r="E35" i="22"/>
  <c r="N39" i="13"/>
  <c r="P8" i="13"/>
  <c r="O64" i="13" s="1"/>
  <c r="C13" i="11"/>
  <c r="K13" i="11" s="1"/>
  <c r="L13" i="11" s="1"/>
  <c r="D13" i="12"/>
  <c r="P20" i="12"/>
  <c r="O76" i="12" s="1"/>
  <c r="N51" i="12"/>
  <c r="D16" i="14"/>
  <c r="E16" i="11"/>
  <c r="K62" i="11" s="1"/>
  <c r="N47" i="13"/>
  <c r="P16" i="13"/>
  <c r="O72" i="13" s="1"/>
  <c r="C12" i="25"/>
  <c r="F33" i="24"/>
  <c r="H22" i="22"/>
  <c r="C36" i="22"/>
  <c r="E13" i="11"/>
  <c r="K59" i="11" s="1"/>
  <c r="D13" i="14"/>
  <c r="D8" i="25"/>
  <c r="G29" i="24"/>
  <c r="I18" i="22"/>
  <c r="D46" i="22"/>
  <c r="D51" i="22" s="1"/>
  <c r="O6" i="27"/>
  <c r="H30" i="24"/>
  <c r="J19" i="22"/>
  <c r="E33" i="22"/>
  <c r="D6" i="22"/>
  <c r="E7" i="9"/>
  <c r="N52" i="13"/>
  <c r="P21" i="13"/>
  <c r="O77" i="13" s="1"/>
  <c r="D10" i="11"/>
  <c r="K33" i="11" s="1"/>
  <c r="L33" i="11" s="1"/>
  <c r="D10" i="13"/>
  <c r="P7" i="12"/>
  <c r="N38" i="12"/>
  <c r="D14" i="12"/>
  <c r="C14" i="11"/>
  <c r="K14" i="11" s="1"/>
  <c r="L14" i="11" s="1"/>
  <c r="E15" i="11"/>
  <c r="K61" i="11" s="1"/>
  <c r="D15" i="14"/>
  <c r="E22" i="11"/>
  <c r="K68" i="11" s="1"/>
  <c r="D22" i="14"/>
  <c r="N50" i="13"/>
  <c r="P19" i="13"/>
  <c r="O75" i="13" s="1"/>
  <c r="N53" i="12"/>
  <c r="P22" i="12"/>
  <c r="O78" i="12" s="1"/>
  <c r="O7" i="11"/>
  <c r="N8" i="11"/>
  <c r="M9" i="11" s="1"/>
  <c r="D20" i="14"/>
  <c r="E20" i="11"/>
  <c r="K66" i="11" s="1"/>
  <c r="C10" i="11"/>
  <c r="K10" i="11" s="1"/>
  <c r="L10" i="11" s="1"/>
  <c r="D10" i="12"/>
  <c r="N48" i="12"/>
  <c r="P17" i="12"/>
  <c r="O73" i="12" s="1"/>
  <c r="G21" i="24"/>
  <c r="D14" i="14"/>
  <c r="E14" i="11"/>
  <c r="K60" i="11" s="1"/>
  <c r="C6" i="22"/>
  <c r="D7" i="9"/>
  <c r="P20" i="13"/>
  <c r="O76" i="13" s="1"/>
  <c r="N51" i="13"/>
  <c r="C13" i="25"/>
  <c r="F34" i="24"/>
  <c r="H23" i="22"/>
  <c r="C37" i="22"/>
  <c r="D8" i="14"/>
  <c r="E8" i="11"/>
  <c r="K54" i="11" s="1"/>
  <c r="C9" i="25"/>
  <c r="F30" i="24"/>
  <c r="H19" i="22"/>
  <c r="C33" i="22"/>
  <c r="O9" i="27"/>
  <c r="H33" i="24"/>
  <c r="J22" i="22"/>
  <c r="E36" i="22"/>
  <c r="G35" i="24"/>
  <c r="D14" i="25"/>
  <c r="I24" i="22"/>
  <c r="D38" i="22"/>
  <c r="O11" i="27"/>
  <c r="H35" i="24"/>
  <c r="J24" i="22"/>
  <c r="E38" i="22"/>
  <c r="D14" i="11"/>
  <c r="K37" i="11" s="1"/>
  <c r="L37" i="11" s="1"/>
  <c r="D14" i="13"/>
  <c r="E7" i="11"/>
  <c r="K53" i="11" s="1"/>
  <c r="D7" i="14"/>
  <c r="N38" i="13"/>
  <c r="P7" i="13"/>
  <c r="N49" i="12"/>
  <c r="P18" i="12"/>
  <c r="O74" i="12" s="1"/>
  <c r="D13" i="13"/>
  <c r="D13" i="11"/>
  <c r="K36" i="11" s="1"/>
  <c r="L36" i="11" s="1"/>
  <c r="I33" i="9"/>
  <c r="N31" i="11"/>
  <c r="M32" i="11" s="1"/>
  <c r="O30" i="11"/>
  <c r="N39" i="12"/>
  <c r="P8" i="12"/>
  <c r="O64" i="12" s="1"/>
  <c r="D12" i="13"/>
  <c r="D12" i="11"/>
  <c r="K35" i="11" s="1"/>
  <c r="L35" i="11" s="1"/>
  <c r="C9" i="11"/>
  <c r="K9" i="11" s="1"/>
  <c r="L9" i="11" s="1"/>
  <c r="D9" i="12"/>
  <c r="O10" i="27"/>
  <c r="H34" i="24"/>
  <c r="J23" i="22"/>
  <c r="E37" i="22"/>
  <c r="C11" i="11"/>
  <c r="K11" i="11" s="1"/>
  <c r="L11" i="11" s="1"/>
  <c r="D11" i="12"/>
  <c r="D13" i="25"/>
  <c r="G34" i="24"/>
  <c r="I23" i="22"/>
  <c r="D37" i="22"/>
  <c r="D15" i="12"/>
  <c r="C15" i="11"/>
  <c r="K15" i="11" s="1"/>
  <c r="L15" i="11" s="1"/>
  <c r="C23" i="19"/>
  <c r="V6" i="19"/>
  <c r="E19" i="11"/>
  <c r="K65" i="11" s="1"/>
  <c r="D19" i="14"/>
  <c r="D11" i="13"/>
  <c r="D11" i="11"/>
  <c r="K34" i="11" s="1"/>
  <c r="L34" i="11" s="1"/>
  <c r="C12" i="11"/>
  <c r="K12" i="11" s="1"/>
  <c r="L12" i="11" s="1"/>
  <c r="D12" i="12"/>
  <c r="D12" i="14"/>
  <c r="E12" i="11"/>
  <c r="K58" i="11" s="1"/>
  <c r="E9" i="11"/>
  <c r="K55" i="11" s="1"/>
  <c r="D9" i="14"/>
  <c r="E17" i="11"/>
  <c r="K63" i="11" s="1"/>
  <c r="D17" i="14"/>
  <c r="D12" i="25"/>
  <c r="G33" i="24"/>
  <c r="I22" i="22"/>
  <c r="D36" i="22"/>
  <c r="D9" i="13"/>
  <c r="D9" i="11"/>
  <c r="K32" i="11" s="1"/>
  <c r="L32" i="11" s="1"/>
  <c r="C10" i="25"/>
  <c r="F31" i="24"/>
  <c r="H20" i="22"/>
  <c r="C34" i="22"/>
  <c r="N49" i="13"/>
  <c r="P18" i="13"/>
  <c r="O74" i="13" s="1"/>
  <c r="E11" i="11"/>
  <c r="K57" i="11" s="1"/>
  <c r="D11" i="14"/>
  <c r="G32" i="24"/>
  <c r="D11" i="25"/>
  <c r="I21" i="22"/>
  <c r="D35" i="22"/>
  <c r="D9" i="25"/>
  <c r="G30" i="24"/>
  <c r="I19" i="22"/>
  <c r="D33" i="22"/>
  <c r="E23" i="11"/>
  <c r="K69" i="11" s="1"/>
  <c r="D23" i="14"/>
  <c r="N54" i="14" s="1"/>
  <c r="G31" i="24"/>
  <c r="D10" i="25"/>
  <c r="I20" i="22"/>
  <c r="D34" i="22"/>
  <c r="C11" i="25"/>
  <c r="F32" i="24"/>
  <c r="H21" i="22"/>
  <c r="C35" i="22"/>
  <c r="N52" i="12"/>
  <c r="P21" i="12"/>
  <c r="O77" i="12" s="1"/>
  <c r="F21" i="24"/>
  <c r="O5" i="27"/>
  <c r="H29" i="24"/>
  <c r="J18" i="22"/>
  <c r="E32" i="22"/>
  <c r="E46" i="22"/>
  <c r="E51" i="22" s="1"/>
  <c r="P17" i="13"/>
  <c r="O73" i="13" s="1"/>
  <c r="N48" i="13"/>
  <c r="D18" i="14"/>
  <c r="E18" i="11"/>
  <c r="K64" i="11" s="1"/>
  <c r="E6" i="22"/>
  <c r="F7" i="9"/>
  <c r="F35" i="24"/>
  <c r="C14" i="25"/>
  <c r="H24" i="22"/>
  <c r="C38" i="22"/>
  <c r="N53" i="13"/>
  <c r="P22" i="13"/>
  <c r="O78" i="13" s="1"/>
  <c r="P19" i="12"/>
  <c r="O75" i="12" s="1"/>
  <c r="N50" i="12"/>
  <c r="D15" i="13"/>
  <c r="D15" i="11"/>
  <c r="K38" i="11" s="1"/>
  <c r="L38" i="11" s="1"/>
  <c r="F29" i="24"/>
  <c r="C51" i="22"/>
  <c r="C8" i="25"/>
  <c r="H18" i="22"/>
  <c r="E21" i="11"/>
  <c r="K67" i="11" s="1"/>
  <c r="D21" i="14"/>
  <c r="D10" i="14"/>
  <c r="E10" i="11"/>
  <c r="K56" i="11" s="1"/>
  <c r="G8" i="25" l="1"/>
  <c r="O9" i="25"/>
  <c r="O11" i="25"/>
  <c r="O12" i="25"/>
  <c r="J6" i="25"/>
  <c r="O10" i="25"/>
  <c r="T10" i="25" s="1"/>
  <c r="C24" i="25" s="1"/>
  <c r="O15" i="25"/>
  <c r="O13" i="25"/>
  <c r="T13" i="25" s="1"/>
  <c r="C27" i="25" s="1"/>
  <c r="G10" i="25"/>
  <c r="L55" i="11"/>
  <c r="K8" i="18"/>
  <c r="O8" i="19"/>
  <c r="N46" i="12"/>
  <c r="P15" i="12"/>
  <c r="O71" i="12" s="1"/>
  <c r="N9" i="11"/>
  <c r="M10" i="11" s="1"/>
  <c r="O8" i="11"/>
  <c r="G12" i="25"/>
  <c r="N43" i="14"/>
  <c r="P12" i="14"/>
  <c r="O68" i="14" s="1"/>
  <c r="O63" i="13"/>
  <c r="U8" i="13"/>
  <c r="P10" i="13"/>
  <c r="O66" i="13" s="1"/>
  <c r="N41" i="13"/>
  <c r="D39" i="22"/>
  <c r="P9" i="13"/>
  <c r="O65" i="13" s="1"/>
  <c r="N40" i="13"/>
  <c r="N43" i="12"/>
  <c r="P12" i="12"/>
  <c r="O68" i="12" s="1"/>
  <c r="G9" i="25"/>
  <c r="L60" i="11"/>
  <c r="O13" i="19"/>
  <c r="K13" i="18"/>
  <c r="N43" i="13"/>
  <c r="P12" i="13"/>
  <c r="O68" i="13" s="1"/>
  <c r="P7" i="14"/>
  <c r="N38" i="14"/>
  <c r="K7" i="18"/>
  <c r="L54" i="11"/>
  <c r="O7" i="19"/>
  <c r="P14" i="14"/>
  <c r="O70" i="14" s="1"/>
  <c r="N45" i="14"/>
  <c r="L62" i="11"/>
  <c r="K15" i="18"/>
  <c r="O15" i="19"/>
  <c r="N42" i="14"/>
  <c r="P11" i="14"/>
  <c r="O67" i="14" s="1"/>
  <c r="L53" i="11"/>
  <c r="O6" i="19"/>
  <c r="K6" i="18"/>
  <c r="N39" i="14"/>
  <c r="P8" i="14"/>
  <c r="O64" i="14" s="1"/>
  <c r="P12" i="25"/>
  <c r="P9" i="25"/>
  <c r="P10" i="25"/>
  <c r="P15" i="25"/>
  <c r="P14" i="25"/>
  <c r="K6" i="25"/>
  <c r="P13" i="25"/>
  <c r="P11" i="25"/>
  <c r="N47" i="14"/>
  <c r="P16" i="14"/>
  <c r="O72" i="14" s="1"/>
  <c r="N46" i="13"/>
  <c r="P15" i="13"/>
  <c r="O71" i="13" s="1"/>
  <c r="L64" i="11"/>
  <c r="K17" i="18"/>
  <c r="O17" i="19"/>
  <c r="K22" i="18"/>
  <c r="O22" i="19"/>
  <c r="L57" i="11"/>
  <c r="O10" i="19"/>
  <c r="K10" i="18"/>
  <c r="N42" i="13"/>
  <c r="P11" i="13"/>
  <c r="O67" i="13" s="1"/>
  <c r="N42" i="12"/>
  <c r="P11" i="12"/>
  <c r="O67" i="12" s="1"/>
  <c r="P14" i="13"/>
  <c r="O70" i="13" s="1"/>
  <c r="N45" i="13"/>
  <c r="N53" i="14"/>
  <c r="P22" i="14"/>
  <c r="O78" i="14" s="1"/>
  <c r="G14" i="25"/>
  <c r="O63" i="12"/>
  <c r="U8" i="12"/>
  <c r="L56" i="11"/>
  <c r="O9" i="19"/>
  <c r="K9" i="18"/>
  <c r="N49" i="14"/>
  <c r="P18" i="14"/>
  <c r="O74" i="14" s="1"/>
  <c r="N50" i="14"/>
  <c r="P19" i="14"/>
  <c r="O75" i="14" s="1"/>
  <c r="L68" i="11"/>
  <c r="K21" i="18"/>
  <c r="O21" i="19"/>
  <c r="P13" i="14"/>
  <c r="O69" i="14" s="1"/>
  <c r="N44" i="14"/>
  <c r="P10" i="14"/>
  <c r="O66" i="14" s="1"/>
  <c r="N41" i="14"/>
  <c r="L65" i="11"/>
  <c r="K18" i="18"/>
  <c r="O18" i="19"/>
  <c r="N32" i="11"/>
  <c r="M33" i="11" s="1"/>
  <c r="O31" i="11"/>
  <c r="P10" i="12"/>
  <c r="O66" i="12" s="1"/>
  <c r="N41" i="12"/>
  <c r="N46" i="14"/>
  <c r="P15" i="14"/>
  <c r="O71" i="14" s="1"/>
  <c r="L59" i="11"/>
  <c r="O12" i="19"/>
  <c r="K12" i="18"/>
  <c r="N44" i="12"/>
  <c r="P13" i="12"/>
  <c r="O69" i="12" s="1"/>
  <c r="N52" i="14"/>
  <c r="P21" i="14"/>
  <c r="O77" i="14" s="1"/>
  <c r="P17" i="14"/>
  <c r="O73" i="14" s="1"/>
  <c r="N48" i="14"/>
  <c r="L7" i="9"/>
  <c r="K7" i="9"/>
  <c r="J7" i="9"/>
  <c r="G13" i="25"/>
  <c r="L61" i="11"/>
  <c r="K14" i="18"/>
  <c r="O14" i="19"/>
  <c r="L58" i="11"/>
  <c r="O11" i="19"/>
  <c r="K11" i="18"/>
  <c r="P9" i="12"/>
  <c r="O65" i="12" s="1"/>
  <c r="N40" i="12"/>
  <c r="O20" i="19"/>
  <c r="L67" i="11"/>
  <c r="K20" i="18"/>
  <c r="L63" i="11"/>
  <c r="O16" i="19"/>
  <c r="K16" i="18"/>
  <c r="L66" i="11"/>
  <c r="K19" i="18"/>
  <c r="O19" i="19"/>
  <c r="O14" i="25"/>
  <c r="G11" i="25"/>
  <c r="E39" i="22"/>
  <c r="P9" i="14"/>
  <c r="O65" i="14" s="1"/>
  <c r="N40" i="14"/>
  <c r="P13" i="13"/>
  <c r="O69" i="13" s="1"/>
  <c r="N44" i="13"/>
  <c r="P20" i="14"/>
  <c r="O76" i="14" s="1"/>
  <c r="N51" i="14"/>
  <c r="N45" i="12"/>
  <c r="P14" i="12"/>
  <c r="O70" i="12" s="1"/>
  <c r="U10" i="25" l="1"/>
  <c r="D24" i="25" s="1"/>
  <c r="U12" i="25"/>
  <c r="D26" i="25" s="1"/>
  <c r="U14" i="25"/>
  <c r="D28" i="25" s="1"/>
  <c r="U11" i="25"/>
  <c r="D25" i="25" s="1"/>
  <c r="U13" i="25"/>
  <c r="D27" i="25" s="1"/>
  <c r="T12" i="25"/>
  <c r="C26" i="25" s="1"/>
  <c r="L11" i="18"/>
  <c r="P11" i="19"/>
  <c r="U9" i="13"/>
  <c r="Z8" i="13"/>
  <c r="L8" i="18"/>
  <c r="P8" i="19"/>
  <c r="L18" i="18"/>
  <c r="P18" i="19"/>
  <c r="L15" i="18"/>
  <c r="P15" i="19"/>
  <c r="L13" i="18"/>
  <c r="P13" i="19"/>
  <c r="L14" i="18"/>
  <c r="P14" i="19"/>
  <c r="L17" i="18"/>
  <c r="P17" i="19"/>
  <c r="L19" i="18"/>
  <c r="P19" i="19"/>
  <c r="L16" i="18"/>
  <c r="P16" i="19"/>
  <c r="G28" i="25"/>
  <c r="L12" i="18"/>
  <c r="P12" i="19"/>
  <c r="L7" i="18"/>
  <c r="P7" i="19"/>
  <c r="L9" i="18"/>
  <c r="P9" i="19"/>
  <c r="N10" i="11"/>
  <c r="M11" i="11" s="1"/>
  <c r="O9" i="11"/>
  <c r="T14" i="25"/>
  <c r="C28" i="25" s="1"/>
  <c r="R23" i="25" s="1"/>
  <c r="D6" i="26"/>
  <c r="J19" i="25"/>
  <c r="U9" i="12"/>
  <c r="Z8" i="12"/>
  <c r="L21" i="18"/>
  <c r="P21" i="19"/>
  <c r="L6" i="18"/>
  <c r="P6" i="19"/>
  <c r="N53" i="11"/>
  <c r="O63" i="14"/>
  <c r="U8" i="14"/>
  <c r="T11" i="25"/>
  <c r="C25" i="25" s="1"/>
  <c r="L20" i="18"/>
  <c r="P20" i="19"/>
  <c r="L10" i="18"/>
  <c r="P10" i="19"/>
  <c r="T9" i="25"/>
  <c r="C23" i="25" s="1"/>
  <c r="O32" i="11"/>
  <c r="N33" i="11"/>
  <c r="M34" i="11" s="1"/>
  <c r="U9" i="25"/>
  <c r="D23" i="25" s="1"/>
  <c r="S22" i="25" s="1"/>
  <c r="E6" i="26"/>
  <c r="G23" i="25"/>
  <c r="G27" i="25"/>
  <c r="G25" i="25"/>
  <c r="G24" i="25"/>
  <c r="G26" i="25"/>
  <c r="S23" i="25" l="1"/>
  <c r="R22" i="25"/>
  <c r="J23" i="25"/>
  <c r="N23" i="25" s="1"/>
  <c r="J27" i="25"/>
  <c r="N27" i="25" s="1"/>
  <c r="Z9" i="12"/>
  <c r="U10" i="12"/>
  <c r="G6" i="26"/>
  <c r="F6" i="26"/>
  <c r="J28" i="25"/>
  <c r="N28" i="25" s="1"/>
  <c r="D11" i="27" s="1"/>
  <c r="U9" i="14"/>
  <c r="Z8" i="14"/>
  <c r="O33" i="11"/>
  <c r="N34" i="11"/>
  <c r="M35" i="11" s="1"/>
  <c r="M54" i="11"/>
  <c r="N6" i="18"/>
  <c r="R6" i="19"/>
  <c r="N11" i="11"/>
  <c r="M12" i="11" s="1"/>
  <c r="O10" i="11"/>
  <c r="J26" i="25"/>
  <c r="N26" i="25" s="1"/>
  <c r="Z9" i="13"/>
  <c r="U10" i="13"/>
  <c r="J24" i="25"/>
  <c r="N24" i="25" s="1"/>
  <c r="J25" i="25"/>
  <c r="N25" i="25" s="1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C20" i="3"/>
  <c r="D20" i="3"/>
  <c r="E20" i="3"/>
  <c r="F20" i="3"/>
  <c r="G20" i="3"/>
  <c r="I20" i="3"/>
  <c r="J20" i="3"/>
  <c r="K20" i="3"/>
  <c r="L20" i="3"/>
  <c r="M20" i="3"/>
  <c r="N20" i="3"/>
  <c r="O20" i="3"/>
  <c r="P20" i="3"/>
  <c r="Q20" i="3"/>
  <c r="R20" i="3"/>
  <c r="S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AT43" i="2"/>
  <c r="AS43" i="2"/>
  <c r="AH43" i="2"/>
  <c r="AA43" i="2"/>
  <c r="V43" i="2"/>
  <c r="O43" i="2"/>
  <c r="J43" i="2"/>
  <c r="C43" i="2"/>
  <c r="AT42" i="2"/>
  <c r="AS42" i="2"/>
  <c r="AH42" i="2"/>
  <c r="AD42" i="2"/>
  <c r="AA42" i="2"/>
  <c r="V42" i="2"/>
  <c r="R42" i="2"/>
  <c r="O42" i="2"/>
  <c r="J42" i="2"/>
  <c r="F42" i="2"/>
  <c r="C42" i="2"/>
  <c r="AT41" i="2"/>
  <c r="AS41" i="2"/>
  <c r="AH41" i="2"/>
  <c r="AD41" i="2"/>
  <c r="AA41" i="2"/>
  <c r="V41" i="2"/>
  <c r="R41" i="2"/>
  <c r="O41" i="2"/>
  <c r="J41" i="2"/>
  <c r="F41" i="2"/>
  <c r="C41" i="2"/>
  <c r="AT40" i="2"/>
  <c r="AS40" i="2"/>
  <c r="AH40" i="2"/>
  <c r="AD40" i="2"/>
  <c r="AA40" i="2"/>
  <c r="V40" i="2"/>
  <c r="R40" i="2"/>
  <c r="O40" i="2"/>
  <c r="J40" i="2"/>
  <c r="F40" i="2"/>
  <c r="C40" i="2"/>
  <c r="AT39" i="2"/>
  <c r="AS39" i="2"/>
  <c r="AT38" i="2"/>
  <c r="AS38" i="2"/>
  <c r="AH38" i="2"/>
  <c r="AA38" i="2"/>
  <c r="V38" i="2"/>
  <c r="O38" i="2"/>
  <c r="J38" i="2"/>
  <c r="C38" i="2"/>
  <c r="AT37" i="2"/>
  <c r="AT44" i="2" s="1"/>
  <c r="AS44" i="2"/>
  <c r="AH37" i="2"/>
  <c r="AA37" i="2"/>
  <c r="V37" i="2"/>
  <c r="O37" i="2"/>
  <c r="J37" i="2"/>
  <c r="J44" i="2" s="1"/>
  <c r="C37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AJ31" i="2"/>
  <c r="AJ43" i="2" s="1"/>
  <c r="AI31" i="2"/>
  <c r="AI43" i="2" s="1"/>
  <c r="AH31" i="2"/>
  <c r="AG31" i="2"/>
  <c r="AG43" i="2" s="1"/>
  <c r="AF31" i="2"/>
  <c r="AF43" i="2" s="1"/>
  <c r="AE31" i="2"/>
  <c r="AE43" i="2" s="1"/>
  <c r="AD31" i="2"/>
  <c r="AD43" i="2" s="1"/>
  <c r="AC31" i="2"/>
  <c r="AC43" i="2" s="1"/>
  <c r="AB31" i="2"/>
  <c r="AB43" i="2" s="1"/>
  <c r="AA31" i="2"/>
  <c r="Z31" i="2"/>
  <c r="Z43" i="2" s="1"/>
  <c r="Y31" i="2"/>
  <c r="Y43" i="2" s="1"/>
  <c r="X31" i="2"/>
  <c r="X43" i="2" s="1"/>
  <c r="W31" i="2"/>
  <c r="W43" i="2" s="1"/>
  <c r="V31" i="2"/>
  <c r="U31" i="2"/>
  <c r="U43" i="2" s="1"/>
  <c r="T31" i="2"/>
  <c r="T43" i="2" s="1"/>
  <c r="S31" i="2"/>
  <c r="S43" i="2" s="1"/>
  <c r="R31" i="2"/>
  <c r="R43" i="2" s="1"/>
  <c r="Q31" i="2"/>
  <c r="Q43" i="2" s="1"/>
  <c r="P31" i="2"/>
  <c r="P43" i="2" s="1"/>
  <c r="O31" i="2"/>
  <c r="N31" i="2"/>
  <c r="N43" i="2" s="1"/>
  <c r="M31" i="2"/>
  <c r="M43" i="2" s="1"/>
  <c r="L31" i="2"/>
  <c r="L43" i="2" s="1"/>
  <c r="K31" i="2"/>
  <c r="K43" i="2" s="1"/>
  <c r="J31" i="2"/>
  <c r="I31" i="2"/>
  <c r="I43" i="2" s="1"/>
  <c r="H31" i="2"/>
  <c r="H43" i="2" s="1"/>
  <c r="G31" i="2"/>
  <c r="G43" i="2" s="1"/>
  <c r="F31" i="2"/>
  <c r="F43" i="2" s="1"/>
  <c r="E31" i="2"/>
  <c r="E43" i="2" s="1"/>
  <c r="D31" i="2"/>
  <c r="D43" i="2" s="1"/>
  <c r="C31" i="2"/>
  <c r="AJ30" i="2"/>
  <c r="AJ42" i="2" s="1"/>
  <c r="AI30" i="2"/>
  <c r="AI42" i="2" s="1"/>
  <c r="AH30" i="2"/>
  <c r="AG30" i="2"/>
  <c r="AG42" i="2" s="1"/>
  <c r="AF30" i="2"/>
  <c r="AF42" i="2" s="1"/>
  <c r="AE30" i="2"/>
  <c r="AE42" i="2" s="1"/>
  <c r="AD30" i="2"/>
  <c r="AC30" i="2"/>
  <c r="AC42" i="2" s="1"/>
  <c r="AB30" i="2"/>
  <c r="AB42" i="2" s="1"/>
  <c r="AA30" i="2"/>
  <c r="Z30" i="2"/>
  <c r="Z42" i="2" s="1"/>
  <c r="Y30" i="2"/>
  <c r="Y42" i="2" s="1"/>
  <c r="X30" i="2"/>
  <c r="X42" i="2" s="1"/>
  <c r="W30" i="2"/>
  <c r="W42" i="2" s="1"/>
  <c r="V30" i="2"/>
  <c r="U30" i="2"/>
  <c r="U42" i="2" s="1"/>
  <c r="T30" i="2"/>
  <c r="T42" i="2" s="1"/>
  <c r="S30" i="2"/>
  <c r="S42" i="2" s="1"/>
  <c r="R30" i="2"/>
  <c r="Q30" i="2"/>
  <c r="Q42" i="2" s="1"/>
  <c r="P30" i="2"/>
  <c r="P42" i="2" s="1"/>
  <c r="O30" i="2"/>
  <c r="N30" i="2"/>
  <c r="N42" i="2" s="1"/>
  <c r="M30" i="2"/>
  <c r="M42" i="2" s="1"/>
  <c r="L30" i="2"/>
  <c r="L42" i="2" s="1"/>
  <c r="K30" i="2"/>
  <c r="K42" i="2" s="1"/>
  <c r="J30" i="2"/>
  <c r="I30" i="2"/>
  <c r="I42" i="2" s="1"/>
  <c r="H30" i="2"/>
  <c r="H42" i="2" s="1"/>
  <c r="G30" i="2"/>
  <c r="G42" i="2" s="1"/>
  <c r="F30" i="2"/>
  <c r="E30" i="2"/>
  <c r="E42" i="2" s="1"/>
  <c r="D30" i="2"/>
  <c r="D42" i="2" s="1"/>
  <c r="C30" i="2"/>
  <c r="AJ29" i="2"/>
  <c r="AJ41" i="2" s="1"/>
  <c r="AI29" i="2"/>
  <c r="AI41" i="2" s="1"/>
  <c r="AH29" i="2"/>
  <c r="AG29" i="2"/>
  <c r="AG41" i="2" s="1"/>
  <c r="AF29" i="2"/>
  <c r="AF41" i="2" s="1"/>
  <c r="AE29" i="2"/>
  <c r="AE41" i="2" s="1"/>
  <c r="AD29" i="2"/>
  <c r="AC29" i="2"/>
  <c r="AC41" i="2" s="1"/>
  <c r="AB29" i="2"/>
  <c r="AB41" i="2" s="1"/>
  <c r="AA29" i="2"/>
  <c r="Z29" i="2"/>
  <c r="Z41" i="2" s="1"/>
  <c r="Y29" i="2"/>
  <c r="Y41" i="2" s="1"/>
  <c r="X29" i="2"/>
  <c r="X41" i="2" s="1"/>
  <c r="W29" i="2"/>
  <c r="W41" i="2" s="1"/>
  <c r="V29" i="2"/>
  <c r="U29" i="2"/>
  <c r="U41" i="2" s="1"/>
  <c r="T29" i="2"/>
  <c r="T41" i="2" s="1"/>
  <c r="S29" i="2"/>
  <c r="S41" i="2" s="1"/>
  <c r="R29" i="2"/>
  <c r="Q29" i="2"/>
  <c r="Q41" i="2" s="1"/>
  <c r="P29" i="2"/>
  <c r="P41" i="2" s="1"/>
  <c r="O29" i="2"/>
  <c r="N29" i="2"/>
  <c r="N41" i="2" s="1"/>
  <c r="M29" i="2"/>
  <c r="M41" i="2" s="1"/>
  <c r="L29" i="2"/>
  <c r="L41" i="2" s="1"/>
  <c r="K29" i="2"/>
  <c r="K41" i="2" s="1"/>
  <c r="J29" i="2"/>
  <c r="I29" i="2"/>
  <c r="I41" i="2" s="1"/>
  <c r="H29" i="2"/>
  <c r="H41" i="2" s="1"/>
  <c r="G29" i="2"/>
  <c r="G41" i="2" s="1"/>
  <c r="F29" i="2"/>
  <c r="E29" i="2"/>
  <c r="E41" i="2" s="1"/>
  <c r="D29" i="2"/>
  <c r="D41" i="2" s="1"/>
  <c r="C29" i="2"/>
  <c r="AJ28" i="2"/>
  <c r="AJ40" i="2" s="1"/>
  <c r="AI28" i="2"/>
  <c r="AI40" i="2" s="1"/>
  <c r="AH28" i="2"/>
  <c r="AG28" i="2"/>
  <c r="AG40" i="2" s="1"/>
  <c r="AF28" i="2"/>
  <c r="AF40" i="2" s="1"/>
  <c r="AE28" i="2"/>
  <c r="AE40" i="2" s="1"/>
  <c r="AD28" i="2"/>
  <c r="AC28" i="2"/>
  <c r="AC40" i="2" s="1"/>
  <c r="AB28" i="2"/>
  <c r="AB40" i="2" s="1"/>
  <c r="AA28" i="2"/>
  <c r="Z28" i="2"/>
  <c r="Z40" i="2" s="1"/>
  <c r="Y28" i="2"/>
  <c r="Y40" i="2" s="1"/>
  <c r="X28" i="2"/>
  <c r="X40" i="2" s="1"/>
  <c r="W28" i="2"/>
  <c r="W40" i="2" s="1"/>
  <c r="V28" i="2"/>
  <c r="U28" i="2"/>
  <c r="U40" i="2" s="1"/>
  <c r="T28" i="2"/>
  <c r="T40" i="2" s="1"/>
  <c r="S28" i="2"/>
  <c r="S40" i="2" s="1"/>
  <c r="R28" i="2"/>
  <c r="Q28" i="2"/>
  <c r="Q40" i="2" s="1"/>
  <c r="P28" i="2"/>
  <c r="P40" i="2" s="1"/>
  <c r="O28" i="2"/>
  <c r="N28" i="2"/>
  <c r="N40" i="2" s="1"/>
  <c r="M28" i="2"/>
  <c r="M40" i="2" s="1"/>
  <c r="L28" i="2"/>
  <c r="L40" i="2" s="1"/>
  <c r="K28" i="2"/>
  <c r="K40" i="2" s="1"/>
  <c r="J28" i="2"/>
  <c r="I28" i="2"/>
  <c r="I40" i="2" s="1"/>
  <c r="H28" i="2"/>
  <c r="H40" i="2" s="1"/>
  <c r="G28" i="2"/>
  <c r="G40" i="2" s="1"/>
  <c r="F28" i="2"/>
  <c r="E28" i="2"/>
  <c r="E40" i="2" s="1"/>
  <c r="D28" i="2"/>
  <c r="D40" i="2" s="1"/>
  <c r="C28" i="2"/>
  <c r="AJ27" i="2"/>
  <c r="AJ39" i="2" s="1"/>
  <c r="AI27" i="2"/>
  <c r="AI39" i="2" s="1"/>
  <c r="AH27" i="2"/>
  <c r="AH39" i="2" s="1"/>
  <c r="AG27" i="2"/>
  <c r="AG39" i="2" s="1"/>
  <c r="AF27" i="2"/>
  <c r="AF39" i="2" s="1"/>
  <c r="AE27" i="2"/>
  <c r="AE39" i="2" s="1"/>
  <c r="AD27" i="2"/>
  <c r="AD39" i="2" s="1"/>
  <c r="AC27" i="2"/>
  <c r="AC39" i="2" s="1"/>
  <c r="AB27" i="2"/>
  <c r="AB39" i="2" s="1"/>
  <c r="AA27" i="2"/>
  <c r="AA39" i="2" s="1"/>
  <c r="Z27" i="2"/>
  <c r="Z39" i="2" s="1"/>
  <c r="Y27" i="2"/>
  <c r="Y39" i="2" s="1"/>
  <c r="X27" i="2"/>
  <c r="X39" i="2" s="1"/>
  <c r="W27" i="2"/>
  <c r="W39" i="2" s="1"/>
  <c r="V27" i="2"/>
  <c r="V39" i="2" s="1"/>
  <c r="U27" i="2"/>
  <c r="U39" i="2" s="1"/>
  <c r="T27" i="2"/>
  <c r="T39" i="2" s="1"/>
  <c r="S27" i="2"/>
  <c r="S39" i="2" s="1"/>
  <c r="R27" i="2"/>
  <c r="R39" i="2" s="1"/>
  <c r="Q27" i="2"/>
  <c r="Q39" i="2" s="1"/>
  <c r="P27" i="2"/>
  <c r="P39" i="2" s="1"/>
  <c r="O27" i="2"/>
  <c r="O39" i="2" s="1"/>
  <c r="N27" i="2"/>
  <c r="N39" i="2" s="1"/>
  <c r="M27" i="2"/>
  <c r="M39" i="2" s="1"/>
  <c r="L27" i="2"/>
  <c r="L39" i="2" s="1"/>
  <c r="K27" i="2"/>
  <c r="K39" i="2" s="1"/>
  <c r="J27" i="2"/>
  <c r="J39" i="2" s="1"/>
  <c r="I27" i="2"/>
  <c r="I39" i="2" s="1"/>
  <c r="H27" i="2"/>
  <c r="H39" i="2" s="1"/>
  <c r="G27" i="2"/>
  <c r="G39" i="2" s="1"/>
  <c r="F27" i="2"/>
  <c r="F39" i="2" s="1"/>
  <c r="E27" i="2"/>
  <c r="E39" i="2" s="1"/>
  <c r="D27" i="2"/>
  <c r="D39" i="2" s="1"/>
  <c r="C27" i="2"/>
  <c r="C39" i="2" s="1"/>
  <c r="AJ26" i="2"/>
  <c r="AJ38" i="2" s="1"/>
  <c r="AI26" i="2"/>
  <c r="AI38" i="2" s="1"/>
  <c r="AH26" i="2"/>
  <c r="AG26" i="2"/>
  <c r="AG38" i="2" s="1"/>
  <c r="AF26" i="2"/>
  <c r="AF38" i="2" s="1"/>
  <c r="AE26" i="2"/>
  <c r="AE38" i="2" s="1"/>
  <c r="AD26" i="2"/>
  <c r="AD38" i="2" s="1"/>
  <c r="AC26" i="2"/>
  <c r="AC38" i="2" s="1"/>
  <c r="AB26" i="2"/>
  <c r="AB38" i="2" s="1"/>
  <c r="AA26" i="2"/>
  <c r="Z26" i="2"/>
  <c r="Z38" i="2" s="1"/>
  <c r="Y26" i="2"/>
  <c r="Y38" i="2" s="1"/>
  <c r="X26" i="2"/>
  <c r="X38" i="2" s="1"/>
  <c r="W26" i="2"/>
  <c r="W38" i="2" s="1"/>
  <c r="V26" i="2"/>
  <c r="U26" i="2"/>
  <c r="U38" i="2" s="1"/>
  <c r="T26" i="2"/>
  <c r="T38" i="2" s="1"/>
  <c r="S26" i="2"/>
  <c r="S38" i="2" s="1"/>
  <c r="R26" i="2"/>
  <c r="R38" i="2" s="1"/>
  <c r="Q26" i="2"/>
  <c r="Q38" i="2" s="1"/>
  <c r="P26" i="2"/>
  <c r="P38" i="2" s="1"/>
  <c r="O26" i="2"/>
  <c r="N26" i="2"/>
  <c r="N38" i="2" s="1"/>
  <c r="M26" i="2"/>
  <c r="M38" i="2" s="1"/>
  <c r="L26" i="2"/>
  <c r="L38" i="2" s="1"/>
  <c r="K26" i="2"/>
  <c r="K38" i="2" s="1"/>
  <c r="J26" i="2"/>
  <c r="I26" i="2"/>
  <c r="I38" i="2" s="1"/>
  <c r="H26" i="2"/>
  <c r="H38" i="2" s="1"/>
  <c r="G26" i="2"/>
  <c r="G38" i="2" s="1"/>
  <c r="F26" i="2"/>
  <c r="F38" i="2" s="1"/>
  <c r="E26" i="2"/>
  <c r="E38" i="2" s="1"/>
  <c r="D26" i="2"/>
  <c r="D38" i="2" s="1"/>
  <c r="C26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AJ24" i="2"/>
  <c r="AJ37" i="2" s="1"/>
  <c r="AI24" i="2"/>
  <c r="AI37" i="2" s="1"/>
  <c r="AH24" i="2"/>
  <c r="AG24" i="2"/>
  <c r="AG37" i="2" s="1"/>
  <c r="AF24" i="2"/>
  <c r="AF37" i="2" s="1"/>
  <c r="AF44" i="2" s="1"/>
  <c r="AE24" i="2"/>
  <c r="AE37" i="2" s="1"/>
  <c r="AD24" i="2"/>
  <c r="AD37" i="2" s="1"/>
  <c r="AC24" i="2"/>
  <c r="AC37" i="2" s="1"/>
  <c r="AB24" i="2"/>
  <c r="AB37" i="2" s="1"/>
  <c r="AA24" i="2"/>
  <c r="Z24" i="2"/>
  <c r="Z37" i="2" s="1"/>
  <c r="Y24" i="2"/>
  <c r="Y37" i="2" s="1"/>
  <c r="X24" i="2"/>
  <c r="X37" i="2" s="1"/>
  <c r="W24" i="2"/>
  <c r="W37" i="2" s="1"/>
  <c r="V24" i="2"/>
  <c r="U24" i="2"/>
  <c r="U37" i="2" s="1"/>
  <c r="U44" i="2" s="1"/>
  <c r="T24" i="2"/>
  <c r="T37" i="2" s="1"/>
  <c r="T44" i="2" s="1"/>
  <c r="S24" i="2"/>
  <c r="S37" i="2" s="1"/>
  <c r="R24" i="2"/>
  <c r="R37" i="2" s="1"/>
  <c r="Q24" i="2"/>
  <c r="Q37" i="2" s="1"/>
  <c r="P24" i="2"/>
  <c r="P37" i="2" s="1"/>
  <c r="O24" i="2"/>
  <c r="N24" i="2"/>
  <c r="N37" i="2" s="1"/>
  <c r="M24" i="2"/>
  <c r="M37" i="2" s="1"/>
  <c r="L24" i="2"/>
  <c r="L37" i="2" s="1"/>
  <c r="K24" i="2"/>
  <c r="K37" i="2" s="1"/>
  <c r="J24" i="2"/>
  <c r="I24" i="2"/>
  <c r="I37" i="2" s="1"/>
  <c r="I44" i="2" s="1"/>
  <c r="H24" i="2"/>
  <c r="H37" i="2" s="1"/>
  <c r="H44" i="2" s="1"/>
  <c r="G24" i="2"/>
  <c r="G37" i="2" s="1"/>
  <c r="F24" i="2"/>
  <c r="F37" i="2" s="1"/>
  <c r="E24" i="2"/>
  <c r="E37" i="2" s="1"/>
  <c r="D24" i="2"/>
  <c r="D37" i="2" s="1"/>
  <c r="C24" i="2"/>
  <c r="R24" i="25" l="1"/>
  <c r="R25" i="25"/>
  <c r="C36" i="25" s="1"/>
  <c r="S25" i="25"/>
  <c r="U10" i="14"/>
  <c r="Z9" i="14"/>
  <c r="N12" i="11"/>
  <c r="M13" i="11" s="1"/>
  <c r="O11" i="11"/>
  <c r="J6" i="26"/>
  <c r="I6" i="26"/>
  <c r="H6" i="26"/>
  <c r="S24" i="25"/>
  <c r="Z10" i="13"/>
  <c r="U11" i="13"/>
  <c r="Q7" i="19"/>
  <c r="O53" i="11"/>
  <c r="N54" i="11"/>
  <c r="M7" i="18"/>
  <c r="M55" i="11"/>
  <c r="U11" i="12"/>
  <c r="Z10" i="12"/>
  <c r="O34" i="11"/>
  <c r="N35" i="11"/>
  <c r="M36" i="11" s="1"/>
  <c r="W77" i="2"/>
  <c r="AI44" i="2"/>
  <c r="O44" i="2"/>
  <c r="C44" i="2"/>
  <c r="W44" i="2"/>
  <c r="L44" i="2"/>
  <c r="X44" i="2"/>
  <c r="AJ44" i="2"/>
  <c r="V44" i="2"/>
  <c r="M44" i="2"/>
  <c r="AA44" i="2"/>
  <c r="W74" i="2" s="1"/>
  <c r="Y44" i="2"/>
  <c r="W73" i="2" s="1"/>
  <c r="N44" i="2"/>
  <c r="Z44" i="2"/>
  <c r="D44" i="2"/>
  <c r="P44" i="2"/>
  <c r="AB44" i="2"/>
  <c r="K44" i="2"/>
  <c r="E44" i="2"/>
  <c r="Q44" i="2"/>
  <c r="AC44" i="2"/>
  <c r="F44" i="2"/>
  <c r="R44" i="2"/>
  <c r="AD44" i="2"/>
  <c r="W71" i="2"/>
  <c r="G44" i="2"/>
  <c r="S44" i="2"/>
  <c r="AE44" i="2"/>
  <c r="W76" i="2" s="1"/>
  <c r="D36" i="25" l="1"/>
  <c r="M5" i="27" s="1"/>
  <c r="G5" i="27" s="1"/>
  <c r="H5" i="27" s="1"/>
  <c r="I5" i="27" s="1"/>
  <c r="M8" i="18"/>
  <c r="N55" i="11"/>
  <c r="Q8" i="19"/>
  <c r="O54" i="11"/>
  <c r="M56" i="11"/>
  <c r="O12" i="11"/>
  <c r="N13" i="11"/>
  <c r="M14" i="11" s="1"/>
  <c r="R7" i="19"/>
  <c r="N7" i="18"/>
  <c r="S6" i="19"/>
  <c r="W6" i="19" s="1"/>
  <c r="O6" i="18"/>
  <c r="U11" i="14"/>
  <c r="Z10" i="14"/>
  <c r="U12" i="13"/>
  <c r="Z11" i="13"/>
  <c r="C37" i="25"/>
  <c r="L5" i="27"/>
  <c r="Z11" i="12"/>
  <c r="U12" i="12"/>
  <c r="O35" i="11"/>
  <c r="N36" i="11"/>
  <c r="M37" i="11" s="1"/>
  <c r="W75" i="2"/>
  <c r="W72" i="2"/>
  <c r="D37" i="25" l="1"/>
  <c r="M9" i="18"/>
  <c r="Q9" i="19"/>
  <c r="N56" i="11"/>
  <c r="O55" i="11"/>
  <c r="M57" i="11"/>
  <c r="U12" i="14"/>
  <c r="Z11" i="14"/>
  <c r="N14" i="11"/>
  <c r="M15" i="11" s="1"/>
  <c r="O13" i="11"/>
  <c r="O7" i="18"/>
  <c r="S7" i="19"/>
  <c r="W7" i="19" s="1"/>
  <c r="L6" i="27"/>
  <c r="G39" i="25"/>
  <c r="K39" i="25" s="1"/>
  <c r="G41" i="25"/>
  <c r="K41" i="25" s="1"/>
  <c r="G38" i="25"/>
  <c r="K38" i="25" s="1"/>
  <c r="G37" i="25"/>
  <c r="K37" i="25" s="1"/>
  <c r="Q36" i="25" s="1"/>
  <c r="C50" i="25" s="1"/>
  <c r="G42" i="25"/>
  <c r="K42" i="25" s="1"/>
  <c r="G40" i="25"/>
  <c r="K40" i="25" s="1"/>
  <c r="Q39" i="25" s="1"/>
  <c r="C53" i="25" s="1"/>
  <c r="U13" i="12"/>
  <c r="Z12" i="12"/>
  <c r="N8" i="18"/>
  <c r="R8" i="19"/>
  <c r="O36" i="11"/>
  <c r="N37" i="11"/>
  <c r="M38" i="11" s="1"/>
  <c r="M6" i="27"/>
  <c r="G6" i="27" s="1"/>
  <c r="H41" i="25"/>
  <c r="L41" i="25" s="1"/>
  <c r="H39" i="25"/>
  <c r="L39" i="25" s="1"/>
  <c r="H37" i="25"/>
  <c r="L37" i="25" s="1"/>
  <c r="R36" i="25" s="1"/>
  <c r="D50" i="25" s="1"/>
  <c r="H40" i="25"/>
  <c r="L40" i="25" s="1"/>
  <c r="R39" i="25" s="1"/>
  <c r="D53" i="25" s="1"/>
  <c r="H42" i="25"/>
  <c r="L42" i="25" s="1"/>
  <c r="H38" i="25"/>
  <c r="L38" i="25" s="1"/>
  <c r="R37" i="25" s="1"/>
  <c r="D51" i="25" s="1"/>
  <c r="U13" i="13"/>
  <c r="Z12" i="13"/>
  <c r="Q37" i="25" l="1"/>
  <c r="C51" i="25" s="1"/>
  <c r="R41" i="25"/>
  <c r="D55" i="25" s="1"/>
  <c r="R42" i="25"/>
  <c r="D56" i="25" s="1"/>
  <c r="R40" i="25"/>
  <c r="D54" i="25" s="1"/>
  <c r="S8" i="19"/>
  <c r="W8" i="19" s="1"/>
  <c r="O8" i="18"/>
  <c r="N9" i="18"/>
  <c r="R9" i="19"/>
  <c r="Q40" i="25"/>
  <c r="C54" i="25" s="1"/>
  <c r="Q42" i="25"/>
  <c r="C56" i="25" s="1"/>
  <c r="Q41" i="25"/>
  <c r="C55" i="25" s="1"/>
  <c r="Q38" i="25"/>
  <c r="C52" i="25" s="1"/>
  <c r="U14" i="12"/>
  <c r="Z13" i="12"/>
  <c r="R38" i="25"/>
  <c r="D52" i="25" s="1"/>
  <c r="M10" i="18"/>
  <c r="N57" i="11"/>
  <c r="O56" i="11"/>
  <c r="Q10" i="19"/>
  <c r="N38" i="11"/>
  <c r="M39" i="11" s="1"/>
  <c r="O37" i="11"/>
  <c r="Z13" i="13"/>
  <c r="U14" i="13"/>
  <c r="N15" i="11"/>
  <c r="M16" i="11" s="1"/>
  <c r="O14" i="11"/>
  <c r="U13" i="14"/>
  <c r="Z12" i="14"/>
  <c r="D21" i="27"/>
  <c r="J21" i="27" s="1"/>
  <c r="D19" i="27"/>
  <c r="J19" i="27" s="1"/>
  <c r="D17" i="27"/>
  <c r="J17" i="27" s="1"/>
  <c r="D28" i="27" s="1"/>
  <c r="D22" i="27"/>
  <c r="J22" i="27" s="1"/>
  <c r="D20" i="27"/>
  <c r="J20" i="27" s="1"/>
  <c r="D31" i="27" s="1"/>
  <c r="D18" i="27"/>
  <c r="J18" i="27" s="1"/>
  <c r="H6" i="27"/>
  <c r="J31" i="27" l="1"/>
  <c r="H32" i="29" s="1"/>
  <c r="J28" i="27"/>
  <c r="H29" i="29" s="1"/>
  <c r="D29" i="27"/>
  <c r="Z13" i="14"/>
  <c r="U14" i="14"/>
  <c r="Z14" i="12"/>
  <c r="D35" i="12" s="1"/>
  <c r="U15" i="12"/>
  <c r="E21" i="27"/>
  <c r="K21" i="27" s="1"/>
  <c r="E22" i="27"/>
  <c r="K22" i="27" s="1"/>
  <c r="E19" i="27"/>
  <c r="K19" i="27" s="1"/>
  <c r="E17" i="27"/>
  <c r="K17" i="27" s="1"/>
  <c r="E28" i="27" s="1"/>
  <c r="I6" i="27"/>
  <c r="E20" i="27"/>
  <c r="K20" i="27" s="1"/>
  <c r="E18" i="27"/>
  <c r="K18" i="27" s="1"/>
  <c r="D34" i="27"/>
  <c r="H35" i="29" s="1"/>
  <c r="D33" i="27"/>
  <c r="N39" i="11"/>
  <c r="M40" i="11" s="1"/>
  <c r="O38" i="11"/>
  <c r="R10" i="19"/>
  <c r="N10" i="18"/>
  <c r="O15" i="11"/>
  <c r="N16" i="11"/>
  <c r="M17" i="11" s="1"/>
  <c r="U15" i="13"/>
  <c r="Z14" i="13"/>
  <c r="D35" i="13" s="1"/>
  <c r="M58" i="11"/>
  <c r="D30" i="27"/>
  <c r="D32" i="27"/>
  <c r="O9" i="18"/>
  <c r="S9" i="19"/>
  <c r="W9" i="19" s="1"/>
  <c r="E29" i="27" l="1"/>
  <c r="J33" i="27"/>
  <c r="H34" i="29" s="1"/>
  <c r="J29" i="27"/>
  <c r="H30" i="29" s="1"/>
  <c r="K29" i="27"/>
  <c r="I30" i="29" s="1"/>
  <c r="J30" i="27"/>
  <c r="H31" i="29" s="1"/>
  <c r="E31" i="27"/>
  <c r="J32" i="27"/>
  <c r="H33" i="29" s="1"/>
  <c r="K28" i="27"/>
  <c r="I29" i="29" s="1"/>
  <c r="E32" i="27"/>
  <c r="U16" i="12"/>
  <c r="Z15" i="12"/>
  <c r="Z14" i="14"/>
  <c r="D35" i="14" s="1"/>
  <c r="U15" i="14"/>
  <c r="E33" i="27"/>
  <c r="E34" i="27"/>
  <c r="I35" i="29" s="1"/>
  <c r="O39" i="11"/>
  <c r="N40" i="11"/>
  <c r="M41" i="11" s="1"/>
  <c r="F22" i="27"/>
  <c r="L22" i="27" s="1"/>
  <c r="F21" i="27"/>
  <c r="L21" i="27" s="1"/>
  <c r="F18" i="27"/>
  <c r="L18" i="27" s="1"/>
  <c r="F20" i="27"/>
  <c r="L20" i="27" s="1"/>
  <c r="F17" i="27"/>
  <c r="L17" i="27" s="1"/>
  <c r="F28" i="27" s="1"/>
  <c r="F19" i="27"/>
  <c r="L19" i="27" s="1"/>
  <c r="U16" i="13"/>
  <c r="Z15" i="13"/>
  <c r="Q11" i="19"/>
  <c r="N58" i="11"/>
  <c r="M11" i="18"/>
  <c r="O57" i="11"/>
  <c r="M59" i="11"/>
  <c r="O16" i="11"/>
  <c r="N17" i="11"/>
  <c r="M18" i="11" s="1"/>
  <c r="E30" i="27"/>
  <c r="K31" i="27" l="1"/>
  <c r="I32" i="29" s="1"/>
  <c r="K33" i="27"/>
  <c r="I34" i="29" s="1"/>
  <c r="L28" i="27"/>
  <c r="J29" i="29" s="1"/>
  <c r="K30" i="27"/>
  <c r="I31" i="29" s="1"/>
  <c r="K32" i="27"/>
  <c r="I33" i="29" s="1"/>
  <c r="F30" i="27"/>
  <c r="Z15" i="14"/>
  <c r="U16" i="14"/>
  <c r="M12" i="18"/>
  <c r="O58" i="11"/>
  <c r="Q12" i="19"/>
  <c r="N59" i="11"/>
  <c r="M60" i="11" s="1"/>
  <c r="F31" i="27"/>
  <c r="O10" i="18"/>
  <c r="S10" i="19"/>
  <c r="W10" i="19" s="1"/>
  <c r="N18" i="11"/>
  <c r="M19" i="11" s="1"/>
  <c r="O17" i="11"/>
  <c r="U17" i="13"/>
  <c r="Z16" i="13"/>
  <c r="F32" i="27"/>
  <c r="U17" i="12"/>
  <c r="Z16" i="12"/>
  <c r="F29" i="27"/>
  <c r="F34" i="27"/>
  <c r="J35" i="29" s="1"/>
  <c r="F33" i="27"/>
  <c r="N11" i="18"/>
  <c r="R11" i="19"/>
  <c r="O40" i="11"/>
  <c r="N41" i="11"/>
  <c r="M42" i="11" s="1"/>
  <c r="L31" i="27" l="1"/>
  <c r="J32" i="29" s="1"/>
  <c r="L29" i="27"/>
  <c r="J30" i="29" s="1"/>
  <c r="L30" i="27"/>
  <c r="J31" i="29" s="1"/>
  <c r="L33" i="27"/>
  <c r="J34" i="29" s="1"/>
  <c r="L32" i="27"/>
  <c r="J33" i="29" s="1"/>
  <c r="S11" i="19"/>
  <c r="W11" i="19" s="1"/>
  <c r="O11" i="18"/>
  <c r="U18" i="13"/>
  <c r="Z17" i="13"/>
  <c r="N19" i="11"/>
  <c r="M20" i="11" s="1"/>
  <c r="O18" i="11"/>
  <c r="N60" i="11"/>
  <c r="M61" i="11" s="1"/>
  <c r="O59" i="11"/>
  <c r="Q13" i="19"/>
  <c r="M13" i="18"/>
  <c r="Z16" i="14"/>
  <c r="U17" i="14"/>
  <c r="Z17" i="12"/>
  <c r="U18" i="12"/>
  <c r="N42" i="11"/>
  <c r="M43" i="11" s="1"/>
  <c r="O41" i="11"/>
  <c r="R12" i="19"/>
  <c r="N12" i="18"/>
  <c r="O19" i="11" l="1"/>
  <c r="N20" i="11"/>
  <c r="M21" i="11" s="1"/>
  <c r="U18" i="14"/>
  <c r="Z17" i="14"/>
  <c r="Z18" i="12"/>
  <c r="U19" i="12"/>
  <c r="N43" i="11"/>
  <c r="M44" i="11" s="1"/>
  <c r="O42" i="11"/>
  <c r="Z18" i="13"/>
  <c r="U19" i="13"/>
  <c r="O12" i="18"/>
  <c r="S12" i="19"/>
  <c r="W12" i="19" s="1"/>
  <c r="M14" i="18"/>
  <c r="Q14" i="19"/>
  <c r="O60" i="11"/>
  <c r="N61" i="11"/>
  <c r="N13" i="18"/>
  <c r="R13" i="19"/>
  <c r="R14" i="19" l="1"/>
  <c r="N14" i="18"/>
  <c r="Z18" i="14"/>
  <c r="U19" i="14"/>
  <c r="O13" i="18"/>
  <c r="S13" i="19"/>
  <c r="W13" i="19" s="1"/>
  <c r="N21" i="11"/>
  <c r="M22" i="11" s="1"/>
  <c r="O20" i="11"/>
  <c r="O43" i="11"/>
  <c r="N44" i="11"/>
  <c r="M45" i="11" s="1"/>
  <c r="Z19" i="13"/>
  <c r="U20" i="13"/>
  <c r="U20" i="12"/>
  <c r="Z19" i="12"/>
  <c r="M62" i="11"/>
  <c r="N62" i="11" l="1"/>
  <c r="M15" i="18"/>
  <c r="Q15" i="19"/>
  <c r="O61" i="11"/>
  <c r="M63" i="11"/>
  <c r="Z19" i="14"/>
  <c r="U20" i="14"/>
  <c r="U21" i="12"/>
  <c r="Z20" i="12"/>
  <c r="O21" i="11"/>
  <c r="N22" i="11"/>
  <c r="M23" i="11" s="1"/>
  <c r="Z20" i="13"/>
  <c r="U21" i="13"/>
  <c r="O44" i="11"/>
  <c r="N45" i="11"/>
  <c r="M46" i="11" s="1"/>
  <c r="N63" i="11" l="1"/>
  <c r="O62" i="11"/>
  <c r="Q16" i="19"/>
  <c r="M16" i="18"/>
  <c r="M64" i="11"/>
  <c r="R15" i="19"/>
  <c r="N15" i="18"/>
  <c r="Z20" i="14"/>
  <c r="U21" i="14"/>
  <c r="O46" i="11"/>
  <c r="N46" i="11"/>
  <c r="O45" i="11"/>
  <c r="N23" i="11"/>
  <c r="O23" i="11"/>
  <c r="O22" i="11"/>
  <c r="Z21" i="12"/>
  <c r="U22" i="12"/>
  <c r="S14" i="19"/>
  <c r="W14" i="19" s="1"/>
  <c r="O14" i="18"/>
  <c r="Z21" i="13"/>
  <c r="U22" i="13"/>
  <c r="P42" i="11" l="1"/>
  <c r="Q42" i="11" s="1"/>
  <c r="P40" i="11"/>
  <c r="Q40" i="11" s="1"/>
  <c r="Z22" i="12"/>
  <c r="U23" i="12"/>
  <c r="Z23" i="12" s="1"/>
  <c r="D36" i="12" s="1"/>
  <c r="Q17" i="19"/>
  <c r="O63" i="11"/>
  <c r="M17" i="18"/>
  <c r="N64" i="11"/>
  <c r="M65" i="11" s="1"/>
  <c r="P22" i="11"/>
  <c r="Q22" i="11" s="1"/>
  <c r="P19" i="11"/>
  <c r="Q19" i="11" s="1"/>
  <c r="P20" i="11"/>
  <c r="Q20" i="11" s="1"/>
  <c r="P15" i="11"/>
  <c r="Q15" i="11" s="1"/>
  <c r="P23" i="11"/>
  <c r="Q23" i="11" s="1"/>
  <c r="P8" i="11"/>
  <c r="Q8" i="11" s="1"/>
  <c r="P9" i="11"/>
  <c r="Q9" i="11" s="1"/>
  <c r="P10" i="11"/>
  <c r="Q10" i="11" s="1"/>
  <c r="P5" i="11"/>
  <c r="Q5" i="11" s="1"/>
  <c r="P6" i="11"/>
  <c r="Q6" i="11" s="1"/>
  <c r="P11" i="11"/>
  <c r="Q11" i="11" s="1"/>
  <c r="P12" i="11"/>
  <c r="Q12" i="11" s="1"/>
  <c r="P7" i="11"/>
  <c r="Q7" i="11" s="1"/>
  <c r="P13" i="11"/>
  <c r="Q13" i="11" s="1"/>
  <c r="P14" i="11"/>
  <c r="Q14" i="11" s="1"/>
  <c r="P16" i="11"/>
  <c r="Q16" i="11" s="1"/>
  <c r="P17" i="11"/>
  <c r="Q17" i="11" s="1"/>
  <c r="N16" i="18"/>
  <c r="R16" i="19"/>
  <c r="P46" i="11"/>
  <c r="Q46" i="11" s="1"/>
  <c r="P33" i="11"/>
  <c r="Q33" i="11" s="1"/>
  <c r="P31" i="11"/>
  <c r="Q31" i="11" s="1"/>
  <c r="P29" i="11"/>
  <c r="Q29" i="11" s="1"/>
  <c r="P28" i="11"/>
  <c r="Q28" i="11" s="1"/>
  <c r="P30" i="11"/>
  <c r="Q30" i="11" s="1"/>
  <c r="P34" i="11"/>
  <c r="Q34" i="11" s="1"/>
  <c r="P32" i="11"/>
  <c r="Q32" i="11" s="1"/>
  <c r="P35" i="11"/>
  <c r="Q35" i="11" s="1"/>
  <c r="P37" i="11"/>
  <c r="Q37" i="11" s="1"/>
  <c r="P36" i="11"/>
  <c r="Q36" i="11" s="1"/>
  <c r="P38" i="11"/>
  <c r="Q38" i="11" s="1"/>
  <c r="P39" i="11"/>
  <c r="Q39" i="11" s="1"/>
  <c r="O15" i="18"/>
  <c r="S15" i="19"/>
  <c r="W15" i="19" s="1"/>
  <c r="P45" i="11"/>
  <c r="Q45" i="11" s="1"/>
  <c r="P43" i="11"/>
  <c r="Q43" i="11" s="1"/>
  <c r="P21" i="11"/>
  <c r="Q21" i="11" s="1"/>
  <c r="U23" i="13"/>
  <c r="Z23" i="13" s="1"/>
  <c r="D36" i="13" s="1"/>
  <c r="Z22" i="13"/>
  <c r="U22" i="14"/>
  <c r="Z21" i="14"/>
  <c r="P41" i="11"/>
  <c r="Q41" i="11" s="1"/>
  <c r="P18" i="11"/>
  <c r="Q18" i="11" s="1"/>
  <c r="P44" i="11"/>
  <c r="Q44" i="11" s="1"/>
  <c r="Q18" i="19" l="1"/>
  <c r="N65" i="11"/>
  <c r="M18" i="18"/>
  <c r="O64" i="11"/>
  <c r="M66" i="11"/>
  <c r="Z22" i="14"/>
  <c r="U23" i="14"/>
  <c r="Z23" i="14" s="1"/>
  <c r="D36" i="14" s="1"/>
  <c r="D42" i="13"/>
  <c r="R17" i="19"/>
  <c r="N17" i="18"/>
  <c r="S16" i="19"/>
  <c r="W16" i="19" s="1"/>
  <c r="O16" i="18"/>
  <c r="D42" i="12"/>
  <c r="D43" i="12" s="1"/>
  <c r="D42" i="14" l="1"/>
  <c r="F5" i="15" s="1"/>
  <c r="S17" i="19"/>
  <c r="W17" i="19" s="1"/>
  <c r="O17" i="18"/>
  <c r="E57" i="14"/>
  <c r="D5" i="15"/>
  <c r="Q19" i="19"/>
  <c r="M19" i="18"/>
  <c r="N66" i="11"/>
  <c r="O65" i="11"/>
  <c r="M67" i="11"/>
  <c r="D43" i="13"/>
  <c r="I41" i="12"/>
  <c r="O41" i="12" s="1"/>
  <c r="I44" i="12"/>
  <c r="O44" i="12" s="1"/>
  <c r="I47" i="12"/>
  <c r="O47" i="12" s="1"/>
  <c r="I49" i="12"/>
  <c r="O49" i="12" s="1"/>
  <c r="I48" i="12"/>
  <c r="O48" i="12" s="1"/>
  <c r="I42" i="12"/>
  <c r="O42" i="12" s="1"/>
  <c r="I45" i="12"/>
  <c r="O45" i="12" s="1"/>
  <c r="I39" i="12"/>
  <c r="O39" i="12" s="1"/>
  <c r="I37" i="12"/>
  <c r="O37" i="12" s="1"/>
  <c r="C6" i="15"/>
  <c r="I40" i="12"/>
  <c r="O40" i="12" s="1"/>
  <c r="I52" i="12"/>
  <c r="O52" i="12" s="1"/>
  <c r="D58" i="14"/>
  <c r="I50" i="12"/>
  <c r="O50" i="12" s="1"/>
  <c r="I43" i="12"/>
  <c r="O43" i="12" s="1"/>
  <c r="I46" i="12"/>
  <c r="O46" i="12" s="1"/>
  <c r="I54" i="12"/>
  <c r="O54" i="12" s="1"/>
  <c r="I38" i="12"/>
  <c r="O38" i="12" s="1"/>
  <c r="I53" i="12"/>
  <c r="O53" i="12" s="1"/>
  <c r="I51" i="12"/>
  <c r="O51" i="12" s="1"/>
  <c r="R18" i="19"/>
  <c r="N18" i="18"/>
  <c r="D57" i="14"/>
  <c r="C5" i="15"/>
  <c r="G5" i="15" s="1"/>
  <c r="E5" i="15" s="1"/>
  <c r="D43" i="14" l="1"/>
  <c r="R52" i="12"/>
  <c r="P52" i="12"/>
  <c r="P77" i="12" s="1"/>
  <c r="Q52" i="12"/>
  <c r="I49" i="13"/>
  <c r="O49" i="13" s="1"/>
  <c r="I42" i="13"/>
  <c r="O42" i="13" s="1"/>
  <c r="I47" i="13"/>
  <c r="O47" i="13" s="1"/>
  <c r="I52" i="13"/>
  <c r="O52" i="13" s="1"/>
  <c r="I39" i="13"/>
  <c r="O39" i="13" s="1"/>
  <c r="I37" i="13"/>
  <c r="O37" i="13" s="1"/>
  <c r="I38" i="13"/>
  <c r="O38" i="13" s="1"/>
  <c r="I50" i="13"/>
  <c r="O50" i="13" s="1"/>
  <c r="D6" i="15"/>
  <c r="I44" i="13"/>
  <c r="O44" i="13" s="1"/>
  <c r="I40" i="13"/>
  <c r="O40" i="13" s="1"/>
  <c r="I48" i="13"/>
  <c r="O48" i="13" s="1"/>
  <c r="I51" i="13"/>
  <c r="O51" i="13" s="1"/>
  <c r="I53" i="13"/>
  <c r="O53" i="13" s="1"/>
  <c r="I41" i="13"/>
  <c r="O41" i="13" s="1"/>
  <c r="I45" i="13"/>
  <c r="O45" i="13" s="1"/>
  <c r="I46" i="13"/>
  <c r="O46" i="13" s="1"/>
  <c r="E58" i="14"/>
  <c r="I54" i="13"/>
  <c r="O54" i="13" s="1"/>
  <c r="I43" i="13"/>
  <c r="O43" i="13" s="1"/>
  <c r="S18" i="19"/>
  <c r="W18" i="19" s="1"/>
  <c r="O18" i="18"/>
  <c r="P36" i="12"/>
  <c r="P37" i="12"/>
  <c r="P62" i="12" s="1"/>
  <c r="R36" i="12"/>
  <c r="Q37" i="12"/>
  <c r="N19" i="18"/>
  <c r="R19" i="19"/>
  <c r="R39" i="12"/>
  <c r="P39" i="12"/>
  <c r="P64" i="12" s="1"/>
  <c r="Q39" i="12"/>
  <c r="M20" i="18"/>
  <c r="Q20" i="19"/>
  <c r="O66" i="11"/>
  <c r="N67" i="11"/>
  <c r="M68" i="11" s="1"/>
  <c r="P45" i="12"/>
  <c r="P70" i="12" s="1"/>
  <c r="R45" i="12"/>
  <c r="R42" i="12"/>
  <c r="P42" i="12"/>
  <c r="P67" i="12" s="1"/>
  <c r="R51" i="12"/>
  <c r="P51" i="12"/>
  <c r="P76" i="12" s="1"/>
  <c r="Q51" i="12"/>
  <c r="R54" i="12"/>
  <c r="P54" i="12"/>
  <c r="P79" i="12" s="1"/>
  <c r="P48" i="12"/>
  <c r="P73" i="12" s="1"/>
  <c r="R48" i="12"/>
  <c r="R53" i="12"/>
  <c r="P53" i="12"/>
  <c r="P78" i="12" s="1"/>
  <c r="R46" i="12"/>
  <c r="P46" i="12"/>
  <c r="P71" i="12" s="1"/>
  <c r="Q46" i="12"/>
  <c r="R49" i="12"/>
  <c r="P49" i="12"/>
  <c r="P74" i="12" s="1"/>
  <c r="Q49" i="12"/>
  <c r="P43" i="12"/>
  <c r="P68" i="12" s="1"/>
  <c r="R43" i="12"/>
  <c r="R47" i="12"/>
  <c r="P47" i="12"/>
  <c r="P72" i="12" s="1"/>
  <c r="P50" i="12"/>
  <c r="P75" i="12" s="1"/>
  <c r="R50" i="12"/>
  <c r="P44" i="12"/>
  <c r="P69" i="12" s="1"/>
  <c r="R44" i="12"/>
  <c r="Q44" i="12"/>
  <c r="E6" i="15"/>
  <c r="I51" i="14"/>
  <c r="O51" i="14" s="1"/>
  <c r="I48" i="14"/>
  <c r="O48" i="14" s="1"/>
  <c r="I53" i="14"/>
  <c r="O53" i="14" s="1"/>
  <c r="I46" i="14"/>
  <c r="O46" i="14" s="1"/>
  <c r="I54" i="14"/>
  <c r="O54" i="14" s="1"/>
  <c r="I45" i="14"/>
  <c r="O45" i="14" s="1"/>
  <c r="I52" i="14"/>
  <c r="O52" i="14" s="1"/>
  <c r="I50" i="14"/>
  <c r="O50" i="14" s="1"/>
  <c r="I44" i="14"/>
  <c r="O44" i="14" s="1"/>
  <c r="I49" i="14"/>
  <c r="O49" i="14" s="1"/>
  <c r="I42" i="14"/>
  <c r="O42" i="14" s="1"/>
  <c r="I38" i="14"/>
  <c r="O38" i="14" s="1"/>
  <c r="I37" i="14"/>
  <c r="O37" i="14" s="1"/>
  <c r="I43" i="14"/>
  <c r="O43" i="14" s="1"/>
  <c r="I39" i="14"/>
  <c r="O39" i="14" s="1"/>
  <c r="I40" i="14"/>
  <c r="O40" i="14" s="1"/>
  <c r="I41" i="14"/>
  <c r="O41" i="14" s="1"/>
  <c r="I47" i="14"/>
  <c r="O47" i="14" s="1"/>
  <c r="P40" i="12"/>
  <c r="P65" i="12" s="1"/>
  <c r="R40" i="12"/>
  <c r="Q40" i="12"/>
  <c r="P38" i="12"/>
  <c r="P63" i="12" s="1"/>
  <c r="R38" i="12"/>
  <c r="R41" i="12"/>
  <c r="P41" i="12"/>
  <c r="P66" i="12" s="1"/>
  <c r="Q50" i="12" l="1"/>
  <c r="Q45" i="12"/>
  <c r="Q43" i="12"/>
  <c r="Q53" i="12"/>
  <c r="Q41" i="12"/>
  <c r="I46" i="15"/>
  <c r="O46" i="15" s="1"/>
  <c r="I35" i="15"/>
  <c r="O35" i="15" s="1"/>
  <c r="I49" i="15"/>
  <c r="O49" i="15" s="1"/>
  <c r="I34" i="15"/>
  <c r="O34" i="15" s="1"/>
  <c r="I51" i="15"/>
  <c r="O51" i="15" s="1"/>
  <c r="AA51" i="15" s="1"/>
  <c r="I48" i="15"/>
  <c r="O48" i="15" s="1"/>
  <c r="I37" i="15"/>
  <c r="O37" i="15" s="1"/>
  <c r="I45" i="15"/>
  <c r="O45" i="15" s="1"/>
  <c r="I41" i="15"/>
  <c r="O41" i="15" s="1"/>
  <c r="I40" i="15"/>
  <c r="O40" i="15" s="1"/>
  <c r="I38" i="15"/>
  <c r="O38" i="15" s="1"/>
  <c r="I39" i="15"/>
  <c r="O39" i="15" s="1"/>
  <c r="I47" i="15"/>
  <c r="O47" i="15" s="1"/>
  <c r="I50" i="15"/>
  <c r="O50" i="15" s="1"/>
  <c r="I42" i="15"/>
  <c r="O42" i="15" s="1"/>
  <c r="I36" i="15"/>
  <c r="O36" i="15" s="1"/>
  <c r="I44" i="15"/>
  <c r="O44" i="15" s="1"/>
  <c r="I43" i="15"/>
  <c r="O43" i="15" s="1"/>
  <c r="Q21" i="19"/>
  <c r="N68" i="11"/>
  <c r="M69" i="11" s="1"/>
  <c r="O67" i="11"/>
  <c r="M21" i="18"/>
  <c r="R48" i="14"/>
  <c r="P49" i="14"/>
  <c r="P74" i="14" s="1"/>
  <c r="R49" i="14"/>
  <c r="D13" i="16"/>
  <c r="S44" i="12"/>
  <c r="T44" i="12" s="1"/>
  <c r="D12" i="16"/>
  <c r="S43" i="12"/>
  <c r="T43" i="12" s="1"/>
  <c r="R43" i="13"/>
  <c r="P43" i="13"/>
  <c r="P68" i="13" s="1"/>
  <c r="R49" i="13"/>
  <c r="R50" i="13"/>
  <c r="P50" i="13"/>
  <c r="P75" i="13" s="1"/>
  <c r="P44" i="14"/>
  <c r="P69" i="14" s="1"/>
  <c r="R44" i="14"/>
  <c r="D20" i="16"/>
  <c r="S51" i="12"/>
  <c r="T51" i="12" s="1"/>
  <c r="P54" i="13"/>
  <c r="P79" i="13" s="1"/>
  <c r="R54" i="13"/>
  <c r="P38" i="13"/>
  <c r="P63" i="13" s="1"/>
  <c r="R38" i="13"/>
  <c r="D9" i="16"/>
  <c r="S40" i="12"/>
  <c r="T40" i="12" s="1"/>
  <c r="R50" i="14"/>
  <c r="P50" i="14"/>
  <c r="P75" i="14" s="1"/>
  <c r="P37" i="13"/>
  <c r="P62" i="13" s="1"/>
  <c r="P36" i="13"/>
  <c r="R36" i="13"/>
  <c r="Q37" i="13"/>
  <c r="P52" i="14"/>
  <c r="P77" i="14" s="1"/>
  <c r="R52" i="14"/>
  <c r="D19" i="16"/>
  <c r="S50" i="12"/>
  <c r="T50" i="12" s="1"/>
  <c r="D22" i="16"/>
  <c r="S53" i="12"/>
  <c r="T53" i="12" s="1"/>
  <c r="D11" i="16"/>
  <c r="S42" i="12"/>
  <c r="T42" i="12" s="1"/>
  <c r="D8" i="16"/>
  <c r="S39" i="12"/>
  <c r="T39" i="12" s="1"/>
  <c r="R46" i="13"/>
  <c r="P46" i="13"/>
  <c r="P71" i="13" s="1"/>
  <c r="R39" i="13"/>
  <c r="P39" i="13"/>
  <c r="P64" i="13" s="1"/>
  <c r="R47" i="14"/>
  <c r="P47" i="14"/>
  <c r="P72" i="14" s="1"/>
  <c r="P45" i="14"/>
  <c r="P70" i="14" s="1"/>
  <c r="R45" i="14"/>
  <c r="Q42" i="12"/>
  <c r="R44" i="13"/>
  <c r="R45" i="13"/>
  <c r="P45" i="13"/>
  <c r="P70" i="13" s="1"/>
  <c r="R52" i="13"/>
  <c r="P52" i="13"/>
  <c r="P77" i="13" s="1"/>
  <c r="R41" i="14"/>
  <c r="P53" i="14"/>
  <c r="P78" i="14" s="1"/>
  <c r="R54" i="14"/>
  <c r="P54" i="14"/>
  <c r="P79" i="14" s="1"/>
  <c r="D17" i="16"/>
  <c r="S48" i="12"/>
  <c r="T48" i="12" s="1"/>
  <c r="D14" i="16"/>
  <c r="S45" i="12"/>
  <c r="T45" i="12" s="1"/>
  <c r="R41" i="13"/>
  <c r="P41" i="13"/>
  <c r="P66" i="13" s="1"/>
  <c r="R47" i="13"/>
  <c r="P47" i="13"/>
  <c r="P72" i="13" s="1"/>
  <c r="R39" i="14"/>
  <c r="P40" i="14"/>
  <c r="P65" i="14" s="1"/>
  <c r="R40" i="14"/>
  <c r="P46" i="14"/>
  <c r="P71" i="14" s="1"/>
  <c r="R46" i="14"/>
  <c r="P53" i="13"/>
  <c r="P78" i="13" s="1"/>
  <c r="R53" i="13"/>
  <c r="R42" i="13"/>
  <c r="P42" i="13"/>
  <c r="P67" i="13" s="1"/>
  <c r="P41" i="14"/>
  <c r="P66" i="14" s="1"/>
  <c r="R42" i="14"/>
  <c r="P42" i="14"/>
  <c r="P67" i="14" s="1"/>
  <c r="D10" i="16"/>
  <c r="S41" i="12"/>
  <c r="T41" i="12" s="1"/>
  <c r="P39" i="14"/>
  <c r="P64" i="14" s="1"/>
  <c r="R53" i="14"/>
  <c r="Q48" i="12"/>
  <c r="P51" i="13"/>
  <c r="P76" i="13" s="1"/>
  <c r="R51" i="13"/>
  <c r="P49" i="13"/>
  <c r="P74" i="13" s="1"/>
  <c r="D15" i="16"/>
  <c r="S46" i="12"/>
  <c r="T46" i="12" s="1"/>
  <c r="P43" i="14"/>
  <c r="P68" i="14" s="1"/>
  <c r="R43" i="14"/>
  <c r="P48" i="14"/>
  <c r="P73" i="14" s="1"/>
  <c r="Q47" i="12"/>
  <c r="D18" i="16"/>
  <c r="S49" i="12"/>
  <c r="T49" i="12" s="1"/>
  <c r="Q54" i="12"/>
  <c r="R48" i="13"/>
  <c r="P48" i="13"/>
  <c r="P73" i="13" s="1"/>
  <c r="Q38" i="12"/>
  <c r="P36" i="14"/>
  <c r="P37" i="14"/>
  <c r="P62" i="14" s="1"/>
  <c r="R36" i="14"/>
  <c r="P51" i="14"/>
  <c r="P76" i="14" s="1"/>
  <c r="R51" i="14"/>
  <c r="Q51" i="14"/>
  <c r="R20" i="19"/>
  <c r="N20" i="18"/>
  <c r="P61" i="12"/>
  <c r="T33" i="12"/>
  <c r="R37" i="12" s="1"/>
  <c r="S37" i="12" s="1"/>
  <c r="T37" i="12" s="1"/>
  <c r="Q36" i="12"/>
  <c r="P40" i="13"/>
  <c r="P65" i="13" s="1"/>
  <c r="R40" i="13"/>
  <c r="Q40" i="13"/>
  <c r="D7" i="16"/>
  <c r="S38" i="12"/>
  <c r="T38" i="12" s="1"/>
  <c r="R38" i="14"/>
  <c r="P38" i="14"/>
  <c r="P63" i="14" s="1"/>
  <c r="D16" i="16"/>
  <c r="D16" i="28" s="1"/>
  <c r="S47" i="12"/>
  <c r="T47" i="12" s="1"/>
  <c r="S54" i="12"/>
  <c r="T54" i="12" s="1"/>
  <c r="D23" i="16"/>
  <c r="S19" i="19"/>
  <c r="W19" i="19" s="1"/>
  <c r="O19" i="18"/>
  <c r="P44" i="13"/>
  <c r="P69" i="13" s="1"/>
  <c r="D21" i="16"/>
  <c r="S52" i="12"/>
  <c r="T52" i="12" s="1"/>
  <c r="Q47" i="14" l="1"/>
  <c r="Q46" i="13"/>
  <c r="Q46" i="14"/>
  <c r="Q41" i="13"/>
  <c r="Q52" i="13"/>
  <c r="Q48" i="14"/>
  <c r="Q43" i="14"/>
  <c r="F6" i="16"/>
  <c r="F6" i="28" s="1"/>
  <c r="O24" i="28" s="1"/>
  <c r="Q53" i="13"/>
  <c r="Q37" i="14"/>
  <c r="Q54" i="14"/>
  <c r="Q51" i="13"/>
  <c r="Q53" i="14"/>
  <c r="Q45" i="13"/>
  <c r="M12" i="16"/>
  <c r="M10" i="16"/>
  <c r="Q45" i="14"/>
  <c r="Q48" i="13"/>
  <c r="F9" i="16"/>
  <c r="S40" i="14"/>
  <c r="T40" i="14" s="1"/>
  <c r="Q50" i="14"/>
  <c r="S54" i="13"/>
  <c r="T54" i="13" s="1"/>
  <c r="E23" i="16"/>
  <c r="M22" i="18"/>
  <c r="Q22" i="19"/>
  <c r="O68" i="11"/>
  <c r="N69" i="11"/>
  <c r="O69" i="11"/>
  <c r="AA39" i="15"/>
  <c r="U39" i="15"/>
  <c r="F11" i="16"/>
  <c r="S42" i="14"/>
  <c r="T42" i="14" s="1"/>
  <c r="E17" i="16"/>
  <c r="S48" i="13"/>
  <c r="T48" i="13" s="1"/>
  <c r="Q40" i="14"/>
  <c r="E8" i="16"/>
  <c r="S39" i="13"/>
  <c r="T39" i="13" s="1"/>
  <c r="F19" i="16"/>
  <c r="S50" i="14"/>
  <c r="T50" i="14" s="1"/>
  <c r="S20" i="19"/>
  <c r="W20" i="19" s="1"/>
  <c r="O20" i="18"/>
  <c r="U40" i="15"/>
  <c r="AA40" i="15"/>
  <c r="D7" i="28"/>
  <c r="F20" i="16"/>
  <c r="F20" i="28" s="1"/>
  <c r="S51" i="14"/>
  <c r="T51" i="14" s="1"/>
  <c r="D15" i="28"/>
  <c r="M15" i="28" s="1"/>
  <c r="C63" i="22"/>
  <c r="M14" i="16"/>
  <c r="S53" i="14"/>
  <c r="T53" i="14" s="1"/>
  <c r="F22" i="16"/>
  <c r="F8" i="16"/>
  <c r="S39" i="14"/>
  <c r="T39" i="14" s="1"/>
  <c r="D17" i="28"/>
  <c r="M16" i="28" s="1"/>
  <c r="M16" i="16"/>
  <c r="E14" i="16"/>
  <c r="S45" i="13"/>
  <c r="T45" i="13" s="1"/>
  <c r="Q39" i="13"/>
  <c r="D19" i="28"/>
  <c r="M18" i="16"/>
  <c r="D20" i="28"/>
  <c r="M19" i="16"/>
  <c r="D12" i="28"/>
  <c r="C60" i="22"/>
  <c r="N21" i="18"/>
  <c r="R21" i="19"/>
  <c r="U41" i="15"/>
  <c r="AA41" i="15"/>
  <c r="M15" i="16"/>
  <c r="Q39" i="14"/>
  <c r="Q42" i="13"/>
  <c r="J39" i="15"/>
  <c r="P39" i="15" s="1"/>
  <c r="J40" i="15"/>
  <c r="P40" i="15" s="1"/>
  <c r="J48" i="15"/>
  <c r="P48" i="15" s="1"/>
  <c r="J35" i="15"/>
  <c r="P35" i="15" s="1"/>
  <c r="J47" i="15"/>
  <c r="P47" i="15" s="1"/>
  <c r="J50" i="15"/>
  <c r="P50" i="15" s="1"/>
  <c r="J41" i="15"/>
  <c r="P41" i="15" s="1"/>
  <c r="J34" i="15"/>
  <c r="P34" i="15" s="1"/>
  <c r="J49" i="15"/>
  <c r="P49" i="15" s="1"/>
  <c r="J44" i="15"/>
  <c r="P44" i="15" s="1"/>
  <c r="J51" i="15"/>
  <c r="P51" i="15" s="1"/>
  <c r="AB51" i="15" s="1"/>
  <c r="J43" i="15"/>
  <c r="P43" i="15" s="1"/>
  <c r="J36" i="15"/>
  <c r="P36" i="15" s="1"/>
  <c r="J42" i="15"/>
  <c r="P42" i="15" s="1"/>
  <c r="J38" i="15"/>
  <c r="P38" i="15" s="1"/>
  <c r="J37" i="15"/>
  <c r="P37" i="15" s="1"/>
  <c r="J45" i="15"/>
  <c r="P45" i="15" s="1"/>
  <c r="J46" i="15"/>
  <c r="P46" i="15" s="1"/>
  <c r="E13" i="16"/>
  <c r="S44" i="13"/>
  <c r="T44" i="13" s="1"/>
  <c r="F21" i="16"/>
  <c r="S52" i="14"/>
  <c r="T52" i="14" s="1"/>
  <c r="D9" i="28"/>
  <c r="M8" i="16"/>
  <c r="F13" i="16"/>
  <c r="S44" i="14"/>
  <c r="T44" i="14" s="1"/>
  <c r="AA45" i="15"/>
  <c r="U45" i="15"/>
  <c r="D14" i="28"/>
  <c r="C62" i="22"/>
  <c r="M13" i="16"/>
  <c r="O24" i="16"/>
  <c r="L33" i="16" s="1"/>
  <c r="D18" i="28"/>
  <c r="M17" i="16"/>
  <c r="Q49" i="13"/>
  <c r="E11" i="16"/>
  <c r="S42" i="13"/>
  <c r="T42" i="13" s="1"/>
  <c r="H38" i="15"/>
  <c r="N38" i="15" s="1"/>
  <c r="H51" i="15"/>
  <c r="N51" i="15" s="1"/>
  <c r="Z51" i="15" s="1"/>
  <c r="H47" i="15"/>
  <c r="N47" i="15" s="1"/>
  <c r="H49" i="15"/>
  <c r="N49" i="15" s="1"/>
  <c r="H40" i="15"/>
  <c r="N40" i="15" s="1"/>
  <c r="H42" i="15"/>
  <c r="N42" i="15" s="1"/>
  <c r="H50" i="15"/>
  <c r="N50" i="15" s="1"/>
  <c r="H46" i="15"/>
  <c r="N46" i="15" s="1"/>
  <c r="H36" i="15"/>
  <c r="N36" i="15" s="1"/>
  <c r="H41" i="15"/>
  <c r="N41" i="15" s="1"/>
  <c r="H35" i="15"/>
  <c r="N35" i="15" s="1"/>
  <c r="H34" i="15"/>
  <c r="N34" i="15" s="1"/>
  <c r="H48" i="15"/>
  <c r="N48" i="15" s="1"/>
  <c r="H43" i="15"/>
  <c r="N43" i="15" s="1"/>
  <c r="H37" i="15"/>
  <c r="N37" i="15" s="1"/>
  <c r="H39" i="15"/>
  <c r="N39" i="15" s="1"/>
  <c r="H45" i="15"/>
  <c r="N45" i="15" s="1"/>
  <c r="H44" i="15"/>
  <c r="N44" i="15" s="1"/>
  <c r="Q52" i="14"/>
  <c r="Q44" i="14"/>
  <c r="AA37" i="15"/>
  <c r="U37" i="15"/>
  <c r="E22" i="16"/>
  <c r="S53" i="13"/>
  <c r="T53" i="13" s="1"/>
  <c r="Q47" i="13"/>
  <c r="S54" i="14"/>
  <c r="T54" i="14" s="1"/>
  <c r="F23" i="16"/>
  <c r="E15" i="16"/>
  <c r="S46" i="13"/>
  <c r="T46" i="13" s="1"/>
  <c r="D13" i="28"/>
  <c r="C61" i="22"/>
  <c r="AA43" i="15"/>
  <c r="U43" i="15"/>
  <c r="AA48" i="15"/>
  <c r="U48" i="15"/>
  <c r="E12" i="16"/>
  <c r="S43" i="13"/>
  <c r="T43" i="13" s="1"/>
  <c r="E20" i="16"/>
  <c r="E20" i="28" s="1"/>
  <c r="S51" i="13"/>
  <c r="T51" i="13" s="1"/>
  <c r="F14" i="16"/>
  <c r="S45" i="14"/>
  <c r="T45" i="14" s="1"/>
  <c r="F18" i="16"/>
  <c r="S49" i="14"/>
  <c r="T49" i="14" s="1"/>
  <c r="U44" i="15"/>
  <c r="AA44" i="15"/>
  <c r="AG51" i="15"/>
  <c r="AM51" i="15" s="1"/>
  <c r="H23" i="16"/>
  <c r="F7" i="16"/>
  <c r="S38" i="14"/>
  <c r="T38" i="14" s="1"/>
  <c r="U38" i="15"/>
  <c r="AA38" i="15"/>
  <c r="D10" i="28"/>
  <c r="C58" i="22"/>
  <c r="M9" i="16"/>
  <c r="D21" i="28"/>
  <c r="M20" i="16"/>
  <c r="T33" i="14"/>
  <c r="R37" i="14" s="1"/>
  <c r="S37" i="14" s="1"/>
  <c r="T37" i="14" s="1"/>
  <c r="P61" i="14"/>
  <c r="Q36" i="14"/>
  <c r="E16" i="16"/>
  <c r="S47" i="13"/>
  <c r="T47" i="13" s="1"/>
  <c r="Q41" i="14"/>
  <c r="D8" i="28"/>
  <c r="M7" i="16"/>
  <c r="E7" i="16"/>
  <c r="S38" i="13"/>
  <c r="T38" i="13" s="1"/>
  <c r="E19" i="16"/>
  <c r="S50" i="13"/>
  <c r="T50" i="13" s="1"/>
  <c r="U36" i="15"/>
  <c r="AA36" i="15"/>
  <c r="U34" i="15"/>
  <c r="U33" i="15"/>
  <c r="AA30" i="15" s="1"/>
  <c r="AA33" i="15"/>
  <c r="E9" i="16"/>
  <c r="S40" i="13"/>
  <c r="T40" i="13" s="1"/>
  <c r="Q44" i="13"/>
  <c r="F10" i="16"/>
  <c r="S41" i="14"/>
  <c r="T41" i="14" s="1"/>
  <c r="Q50" i="13"/>
  <c r="Q49" i="14"/>
  <c r="AA42" i="15"/>
  <c r="U42" i="15"/>
  <c r="U49" i="15"/>
  <c r="AA49" i="15"/>
  <c r="D23" i="28"/>
  <c r="M22" i="16"/>
  <c r="F12" i="16"/>
  <c r="S43" i="14"/>
  <c r="T43" i="14" s="1"/>
  <c r="S36" i="12"/>
  <c r="T36" i="12" s="1"/>
  <c r="F15" i="16"/>
  <c r="S46" i="14"/>
  <c r="T46" i="14" s="1"/>
  <c r="D11" i="28"/>
  <c r="C59" i="22"/>
  <c r="P61" i="13"/>
  <c r="Q36" i="13"/>
  <c r="T33" i="13"/>
  <c r="R37" i="13" s="1"/>
  <c r="S37" i="13" s="1"/>
  <c r="T37" i="13" s="1"/>
  <c r="Q38" i="13"/>
  <c r="E18" i="16"/>
  <c r="S49" i="13"/>
  <c r="T49" i="13" s="1"/>
  <c r="F17" i="16"/>
  <c r="S48" i="14"/>
  <c r="T48" i="14" s="1"/>
  <c r="U50" i="15"/>
  <c r="AA50" i="15"/>
  <c r="AA35" i="15"/>
  <c r="U35" i="15"/>
  <c r="D22" i="28"/>
  <c r="M21" i="28" s="1"/>
  <c r="M21" i="16"/>
  <c r="Q38" i="14"/>
  <c r="D6" i="16"/>
  <c r="M6" i="16" s="1"/>
  <c r="Q42" i="14"/>
  <c r="E10" i="16"/>
  <c r="S41" i="13"/>
  <c r="T41" i="13" s="1"/>
  <c r="E21" i="16"/>
  <c r="S52" i="13"/>
  <c r="T52" i="13" s="1"/>
  <c r="F16" i="16"/>
  <c r="F16" i="28" s="1"/>
  <c r="S47" i="14"/>
  <c r="T47" i="14" s="1"/>
  <c r="M11" i="16"/>
  <c r="Q54" i="13"/>
  <c r="Q43" i="13"/>
  <c r="AA47" i="15"/>
  <c r="U47" i="15"/>
  <c r="U46" i="15"/>
  <c r="AA46" i="15"/>
  <c r="N11" i="16" l="1"/>
  <c r="M7" i="28"/>
  <c r="N8" i="16"/>
  <c r="O19" i="16"/>
  <c r="P58" i="11"/>
  <c r="P55" i="11"/>
  <c r="O10" i="16"/>
  <c r="P51" i="11"/>
  <c r="T4" i="19" s="1"/>
  <c r="M20" i="28"/>
  <c r="M12" i="28"/>
  <c r="P62" i="11"/>
  <c r="Q62" i="11" s="1"/>
  <c r="M13" i="28"/>
  <c r="M10" i="28"/>
  <c r="M14" i="28"/>
  <c r="M8" i="28"/>
  <c r="N19" i="16"/>
  <c r="T42" i="15"/>
  <c r="Z42" i="15"/>
  <c r="F17" i="28"/>
  <c r="O16" i="28" s="1"/>
  <c r="O16" i="16"/>
  <c r="Z50" i="15"/>
  <c r="T50" i="15"/>
  <c r="S36" i="14"/>
  <c r="T36" i="14" s="1"/>
  <c r="C57" i="22"/>
  <c r="C67" i="22" s="1"/>
  <c r="AB43" i="15"/>
  <c r="V43" i="15"/>
  <c r="S21" i="19"/>
  <c r="W21" i="19" s="1"/>
  <c r="O21" i="18"/>
  <c r="P68" i="11"/>
  <c r="P59" i="11"/>
  <c r="P53" i="11"/>
  <c r="P65" i="11"/>
  <c r="P66" i="11"/>
  <c r="P64" i="11"/>
  <c r="P52" i="11"/>
  <c r="M19" i="28"/>
  <c r="M18" i="28"/>
  <c r="E18" i="28"/>
  <c r="N17" i="16"/>
  <c r="S36" i="13"/>
  <c r="T36" i="13" s="1"/>
  <c r="E16" i="28"/>
  <c r="N15" i="16"/>
  <c r="F7" i="28"/>
  <c r="O6" i="28" s="1"/>
  <c r="O6" i="16"/>
  <c r="E15" i="28"/>
  <c r="D63" i="22"/>
  <c r="Z45" i="15"/>
  <c r="T45" i="15"/>
  <c r="T40" i="15"/>
  <c r="Z40" i="15"/>
  <c r="V44" i="15"/>
  <c r="AB44" i="15"/>
  <c r="Q55" i="11"/>
  <c r="P8" i="18"/>
  <c r="T8" i="19"/>
  <c r="F12" i="28"/>
  <c r="E60" i="22"/>
  <c r="O11" i="16"/>
  <c r="E6" i="16"/>
  <c r="D57" i="22" s="1"/>
  <c r="H8" i="16"/>
  <c r="AG36" i="15"/>
  <c r="AM36" i="15" s="1"/>
  <c r="H23" i="28"/>
  <c r="F23" i="28"/>
  <c r="O22" i="16"/>
  <c r="Z39" i="15"/>
  <c r="T39" i="15"/>
  <c r="Z49" i="15"/>
  <c r="T49" i="15"/>
  <c r="F21" i="28"/>
  <c r="O20" i="16"/>
  <c r="V49" i="15"/>
  <c r="AB49" i="15"/>
  <c r="E23" i="28"/>
  <c r="N22" i="16"/>
  <c r="F14" i="28"/>
  <c r="E62" i="22"/>
  <c r="O13" i="16"/>
  <c r="T11" i="19"/>
  <c r="P11" i="18"/>
  <c r="Q58" i="11"/>
  <c r="T37" i="15"/>
  <c r="Z37" i="15"/>
  <c r="Z47" i="15"/>
  <c r="T47" i="15"/>
  <c r="AB33" i="15"/>
  <c r="V34" i="15"/>
  <c r="V33" i="15"/>
  <c r="AB30" i="15" s="1"/>
  <c r="H13" i="16"/>
  <c r="AG41" i="15"/>
  <c r="AM41" i="15" s="1"/>
  <c r="E14" i="28"/>
  <c r="D62" i="22"/>
  <c r="N13" i="16"/>
  <c r="P63" i="11"/>
  <c r="F10" i="28"/>
  <c r="E58" i="22"/>
  <c r="O9" i="16"/>
  <c r="H16" i="16"/>
  <c r="AG44" i="15"/>
  <c r="AM44" i="15" s="1"/>
  <c r="E12" i="28"/>
  <c r="D60" i="22"/>
  <c r="T43" i="15"/>
  <c r="Z43" i="15"/>
  <c r="AF51" i="15"/>
  <c r="AL51" i="15" s="1"/>
  <c r="G23" i="16"/>
  <c r="E13" i="28"/>
  <c r="D61" i="22"/>
  <c r="N12" i="16"/>
  <c r="AB41" i="15"/>
  <c r="V41" i="15"/>
  <c r="N14" i="16"/>
  <c r="P57" i="11"/>
  <c r="E17" i="28"/>
  <c r="N16" i="16"/>
  <c r="E8" i="28"/>
  <c r="N7" i="16"/>
  <c r="Z48" i="15"/>
  <c r="T48" i="15"/>
  <c r="T38" i="15"/>
  <c r="Z38" i="15"/>
  <c r="V46" i="15"/>
  <c r="AB46" i="15"/>
  <c r="V50" i="15"/>
  <c r="AB50" i="15"/>
  <c r="P54" i="11"/>
  <c r="H19" i="16"/>
  <c r="AG47" i="15"/>
  <c r="AM47" i="15" s="1"/>
  <c r="T44" i="15"/>
  <c r="Z44" i="15"/>
  <c r="M22" i="28"/>
  <c r="H20" i="16"/>
  <c r="AG48" i="15"/>
  <c r="AM48" i="15" s="1"/>
  <c r="E22" i="28"/>
  <c r="N21" i="16"/>
  <c r="Z33" i="15"/>
  <c r="T34" i="15"/>
  <c r="T33" i="15"/>
  <c r="Z30" i="15" s="1"/>
  <c r="AA34" i="15" s="1"/>
  <c r="AG34" i="15" s="1"/>
  <c r="AM34" i="15" s="1"/>
  <c r="H17" i="16"/>
  <c r="AG45" i="15"/>
  <c r="AM45" i="15" s="1"/>
  <c r="V45" i="15"/>
  <c r="AB45" i="15"/>
  <c r="AB47" i="15"/>
  <c r="V47" i="15"/>
  <c r="H12" i="16"/>
  <c r="AG40" i="15"/>
  <c r="AM40" i="15" s="1"/>
  <c r="P67" i="11"/>
  <c r="F11" i="28"/>
  <c r="E59" i="22"/>
  <c r="E19" i="28"/>
  <c r="N18" i="16"/>
  <c r="H7" i="16"/>
  <c r="AG35" i="15"/>
  <c r="AM35" i="15" s="1"/>
  <c r="H21" i="16"/>
  <c r="AG49" i="15"/>
  <c r="AM49" i="15" s="1"/>
  <c r="F18" i="28"/>
  <c r="O17" i="16"/>
  <c r="Z35" i="15"/>
  <c r="T35" i="15"/>
  <c r="E11" i="28"/>
  <c r="D59" i="22"/>
  <c r="N10" i="16"/>
  <c r="V37" i="15"/>
  <c r="AB37" i="15"/>
  <c r="AB35" i="15"/>
  <c r="V35" i="15"/>
  <c r="F9" i="28"/>
  <c r="E57" i="22"/>
  <c r="O8" i="16"/>
  <c r="H22" i="16"/>
  <c r="AG50" i="15"/>
  <c r="AM50" i="15" s="1"/>
  <c r="E7" i="28"/>
  <c r="H15" i="16"/>
  <c r="AG43" i="15"/>
  <c r="AM43" i="15" s="1"/>
  <c r="H9" i="16"/>
  <c r="AG37" i="15"/>
  <c r="AM37" i="15" s="1"/>
  <c r="T41" i="15"/>
  <c r="Z41" i="15"/>
  <c r="F13" i="28"/>
  <c r="E61" i="22"/>
  <c r="O12" i="16"/>
  <c r="V38" i="15"/>
  <c r="AB38" i="15"/>
  <c r="AB48" i="15"/>
  <c r="V48" i="15"/>
  <c r="M11" i="28"/>
  <c r="F8" i="28"/>
  <c r="O7" i="16"/>
  <c r="P56" i="11"/>
  <c r="H11" i="16"/>
  <c r="AG39" i="15"/>
  <c r="AM39" i="15" s="1"/>
  <c r="AH51" i="15"/>
  <c r="AN51" i="15" s="1"/>
  <c r="I23" i="16"/>
  <c r="H18" i="16"/>
  <c r="AG46" i="15"/>
  <c r="AM46" i="15" s="1"/>
  <c r="F15" i="28"/>
  <c r="O14" i="28" s="1"/>
  <c r="E63" i="22"/>
  <c r="E9" i="28"/>
  <c r="M9" i="28"/>
  <c r="T36" i="15"/>
  <c r="Z36" i="15"/>
  <c r="O14" i="16"/>
  <c r="V42" i="15"/>
  <c r="AB42" i="15"/>
  <c r="V40" i="15"/>
  <c r="AB40" i="15"/>
  <c r="F22" i="28"/>
  <c r="O21" i="16"/>
  <c r="P61" i="11"/>
  <c r="P69" i="11"/>
  <c r="O22" i="18"/>
  <c r="S22" i="19"/>
  <c r="W22" i="19" s="1"/>
  <c r="X22" i="19" s="1"/>
  <c r="Y22" i="19" s="1"/>
  <c r="M47" i="19" s="1"/>
  <c r="D6" i="28"/>
  <c r="M24" i="28" s="1"/>
  <c r="M24" i="16"/>
  <c r="L31" i="16" s="1"/>
  <c r="E21" i="28"/>
  <c r="N20" i="28" s="1"/>
  <c r="N20" i="16"/>
  <c r="E10" i="28"/>
  <c r="D58" i="22"/>
  <c r="N9" i="16"/>
  <c r="O15" i="16"/>
  <c r="H14" i="16"/>
  <c r="AG42" i="15"/>
  <c r="AM42" i="15" s="1"/>
  <c r="H10" i="16"/>
  <c r="AG38" i="15"/>
  <c r="AM38" i="15" s="1"/>
  <c r="T46" i="15"/>
  <c r="Z46" i="15"/>
  <c r="M17" i="28"/>
  <c r="V36" i="15"/>
  <c r="AB36" i="15"/>
  <c r="AB39" i="15"/>
  <c r="V39" i="15"/>
  <c r="P60" i="11"/>
  <c r="F19" i="28"/>
  <c r="O18" i="16"/>
  <c r="N22" i="18"/>
  <c r="R22" i="19"/>
  <c r="P4" i="18" l="1"/>
  <c r="Q51" i="11"/>
  <c r="T15" i="19"/>
  <c r="P15" i="18"/>
  <c r="N10" i="28"/>
  <c r="O17" i="28"/>
  <c r="N18" i="28"/>
  <c r="N16" i="28"/>
  <c r="N11" i="28"/>
  <c r="AB34" i="15"/>
  <c r="I6" i="16" s="1"/>
  <c r="N21" i="28"/>
  <c r="E67" i="22"/>
  <c r="O12" i="28"/>
  <c r="O18" i="28"/>
  <c r="O7" i="28"/>
  <c r="Z34" i="15"/>
  <c r="G6" i="16" s="1"/>
  <c r="X7" i="19"/>
  <c r="Y7" i="19" s="1"/>
  <c r="M32" i="19" s="1"/>
  <c r="G8" i="16"/>
  <c r="AF36" i="15"/>
  <c r="AL36" i="15" s="1"/>
  <c r="I10" i="16"/>
  <c r="AH38" i="15"/>
  <c r="AN38" i="15" s="1"/>
  <c r="O11" i="28"/>
  <c r="O10" i="28"/>
  <c r="M6" i="28"/>
  <c r="O21" i="28"/>
  <c r="O20" i="28"/>
  <c r="E6" i="28"/>
  <c r="N24" i="28" s="1"/>
  <c r="N24" i="16"/>
  <c r="L32" i="16" s="1"/>
  <c r="G17" i="16"/>
  <c r="AF45" i="15"/>
  <c r="AL45" i="15" s="1"/>
  <c r="P5" i="18"/>
  <c r="T5" i="19"/>
  <c r="Q52" i="11"/>
  <c r="G7" i="16"/>
  <c r="AF35" i="15"/>
  <c r="AL35" i="15" s="1"/>
  <c r="G21" i="16"/>
  <c r="AF49" i="15"/>
  <c r="AL49" i="15" s="1"/>
  <c r="T19" i="19"/>
  <c r="Q66" i="11"/>
  <c r="P19" i="18"/>
  <c r="I22" i="16"/>
  <c r="AH50" i="15"/>
  <c r="AN50" i="15" s="1"/>
  <c r="D67" i="22"/>
  <c r="H12" i="28"/>
  <c r="Q11" i="16"/>
  <c r="I18" i="16"/>
  <c r="AH46" i="15"/>
  <c r="AN46" i="15" s="1"/>
  <c r="H16" i="28"/>
  <c r="Q15" i="16"/>
  <c r="O13" i="28"/>
  <c r="Q65" i="11"/>
  <c r="T18" i="19"/>
  <c r="P18" i="18"/>
  <c r="P20" i="18"/>
  <c r="T20" i="19"/>
  <c r="Q67" i="11"/>
  <c r="I13" i="16"/>
  <c r="AH41" i="15"/>
  <c r="AN41" i="15" s="1"/>
  <c r="G11" i="16"/>
  <c r="AF39" i="15"/>
  <c r="AL39" i="15" s="1"/>
  <c r="Q53" i="11"/>
  <c r="P6" i="18"/>
  <c r="T6" i="19"/>
  <c r="Q64" i="11"/>
  <c r="T17" i="19"/>
  <c r="P17" i="18"/>
  <c r="X20" i="19"/>
  <c r="Y20" i="19" s="1"/>
  <c r="M45" i="19" s="1"/>
  <c r="G13" i="16"/>
  <c r="AF41" i="15"/>
  <c r="AL41" i="15" s="1"/>
  <c r="O9" i="28"/>
  <c r="O8" i="28"/>
  <c r="I19" i="16"/>
  <c r="AH47" i="15"/>
  <c r="AN47" i="15" s="1"/>
  <c r="H20" i="28"/>
  <c r="Q19" i="16"/>
  <c r="G10" i="16"/>
  <c r="AF38" i="15"/>
  <c r="AL38" i="15" s="1"/>
  <c r="N22" i="28"/>
  <c r="Q59" i="11"/>
  <c r="P12" i="18"/>
  <c r="T12" i="19"/>
  <c r="G22" i="16"/>
  <c r="P22" i="16" s="1"/>
  <c r="AF50" i="15"/>
  <c r="AL50" i="15" s="1"/>
  <c r="Q57" i="11"/>
  <c r="P10" i="18"/>
  <c r="T10" i="19"/>
  <c r="H21" i="28"/>
  <c r="Q20" i="16"/>
  <c r="I17" i="16"/>
  <c r="AH45" i="15"/>
  <c r="AN45" i="15" s="1"/>
  <c r="O22" i="28"/>
  <c r="Q8" i="18"/>
  <c r="AA8" i="18" s="1"/>
  <c r="H30" i="18" s="1"/>
  <c r="U8" i="19"/>
  <c r="L33" i="19" s="1"/>
  <c r="N15" i="28"/>
  <c r="P21" i="18"/>
  <c r="Q68" i="11"/>
  <c r="T21" i="19"/>
  <c r="AG33" i="15"/>
  <c r="AM33" i="15" s="1"/>
  <c r="H13" i="28"/>
  <c r="Q12" i="16"/>
  <c r="H22" i="28"/>
  <c r="Q21" i="16"/>
  <c r="X9" i="19"/>
  <c r="Y9" i="19" s="1"/>
  <c r="M34" i="19" s="1"/>
  <c r="Q60" i="11"/>
  <c r="P13" i="18"/>
  <c r="T13" i="19"/>
  <c r="I7" i="16"/>
  <c r="AH35" i="15"/>
  <c r="AN35" i="15" s="1"/>
  <c r="G16" i="16"/>
  <c r="AF44" i="15"/>
  <c r="AL44" i="15" s="1"/>
  <c r="N12" i="28"/>
  <c r="T16" i="19"/>
  <c r="Q63" i="11"/>
  <c r="P16" i="18"/>
  <c r="G19" i="16"/>
  <c r="AF47" i="15"/>
  <c r="AL47" i="15" s="1"/>
  <c r="U4" i="19"/>
  <c r="L29" i="19" s="1"/>
  <c r="Q4" i="18"/>
  <c r="AA4" i="18" s="1"/>
  <c r="H26" i="18" s="1"/>
  <c r="N19" i="28"/>
  <c r="I16" i="16"/>
  <c r="AH44" i="15"/>
  <c r="AN44" i="15" s="1"/>
  <c r="H6" i="16"/>
  <c r="Q6" i="16" s="1"/>
  <c r="H11" i="28"/>
  <c r="Q10" i="16"/>
  <c r="T22" i="19"/>
  <c r="Q69" i="11"/>
  <c r="P22" i="18"/>
  <c r="Q61" i="11"/>
  <c r="P14" i="18"/>
  <c r="T14" i="19"/>
  <c r="H9" i="28"/>
  <c r="Q8" i="16"/>
  <c r="I9" i="16"/>
  <c r="AH37" i="15"/>
  <c r="AN37" i="15" s="1"/>
  <c r="H7" i="28"/>
  <c r="G20" i="16"/>
  <c r="AF48" i="15"/>
  <c r="AL48" i="15" s="1"/>
  <c r="G23" i="28"/>
  <c r="O19" i="28"/>
  <c r="G9" i="16"/>
  <c r="AF37" i="15"/>
  <c r="AL37" i="15" s="1"/>
  <c r="Q22" i="16"/>
  <c r="X21" i="19"/>
  <c r="Y21" i="19" s="1"/>
  <c r="M46" i="19" s="1"/>
  <c r="X18" i="19"/>
  <c r="Y18" i="19" s="1"/>
  <c r="M43" i="19" s="1"/>
  <c r="X19" i="19"/>
  <c r="Y19" i="19" s="1"/>
  <c r="M44" i="19" s="1"/>
  <c r="X4" i="19"/>
  <c r="Y4" i="19" s="1"/>
  <c r="M29" i="19" s="1"/>
  <c r="X12" i="19"/>
  <c r="Y12" i="19" s="1"/>
  <c r="M37" i="19" s="1"/>
  <c r="X15" i="19"/>
  <c r="Y15" i="19" s="1"/>
  <c r="M40" i="19" s="1"/>
  <c r="X11" i="19"/>
  <c r="Y11" i="19" s="1"/>
  <c r="M36" i="19" s="1"/>
  <c r="X10" i="19"/>
  <c r="Y10" i="19" s="1"/>
  <c r="M35" i="19" s="1"/>
  <c r="X5" i="19"/>
  <c r="Y5" i="19" s="1"/>
  <c r="M30" i="19" s="1"/>
  <c r="X16" i="19"/>
  <c r="Y16" i="19" s="1"/>
  <c r="M41" i="19" s="1"/>
  <c r="X13" i="19"/>
  <c r="Y13" i="19" s="1"/>
  <c r="M38" i="19" s="1"/>
  <c r="X8" i="19"/>
  <c r="Y8" i="19" s="1"/>
  <c r="M33" i="19" s="1"/>
  <c r="X17" i="19"/>
  <c r="Y17" i="19" s="1"/>
  <c r="M42" i="19" s="1"/>
  <c r="X14" i="19"/>
  <c r="Y14" i="19" s="1"/>
  <c r="M39" i="19" s="1"/>
  <c r="I15" i="16"/>
  <c r="AH43" i="15"/>
  <c r="AN43" i="15" s="1"/>
  <c r="X6" i="19"/>
  <c r="Y6" i="19" s="1"/>
  <c r="M31" i="19" s="1"/>
  <c r="H14" i="28"/>
  <c r="Q13" i="16"/>
  <c r="Q56" i="11"/>
  <c r="T9" i="19"/>
  <c r="P9" i="18"/>
  <c r="I11" i="16"/>
  <c r="AH39" i="15"/>
  <c r="AN39" i="15" s="1"/>
  <c r="I12" i="16"/>
  <c r="AH40" i="15"/>
  <c r="AN40" i="15" s="1"/>
  <c r="I8" i="16"/>
  <c r="AH36" i="15"/>
  <c r="AN36" i="15" s="1"/>
  <c r="H18" i="28"/>
  <c r="Q17" i="16"/>
  <c r="I14" i="16"/>
  <c r="AH42" i="15"/>
  <c r="AN42" i="15" s="1"/>
  <c r="O15" i="28"/>
  <c r="H17" i="28"/>
  <c r="Q16" i="16"/>
  <c r="I21" i="16"/>
  <c r="AH49" i="15"/>
  <c r="AN49" i="15" s="1"/>
  <c r="G12" i="16"/>
  <c r="AF40" i="15"/>
  <c r="AL40" i="15" s="1"/>
  <c r="N17" i="28"/>
  <c r="H10" i="28"/>
  <c r="Q9" i="16"/>
  <c r="N9" i="28"/>
  <c r="N8" i="28"/>
  <c r="H15" i="28"/>
  <c r="Q14" i="28" s="1"/>
  <c r="Q14" i="16"/>
  <c r="H19" i="28"/>
  <c r="Q18" i="16"/>
  <c r="N7" i="28"/>
  <c r="G15" i="16"/>
  <c r="AF43" i="15"/>
  <c r="AL43" i="15" s="1"/>
  <c r="Q11" i="18"/>
  <c r="AA11" i="18" s="1"/>
  <c r="H33" i="18" s="1"/>
  <c r="U11" i="19"/>
  <c r="L36" i="19" s="1"/>
  <c r="U15" i="19"/>
  <c r="L40" i="19" s="1"/>
  <c r="Q15" i="18"/>
  <c r="AA15" i="18" s="1"/>
  <c r="H37" i="18" s="1"/>
  <c r="G14" i="16"/>
  <c r="AF42" i="15"/>
  <c r="AL42" i="15" s="1"/>
  <c r="G18" i="16"/>
  <c r="AF46" i="15"/>
  <c r="AL46" i="15" s="1"/>
  <c r="I23" i="28"/>
  <c r="R22" i="16"/>
  <c r="I20" i="16"/>
  <c r="AH48" i="15"/>
  <c r="AN48" i="15" s="1"/>
  <c r="N6" i="16"/>
  <c r="Q54" i="11"/>
  <c r="T7" i="19"/>
  <c r="P7" i="18"/>
  <c r="N14" i="28"/>
  <c r="N13" i="28"/>
  <c r="H8" i="28"/>
  <c r="Q7" i="16"/>
  <c r="Q16" i="28" l="1"/>
  <c r="Q21" i="28"/>
  <c r="AH34" i="15"/>
  <c r="AN34" i="15" s="1"/>
  <c r="AH33" i="15"/>
  <c r="AN33" i="15" s="1"/>
  <c r="AF34" i="15"/>
  <c r="AL34" i="15" s="1"/>
  <c r="AF33" i="15"/>
  <c r="AL33" i="15" s="1"/>
  <c r="Q20" i="28"/>
  <c r="Q22" i="28"/>
  <c r="Q7" i="28"/>
  <c r="Q18" i="28"/>
  <c r="Q17" i="28"/>
  <c r="G20" i="28"/>
  <c r="P19" i="16"/>
  <c r="Q22" i="18"/>
  <c r="AA22" i="18" s="1"/>
  <c r="H44" i="18" s="1"/>
  <c r="U22" i="19"/>
  <c r="L47" i="19" s="1"/>
  <c r="U13" i="19"/>
  <c r="L38" i="19" s="1"/>
  <c r="Q13" i="18"/>
  <c r="AA13" i="18" s="1"/>
  <c r="H35" i="18" s="1"/>
  <c r="Q12" i="18"/>
  <c r="AA12" i="18" s="1"/>
  <c r="H34" i="18" s="1"/>
  <c r="U12" i="19"/>
  <c r="L37" i="19" s="1"/>
  <c r="G11" i="28"/>
  <c r="P10" i="16"/>
  <c r="Q15" i="28"/>
  <c r="G21" i="28"/>
  <c r="P20" i="16"/>
  <c r="Q11" i="28"/>
  <c r="Q10" i="28"/>
  <c r="Q16" i="18"/>
  <c r="AA16" i="18" s="1"/>
  <c r="H38" i="18" s="1"/>
  <c r="U16" i="19"/>
  <c r="L41" i="19" s="1"/>
  <c r="I17" i="28"/>
  <c r="R16" i="16"/>
  <c r="G13" i="28"/>
  <c r="P12" i="16"/>
  <c r="I12" i="28"/>
  <c r="R11" i="16"/>
  <c r="I9" i="28"/>
  <c r="R8" i="16"/>
  <c r="I13" i="28"/>
  <c r="R12" i="16"/>
  <c r="I18" i="28"/>
  <c r="R17" i="16"/>
  <c r="I21" i="28"/>
  <c r="R20" i="16"/>
  <c r="G6" i="28"/>
  <c r="P24" i="28" s="1"/>
  <c r="P24" i="16"/>
  <c r="L34" i="16" s="1"/>
  <c r="Q13" i="28"/>
  <c r="Q12" i="28"/>
  <c r="I6" i="28"/>
  <c r="R24" i="28" s="1"/>
  <c r="R24" i="16"/>
  <c r="L36" i="16" s="1"/>
  <c r="G7" i="28"/>
  <c r="P6" i="16"/>
  <c r="I15" i="28"/>
  <c r="R14" i="16"/>
  <c r="Q8" i="28"/>
  <c r="U20" i="19"/>
  <c r="L45" i="19" s="1"/>
  <c r="Q20" i="18"/>
  <c r="AA20" i="18" s="1"/>
  <c r="H42" i="18" s="1"/>
  <c r="U5" i="19"/>
  <c r="L30" i="19" s="1"/>
  <c r="Q5" i="18"/>
  <c r="AA5" i="18" s="1"/>
  <c r="H27" i="18" s="1"/>
  <c r="N6" i="28"/>
  <c r="G18" i="28"/>
  <c r="P17" i="16"/>
  <c r="G9" i="28"/>
  <c r="P8" i="16"/>
  <c r="G16" i="28"/>
  <c r="P15" i="16"/>
  <c r="G10" i="28"/>
  <c r="P9" i="16"/>
  <c r="H6" i="28"/>
  <c r="Q24" i="28" s="1"/>
  <c r="Q24" i="16"/>
  <c r="L35" i="16" s="1"/>
  <c r="I16" i="28"/>
  <c r="R15" i="16"/>
  <c r="U21" i="19"/>
  <c r="L46" i="19" s="1"/>
  <c r="Q21" i="18"/>
  <c r="AA21" i="18" s="1"/>
  <c r="H43" i="18" s="1"/>
  <c r="U17" i="19"/>
  <c r="L42" i="19" s="1"/>
  <c r="Q17" i="18"/>
  <c r="AA17" i="18" s="1"/>
  <c r="H39" i="18" s="1"/>
  <c r="I10" i="28"/>
  <c r="R9" i="16"/>
  <c r="G19" i="28"/>
  <c r="P18" i="16"/>
  <c r="Q9" i="18"/>
  <c r="AA9" i="18" s="1"/>
  <c r="H31" i="18" s="1"/>
  <c r="U9" i="19"/>
  <c r="L34" i="19" s="1"/>
  <c r="I7" i="28"/>
  <c r="R6" i="16"/>
  <c r="Q10" i="18"/>
  <c r="AA10" i="18" s="1"/>
  <c r="H32" i="18" s="1"/>
  <c r="U10" i="19"/>
  <c r="L35" i="19" s="1"/>
  <c r="Q19" i="28"/>
  <c r="I22" i="28"/>
  <c r="R21" i="16"/>
  <c r="I8" i="28"/>
  <c r="R7" i="16"/>
  <c r="I11" i="28"/>
  <c r="R10" i="16"/>
  <c r="Q7" i="18"/>
  <c r="AA7" i="18" s="1"/>
  <c r="H29" i="18" s="1"/>
  <c r="U7" i="19"/>
  <c r="L32" i="19" s="1"/>
  <c r="I14" i="28"/>
  <c r="R13" i="16"/>
  <c r="Q14" i="18"/>
  <c r="AA14" i="18" s="1"/>
  <c r="H36" i="18" s="1"/>
  <c r="U14" i="19"/>
  <c r="L39" i="19" s="1"/>
  <c r="G17" i="28"/>
  <c r="P16" i="16"/>
  <c r="G8" i="28"/>
  <c r="P7" i="16"/>
  <c r="G12" i="28"/>
  <c r="P11" i="16"/>
  <c r="G14" i="28"/>
  <c r="P13" i="28" s="1"/>
  <c r="I12" i="29" s="1"/>
  <c r="P13" i="16"/>
  <c r="I20" i="28"/>
  <c r="R19" i="16"/>
  <c r="G15" i="28"/>
  <c r="P14" i="28" s="1"/>
  <c r="P14" i="16"/>
  <c r="Q9" i="28"/>
  <c r="G22" i="28"/>
  <c r="P21" i="16"/>
  <c r="I19" i="28"/>
  <c r="R18" i="16"/>
  <c r="Q6" i="18"/>
  <c r="AA6" i="18" s="1"/>
  <c r="H28" i="18" s="1"/>
  <c r="U6" i="19"/>
  <c r="L31" i="19" s="1"/>
  <c r="Q18" i="18"/>
  <c r="AA18" i="18" s="1"/>
  <c r="H40" i="18" s="1"/>
  <c r="U18" i="19"/>
  <c r="L43" i="19" s="1"/>
  <c r="U19" i="19"/>
  <c r="L44" i="19" s="1"/>
  <c r="Q19" i="18"/>
  <c r="AA19" i="18" s="1"/>
  <c r="H41" i="18" s="1"/>
  <c r="R21" i="28" l="1"/>
  <c r="J20" i="29" s="1"/>
  <c r="P7" i="28"/>
  <c r="P21" i="28"/>
  <c r="I20" i="29" s="1"/>
  <c r="R9" i="28"/>
  <c r="J8" i="29" s="1"/>
  <c r="P9" i="28"/>
  <c r="H8" i="29" s="1"/>
  <c r="M9" i="29" s="1"/>
  <c r="P20" i="28"/>
  <c r="R11" i="28"/>
  <c r="J10" i="29" s="1"/>
  <c r="P22" i="28"/>
  <c r="I21" i="29" s="1"/>
  <c r="J23" i="29"/>
  <c r="M30" i="29"/>
  <c r="R13" i="28"/>
  <c r="J12" i="29" s="1"/>
  <c r="R12" i="28"/>
  <c r="J11" i="29" s="1"/>
  <c r="Q6" i="28"/>
  <c r="I13" i="29"/>
  <c r="H13" i="29"/>
  <c r="M14" i="29" s="1"/>
  <c r="R22" i="28"/>
  <c r="J21" i="29" s="1"/>
  <c r="H12" i="29"/>
  <c r="M13" i="29" s="1"/>
  <c r="I23" i="29"/>
  <c r="H23" i="29"/>
  <c r="H20" i="29"/>
  <c r="M21" i="29" s="1"/>
  <c r="R8" i="28"/>
  <c r="J7" i="29" s="1"/>
  <c r="R7" i="28"/>
  <c r="J6" i="29" s="1"/>
  <c r="I8" i="29"/>
  <c r="P16" i="28"/>
  <c r="P15" i="28"/>
  <c r="R6" i="28"/>
  <c r="R15" i="28"/>
  <c r="J14" i="29" s="1"/>
  <c r="P8" i="28"/>
  <c r="P12" i="28"/>
  <c r="P19" i="28"/>
  <c r="R20" i="28"/>
  <c r="J19" i="29" s="1"/>
  <c r="R19" i="28"/>
  <c r="J18" i="29" s="1"/>
  <c r="R10" i="28"/>
  <c r="J9" i="29" s="1"/>
  <c r="P6" i="28"/>
  <c r="R16" i="28"/>
  <c r="J15" i="29" s="1"/>
  <c r="P11" i="28"/>
  <c r="P10" i="28"/>
  <c r="R14" i="28"/>
  <c r="J13" i="29" s="1"/>
  <c r="I6" i="29"/>
  <c r="H6" i="29"/>
  <c r="M7" i="29" s="1"/>
  <c r="P18" i="28"/>
  <c r="P17" i="28"/>
  <c r="R18" i="28"/>
  <c r="R17" i="28"/>
  <c r="J16" i="29" s="1"/>
  <c r="J17" i="29"/>
  <c r="H21" i="29" l="1"/>
  <c r="M22" i="29" s="1"/>
  <c r="I19" i="29"/>
  <c r="H19" i="29"/>
  <c r="M20" i="29" s="1"/>
  <c r="N21" i="29" s="1"/>
  <c r="M34" i="29"/>
  <c r="N14" i="29"/>
  <c r="I14" i="29"/>
  <c r="N15" i="29" s="1"/>
  <c r="O16" i="29" s="1"/>
  <c r="H14" i="29"/>
  <c r="M15" i="29" s="1"/>
  <c r="M35" i="29"/>
  <c r="I5" i="29"/>
  <c r="H5" i="29"/>
  <c r="M6" i="29" s="1"/>
  <c r="N7" i="29" s="1"/>
  <c r="O8" i="29" s="1"/>
  <c r="N22" i="29"/>
  <c r="O22" i="29" s="1"/>
  <c r="J5" i="29"/>
  <c r="I10" i="29"/>
  <c r="H10" i="29"/>
  <c r="M11" i="29" s="1"/>
  <c r="I17" i="29"/>
  <c r="H17" i="29"/>
  <c r="M18" i="29" s="1"/>
  <c r="I7" i="29"/>
  <c r="N8" i="29" s="1"/>
  <c r="H7" i="29"/>
  <c r="M8" i="29" s="1"/>
  <c r="I15" i="29"/>
  <c r="H15" i="29"/>
  <c r="M16" i="29" s="1"/>
  <c r="I16" i="29"/>
  <c r="H16" i="29"/>
  <c r="M17" i="29" s="1"/>
  <c r="N18" i="29" s="1"/>
  <c r="O19" i="29" s="1"/>
  <c r="I18" i="29"/>
  <c r="H18" i="29"/>
  <c r="M19" i="29" s="1"/>
  <c r="N20" i="29" s="1"/>
  <c r="O21" i="29" s="1"/>
  <c r="I11" i="29"/>
  <c r="H11" i="29"/>
  <c r="M12" i="29" s="1"/>
  <c r="I9" i="29"/>
  <c r="N10" i="29" s="1"/>
  <c r="O11" i="29" s="1"/>
  <c r="H9" i="29"/>
  <c r="M10" i="29" s="1"/>
  <c r="N17" i="29" l="1"/>
  <c r="O18" i="29" s="1"/>
  <c r="N16" i="29"/>
  <c r="O17" i="29" s="1"/>
  <c r="O9" i="29"/>
  <c r="O29" i="29"/>
  <c r="N11" i="29"/>
  <c r="N31" i="29"/>
  <c r="M31" i="29"/>
  <c r="N19" i="29"/>
  <c r="O20" i="29" s="1"/>
  <c r="N29" i="29"/>
  <c r="M29" i="29"/>
  <c r="N9" i="29"/>
  <c r="N13" i="29"/>
  <c r="M33" i="29"/>
  <c r="N35" i="29"/>
  <c r="O15" i="29"/>
  <c r="M32" i="29"/>
  <c r="N12" i="29"/>
  <c r="O13" i="29" s="1"/>
  <c r="N33" i="29" l="1"/>
  <c r="M36" i="29"/>
  <c r="M37" i="29" s="1"/>
  <c r="N32" i="29"/>
  <c r="O12" i="29"/>
  <c r="O33" i="29" s="1"/>
  <c r="O32" i="29"/>
  <c r="O34" i="29"/>
  <c r="O14" i="29"/>
  <c r="O35" i="29" s="1"/>
  <c r="N34" i="29"/>
  <c r="O30" i="29"/>
  <c r="O10" i="29"/>
  <c r="O31" i="29" s="1"/>
  <c r="N30" i="29"/>
  <c r="M5" i="29" l="1"/>
  <c r="N36" i="29"/>
  <c r="N37" i="29" s="1"/>
  <c r="O36" i="29"/>
  <c r="O37" i="29" s="1"/>
  <c r="N6" i="29"/>
  <c r="O7" i="29" s="1"/>
  <c r="M23" i="29"/>
  <c r="N5" i="29" l="1"/>
  <c r="O6" i="29" s="1"/>
  <c r="O5" i="29"/>
  <c r="N23" i="29" l="1"/>
  <c r="O23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Chars Lee</author>
  </authors>
  <commentList>
    <comment ref="C32" authorId="0" shapeId="0" xr:uid="{B9740449-C462-4C9B-9A86-488E53C5B62D}">
      <text>
        <r>
          <rPr>
            <sz val="9"/>
            <color indexed="81"/>
            <rFont val="Tahoma"/>
            <family val="2"/>
          </rPr>
          <t xml:space="preserve">No vi el error mencionado, aún comparando con mi compañero Cruz. Considero que al tener muy pocos nacimientos no cambia el número de 50 años y más, solo son décimales y a la hora de redondear queda igual.
</t>
        </r>
      </text>
    </comment>
    <comment ref="AG44" authorId="0" shapeId="0" xr:uid="{562B2B53-3575-4A54-A104-1F4832F43C98}">
      <text>
        <r>
          <rPr>
            <b/>
            <sz val="9"/>
            <color indexed="81"/>
            <rFont val="Tahoma"/>
            <family val="2"/>
          </rPr>
          <t>Aquí si corregí lo solicitado, agradezco mucho ese detalle ya que si cambian los datos más adelante.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<sst xmlns="http://schemas.openxmlformats.org/spreadsheetml/2006/main" count="1582" uniqueCount="359">
  <si>
    <t>Nacimientos</t>
  </si>
  <si>
    <t>Ent y mun de registro : Zacatecas</t>
  </si>
  <si>
    <t/>
  </si>
  <si>
    <t>Consulta de: Nacimientos registrados   Por: Edad madre al nacimiento   Según: Año de registro y Sexo</t>
  </si>
  <si>
    <t>Edad</t>
  </si>
  <si>
    <t>Hombre</t>
  </si>
  <si>
    <t>Mujer</t>
  </si>
  <si>
    <t>Menor de 15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</si>
  <si>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</si>
  <si>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</si>
  <si>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</si>
  <si>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</si>
  <si>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</si>
  <si>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</si>
  <si>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</si>
  <si>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 y más años</t>
  </si>
  <si>
    <t>No especificado</t>
  </si>
  <si>
    <t>Prorrateo</t>
  </si>
  <si>
    <t>Nacimientos Corregidos</t>
  </si>
  <si>
    <t>Total</t>
  </si>
  <si>
    <t>Año</t>
  </si>
  <si>
    <t>FUENTE: INEGI. Estadísticas de mortalidad.</t>
  </si>
  <si>
    <t>85 años y más</t>
  </si>
  <si>
    <t>80-84 años</t>
  </si>
  <si>
    <t>75-79 años</t>
  </si>
  <si>
    <t>70-74 años</t>
  </si>
  <si>
    <t>65-69 años</t>
  </si>
  <si>
    <t>60-64 años</t>
  </si>
  <si>
    <t>55-59 años</t>
  </si>
  <si>
    <t>50-54 años</t>
  </si>
  <si>
    <t>45-49 años</t>
  </si>
  <si>
    <t>40-44 años</t>
  </si>
  <si>
    <t>35-39 años</t>
  </si>
  <si>
    <t>30-34 años</t>
  </si>
  <si>
    <t>25-29 años</t>
  </si>
  <si>
    <t>20-24 años</t>
  </si>
  <si>
    <t>15-19 años</t>
  </si>
  <si>
    <t>10-14 años</t>
  </si>
  <si>
    <t>5-9 años</t>
  </si>
  <si>
    <t>4 años</t>
  </si>
  <si>
    <t>3 años</t>
  </si>
  <si>
    <t>2 años</t>
  </si>
  <si>
    <t>1 año</t>
  </si>
  <si>
    <t>11 meses</t>
  </si>
  <si>
    <t>10 meses</t>
  </si>
  <si>
    <t>9 meses</t>
  </si>
  <si>
    <t>8 meses</t>
  </si>
  <si>
    <t>7 meses</t>
  </si>
  <si>
    <t>6 meses</t>
  </si>
  <si>
    <t>5 meses</t>
  </si>
  <si>
    <t>4 meses</t>
  </si>
  <si>
    <t>3 meses</t>
  </si>
  <si>
    <t>2 meses</t>
  </si>
  <si>
    <t>1 mes</t>
  </si>
  <si>
    <t>Tercera semana</t>
  </si>
  <si>
    <t>Segunda semana</t>
  </si>
  <si>
    <t>Primera semana</t>
  </si>
  <si>
    <t>6 días</t>
  </si>
  <si>
    <t>5 días</t>
  </si>
  <si>
    <t>4 días</t>
  </si>
  <si>
    <t>3 días</t>
  </si>
  <si>
    <t>2 días</t>
  </si>
  <si>
    <t>1 día</t>
  </si>
  <si>
    <t>0 días</t>
  </si>
  <si>
    <t>Consulta de: Defunciones generales   Por: Edad   Según: Año de registro y Sexo</t>
  </si>
  <si>
    <t>Defunciones registradas (mortalidad general)</t>
  </si>
  <si>
    <t>Clase viernes 09 sep 2022</t>
  </si>
  <si>
    <t>CRECIMIENTO GEOMÉTRICO</t>
  </si>
  <si>
    <t>Fecha de referencia</t>
  </si>
  <si>
    <t>Mitad de año</t>
  </si>
  <si>
    <t>Grupo de edad</t>
  </si>
  <si>
    <t>De 5 a 9 años</t>
  </si>
  <si>
    <t>De 10 a 14 años</t>
  </si>
  <si>
    <t>De 50 a 54 años</t>
  </si>
  <si>
    <t>De 55 a 59 años</t>
  </si>
  <si>
    <t>De 60 a 64 años</t>
  </si>
  <si>
    <t>De 65 a 69 años</t>
  </si>
  <si>
    <t>De 70 a 74 años</t>
  </si>
  <si>
    <t>De 75 a 79 años</t>
  </si>
  <si>
    <t>De 80 a 84 años</t>
  </si>
  <si>
    <t>De 85 años y más</t>
  </si>
  <si>
    <t>Mujeres</t>
  </si>
  <si>
    <t>Población de mujeres a mitad de año, Zacatecas 2015</t>
  </si>
  <si>
    <t>Población de mujeres a mitad de año, Zacatecas 2020</t>
  </si>
  <si>
    <t>Población de mujeres a mitad de año, Zacatecas 2010</t>
  </si>
  <si>
    <t>Factor de separación</t>
  </si>
  <si>
    <r>
      <t>K</t>
    </r>
    <r>
      <rPr>
        <b/>
        <vertAlign val="superscript"/>
        <sz val="11"/>
        <rFont val="Calibri"/>
        <family val="2"/>
        <scheme val="minor"/>
      </rPr>
      <t>t</t>
    </r>
    <r>
      <rPr>
        <b/>
        <vertAlign val="subscript"/>
        <sz val="11"/>
        <rFont val="Calibri"/>
        <family val="2"/>
        <scheme val="minor"/>
      </rPr>
      <t>1</t>
    </r>
  </si>
  <si>
    <r>
      <t>K</t>
    </r>
    <r>
      <rPr>
        <b/>
        <vertAlign val="superscript"/>
        <sz val="11"/>
        <rFont val="Calibri"/>
        <family val="2"/>
        <scheme val="minor"/>
      </rPr>
      <t>t</t>
    </r>
    <r>
      <rPr>
        <b/>
        <vertAlign val="subscript"/>
        <sz val="11"/>
        <rFont val="Calibri"/>
        <family val="2"/>
        <scheme val="minor"/>
      </rPr>
      <t>2</t>
    </r>
  </si>
  <si>
    <r>
      <t>K</t>
    </r>
    <r>
      <rPr>
        <b/>
        <vertAlign val="superscript"/>
        <sz val="11"/>
        <rFont val="Calibri"/>
        <family val="2"/>
        <scheme val="minor"/>
      </rPr>
      <t>t</t>
    </r>
    <r>
      <rPr>
        <b/>
        <vertAlign val="subscript"/>
        <sz val="11"/>
        <rFont val="Calibri"/>
        <family val="2"/>
        <scheme val="minor"/>
      </rPr>
      <t>3</t>
    </r>
  </si>
  <si>
    <r>
      <t>K</t>
    </r>
    <r>
      <rPr>
        <b/>
        <vertAlign val="superscript"/>
        <sz val="11"/>
        <rFont val="Calibri"/>
        <family val="2"/>
        <scheme val="minor"/>
      </rPr>
      <t>t</t>
    </r>
    <r>
      <rPr>
        <b/>
        <vertAlign val="subscript"/>
        <sz val="11"/>
        <rFont val="Calibri"/>
        <family val="2"/>
        <scheme val="minor"/>
      </rPr>
      <t>4</t>
    </r>
  </si>
  <si>
    <t>Factor de separación de cero años cumplidos</t>
  </si>
  <si>
    <t>Año &gt;&gt;&gt;</t>
  </si>
  <si>
    <r>
      <t>K</t>
    </r>
    <r>
      <rPr>
        <b/>
        <vertAlign val="superscript"/>
        <sz val="11"/>
        <rFont val="Calibri"/>
        <family val="2"/>
        <scheme val="minor"/>
      </rPr>
      <t>t</t>
    </r>
    <r>
      <rPr>
        <b/>
        <vertAlign val="subscript"/>
        <sz val="11"/>
        <rFont val="Calibri"/>
        <family val="2"/>
        <scheme val="minor"/>
      </rPr>
      <t xml:space="preserve">0 </t>
    </r>
    <r>
      <rPr>
        <b/>
        <sz val="11"/>
        <rFont val="Calibri"/>
        <family val="2"/>
        <scheme val="minor"/>
      </rPr>
      <t>Mujeres</t>
    </r>
  </si>
  <si>
    <t>Nacimientos Mujeres</t>
  </si>
  <si>
    <t xml:space="preserve">Mujeres </t>
  </si>
  <si>
    <t>Defunciones Mujeres</t>
  </si>
  <si>
    <t>Defunciones</t>
  </si>
  <si>
    <t>0 años Mujeres</t>
  </si>
  <si>
    <t>1 año Mujeres</t>
  </si>
  <si>
    <t>2 años Mujeres</t>
  </si>
  <si>
    <t>3 años Mujeres</t>
  </si>
  <si>
    <t>4 años Mujeres</t>
  </si>
  <si>
    <t>MUJERES</t>
  </si>
  <si>
    <t>t &gt;&gt;&gt;</t>
  </si>
  <si>
    <t>Edad años 
cumplidos</t>
  </si>
  <si>
    <t>Población al 
01 enero</t>
  </si>
  <si>
    <t>Población al 
31 diciembre</t>
  </si>
  <si>
    <t>Población al 
30 junio</t>
  </si>
  <si>
    <t>Pob 0-1 años</t>
  </si>
  <si>
    <t>Pob 1-4 años</t>
  </si>
  <si>
    <t>Tasa Bruta de Mortalidad</t>
  </si>
  <si>
    <t>Tasa Tipificada de Mortalidad</t>
  </si>
  <si>
    <t>Año 2020</t>
  </si>
  <si>
    <t>Tasa Bruta de Mortalidad (TBM)</t>
  </si>
  <si>
    <t>Tasa Tipificada de Mortalidad (TTM)</t>
  </si>
  <si>
    <t>Tasas Específicas de Mortalidad</t>
  </si>
  <si>
    <t xml:space="preserve">Tasas Específicas de Mortalidad (TEM) </t>
  </si>
  <si>
    <t>Población Tipo (2020)</t>
  </si>
  <si>
    <t xml:space="preserve">Edad </t>
  </si>
  <si>
    <t>Tasa Mortalidad Infantil</t>
  </si>
  <si>
    <t>Menores a 1 año</t>
  </si>
  <si>
    <t>De 1 a 4 años</t>
  </si>
  <si>
    <t>1-4 años</t>
  </si>
  <si>
    <t>Nacimientos De Mujeres</t>
  </si>
  <si>
    <t>Muertes Neonatales</t>
  </si>
  <si>
    <t>Muertes Postnatales</t>
  </si>
  <si>
    <t>Muertes Infantiles</t>
  </si>
  <si>
    <t xml:space="preserve">Tasa de Mortalidad </t>
  </si>
  <si>
    <t>Mortalidad Neonatal</t>
  </si>
  <si>
    <t xml:space="preserve">Mortalidad Postnatal </t>
  </si>
  <si>
    <t>Mortalidad Infantil</t>
  </si>
  <si>
    <t>Tasa de Mortalidad Por Cada 1000 Nacimientos</t>
  </si>
  <si>
    <t>x</t>
  </si>
  <si>
    <t>n</t>
  </si>
  <si>
    <r>
      <rPr>
        <b/>
        <sz val="9"/>
        <rFont val="Calibri"/>
        <family val="2"/>
        <scheme val="minor"/>
      </rPr>
      <t>n</t>
    </r>
    <r>
      <rPr>
        <b/>
        <sz val="14"/>
        <rFont val="Calibri"/>
        <family val="2"/>
        <scheme val="minor"/>
      </rPr>
      <t>a</t>
    </r>
    <r>
      <rPr>
        <b/>
        <sz val="9"/>
        <rFont val="Calibri"/>
        <family val="2"/>
        <scheme val="minor"/>
      </rPr>
      <t>x</t>
    </r>
  </si>
  <si>
    <r>
      <t>n</t>
    </r>
    <r>
      <rPr>
        <b/>
        <sz val="14"/>
        <rFont val="Calibri"/>
        <family val="2"/>
        <scheme val="minor"/>
      </rPr>
      <t>m</t>
    </r>
    <r>
      <rPr>
        <b/>
        <sz val="9"/>
        <rFont val="Calibri"/>
        <family val="2"/>
        <scheme val="minor"/>
      </rPr>
      <t>x</t>
    </r>
  </si>
  <si>
    <r>
      <t>n</t>
    </r>
    <r>
      <rPr>
        <b/>
        <sz val="14"/>
        <rFont val="Calibri"/>
        <family val="2"/>
        <scheme val="minor"/>
      </rPr>
      <t>q</t>
    </r>
    <r>
      <rPr>
        <b/>
        <sz val="9"/>
        <rFont val="Calibri"/>
        <family val="2"/>
        <scheme val="minor"/>
      </rPr>
      <t>x</t>
    </r>
  </si>
  <si>
    <r>
      <rPr>
        <b/>
        <sz val="14"/>
        <rFont val="Calibri"/>
        <family val="2"/>
        <scheme val="minor"/>
      </rPr>
      <t>l</t>
    </r>
    <r>
      <rPr>
        <b/>
        <sz val="9"/>
        <rFont val="Calibri"/>
        <family val="2"/>
        <scheme val="minor"/>
      </rPr>
      <t>x</t>
    </r>
  </si>
  <si>
    <r>
      <t>n</t>
    </r>
    <r>
      <rPr>
        <b/>
        <sz val="14"/>
        <rFont val="Calibri"/>
        <family val="2"/>
        <scheme val="minor"/>
      </rPr>
      <t>d</t>
    </r>
    <r>
      <rPr>
        <b/>
        <sz val="9"/>
        <rFont val="Calibri"/>
        <family val="2"/>
        <scheme val="minor"/>
      </rPr>
      <t>x</t>
    </r>
  </si>
  <si>
    <r>
      <t>n</t>
    </r>
    <r>
      <rPr>
        <b/>
        <sz val="14"/>
        <rFont val="Calibri"/>
        <family val="2"/>
        <scheme val="minor"/>
      </rPr>
      <t>L</t>
    </r>
    <r>
      <rPr>
        <b/>
        <sz val="9"/>
        <rFont val="Calibri"/>
        <family val="2"/>
        <scheme val="minor"/>
      </rPr>
      <t>x</t>
    </r>
  </si>
  <si>
    <r>
      <rPr>
        <b/>
        <sz val="14"/>
        <rFont val="Calibri"/>
        <family val="2"/>
        <scheme val="minor"/>
      </rPr>
      <t>T</t>
    </r>
    <r>
      <rPr>
        <b/>
        <sz val="9"/>
        <rFont val="Calibri"/>
        <family val="2"/>
        <scheme val="minor"/>
      </rPr>
      <t>x</t>
    </r>
  </si>
  <si>
    <r>
      <rPr>
        <b/>
        <sz val="14"/>
        <rFont val="Calibri"/>
        <family val="2"/>
        <scheme val="minor"/>
      </rPr>
      <t>e</t>
    </r>
    <r>
      <rPr>
        <b/>
        <sz val="9"/>
        <rFont val="Calibri"/>
        <family val="2"/>
        <scheme val="minor"/>
      </rPr>
      <t>x</t>
    </r>
  </si>
  <si>
    <t>w</t>
  </si>
  <si>
    <t>TABLA DE VIDA,ZACATECAS 2010</t>
  </si>
  <si>
    <t>TABLA DE VIDA, ZACATECAS 2015</t>
  </si>
  <si>
    <t>TABLA DE VIDA, ZACATECAS 2020</t>
  </si>
  <si>
    <t>PROBABILIDADES DE MUERTE nqx</t>
  </si>
  <si>
    <t>PROBABILIDADES DE SOBREVIVENCIA lx</t>
  </si>
  <si>
    <t>LOGITO DE LA SERIE OBSERVADA y(x)</t>
  </si>
  <si>
    <t>ESTÁNDAR MEXICANO FEMENINO</t>
  </si>
  <si>
    <r>
      <rPr>
        <b/>
        <sz val="9"/>
        <color theme="1"/>
        <rFont val="Calibri"/>
        <family val="2"/>
      </rPr>
      <t>y</t>
    </r>
    <r>
      <rPr>
        <b/>
        <vertAlign val="superscript"/>
        <sz val="9"/>
        <color theme="1"/>
        <rFont val="Calibri"/>
        <family val="2"/>
      </rPr>
      <t>S</t>
    </r>
    <r>
      <rPr>
        <b/>
        <sz val="9"/>
        <color theme="1"/>
        <rFont val="Calibri"/>
        <family val="2"/>
      </rPr>
      <t>(x)</t>
    </r>
  </si>
  <si>
    <t>TMI</t>
  </si>
  <si>
    <t>Menor a 1 año</t>
  </si>
  <si>
    <r>
      <rPr>
        <vertAlign val="subscript"/>
        <sz val="9"/>
        <color rgb="FF000000"/>
        <rFont val="Calibri"/>
        <family val="2"/>
      </rPr>
      <t>1</t>
    </r>
    <r>
      <rPr>
        <sz val="9"/>
        <color theme="1"/>
        <rFont val="Calibri"/>
        <family val="2"/>
      </rPr>
      <t>f</t>
    </r>
    <r>
      <rPr>
        <vertAlign val="subscript"/>
        <sz val="9"/>
        <color rgb="FF000000"/>
        <rFont val="Calibri"/>
        <family val="2"/>
      </rPr>
      <t>0</t>
    </r>
  </si>
  <si>
    <t>Factor de separación 0 a 1 años (Lexis)</t>
  </si>
  <si>
    <r>
      <rPr>
        <vertAlign val="subscript"/>
        <sz val="9"/>
        <color rgb="FF000000"/>
        <rFont val="Calibri"/>
        <family val="2"/>
      </rPr>
      <t>4</t>
    </r>
    <r>
      <rPr>
        <sz val="9"/>
        <color theme="1"/>
        <rFont val="Calibri"/>
        <family val="2"/>
      </rPr>
      <t>f</t>
    </r>
    <r>
      <rPr>
        <vertAlign val="subscript"/>
        <sz val="9"/>
        <color rgb="FF000000"/>
        <rFont val="Calibri"/>
        <family val="2"/>
      </rPr>
      <t>1</t>
    </r>
  </si>
  <si>
    <t>y(x) CORREGIDAS</t>
  </si>
  <si>
    <r>
      <rPr>
        <b/>
        <sz val="9"/>
        <color rgb="FF000000"/>
        <rFont val="Calibri"/>
        <family val="2"/>
      </rPr>
      <t>Y</t>
    </r>
    <r>
      <rPr>
        <b/>
        <vertAlign val="superscript"/>
        <sz val="9"/>
        <color rgb="FF000000"/>
        <rFont val="Calibri"/>
        <family val="2"/>
      </rPr>
      <t>I</t>
    </r>
    <r>
      <rPr>
        <b/>
        <vertAlign val="subscript"/>
        <sz val="9"/>
        <color rgb="FF000000"/>
        <rFont val="Calibri"/>
        <family val="2"/>
      </rPr>
      <t>O</t>
    </r>
  </si>
  <si>
    <r>
      <rPr>
        <b/>
        <vertAlign val="subscript"/>
        <sz val="9"/>
        <color theme="1"/>
        <rFont val="Calibri"/>
        <family val="2"/>
      </rPr>
      <t>n</t>
    </r>
    <r>
      <rPr>
        <b/>
        <sz val="9"/>
        <color theme="1"/>
        <rFont val="Calibri"/>
        <family val="2"/>
      </rPr>
      <t>m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</si>
  <si>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sz val="9"/>
        <color theme="1"/>
        <rFont val="Calibri"/>
        <family val="2"/>
      </rPr>
      <t>l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</si>
  <si>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vertAlign val="subscript"/>
        <sz val="9"/>
        <color theme="1"/>
        <rFont val="Calibri"/>
        <family val="2"/>
      </rPr>
      <t>n</t>
    </r>
    <r>
      <rPr>
        <b/>
        <sz val="9"/>
        <color theme="1"/>
        <rFont val="Calibri"/>
        <family val="2"/>
      </rPr>
      <t>q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</si>
  <si>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sz val="9"/>
        <color theme="1"/>
        <rFont val="Calibri"/>
        <family val="2"/>
      </rPr>
      <t>n</t>
    </r>
    <r>
      <rPr>
        <b/>
        <sz val="9"/>
        <color theme="1"/>
        <rFont val="Calibri"/>
        <family val="2"/>
      </rPr>
      <t>d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</si>
  <si>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vertAlign val="subscript"/>
        <sz val="9"/>
        <color theme="1"/>
        <rFont val="Calibri"/>
        <family val="2"/>
      </rPr>
      <t>n</t>
    </r>
    <r>
      <rPr>
        <b/>
        <sz val="9"/>
        <color theme="1"/>
        <rFont val="Calibri"/>
        <family val="2"/>
      </rPr>
      <t>L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</si>
  <si>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sz val="9"/>
        <color theme="1"/>
        <rFont val="Calibri"/>
        <family val="2"/>
      </rPr>
      <t>T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</si>
  <si>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sz val="9"/>
        <color theme="1"/>
        <rFont val="Calibri"/>
        <family val="2"/>
      </rPr>
      <t>e</t>
    </r>
    <r>
      <rPr>
        <b/>
        <vertAlign val="subscript"/>
        <sz val="9"/>
        <color theme="1"/>
        <rFont val="Calibri"/>
        <family val="2"/>
      </rPr>
      <t>x</t>
    </r>
  </si>
  <si>
    <r>
      <rPr>
        <b/>
        <sz val="9"/>
        <color rgb="FF000000"/>
        <rFont val="Calibri"/>
        <family val="2"/>
      </rPr>
      <t>Y</t>
    </r>
    <r>
      <rPr>
        <b/>
        <vertAlign val="superscript"/>
        <sz val="9"/>
        <color rgb="FF000000"/>
        <rFont val="Calibri"/>
        <family val="2"/>
      </rPr>
      <t>II</t>
    </r>
    <r>
      <rPr>
        <b/>
        <vertAlign val="subscript"/>
        <sz val="9"/>
        <color rgb="FF000000"/>
        <rFont val="Calibri"/>
        <family val="2"/>
      </rPr>
      <t>O</t>
    </r>
  </si>
  <si>
    <r>
      <rPr>
        <b/>
        <sz val="9"/>
        <color rgb="FF000000"/>
        <rFont val="Calibri"/>
        <family val="2"/>
      </rPr>
      <t>Y</t>
    </r>
    <r>
      <rPr>
        <b/>
        <vertAlign val="superscript"/>
        <sz val="9"/>
        <color rgb="FF000000"/>
        <rFont val="Calibri"/>
        <family val="2"/>
      </rPr>
      <t>I</t>
    </r>
    <r>
      <rPr>
        <b/>
        <vertAlign val="subscript"/>
        <sz val="9"/>
        <color rgb="FF000000"/>
        <rFont val="Calibri"/>
        <family val="2"/>
      </rPr>
      <t>S</t>
    </r>
  </si>
  <si>
    <r>
      <rPr>
        <b/>
        <sz val="9"/>
        <color rgb="FF000000"/>
        <rFont val="Calibri"/>
        <family val="2"/>
      </rPr>
      <t>Y</t>
    </r>
    <r>
      <rPr>
        <b/>
        <vertAlign val="superscript"/>
        <sz val="9"/>
        <color rgb="FF000000"/>
        <rFont val="Calibri"/>
        <family val="2"/>
      </rPr>
      <t>II</t>
    </r>
    <r>
      <rPr>
        <b/>
        <vertAlign val="subscript"/>
        <sz val="9"/>
        <color rgb="FF000000"/>
        <rFont val="Calibri"/>
        <family val="2"/>
      </rPr>
      <t>S</t>
    </r>
  </si>
  <si>
    <t>Beta</t>
  </si>
  <si>
    <t>Alfa</t>
  </si>
  <si>
    <t>alfa &lt; 0</t>
  </si>
  <si>
    <t xml:space="preserve">lx observada &gt; lx estándar, 
el nivel de la mortalidad es mayor en la estándar que en la observada. </t>
  </si>
  <si>
    <t>Beta &gt; 1</t>
  </si>
  <si>
    <t>Se muere más la población adulta 
en la tabla observada que en la estándar</t>
  </si>
  <si>
    <t>PROBABILIDADES DE MUERTE  2010</t>
  </si>
  <si>
    <r>
      <rPr>
        <b/>
        <sz val="8"/>
        <color theme="1"/>
        <rFont val="Calibri"/>
        <family val="2"/>
      </rPr>
      <t>n</t>
    </r>
    <r>
      <rPr>
        <b/>
        <sz val="12"/>
        <color theme="1"/>
        <rFont val="Calibri"/>
        <family val="2"/>
      </rPr>
      <t>q</t>
    </r>
    <r>
      <rPr>
        <b/>
        <sz val="8"/>
        <color theme="1"/>
        <rFont val="Calibri"/>
        <family val="2"/>
      </rPr>
      <t>x</t>
    </r>
  </si>
  <si>
    <r>
      <rPr>
        <b/>
        <sz val="8"/>
        <color theme="1"/>
        <rFont val="Calibri"/>
        <family val="2"/>
      </rPr>
      <t>n</t>
    </r>
    <r>
      <rPr>
        <b/>
        <sz val="12"/>
        <color theme="1"/>
        <rFont val="Calibri"/>
        <family val="2"/>
      </rPr>
      <t>q</t>
    </r>
    <r>
      <rPr>
        <b/>
        <sz val="8"/>
        <color theme="1"/>
        <rFont val="Calibri"/>
        <family val="2"/>
      </rPr>
      <t>x</t>
    </r>
    <r>
      <rPr>
        <b/>
        <sz val="9"/>
        <color theme="1"/>
        <rFont val="Calibri"/>
        <family val="2"/>
      </rPr>
      <t xml:space="preserve">
Corregida</t>
    </r>
  </si>
  <si>
    <t>TABLA DE VIDA (Metodo Logito), ZACATECAS 2010</t>
  </si>
  <si>
    <t>PROBABILIDADES DE MUERTE  2015</t>
  </si>
  <si>
    <t>TABLA DE VIDA (Metodo Logito), ZACATECAS 2015</t>
  </si>
  <si>
    <t>PROBABILIDADES DE MUERTE 2020</t>
  </si>
  <si>
    <t>TABLA DE VIDA (Metodo Logito), ZACATECAS 2020</t>
  </si>
  <si>
    <t>Corrección</t>
  </si>
  <si>
    <t>Beta Proyectada</t>
  </si>
  <si>
    <t>l(x) CORREGIDAS</t>
  </si>
  <si>
    <t>nqx</t>
  </si>
  <si>
    <t>nLx</t>
  </si>
  <si>
    <t>Tx</t>
  </si>
  <si>
    <r>
      <rPr>
        <b/>
        <sz val="9"/>
        <color theme="0"/>
        <rFont val="Calibri"/>
        <family val="2"/>
      </rPr>
      <t>e</t>
    </r>
    <r>
      <rPr>
        <b/>
        <vertAlign val="subscript"/>
        <sz val="9"/>
        <color theme="0"/>
        <rFont val="Calibri"/>
        <family val="2"/>
      </rPr>
      <t>x</t>
    </r>
  </si>
  <si>
    <t>RELACIÓN DE SOBREVIVENCIA</t>
  </si>
  <si>
    <t>Pb</t>
  </si>
  <si>
    <t xml:space="preserve">Año </t>
  </si>
  <si>
    <t>Menores de 1 año</t>
  </si>
  <si>
    <t>Ciertas enfermedades infecciosas
 y parasitarias (A00-B99)</t>
  </si>
  <si>
    <t>Tumores (neoplasias) 
(C00-D48)</t>
  </si>
  <si>
    <t>Enfermedades de la sangre y de los órganos hematopoyéticos, 
y ciertos trastornos que afectan el mecanismo de la inmunidad (D50-D89)</t>
  </si>
  <si>
    <t>Enfermedades endócrinas, nutricionales
 y metabólicas (E00-E90)</t>
  </si>
  <si>
    <t>Trastornos mentales y del
 comportamiento (F00-F99)</t>
  </si>
  <si>
    <t>Enfermedades del sistema
 nervioso (G00-G99)</t>
  </si>
  <si>
    <t>Enfermedades del sistema 
circulatorio (I00-I99)</t>
  </si>
  <si>
    <t>Enfermedades del sistema
 respiratorio (J00-J99)</t>
  </si>
  <si>
    <t>Enfermedades del sistema 
digestivo (K00-K93)</t>
  </si>
  <si>
    <t>Enfermedades de la piel y del 
tejido subcutáneo (L00-L99)</t>
  </si>
  <si>
    <t>Enfermedades del sistema osteomuscular 
y del tejido conjuntivo (M00-M99)</t>
  </si>
  <si>
    <t>Enfermedades del sistema 
genitourinario (N00-N99)</t>
  </si>
  <si>
    <t>Embarazo, parto 
y puerperio (O00-O99)</t>
  </si>
  <si>
    <t>Ciertas afecciones originadas en 
el periodo perinatal (P00-P96)</t>
  </si>
  <si>
    <t>Malformaciones congénitas, deformidades
 y anomalías cromosómicas (Q00-Q99)</t>
  </si>
  <si>
    <t>Síntomas, signos y hallazgos anormales clínicos 
y de laboratorio, no clasificados en otra parte
 (R00-R99)</t>
  </si>
  <si>
    <t>Causas externas de morbilidad 
y de mortalidad (V01-Y98)</t>
  </si>
  <si>
    <t>Asignación provisoria de nuevas afecciones 
de etiología incierta o de uso emergente 
(U00-U49)</t>
  </si>
  <si>
    <t>Códigos relacionados a COVID-19 : 
U07.1, U07.2 y U10.9</t>
  </si>
  <si>
    <t>Totales</t>
  </si>
  <si>
    <t>Ganancia de Años</t>
  </si>
  <si>
    <r>
      <rPr>
        <b/>
        <sz val="14"/>
        <rFont val="Calibri"/>
        <family val="2"/>
        <scheme val="minor"/>
      </rPr>
      <t>e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(-i)</t>
    </r>
  </si>
  <si>
    <r>
      <rPr>
        <b/>
        <sz val="14"/>
        <rFont val="Calibri"/>
        <family val="2"/>
        <scheme val="minor"/>
      </rPr>
      <t>T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(-i)</t>
    </r>
  </si>
  <si>
    <r>
      <rPr>
        <b/>
        <vertAlign val="subscript"/>
        <sz val="9"/>
        <rFont val="Calibri"/>
        <family val="2"/>
        <scheme val="minor"/>
      </rPr>
      <t>n</t>
    </r>
    <r>
      <rPr>
        <b/>
        <sz val="14"/>
        <rFont val="Calibri"/>
        <family val="2"/>
        <scheme val="minor"/>
      </rPr>
      <t>L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(-i)</t>
    </r>
  </si>
  <si>
    <r>
      <rPr>
        <b/>
        <sz val="14"/>
        <rFont val="Calibri"/>
        <family val="2"/>
        <scheme val="minor"/>
      </rPr>
      <t>l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(-i)</t>
    </r>
  </si>
  <si>
    <r>
      <rPr>
        <b/>
        <vertAlign val="subscript"/>
        <sz val="9"/>
        <rFont val="Calibri"/>
        <family val="2"/>
        <scheme val="minor"/>
      </rPr>
      <t>n</t>
    </r>
    <r>
      <rPr>
        <b/>
        <sz val="14"/>
        <rFont val="Calibri"/>
        <family val="2"/>
        <scheme val="minor"/>
      </rPr>
      <t>d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(-i)</t>
    </r>
  </si>
  <si>
    <r>
      <rPr>
        <b/>
        <vertAlign val="subscript"/>
        <sz val="9"/>
        <rFont val="Calibri"/>
        <family val="2"/>
        <scheme val="minor"/>
      </rPr>
      <t>n</t>
    </r>
    <r>
      <rPr>
        <b/>
        <sz val="14"/>
        <rFont val="Calibri"/>
        <family val="2"/>
        <scheme val="minor"/>
      </rPr>
      <t>q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(-i)</t>
    </r>
  </si>
  <si>
    <r>
      <rPr>
        <b/>
        <sz val="14"/>
        <rFont val="Calibri"/>
        <family val="2"/>
        <scheme val="minor"/>
      </rPr>
      <t>l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(i)</t>
    </r>
  </si>
  <si>
    <r>
      <rPr>
        <b/>
        <vertAlign val="subscript"/>
        <sz val="9"/>
        <rFont val="Calibri"/>
        <family val="2"/>
        <scheme val="minor"/>
      </rPr>
      <t>n</t>
    </r>
    <r>
      <rPr>
        <b/>
        <sz val="14"/>
        <rFont val="Calibri"/>
        <family val="2"/>
        <scheme val="minor"/>
      </rPr>
      <t>d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(i)</t>
    </r>
  </si>
  <si>
    <r>
      <rPr>
        <b/>
        <vertAlign val="subscript"/>
        <sz val="9"/>
        <rFont val="Calibri"/>
        <family val="2"/>
        <scheme val="minor"/>
      </rPr>
      <t>n</t>
    </r>
    <r>
      <rPr>
        <b/>
        <sz val="14"/>
        <rFont val="Calibri"/>
        <family val="2"/>
        <scheme val="minor"/>
      </rPr>
      <t>q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(i)</t>
    </r>
  </si>
  <si>
    <t>Resto de las causas</t>
  </si>
  <si>
    <t>Todas las causas</t>
  </si>
  <si>
    <t>Defunciones Mujeres ZACATECAS, 2020</t>
  </si>
  <si>
    <t>Proporción De Mujeres Con Alguna Limitación</t>
  </si>
  <si>
    <t>Años Persona De Vida Sin Limitación</t>
  </si>
  <si>
    <t>Años Persona De Vida Acumulados Sin Limitación</t>
  </si>
  <si>
    <t>Esperanza De Vida 
Saludable</t>
  </si>
  <si>
    <r>
      <rPr>
        <b/>
        <sz val="16"/>
        <rFont val="Calibri"/>
        <family val="2"/>
        <scheme val="minor"/>
      </rPr>
      <t>t</t>
    </r>
    <r>
      <rPr>
        <b/>
        <sz val="9"/>
        <rFont val="Calibri"/>
        <family val="2"/>
        <scheme val="minor"/>
      </rPr>
      <t>x</t>
    </r>
  </si>
  <si>
    <r>
      <rPr>
        <b/>
        <sz val="14"/>
        <rFont val="Calibri"/>
        <family val="2"/>
        <scheme val="minor"/>
      </rPr>
      <t>L</t>
    </r>
    <r>
      <rPr>
        <b/>
        <sz val="9"/>
        <rFont val="Calibri"/>
        <family val="2"/>
        <scheme val="minor"/>
      </rPr>
      <t>*</t>
    </r>
  </si>
  <si>
    <r>
      <rPr>
        <b/>
        <sz val="14"/>
        <rFont val="Calibri"/>
        <family val="2"/>
        <scheme val="minor"/>
      </rPr>
      <t>T</t>
    </r>
    <r>
      <rPr>
        <b/>
        <sz val="9"/>
        <rFont val="Calibri"/>
        <family val="2"/>
        <scheme val="minor"/>
      </rPr>
      <t>*</t>
    </r>
  </si>
  <si>
    <r>
      <rPr>
        <b/>
        <sz val="14"/>
        <rFont val="Calibri"/>
        <family val="2"/>
        <scheme val="minor"/>
      </rPr>
      <t>e</t>
    </r>
    <r>
      <rPr>
        <b/>
        <vertAlign val="subscript"/>
        <sz val="9"/>
        <rFont val="Calibri"/>
        <family val="2"/>
        <scheme val="minor"/>
      </rPr>
      <t>x</t>
    </r>
    <r>
      <rPr>
        <b/>
        <sz val="9"/>
        <rFont val="Calibri"/>
        <family val="2"/>
        <scheme val="minor"/>
      </rPr>
      <t xml:space="preserve"> 
Saludable</t>
    </r>
  </si>
  <si>
    <t>0 Años</t>
  </si>
  <si>
    <t>1 Año</t>
  </si>
  <si>
    <t>2 Años</t>
  </si>
  <si>
    <t>3 Años</t>
  </si>
  <si>
    <t>4 Años</t>
  </si>
  <si>
    <t>ex Saludable</t>
  </si>
  <si>
    <t>Población Mujeres ZACATECAS, 2020</t>
  </si>
  <si>
    <t>Población Mujeres Con Alguna 
Limitación ZACATECAS, 2020</t>
  </si>
  <si>
    <t>Población total</t>
  </si>
  <si>
    <t>Entidad y municipio : Zacatecas</t>
  </si>
  <si>
    <t>Limitación o discapacidad y número : Con limitación, discapacidad o algún problema o condición mental</t>
  </si>
  <si>
    <t>Consulta de: Población total   Por: Edad   Según: Sexo</t>
  </si>
  <si>
    <t>FUENTE: INEGI. Censo de Población y Vivienda 2020. Cuestionario Básico.</t>
  </si>
  <si>
    <t>Mortalidad Infantil en Mujeres</t>
  </si>
  <si>
    <t>Tasas Específicas de Mortalidad, ZACATECAS 2010</t>
  </si>
  <si>
    <t>Tasas Específicas de Mortalidad, ZACATECAS 2015</t>
  </si>
  <si>
    <t>Tasas Específicas de Mortalidad, ZACATECAS 2020</t>
  </si>
  <si>
    <t>Tasa Bruta de Natalidad de Mujeres (TBN Mujeres)</t>
  </si>
  <si>
    <t>TBN Mujeres</t>
  </si>
  <si>
    <t>1.-</t>
  </si>
  <si>
    <t>2.-</t>
  </si>
  <si>
    <t>Tasa de Fecundidad General de Mujeres  (TFG Mujeres)</t>
  </si>
  <si>
    <t>TFG Mujeres</t>
  </si>
  <si>
    <t xml:space="preserve">3.- </t>
  </si>
  <si>
    <t>Tasas de Fecundidad por Edad (nfx)</t>
  </si>
  <si>
    <t>Tasa de Fecundidad por Edad</t>
  </si>
  <si>
    <t>Porcentaje de Concentración</t>
  </si>
  <si>
    <t>Edad (años)</t>
  </si>
  <si>
    <t xml:space="preserve">15 a 19 </t>
  </si>
  <si>
    <t xml:space="preserve">20 a 24 </t>
  </si>
  <si>
    <t xml:space="preserve">25 a 29 </t>
  </si>
  <si>
    <t xml:space="preserve">30 a 34 </t>
  </si>
  <si>
    <t xml:space="preserve">35 a 39 </t>
  </si>
  <si>
    <t xml:space="preserve">40 a 44 </t>
  </si>
  <si>
    <t xml:space="preserve">45 a 49 </t>
  </si>
  <si>
    <t>MEDIDAS RESUMEN</t>
  </si>
  <si>
    <t>4.-</t>
  </si>
  <si>
    <t xml:space="preserve">Edad Media a la Fecundidad </t>
  </si>
  <si>
    <t>Edad Media a la Fecundidad</t>
  </si>
  <si>
    <t>5.-</t>
  </si>
  <si>
    <t>Tasa Global de Fecundidad</t>
  </si>
  <si>
    <t>TGF</t>
  </si>
  <si>
    <t>6.-</t>
  </si>
  <si>
    <t>Tasa Bruta de Reproducción</t>
  </si>
  <si>
    <t>TBR</t>
  </si>
  <si>
    <t>7.-</t>
  </si>
  <si>
    <t>Tasa Neta de Reproducción</t>
  </si>
  <si>
    <t>P'(x)</t>
  </si>
  <si>
    <t>TNR</t>
  </si>
  <si>
    <t>FACTORES EXTRINSECOS</t>
  </si>
  <si>
    <t>1. Extructura de mujeres en edad reproductiva (15 a 49 años)</t>
  </si>
  <si>
    <t>Estructura de las mujeres de 15 a 49 años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</si>
  <si>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</si>
  <si>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</si>
  <si>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</si>
  <si>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</si>
  <si>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</si>
  <si>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</si>
  <si>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</si>
  <si>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2. Distribución de las mujeres en edad reproductiva (15 a 49 años) respecto al total de mujeres</t>
  </si>
  <si>
    <t>Distribución de las Mujeres en Edad Fértil</t>
  </si>
  <si>
    <t>%</t>
  </si>
  <si>
    <t>3. Estructura de las tasas de fecundidad por edad</t>
  </si>
  <si>
    <t>Estructura de las tasas de fecundidad por edad</t>
  </si>
  <si>
    <t>BILOGITO</t>
  </si>
  <si>
    <t>Paso 1:</t>
  </si>
  <si>
    <t>Paso 2:</t>
  </si>
  <si>
    <t>Paso 3:</t>
  </si>
  <si>
    <t>Paso 4:</t>
  </si>
  <si>
    <t>Tasa de Fecundidad por Edad (ESTÁNDAR)</t>
  </si>
  <si>
    <t>Descendencia parcial (F(x))</t>
  </si>
  <si>
    <t>Proporción de la fecundidad global hasta la edad x</t>
  </si>
  <si>
    <t>Paso 5:</t>
  </si>
  <si>
    <t>Paso 6:</t>
  </si>
  <si>
    <t>Paso 7:</t>
  </si>
  <si>
    <t>TGF estándar</t>
  </si>
  <si>
    <t xml:space="preserve"> </t>
  </si>
  <si>
    <t xml:space="preserve">Bilogitos Observados </t>
  </si>
  <si>
    <r>
      <t>Desencendia parcial estándar (F</t>
    </r>
    <r>
      <rPr>
        <b/>
        <vertAlign val="superscript"/>
        <sz val="9"/>
        <color theme="0"/>
        <rFont val="Calibri"/>
        <family val="2"/>
        <scheme val="minor"/>
      </rPr>
      <t>S</t>
    </r>
    <r>
      <rPr>
        <b/>
        <sz val="9"/>
        <color theme="0"/>
        <rFont val="Calibri"/>
        <family val="2"/>
        <scheme val="minor"/>
      </rPr>
      <t>(x))</t>
    </r>
  </si>
  <si>
    <r>
      <t>F</t>
    </r>
    <r>
      <rPr>
        <b/>
        <vertAlign val="superscript"/>
        <sz val="9"/>
        <color theme="0"/>
        <rFont val="Calibri"/>
        <family val="2"/>
        <scheme val="minor"/>
      </rPr>
      <t>S</t>
    </r>
    <r>
      <rPr>
        <b/>
        <sz val="9"/>
        <color theme="0"/>
        <rFont val="Calibri"/>
        <family val="2"/>
        <scheme val="minor"/>
      </rPr>
      <t>(x) / TGF</t>
    </r>
    <r>
      <rPr>
        <b/>
        <vertAlign val="superscript"/>
        <sz val="9"/>
        <color theme="0"/>
        <rFont val="Calibri"/>
        <family val="2"/>
        <scheme val="minor"/>
      </rPr>
      <t>S</t>
    </r>
  </si>
  <si>
    <t>Bilogitos Estándar</t>
  </si>
  <si>
    <r>
      <t>V</t>
    </r>
    <r>
      <rPr>
        <vertAlign val="subscript"/>
        <sz val="9"/>
        <color theme="1"/>
        <rFont val="Calibri"/>
        <family val="2"/>
        <scheme val="minor"/>
      </rPr>
      <t>1</t>
    </r>
    <r>
      <rPr>
        <vertAlign val="superscript"/>
        <sz val="9"/>
        <color theme="1"/>
        <rFont val="Calibri"/>
        <family val="2"/>
        <scheme val="minor"/>
      </rPr>
      <t>O</t>
    </r>
  </si>
  <si>
    <r>
      <t>V</t>
    </r>
    <r>
      <rPr>
        <vertAlign val="subscript"/>
        <sz val="9"/>
        <color theme="1"/>
        <rFont val="Calibri"/>
        <family val="2"/>
        <scheme val="minor"/>
      </rPr>
      <t>2</t>
    </r>
    <r>
      <rPr>
        <vertAlign val="superscript"/>
        <sz val="9"/>
        <color theme="1"/>
        <rFont val="Calibri"/>
        <family val="2"/>
        <scheme val="minor"/>
      </rPr>
      <t>O</t>
    </r>
  </si>
  <si>
    <r>
      <t>V</t>
    </r>
    <r>
      <rPr>
        <vertAlign val="subscript"/>
        <sz val="9"/>
        <color theme="1"/>
        <rFont val="Calibri"/>
        <family val="2"/>
        <scheme val="minor"/>
      </rPr>
      <t>1</t>
    </r>
    <r>
      <rPr>
        <vertAlign val="superscript"/>
        <sz val="9"/>
        <color theme="1"/>
        <rFont val="Calibri"/>
        <family val="2"/>
        <scheme val="minor"/>
      </rPr>
      <t>S</t>
    </r>
  </si>
  <si>
    <r>
      <t>V</t>
    </r>
    <r>
      <rPr>
        <vertAlign val="subscript"/>
        <sz val="9"/>
        <color theme="1"/>
        <rFont val="Calibri"/>
        <family val="2"/>
        <scheme val="minor"/>
      </rPr>
      <t>2</t>
    </r>
    <r>
      <rPr>
        <vertAlign val="superscript"/>
        <sz val="9"/>
        <color theme="1"/>
        <rFont val="Calibri"/>
        <family val="2"/>
        <scheme val="minor"/>
      </rPr>
      <t>S</t>
    </r>
  </si>
  <si>
    <t>Paso 8:</t>
  </si>
  <si>
    <t>Paso 9:</t>
  </si>
  <si>
    <t>Paso 10:</t>
  </si>
  <si>
    <t>Paso 11:</t>
  </si>
  <si>
    <t>Parámetros del modelo</t>
  </si>
  <si>
    <t>Bilogitos Ajustados</t>
  </si>
  <si>
    <t>Estructuras porcentuales acumuladas ajustadas</t>
  </si>
  <si>
    <t>Estructura porcentual desacumulada ajustada</t>
  </si>
  <si>
    <t>b</t>
  </si>
  <si>
    <t>a</t>
  </si>
  <si>
    <t>Tasas específicas de fecundidad ajustadas</t>
  </si>
  <si>
    <t>Paso 12:</t>
  </si>
  <si>
    <t>Paso 13:</t>
  </si>
  <si>
    <t>K</t>
  </si>
  <si>
    <t>Tasas específicas de fecundidad femeninas</t>
  </si>
  <si>
    <t>Tasas específicas de fecundidad femeninas ajustadas</t>
  </si>
  <si>
    <t>PROYECCIÓN TGF</t>
  </si>
  <si>
    <t xml:space="preserve">Proyección de la TGF </t>
  </si>
  <si>
    <t>COTAS (k)</t>
  </si>
  <si>
    <t xml:space="preserve">t -&gt; </t>
  </si>
  <si>
    <t>BILOGITO PROYECCIÓN</t>
  </si>
  <si>
    <t>Proyección de a, b y TGF</t>
  </si>
  <si>
    <t>Estructura Porcentual Acumulada Ajustada</t>
  </si>
  <si>
    <t>Estructura Porcentual Desacumulada Ajustada</t>
  </si>
  <si>
    <t>Tasas Específicas de Fecundidad  Ajustadas</t>
  </si>
  <si>
    <t>Tasas Específicas de Fecundidad  de Mujeres Ajustadas</t>
  </si>
  <si>
    <t>PROYECCIÓN DE POBLACIÓN</t>
  </si>
  <si>
    <t>Proyección de población (Método de Componentes Demográficos)</t>
  </si>
  <si>
    <t>2020 - 2025</t>
  </si>
  <si>
    <t>2025 - 2030</t>
  </si>
  <si>
    <t>2030 - 2035</t>
  </si>
  <si>
    <t xml:space="preserve">De 0 a 4 años </t>
  </si>
  <si>
    <t>&lt;1 año</t>
  </si>
  <si>
    <t>Tasas Específicas de Fecundidad Femeninas Ajustadas</t>
  </si>
  <si>
    <t xml:space="preserve">Estimación de nacimientos femeninos </t>
  </si>
  <si>
    <t>Acumulados de 5 años</t>
  </si>
  <si>
    <t>Desacumulados</t>
  </si>
  <si>
    <t>Corección de Subregistro</t>
  </si>
  <si>
    <t>Población ZACATECAS 30 junio 2020</t>
  </si>
  <si>
    <t>INDICADORES FECUNDIDAD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</si>
</sst>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##"/>
    <numFmt numFmtId="165" formatCode="_-* #,##0_-;\-* #,##0_-;_-* &quot;-&quot;??_-;_-@_-"/>
    <numFmt numFmtId="166" formatCode="0.0000"/>
    <numFmt numFmtId="167" formatCode="0.000000"/>
    <numFmt numFmtId="168" formatCode="0.000"/>
    <numFmt numFmtId="169" formatCode="0.0"/>
    <numFmt numFmtId="170" formatCode="_-* #,##0.000_-;\-* #,##0.000_-;_-* &quot;-&quot;??_-;_-@_-"/>
    <numFmt numFmtId="171" formatCode="_-* #,##0.0000_-;\-* #,##0.0000_-;_-* &quot;-&quot;??_-;_-@_-"/>
    <numFmt numFmtId="172" formatCode="yyyy\-m"/>
    <numFmt numFmtId="173" formatCode="0.0000%"/>
    <numFmt numFmtId="174" formatCode="0.0%"/>
    <numFmt numFmtId="175" formatCode="0.00000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name val="Calibri"/>
      <family val="2"/>
      <scheme val="minor"/>
    </font>
    <font>
      <sz val="9"/>
      <color theme="1"/>
      <name val="Calibri"/>
      <family val="2"/>
    </font>
    <font>
      <b/>
      <sz val="9"/>
      <color theme="0"/>
      <name val="Calibri"/>
      <family val="2"/>
    </font>
    <font>
      <sz val="11"/>
      <name val="Arial"/>
      <family val="2"/>
    </font>
    <font>
      <sz val="11"/>
      <color theme="0"/>
      <name val="Arial"/>
      <family val="2"/>
    </font>
    <font>
      <b/>
      <sz val="9"/>
      <color theme="1"/>
      <name val="Calibri"/>
      <family val="2"/>
    </font>
    <font>
      <b/>
      <sz val="9"/>
      <color rgb="FF000000"/>
      <name val="Calibri"/>
      <family val="2"/>
    </font>
    <font>
      <b/>
      <vertAlign val="superscript"/>
      <sz val="9"/>
      <color theme="1"/>
      <name val="Calibri"/>
      <family val="2"/>
    </font>
    <font>
      <sz val="9"/>
      <color rgb="FF000000"/>
      <name val="Calibri"/>
      <family val="2"/>
    </font>
    <font>
      <vertAlign val="subscript"/>
      <sz val="9"/>
      <color rgb="FF000000"/>
      <name val="Calibri"/>
      <family val="2"/>
    </font>
    <font>
      <b/>
      <vertAlign val="superscript"/>
      <sz val="9"/>
      <color rgb="FF000000"/>
      <name val="Calibri"/>
      <family val="2"/>
    </font>
    <font>
      <b/>
      <vertAlign val="subscript"/>
      <sz val="9"/>
      <color rgb="FF000000"/>
      <name val="Calibri"/>
      <family val="2"/>
    </font>
    <font>
      <b/>
      <vertAlign val="subscript"/>
      <sz val="9"/>
      <color theme="1"/>
      <name val="Calibri"/>
      <family val="2"/>
    </font>
    <font>
      <sz val="9"/>
      <color theme="0"/>
      <name val="Calibri"/>
      <family val="2"/>
    </font>
    <font>
      <b/>
      <u/>
      <sz val="9"/>
      <color theme="1"/>
      <name val="Calibri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vertAlign val="subscript"/>
      <sz val="9"/>
      <color theme="0"/>
      <name val="Calibri"/>
      <family val="2"/>
    </font>
    <font>
      <sz val="9"/>
      <color theme="1"/>
      <name val="Calibri"/>
    </font>
    <font>
      <b/>
      <sz val="9"/>
      <color theme="0"/>
      <name val="Calibri"/>
    </font>
    <font>
      <sz val="11"/>
      <name val="Arial"/>
    </font>
    <font>
      <b/>
      <sz val="9"/>
      <color rgb="FF000000"/>
      <name val="Calibri"/>
    </font>
    <font>
      <b/>
      <sz val="11"/>
      <color theme="0"/>
      <name val="Calibri"/>
      <family val="2"/>
    </font>
    <font>
      <b/>
      <vertAlign val="subscript"/>
      <sz val="9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6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i/>
      <u/>
      <sz val="9"/>
      <color theme="1"/>
      <name val="Calibri"/>
      <family val="2"/>
      <scheme val="minor"/>
    </font>
    <font>
      <b/>
      <vertAlign val="superscript"/>
      <sz val="9"/>
      <color theme="0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b/>
      <sz val="11"/>
      <name val="Arial"/>
      <family val="2"/>
    </font>
    <font>
      <b/>
      <i/>
      <u/>
      <sz val="9"/>
      <name val="Calibri"/>
      <family val="2"/>
      <scheme val="minor"/>
    </font>
    <font>
      <sz val="9"/>
      <name val="Arial"/>
      <family val="2"/>
    </font>
  </fonts>
  <fills count="8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99FF99"/>
        <bgColor rgb="FF99FF9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5F0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FF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366092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rgb="FFCC0066"/>
      </patternFill>
    </fill>
    <fill>
      <patternFill patternType="solid">
        <fgColor theme="5" tint="0.59999389629810485"/>
        <bgColor rgb="FF7030A0"/>
      </patternFill>
    </fill>
    <fill>
      <patternFill patternType="solid">
        <fgColor rgb="FFF2F2F2"/>
        <bgColor rgb="FFF2F2F2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0"/>
        <bgColor rgb="FFBDD6EE"/>
      </patternFill>
    </fill>
    <fill>
      <patternFill patternType="solid">
        <fgColor theme="7" tint="0.59999389629810485"/>
        <bgColor rgb="FFBDD6EE"/>
      </patternFill>
    </fill>
    <fill>
      <patternFill patternType="solid">
        <fgColor theme="7" tint="0.79998168889431442"/>
        <bgColor rgb="FFBDD6EE"/>
      </patternFill>
    </fill>
    <fill>
      <patternFill patternType="solid">
        <fgColor theme="0"/>
        <bgColor rgb="FFF2F2F2"/>
      </patternFill>
    </fill>
    <fill>
      <patternFill patternType="solid">
        <fgColor theme="5" tint="0.39997558519241921"/>
        <bgColor rgb="FF9961FF"/>
      </patternFill>
    </fill>
    <fill>
      <patternFill patternType="solid">
        <fgColor theme="0"/>
        <bgColor rgb="FFCC0066"/>
      </patternFill>
    </fill>
    <fill>
      <patternFill patternType="solid">
        <fgColor theme="7" tint="0.59999389629810485"/>
        <bgColor rgb="FFFFD965"/>
      </patternFill>
    </fill>
    <fill>
      <patternFill patternType="solid">
        <fgColor theme="5" tint="0.39997558519241921"/>
        <bgColor rgb="FFCC0066"/>
      </patternFill>
    </fill>
    <fill>
      <patternFill patternType="solid">
        <fgColor theme="5" tint="0.59999389629810485"/>
        <bgColor theme="5"/>
      </patternFill>
    </fill>
    <fill>
      <patternFill patternType="solid">
        <fgColor rgb="FFFFFF00"/>
        <bgColor theme="0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59999389629810485"/>
        <bgColor theme="0"/>
      </patternFill>
    </fill>
    <fill>
      <patternFill patternType="solid">
        <fgColor theme="5" tint="0.39997558519241921"/>
        <bgColor rgb="FF0070C0"/>
      </patternFill>
    </fill>
    <fill>
      <patternFill patternType="solid">
        <fgColor theme="5" tint="0.39997558519241921"/>
        <bgColor theme="5"/>
      </patternFill>
    </fill>
    <fill>
      <patternFill patternType="solid">
        <fgColor theme="0" tint="-4.9989318521683403E-2"/>
        <bgColor theme="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499984740745262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A6EA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5EBFF"/>
        <bgColor indexed="64"/>
      </patternFill>
    </fill>
    <fill>
      <patternFill patternType="solid">
        <fgColor rgb="FFAF0984"/>
        <bgColor rgb="FFAF0984"/>
      </patternFill>
    </fill>
    <fill>
      <patternFill patternType="solid">
        <fgColor rgb="FFFBE4D5"/>
        <bgColor rgb="FFFBE4D5"/>
      </patternFill>
    </fill>
    <fill>
      <patternFill patternType="solid">
        <fgColor rgb="FF7030A0"/>
        <bgColor rgb="FF7030A0"/>
      </patternFill>
    </fill>
    <fill>
      <patternFill patternType="solid">
        <fgColor rgb="FFF4B083"/>
        <bgColor rgb="FFF4B083"/>
      </patternFill>
    </fill>
    <fill>
      <patternFill patternType="solid">
        <fgColor rgb="FFFFFF00"/>
        <bgColor rgb="FF66FFFF"/>
      </patternFill>
    </fill>
    <fill>
      <patternFill patternType="solid">
        <fgColor theme="5"/>
        <bgColor rgb="FF0070C0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66FFFF"/>
      </patternFill>
    </fill>
    <fill>
      <patternFill patternType="solid">
        <fgColor rgb="FF0070C0"/>
        <bgColor theme="5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59999389629810485"/>
        <bgColor rgb="FFF2F2F2"/>
      </patternFill>
    </fill>
    <fill>
      <patternFill patternType="solid">
        <fgColor theme="9" tint="0.59999389629810485"/>
        <bgColor theme="0"/>
      </patternFill>
    </fill>
    <fill>
      <patternFill patternType="solid">
        <fgColor theme="0"/>
        <bgColor theme="5"/>
      </patternFill>
    </fill>
    <fill>
      <patternFill patternType="solid">
        <fgColor theme="8" tint="-0.249977111117893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0" fontId="4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81">
    <xf numFmtId="0" fontId="0" fillId="0" borderId="0" xfId="0"/>
    <xf numFmtId="0" fontId="0" fillId="2" borderId="0" xfId="0" applyFill="1"/>
    <xf numFmtId="164" fontId="0" fillId="2" borderId="0" xfId="0" applyNumberFormat="1" applyFill="1" applyAlignment="1">
      <alignment horizontal="left" vertical="top"/>
    </xf>
    <xf numFmtId="0" fontId="0" fillId="2" borderId="1" xfId="0" applyFill="1" applyBorder="1"/>
    <xf numFmtId="0" fontId="0" fillId="2" borderId="3" xfId="0" applyFill="1" applyBorder="1" applyAlignment="1">
      <alignment horizontal="center" vertical="top"/>
    </xf>
    <xf numFmtId="0" fontId="0" fillId="2" borderId="4" xfId="0" applyFill="1" applyBorder="1" applyAlignment="1">
      <alignment horizontal="center" vertical="top"/>
    </xf>
    <xf numFmtId="0" fontId="0" fillId="2" borderId="5" xfId="0" applyFill="1" applyBorder="1"/>
    <xf numFmtId="164" fontId="0" fillId="2" borderId="6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5" fontId="0" fillId="2" borderId="6" xfId="1" applyNumberFormat="1" applyFont="1" applyFill="1" applyBorder="1" applyAlignment="1">
      <alignment horizontal="left" vertical="top"/>
    </xf>
    <xf numFmtId="165" fontId="0" fillId="2" borderId="0" xfId="1" applyNumberFormat="1" applyFont="1" applyFill="1" applyAlignment="1">
      <alignment horizontal="left" vertical="top"/>
    </xf>
    <xf numFmtId="165" fontId="0" fillId="2" borderId="7" xfId="1" applyNumberFormat="1" applyFont="1" applyFill="1" applyBorder="1" applyAlignment="1">
      <alignment horizontal="left" vertical="top"/>
    </xf>
    <xf numFmtId="0" fontId="0" fillId="3" borderId="8" xfId="0" applyFill="1" applyBorder="1"/>
    <xf numFmtId="165" fontId="0" fillId="3" borderId="9" xfId="1" applyNumberFormat="1" applyFont="1" applyFill="1" applyBorder="1" applyAlignment="1">
      <alignment horizontal="left" vertical="top"/>
    </xf>
    <xf numFmtId="165" fontId="0" fillId="3" borderId="10" xfId="1" applyNumberFormat="1" applyFont="1" applyFill="1" applyBorder="1" applyAlignment="1">
      <alignment horizontal="left" vertical="top"/>
    </xf>
    <xf numFmtId="165" fontId="0" fillId="3" borderId="11" xfId="1" applyNumberFormat="1" applyFont="1" applyFill="1" applyBorder="1" applyAlignment="1">
      <alignment horizontal="left" vertical="top"/>
    </xf>
    <xf numFmtId="0" fontId="5" fillId="4" borderId="0" xfId="0" applyFont="1" applyFill="1"/>
    <xf numFmtId="0" fontId="0" fillId="2" borderId="12" xfId="1" applyNumberFormat="1" applyFont="1" applyFill="1" applyBorder="1" applyAlignment="1" applyProtection="1">
      <alignment horizontal="left"/>
    </xf>
    <xf numFmtId="0" fontId="0" fillId="2" borderId="0" xfId="1" applyNumberFormat="1" applyFont="1" applyFill="1" applyProtection="1"/>
    <xf numFmtId="0" fontId="0" fillId="2" borderId="6" xfId="1" applyNumberFormat="1" applyFont="1" applyFill="1" applyBorder="1" applyAlignment="1" applyProtection="1">
      <alignment horizontal="left"/>
    </xf>
    <xf numFmtId="165" fontId="0" fillId="2" borderId="6" xfId="1" applyNumberFormat="1" applyFont="1" applyFill="1" applyBorder="1" applyAlignment="1" applyProtection="1">
      <alignment horizontal="left" vertical="top"/>
    </xf>
    <xf numFmtId="165" fontId="0" fillId="2" borderId="7" xfId="1" applyNumberFormat="1" applyFont="1" applyFill="1" applyBorder="1" applyAlignment="1" applyProtection="1">
      <alignment horizontal="left" vertical="top"/>
    </xf>
    <xf numFmtId="165" fontId="0" fillId="2" borderId="0" xfId="1" applyNumberFormat="1" applyFont="1" applyFill="1" applyBorder="1" applyAlignment="1" applyProtection="1">
      <alignment horizontal="left" vertical="top"/>
    </xf>
    <xf numFmtId="165" fontId="0" fillId="2" borderId="0" xfId="1" applyNumberFormat="1" applyFont="1" applyFill="1" applyProtection="1"/>
    <xf numFmtId="0" fontId="0" fillId="2" borderId="9" xfId="1" applyNumberFormat="1" applyFont="1" applyFill="1" applyBorder="1" applyAlignment="1" applyProtection="1">
      <alignment horizontal="left"/>
    </xf>
    <xf numFmtId="165" fontId="0" fillId="2" borderId="9" xfId="1" applyNumberFormat="1" applyFont="1" applyFill="1" applyBorder="1" applyAlignment="1" applyProtection="1">
      <alignment horizontal="left" vertical="top"/>
    </xf>
    <xf numFmtId="0" fontId="0" fillId="2" borderId="0" xfId="0" applyFill="1" applyAlignment="1">
      <alignment horizontal="left"/>
    </xf>
    <xf numFmtId="165" fontId="0" fillId="0" borderId="6" xfId="1" applyNumberFormat="1" applyFont="1" applyFill="1" applyBorder="1" applyAlignment="1" applyProtection="1">
      <alignment horizontal="left" vertical="top"/>
    </xf>
    <xf numFmtId="165" fontId="0" fillId="0" borderId="0" xfId="1" applyNumberFormat="1" applyFont="1" applyFill="1" applyBorder="1" applyAlignment="1" applyProtection="1">
      <alignment horizontal="left" vertical="top"/>
    </xf>
    <xf numFmtId="165" fontId="0" fillId="2" borderId="11" xfId="1" applyNumberFormat="1" applyFont="1" applyFill="1" applyBorder="1" applyAlignment="1" applyProtection="1">
      <alignment horizontal="left" vertical="top"/>
    </xf>
    <xf numFmtId="165" fontId="0" fillId="0" borderId="9" xfId="1" applyNumberFormat="1" applyFont="1" applyFill="1" applyBorder="1" applyAlignment="1" applyProtection="1">
      <alignment horizontal="left" vertical="top"/>
    </xf>
    <xf numFmtId="165" fontId="0" fillId="0" borderId="10" xfId="1" applyNumberFormat="1" applyFont="1" applyFill="1" applyBorder="1" applyAlignment="1" applyProtection="1">
      <alignment horizontal="left" vertical="top"/>
    </xf>
    <xf numFmtId="165" fontId="0" fillId="2" borderId="0" xfId="0" applyNumberFormat="1" applyFill="1"/>
    <xf numFmtId="0" fontId="5" fillId="2" borderId="0" xfId="0" applyFont="1" applyFill="1"/>
    <xf numFmtId="165" fontId="0" fillId="5" borderId="0" xfId="0" applyNumberFormat="1" applyFill="1"/>
    <xf numFmtId="165" fontId="0" fillId="0" borderId="0" xfId="0" applyNumberFormat="1"/>
    <xf numFmtId="165" fontId="3" fillId="2" borderId="0" xfId="0" applyNumberFormat="1" applyFont="1" applyFill="1"/>
    <xf numFmtId="165" fontId="6" fillId="2" borderId="0" xfId="0" applyNumberFormat="1" applyFont="1" applyFill="1"/>
    <xf numFmtId="0" fontId="0" fillId="2" borderId="0" xfId="1" applyNumberFormat="1" applyFont="1" applyFill="1" applyAlignment="1" applyProtection="1"/>
    <xf numFmtId="2" fontId="0" fillId="2" borderId="0" xfId="0" applyNumberFormat="1" applyFill="1"/>
    <xf numFmtId="1" fontId="0" fillId="2" borderId="0" xfId="0" applyNumberFormat="1" applyFill="1"/>
    <xf numFmtId="165" fontId="0" fillId="2" borderId="0" xfId="1" applyNumberFormat="1" applyFont="1" applyFill="1"/>
    <xf numFmtId="165" fontId="0" fillId="2" borderId="11" xfId="1" applyNumberFormat="1" applyFont="1" applyFill="1" applyBorder="1" applyAlignment="1">
      <alignment horizontal="left" vertical="top"/>
    </xf>
    <xf numFmtId="165" fontId="0" fillId="2" borderId="10" xfId="1" applyNumberFormat="1" applyFont="1" applyFill="1" applyBorder="1" applyAlignment="1">
      <alignment horizontal="left" vertical="top"/>
    </xf>
    <xf numFmtId="165" fontId="0" fillId="5" borderId="10" xfId="1" applyNumberFormat="1" applyFont="1" applyFill="1" applyBorder="1" applyAlignment="1">
      <alignment horizontal="left" vertical="top"/>
    </xf>
    <xf numFmtId="0" fontId="0" fillId="2" borderId="8" xfId="0" applyFill="1" applyBorder="1"/>
    <xf numFmtId="165" fontId="0" fillId="2" borderId="0" xfId="1" applyNumberFormat="1" applyFont="1" applyFill="1" applyBorder="1" applyAlignment="1">
      <alignment horizontal="left" vertical="top"/>
    </xf>
    <xf numFmtId="165" fontId="0" fillId="6" borderId="0" xfId="1" applyNumberFormat="1" applyFont="1" applyFill="1" applyBorder="1" applyAlignment="1">
      <alignment horizontal="left" vertical="top"/>
    </xf>
    <xf numFmtId="165" fontId="0" fillId="5" borderId="0" xfId="1" applyNumberFormat="1" applyFont="1" applyFill="1" applyBorder="1" applyAlignment="1">
      <alignment horizontal="left" vertical="top"/>
    </xf>
    <xf numFmtId="0" fontId="5" fillId="2" borderId="5" xfId="0" applyFont="1" applyFill="1" applyBorder="1"/>
    <xf numFmtId="164" fontId="0" fillId="2" borderId="13" xfId="0" applyNumberFormat="1" applyFill="1" applyBorder="1" applyAlignment="1">
      <alignment horizontal="left" vertical="top"/>
    </xf>
    <xf numFmtId="0" fontId="0" fillId="2" borderId="14" xfId="0" applyFill="1" applyBorder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Alignment="1">
      <alignment horizontal="center"/>
    </xf>
    <xf numFmtId="0" fontId="4" fillId="2" borderId="0" xfId="0" applyFont="1" applyFill="1"/>
    <xf numFmtId="14" fontId="4" fillId="3" borderId="0" xfId="0" applyNumberFormat="1" applyFont="1" applyFill="1"/>
    <xf numFmtId="0" fontId="0" fillId="11" borderId="16" xfId="0" applyFill="1" applyBorder="1"/>
    <xf numFmtId="3" fontId="0" fillId="11" borderId="16" xfId="0" applyNumberFormat="1" applyFill="1" applyBorder="1" applyAlignment="1">
      <alignment horizontal="center"/>
    </xf>
    <xf numFmtId="165" fontId="7" fillId="8" borderId="0" xfId="1" applyNumberFormat="1" applyFont="1" applyFill="1"/>
    <xf numFmtId="3" fontId="0" fillId="12" borderId="16" xfId="0" applyNumberFormat="1" applyFill="1" applyBorder="1"/>
    <xf numFmtId="3" fontId="0" fillId="2" borderId="16" xfId="0" applyNumberFormat="1" applyFill="1" applyBorder="1"/>
    <xf numFmtId="0" fontId="0" fillId="12" borderId="16" xfId="0" applyFill="1" applyBorder="1"/>
    <xf numFmtId="0" fontId="7" fillId="14" borderId="0" xfId="0" applyFont="1" applyFill="1"/>
    <xf numFmtId="0" fontId="0" fillId="2" borderId="0" xfId="0" applyFill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center"/>
    </xf>
    <xf numFmtId="0" fontId="10" fillId="15" borderId="6" xfId="0" applyFont="1" applyFill="1" applyBorder="1" applyAlignment="1">
      <alignment horizontal="center"/>
    </xf>
    <xf numFmtId="0" fontId="6" fillId="15" borderId="0" xfId="0" applyFont="1" applyFill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5" xfId="0" applyFill="1" applyBorder="1" applyAlignment="1">
      <alignment horizontal="center"/>
    </xf>
    <xf numFmtId="0" fontId="10" fillId="15" borderId="9" xfId="0" applyFont="1" applyFill="1" applyBorder="1" applyAlignment="1">
      <alignment horizontal="center"/>
    </xf>
    <xf numFmtId="0" fontId="6" fillId="15" borderId="10" xfId="0" applyFont="1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10" fillId="15" borderId="0" xfId="0" applyFont="1" applyFill="1" applyAlignment="1">
      <alignment horizontal="center"/>
    </xf>
    <xf numFmtId="0" fontId="13" fillId="18" borderId="13" xfId="0" applyFont="1" applyFill="1" applyBorder="1"/>
    <xf numFmtId="0" fontId="13" fillId="18" borderId="19" xfId="0" applyFont="1" applyFill="1" applyBorder="1"/>
    <xf numFmtId="0" fontId="0" fillId="19" borderId="0" xfId="0" applyFill="1"/>
    <xf numFmtId="166" fontId="0" fillId="19" borderId="10" xfId="0" applyNumberFormat="1" applyFill="1" applyBorder="1" applyAlignment="1">
      <alignment vertical="center"/>
    </xf>
    <xf numFmtId="166" fontId="0" fillId="19" borderId="11" xfId="0" applyNumberFormat="1" applyFill="1" applyBorder="1" applyAlignment="1">
      <alignment vertical="center"/>
    </xf>
    <xf numFmtId="0" fontId="13" fillId="19" borderId="0" xfId="0" applyFont="1" applyFill="1" applyAlignment="1">
      <alignment horizontal="center" vertical="center"/>
    </xf>
    <xf numFmtId="0" fontId="13" fillId="19" borderId="0" xfId="0" applyFont="1" applyFill="1" applyAlignment="1">
      <alignment vertical="center"/>
    </xf>
    <xf numFmtId="0" fontId="13" fillId="19" borderId="0" xfId="0" applyFont="1" applyFill="1" applyAlignment="1">
      <alignment horizontal="center"/>
    </xf>
    <xf numFmtId="0" fontId="13" fillId="15" borderId="0" xfId="0" applyFont="1" applyFill="1"/>
    <xf numFmtId="0" fontId="13" fillId="18" borderId="0" xfId="0" applyFont="1" applyFill="1"/>
    <xf numFmtId="0" fontId="13" fillId="18" borderId="7" xfId="0" applyFont="1" applyFill="1" applyBorder="1"/>
    <xf numFmtId="165" fontId="0" fillId="15" borderId="10" xfId="1" applyNumberFormat="1" applyFont="1" applyFill="1" applyBorder="1" applyAlignment="1">
      <alignment horizontal="left" indent="9"/>
    </xf>
    <xf numFmtId="165" fontId="0" fillId="15" borderId="11" xfId="1" applyNumberFormat="1" applyFont="1" applyFill="1" applyBorder="1" applyAlignment="1">
      <alignment horizontal="left" indent="9"/>
    </xf>
    <xf numFmtId="0" fontId="0" fillId="21" borderId="0" xfId="0" applyFill="1"/>
    <xf numFmtId="0" fontId="2" fillId="16" borderId="2" xfId="0" applyFont="1" applyFill="1" applyBorder="1"/>
    <xf numFmtId="0" fontId="2" fillId="16" borderId="3" xfId="0" applyFont="1" applyFill="1" applyBorder="1"/>
    <xf numFmtId="0" fontId="2" fillId="16" borderId="4" xfId="0" applyFont="1" applyFill="1" applyBorder="1"/>
    <xf numFmtId="0" fontId="13" fillId="22" borderId="2" xfId="0" applyFont="1" applyFill="1" applyBorder="1"/>
    <xf numFmtId="0" fontId="13" fillId="22" borderId="3" xfId="0" applyFont="1" applyFill="1" applyBorder="1"/>
    <xf numFmtId="0" fontId="10" fillId="22" borderId="3" xfId="0" applyFont="1" applyFill="1" applyBorder="1"/>
    <xf numFmtId="0" fontId="13" fillId="22" borderId="4" xfId="0" applyFont="1" applyFill="1" applyBorder="1"/>
    <xf numFmtId="0" fontId="13" fillId="21" borderId="6" xfId="0" applyFont="1" applyFill="1" applyBorder="1"/>
    <xf numFmtId="0" fontId="13" fillId="21" borderId="0" xfId="0" applyFont="1" applyFill="1"/>
    <xf numFmtId="0" fontId="10" fillId="21" borderId="0" xfId="0" applyFont="1" applyFill="1" applyAlignment="1">
      <alignment horizontal="center"/>
    </xf>
    <xf numFmtId="0" fontId="13" fillId="21" borderId="0" xfId="0" applyFont="1" applyFill="1" applyAlignment="1">
      <alignment horizontal="center"/>
    </xf>
    <xf numFmtId="0" fontId="13" fillId="21" borderId="7" xfId="0" applyFont="1" applyFill="1" applyBorder="1"/>
    <xf numFmtId="0" fontId="0" fillId="21" borderId="6" xfId="0" applyFill="1" applyBorder="1"/>
    <xf numFmtId="0" fontId="6" fillId="15" borderId="0" xfId="0" applyFont="1" applyFill="1" applyAlignment="1">
      <alignment horizontal="right"/>
    </xf>
    <xf numFmtId="0" fontId="6" fillId="15" borderId="7" xfId="0" applyFont="1" applyFill="1" applyBorder="1" applyAlignment="1">
      <alignment horizontal="right"/>
    </xf>
    <xf numFmtId="0" fontId="0" fillId="21" borderId="9" xfId="0" applyFill="1" applyBorder="1"/>
    <xf numFmtId="0" fontId="0" fillId="21" borderId="10" xfId="0" applyFill="1" applyBorder="1"/>
    <xf numFmtId="0" fontId="6" fillId="15" borderId="10" xfId="0" applyFont="1" applyFill="1" applyBorder="1" applyAlignment="1">
      <alignment horizontal="right"/>
    </xf>
    <xf numFmtId="0" fontId="6" fillId="15" borderId="11" xfId="0" applyFont="1" applyFill="1" applyBorder="1" applyAlignment="1">
      <alignment horizontal="right"/>
    </xf>
    <xf numFmtId="0" fontId="10" fillId="19" borderId="0" xfId="0" applyFont="1" applyFill="1"/>
    <xf numFmtId="0" fontId="9" fillId="24" borderId="20" xfId="0" applyFont="1" applyFill="1" applyBorder="1" applyAlignment="1">
      <alignment horizontal="center"/>
    </xf>
    <xf numFmtId="0" fontId="13" fillId="25" borderId="24" xfId="0" applyFont="1" applyFill="1" applyBorder="1" applyAlignment="1">
      <alignment horizontal="center" vertical="center" wrapText="1"/>
    </xf>
    <xf numFmtId="0" fontId="13" fillId="25" borderId="25" xfId="0" applyFont="1" applyFill="1" applyBorder="1" applyAlignment="1">
      <alignment horizontal="center" vertical="center" wrapText="1"/>
    </xf>
    <xf numFmtId="1" fontId="13" fillId="25" borderId="25" xfId="0" applyNumberFormat="1" applyFont="1" applyFill="1" applyBorder="1" applyAlignment="1">
      <alignment horizontal="center" vertical="center" wrapText="1"/>
    </xf>
    <xf numFmtId="0" fontId="13" fillId="25" borderId="26" xfId="0" applyFont="1" applyFill="1" applyBorder="1" applyAlignment="1">
      <alignment horizontal="center" vertical="center" wrapText="1"/>
    </xf>
    <xf numFmtId="0" fontId="0" fillId="19" borderId="0" xfId="0" applyFill="1" applyAlignment="1">
      <alignment wrapText="1"/>
    </xf>
    <xf numFmtId="0" fontId="13" fillId="15" borderId="20" xfId="0" applyFont="1" applyFill="1" applyBorder="1"/>
    <xf numFmtId="0" fontId="0" fillId="25" borderId="27" xfId="0" applyFill="1" applyBorder="1" applyAlignment="1">
      <alignment horizontal="center"/>
    </xf>
    <xf numFmtId="3" fontId="0" fillId="15" borderId="0" xfId="0" applyNumberFormat="1" applyFill="1"/>
    <xf numFmtId="3" fontId="0" fillId="19" borderId="20" xfId="0" applyNumberFormat="1" applyFill="1" applyBorder="1"/>
    <xf numFmtId="0" fontId="0" fillId="25" borderId="24" xfId="0" applyFill="1" applyBorder="1" applyAlignment="1">
      <alignment horizontal="center"/>
    </xf>
    <xf numFmtId="3" fontId="0" fillId="15" borderId="25" xfId="0" applyNumberFormat="1" applyFill="1" applyBorder="1"/>
    <xf numFmtId="3" fontId="0" fillId="15" borderId="20" xfId="0" applyNumberFormat="1" applyFill="1" applyBorder="1"/>
    <xf numFmtId="0" fontId="2" fillId="16" borderId="12" xfId="0" applyFont="1" applyFill="1" applyBorder="1"/>
    <xf numFmtId="0" fontId="2" fillId="16" borderId="13" xfId="0" applyFont="1" applyFill="1" applyBorder="1"/>
    <xf numFmtId="0" fontId="2" fillId="16" borderId="19" xfId="0" applyFont="1" applyFill="1" applyBorder="1"/>
    <xf numFmtId="0" fontId="13" fillId="22" borderId="6" xfId="0" applyFont="1" applyFill="1" applyBorder="1"/>
    <xf numFmtId="0" fontId="13" fillId="22" borderId="0" xfId="0" applyFont="1" applyFill="1"/>
    <xf numFmtId="0" fontId="10" fillId="22" borderId="0" xfId="0" applyFont="1" applyFill="1"/>
    <xf numFmtId="0" fontId="13" fillId="22" borderId="7" xfId="0" applyFont="1" applyFill="1" applyBorder="1"/>
    <xf numFmtId="0" fontId="2" fillId="13" borderId="18" xfId="0" applyFont="1" applyFill="1" applyBorder="1" applyAlignment="1">
      <alignment horizontal="center"/>
    </xf>
    <xf numFmtId="0" fontId="2" fillId="13" borderId="17" xfId="0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3" fillId="2" borderId="29" xfId="0" applyFont="1" applyFill="1" applyBorder="1" applyAlignment="1">
      <alignment horizontal="center" vertical="center"/>
    </xf>
    <xf numFmtId="0" fontId="13" fillId="2" borderId="30" xfId="0" applyFont="1" applyFill="1" applyBorder="1" applyAlignment="1">
      <alignment horizontal="center" vertical="center"/>
    </xf>
    <xf numFmtId="0" fontId="13" fillId="2" borderId="31" xfId="0" applyFont="1" applyFill="1" applyBorder="1" applyAlignment="1">
      <alignment horizontal="center" vertical="center"/>
    </xf>
    <xf numFmtId="167" fontId="0" fillId="19" borderId="32" xfId="0" applyNumberFormat="1" applyFill="1" applyBorder="1" applyAlignment="1">
      <alignment horizontal="center" vertical="center"/>
    </xf>
    <xf numFmtId="167" fontId="0" fillId="19" borderId="33" xfId="0" applyNumberFormat="1" applyFill="1" applyBorder="1" applyAlignment="1">
      <alignment horizontal="center" vertical="center"/>
    </xf>
    <xf numFmtId="167" fontId="0" fillId="0" borderId="34" xfId="0" applyNumberFormat="1" applyBorder="1" applyAlignment="1">
      <alignment horizontal="center" vertical="center"/>
    </xf>
    <xf numFmtId="167" fontId="0" fillId="0" borderId="32" xfId="0" applyNumberFormat="1" applyBorder="1" applyAlignment="1">
      <alignment horizontal="center" vertical="center"/>
    </xf>
    <xf numFmtId="0" fontId="9" fillId="19" borderId="0" xfId="0" applyFont="1" applyFill="1" applyAlignment="1">
      <alignment horizontal="center"/>
    </xf>
    <xf numFmtId="167" fontId="0" fillId="19" borderId="0" xfId="0" applyNumberFormat="1" applyFill="1"/>
    <xf numFmtId="0" fontId="2" fillId="2" borderId="0" xfId="0" applyFont="1" applyFill="1"/>
    <xf numFmtId="0" fontId="10" fillId="11" borderId="12" xfId="0" applyFont="1" applyFill="1" applyBorder="1" applyAlignment="1">
      <alignment horizontal="center" vertical="center"/>
    </xf>
    <xf numFmtId="0" fontId="10" fillId="11" borderId="13" xfId="0" applyFont="1" applyFill="1" applyBorder="1" applyAlignment="1">
      <alignment horizontal="center" vertical="center"/>
    </xf>
    <xf numFmtId="0" fontId="10" fillId="11" borderId="19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167" fontId="0" fillId="5" borderId="0" xfId="0" applyNumberFormat="1" applyFill="1" applyAlignment="1">
      <alignment horizontal="center" vertical="center"/>
    </xf>
    <xf numFmtId="167" fontId="0" fillId="5" borderId="7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 vertical="center"/>
    </xf>
    <xf numFmtId="167" fontId="0" fillId="2" borderId="0" xfId="0" applyNumberFormat="1" applyFill="1"/>
    <xf numFmtId="167" fontId="0" fillId="2" borderId="0" xfId="0" applyNumberFormat="1" applyFill="1" applyAlignment="1">
      <alignment horizontal="center" vertical="center"/>
    </xf>
    <xf numFmtId="167" fontId="0" fillId="2" borderId="7" xfId="0" applyNumberFormat="1" applyFill="1" applyBorder="1" applyAlignment="1">
      <alignment horizontal="center" vertical="center"/>
    </xf>
    <xf numFmtId="168" fontId="0" fillId="2" borderId="0" xfId="0" applyNumberFormat="1" applyFill="1"/>
    <xf numFmtId="0" fontId="6" fillId="11" borderId="9" xfId="0" applyFont="1" applyFill="1" applyBorder="1" applyAlignment="1">
      <alignment horizontal="center" vertical="center"/>
    </xf>
    <xf numFmtId="167" fontId="0" fillId="2" borderId="10" xfId="0" applyNumberFormat="1" applyFill="1" applyBorder="1" applyAlignment="1">
      <alignment horizontal="center" vertical="center"/>
    </xf>
    <xf numFmtId="167" fontId="0" fillId="2" borderId="11" xfId="0" applyNumberFormat="1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3" fontId="0" fillId="4" borderId="11" xfId="0" applyNumberFormat="1" applyFill="1" applyBorder="1" applyAlignment="1">
      <alignment horizontal="center" vertical="center"/>
    </xf>
    <xf numFmtId="0" fontId="6" fillId="2" borderId="0" xfId="0" applyFont="1" applyFill="1"/>
    <xf numFmtId="3" fontId="0" fillId="19" borderId="28" xfId="0" applyNumberFormat="1" applyFill="1" applyBorder="1" applyAlignment="1">
      <alignment vertical="center"/>
    </xf>
    <xf numFmtId="3" fontId="0" fillId="19" borderId="27" xfId="0" applyNumberFormat="1" applyFill="1" applyBorder="1" applyAlignment="1">
      <alignment vertical="center"/>
    </xf>
    <xf numFmtId="3" fontId="0" fillId="19" borderId="24" xfId="0" applyNumberFormat="1" applyFill="1" applyBorder="1" applyAlignment="1">
      <alignment vertical="center"/>
    </xf>
    <xf numFmtId="3" fontId="0" fillId="15" borderId="28" xfId="0" applyNumberFormat="1" applyFill="1" applyBorder="1" applyAlignment="1">
      <alignment horizontal="right" vertical="center"/>
    </xf>
    <xf numFmtId="3" fontId="0" fillId="15" borderId="27" xfId="0" applyNumberFormat="1" applyFill="1" applyBorder="1" applyAlignment="1">
      <alignment horizontal="right" vertical="center"/>
    </xf>
    <xf numFmtId="3" fontId="0" fillId="15" borderId="24" xfId="0" applyNumberFormat="1" applyFill="1" applyBorder="1" applyAlignment="1">
      <alignment horizontal="right" vertical="center"/>
    </xf>
    <xf numFmtId="3" fontId="0" fillId="15" borderId="28" xfId="0" applyNumberFormat="1" applyFill="1" applyBorder="1" applyAlignment="1">
      <alignment vertical="center"/>
    </xf>
    <xf numFmtId="3" fontId="0" fillId="15" borderId="27" xfId="0" applyNumberFormat="1" applyFill="1" applyBorder="1" applyAlignment="1">
      <alignment vertical="center"/>
    </xf>
    <xf numFmtId="3" fontId="0" fillId="15" borderId="24" xfId="0" applyNumberFormat="1" applyFill="1" applyBorder="1" applyAlignment="1">
      <alignment vertical="center"/>
    </xf>
    <xf numFmtId="0" fontId="0" fillId="4" borderId="1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0" fillId="11" borderId="12" xfId="0" applyFont="1" applyFill="1" applyBorder="1" applyAlignment="1">
      <alignment horizontal="center"/>
    </xf>
    <xf numFmtId="0" fontId="10" fillId="11" borderId="13" xfId="0" applyFont="1" applyFill="1" applyBorder="1" applyAlignment="1">
      <alignment horizontal="center"/>
    </xf>
    <xf numFmtId="0" fontId="10" fillId="11" borderId="19" xfId="0" applyFont="1" applyFill="1" applyBorder="1" applyAlignment="1">
      <alignment horizontal="center"/>
    </xf>
    <xf numFmtId="0" fontId="0" fillId="31" borderId="5" xfId="0" applyFill="1" applyBorder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0" fontId="0" fillId="31" borderId="8" xfId="0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1" fontId="0" fillId="2" borderId="10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0" fillId="11" borderId="2" xfId="0" applyFont="1" applyFill="1" applyBorder="1" applyAlignment="1">
      <alignment horizontal="center" vertical="center"/>
    </xf>
    <xf numFmtId="0" fontId="10" fillId="11" borderId="3" xfId="0" applyFont="1" applyFill="1" applyBorder="1" applyAlignment="1">
      <alignment horizontal="center" vertical="center"/>
    </xf>
    <xf numFmtId="0" fontId="10" fillId="11" borderId="4" xfId="0" applyFont="1" applyFill="1" applyBorder="1" applyAlignment="1">
      <alignment horizontal="center" vertical="center"/>
    </xf>
    <xf numFmtId="0" fontId="10" fillId="11" borderId="12" xfId="2" applyFont="1" applyFill="1" applyBorder="1" applyAlignment="1">
      <alignment horizontal="center" vertical="center"/>
    </xf>
    <xf numFmtId="0" fontId="10" fillId="11" borderId="13" xfId="2" applyFont="1" applyFill="1" applyBorder="1" applyAlignment="1">
      <alignment horizontal="center" vertical="center"/>
    </xf>
    <xf numFmtId="0" fontId="15" fillId="11" borderId="13" xfId="2" applyFont="1" applyFill="1" applyBorder="1" applyAlignment="1">
      <alignment horizontal="center" vertical="center"/>
    </xf>
    <xf numFmtId="0" fontId="15" fillId="11" borderId="19" xfId="2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6" fillId="11" borderId="13" xfId="2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7" fontId="0" fillId="2" borderId="13" xfId="2" applyNumberFormat="1" applyFont="1" applyFill="1" applyBorder="1" applyAlignment="1">
      <alignment horizontal="center" vertical="center"/>
    </xf>
    <xf numFmtId="167" fontId="14" fillId="2" borderId="13" xfId="0" applyNumberFormat="1" applyFont="1" applyFill="1" applyBorder="1" applyAlignment="1">
      <alignment horizontal="center" vertical="center"/>
    </xf>
    <xf numFmtId="165" fontId="14" fillId="2" borderId="13" xfId="1" applyNumberFormat="1" applyFont="1" applyFill="1" applyBorder="1" applyAlignment="1">
      <alignment horizontal="center" vertical="center"/>
    </xf>
    <xf numFmtId="2" fontId="14" fillId="2" borderId="19" xfId="0" applyNumberFormat="1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67" fontId="0" fillId="2" borderId="0" xfId="2" applyNumberFormat="1" applyFont="1" applyFill="1" applyAlignment="1">
      <alignment horizontal="center" vertical="center"/>
    </xf>
    <xf numFmtId="167" fontId="14" fillId="2" borderId="0" xfId="0" applyNumberFormat="1" applyFont="1" applyFill="1" applyAlignment="1">
      <alignment horizontal="center" vertical="center"/>
    </xf>
    <xf numFmtId="165" fontId="14" fillId="2" borderId="0" xfId="1" applyNumberFormat="1" applyFont="1" applyFill="1" applyBorder="1" applyAlignment="1">
      <alignment horizontal="center" vertical="center"/>
    </xf>
    <xf numFmtId="2" fontId="14" fillId="2" borderId="7" xfId="0" applyNumberFormat="1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6" fillId="11" borderId="10" xfId="2" applyFont="1" applyFill="1" applyBorder="1" applyAlignment="1">
      <alignment horizontal="center" vertical="center"/>
    </xf>
    <xf numFmtId="0" fontId="6" fillId="2" borderId="10" xfId="2" applyFont="1" applyFill="1" applyBorder="1" applyAlignment="1">
      <alignment horizontal="center" vertical="center"/>
    </xf>
    <xf numFmtId="167" fontId="0" fillId="2" borderId="10" xfId="2" applyNumberFormat="1" applyFont="1" applyFill="1" applyBorder="1" applyAlignment="1">
      <alignment horizontal="center" vertical="center"/>
    </xf>
    <xf numFmtId="167" fontId="14" fillId="2" borderId="10" xfId="0" applyNumberFormat="1" applyFont="1" applyFill="1" applyBorder="1" applyAlignment="1">
      <alignment horizontal="center" vertical="center"/>
    </xf>
    <xf numFmtId="165" fontId="14" fillId="2" borderId="10" xfId="1" applyNumberFormat="1" applyFont="1" applyFill="1" applyBorder="1" applyAlignment="1">
      <alignment horizontal="center" vertical="center"/>
    </xf>
    <xf numFmtId="2" fontId="14" fillId="2" borderId="11" xfId="0" applyNumberFormat="1" applyFont="1" applyFill="1" applyBorder="1" applyAlignment="1">
      <alignment horizontal="center" vertical="center"/>
    </xf>
    <xf numFmtId="0" fontId="17" fillId="8" borderId="0" xfId="0" applyFont="1" applyFill="1"/>
    <xf numFmtId="0" fontId="21" fillId="35" borderId="6" xfId="0" applyFont="1" applyFill="1" applyBorder="1" applyAlignment="1">
      <alignment horizontal="center" vertical="center"/>
    </xf>
    <xf numFmtId="0" fontId="21" fillId="35" borderId="7" xfId="0" applyFont="1" applyFill="1" applyBorder="1" applyAlignment="1">
      <alignment horizontal="center" vertical="center"/>
    </xf>
    <xf numFmtId="0" fontId="22" fillId="35" borderId="15" xfId="0" applyFont="1" applyFill="1" applyBorder="1" applyAlignment="1">
      <alignment horizontal="center" vertical="center"/>
    </xf>
    <xf numFmtId="0" fontId="21" fillId="35" borderId="0" xfId="0" applyFont="1" applyFill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38" xfId="0" applyFont="1" applyFill="1" applyBorder="1" applyAlignment="1">
      <alignment horizontal="center"/>
    </xf>
    <xf numFmtId="0" fontId="21" fillId="35" borderId="39" xfId="0" applyFont="1" applyFill="1" applyBorder="1" applyAlignment="1">
      <alignment horizontal="center"/>
    </xf>
    <xf numFmtId="0" fontId="21" fillId="35" borderId="44" xfId="0" applyFont="1" applyFill="1" applyBorder="1" applyAlignment="1">
      <alignment horizontal="center"/>
    </xf>
    <xf numFmtId="0" fontId="21" fillId="35" borderId="40" xfId="0" applyFont="1" applyFill="1" applyBorder="1" applyAlignment="1">
      <alignment horizontal="center"/>
    </xf>
    <xf numFmtId="0" fontId="21" fillId="36" borderId="0" xfId="0" applyFont="1" applyFill="1" applyAlignment="1">
      <alignment horizontal="center"/>
    </xf>
    <xf numFmtId="0" fontId="17" fillId="36" borderId="6" xfId="0" applyFont="1" applyFill="1" applyBorder="1" applyAlignment="1">
      <alignment horizontal="center" vertical="center"/>
    </xf>
    <xf numFmtId="167" fontId="24" fillId="14" borderId="7" xfId="0" applyNumberFormat="1" applyFont="1" applyFill="1" applyBorder="1" applyAlignment="1">
      <alignment horizontal="center" vertical="center"/>
    </xf>
    <xf numFmtId="167" fontId="24" fillId="0" borderId="44" xfId="0" applyNumberFormat="1" applyFont="1" applyBorder="1" applyAlignment="1">
      <alignment horizontal="center" vertical="center"/>
    </xf>
    <xf numFmtId="0" fontId="17" fillId="35" borderId="15" xfId="0" applyFont="1" applyFill="1" applyBorder="1" applyAlignment="1">
      <alignment horizontal="center"/>
    </xf>
    <xf numFmtId="0" fontId="17" fillId="35" borderId="0" xfId="0" applyFont="1" applyFill="1" applyAlignment="1">
      <alignment horizontal="center"/>
    </xf>
    <xf numFmtId="167" fontId="24" fillId="0" borderId="44" xfId="0" applyNumberFormat="1" applyFont="1" applyBorder="1"/>
    <xf numFmtId="166" fontId="17" fillId="8" borderId="44" xfId="0" applyNumberFormat="1" applyFont="1" applyFill="1" applyBorder="1"/>
    <xf numFmtId="167" fontId="17" fillId="8" borderId="44" xfId="0" applyNumberFormat="1" applyFont="1" applyFill="1" applyBorder="1"/>
    <xf numFmtId="0" fontId="17" fillId="35" borderId="6" xfId="0" applyFont="1" applyFill="1" applyBorder="1" applyAlignment="1">
      <alignment horizontal="center" vertical="center"/>
    </xf>
    <xf numFmtId="167" fontId="24" fillId="8" borderId="7" xfId="0" applyNumberFormat="1" applyFont="1" applyFill="1" applyBorder="1" applyAlignment="1">
      <alignment horizontal="center" vertical="center"/>
    </xf>
    <xf numFmtId="167" fontId="24" fillId="8" borderId="44" xfId="0" applyNumberFormat="1" applyFont="1" applyFill="1" applyBorder="1" applyAlignment="1">
      <alignment horizontal="center" vertical="center"/>
    </xf>
    <xf numFmtId="167" fontId="24" fillId="8" borderId="44" xfId="0" applyNumberFormat="1" applyFont="1" applyFill="1" applyBorder="1"/>
    <xf numFmtId="0" fontId="17" fillId="35" borderId="9" xfId="0" applyFont="1" applyFill="1" applyBorder="1" applyAlignment="1">
      <alignment horizontal="center" vertical="center"/>
    </xf>
    <xf numFmtId="167" fontId="24" fillId="8" borderId="11" xfId="0" applyNumberFormat="1" applyFont="1" applyFill="1" applyBorder="1" applyAlignment="1">
      <alignment horizontal="center" vertical="center"/>
    </xf>
    <xf numFmtId="0" fontId="22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167" fontId="24" fillId="8" borderId="47" xfId="0" applyNumberFormat="1" applyFont="1" applyFill="1" applyBorder="1" applyAlignment="1">
      <alignment horizontal="center" vertical="center"/>
    </xf>
    <xf numFmtId="0" fontId="17" fillId="35" borderId="45" xfId="0" applyFont="1" applyFill="1" applyBorder="1" applyAlignment="1">
      <alignment horizontal="center"/>
    </xf>
    <xf numFmtId="0" fontId="17" fillId="35" borderId="46" xfId="0" applyFont="1" applyFill="1" applyBorder="1" applyAlignment="1">
      <alignment horizontal="center"/>
    </xf>
    <xf numFmtId="167" fontId="24" fillId="8" borderId="47" xfId="0" applyNumberFormat="1" applyFont="1" applyFill="1" applyBorder="1"/>
    <xf numFmtId="166" fontId="17" fillId="8" borderId="47" xfId="0" applyNumberFormat="1" applyFont="1" applyFill="1" applyBorder="1"/>
    <xf numFmtId="167" fontId="17" fillId="8" borderId="47" xfId="0" applyNumberFormat="1" applyFont="1" applyFill="1" applyBorder="1"/>
    <xf numFmtId="167" fontId="24" fillId="8" borderId="0" xfId="0" applyNumberFormat="1" applyFont="1" applyFill="1"/>
    <xf numFmtId="0" fontId="18" fillId="8" borderId="0" xfId="0" applyFont="1" applyFill="1"/>
    <xf numFmtId="0" fontId="21" fillId="8" borderId="0" xfId="0" applyFont="1" applyFill="1" applyAlignment="1">
      <alignment horizontal="center"/>
    </xf>
    <xf numFmtId="166" fontId="17" fillId="37" borderId="0" xfId="0" applyNumberFormat="1" applyFont="1" applyFill="1"/>
    <xf numFmtId="0" fontId="17" fillId="8" borderId="0" xfId="0" applyFont="1" applyFill="1" applyAlignment="1">
      <alignment horizontal="center" vertical="center"/>
    </xf>
    <xf numFmtId="166" fontId="17" fillId="38" borderId="0" xfId="0" applyNumberFormat="1" applyFont="1" applyFill="1" applyAlignment="1">
      <alignment horizontal="center" vertical="center"/>
    </xf>
    <xf numFmtId="166" fontId="17" fillId="39" borderId="0" xfId="0" applyNumberFormat="1" applyFont="1" applyFill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0" fontId="21" fillId="35" borderId="19" xfId="0" applyFont="1" applyFill="1" applyBorder="1" applyAlignment="1">
      <alignment horizontal="center" vertical="center"/>
    </xf>
    <xf numFmtId="0" fontId="22" fillId="35" borderId="6" xfId="0" applyFont="1" applyFill="1" applyBorder="1" applyAlignment="1">
      <alignment horizontal="center" vertical="center"/>
    </xf>
    <xf numFmtId="166" fontId="17" fillId="8" borderId="7" xfId="0" applyNumberFormat="1" applyFont="1" applyFill="1" applyBorder="1" applyAlignment="1">
      <alignment horizontal="center" vertical="center"/>
    </xf>
    <xf numFmtId="0" fontId="21" fillId="35" borderId="38" xfId="0" applyFont="1" applyFill="1" applyBorder="1" applyAlignment="1">
      <alignment horizontal="center" vertical="center"/>
    </xf>
    <xf numFmtId="0" fontId="21" fillId="35" borderId="39" xfId="0" applyFont="1" applyFill="1" applyBorder="1" applyAlignment="1">
      <alignment horizontal="center" vertical="center"/>
    </xf>
    <xf numFmtId="0" fontId="21" fillId="35" borderId="15" xfId="0" applyFont="1" applyFill="1" applyBorder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28" fillId="35" borderId="0" xfId="0" applyFont="1" applyFill="1" applyAlignment="1">
      <alignment horizontal="center" vertical="center"/>
    </xf>
    <xf numFmtId="0" fontId="17" fillId="35" borderId="15" xfId="0" applyFont="1" applyFill="1" applyBorder="1" applyAlignment="1">
      <alignment horizontal="center" vertical="center"/>
    </xf>
    <xf numFmtId="0" fontId="17" fillId="35" borderId="0" xfId="0" applyFont="1" applyFill="1" applyAlignment="1">
      <alignment horizontal="center" vertical="center"/>
    </xf>
    <xf numFmtId="167" fontId="17" fillId="8" borderId="44" xfId="0" applyNumberFormat="1" applyFont="1" applyFill="1" applyBorder="1" applyAlignment="1">
      <alignment horizontal="center" vertical="center"/>
    </xf>
    <xf numFmtId="166" fontId="17" fillId="8" borderId="0" xfId="0" applyNumberFormat="1" applyFont="1" applyFill="1" applyAlignment="1">
      <alignment horizontal="center" vertical="center"/>
    </xf>
    <xf numFmtId="166" fontId="17" fillId="0" borderId="0" xfId="0" applyNumberFormat="1" applyFont="1" applyAlignment="1">
      <alignment horizontal="center" vertical="center"/>
    </xf>
    <xf numFmtId="166" fontId="17" fillId="8" borderId="44" xfId="0" applyNumberFormat="1" applyFont="1" applyFill="1" applyBorder="1" applyAlignment="1">
      <alignment horizontal="center" vertical="center"/>
    </xf>
    <xf numFmtId="0" fontId="22" fillId="35" borderId="9" xfId="0" applyFont="1" applyFill="1" applyBorder="1" applyAlignment="1">
      <alignment horizontal="center" vertical="center"/>
    </xf>
    <xf numFmtId="166" fontId="17" fillId="8" borderId="11" xfId="0" applyNumberFormat="1" applyFont="1" applyFill="1" applyBorder="1" applyAlignment="1">
      <alignment horizontal="center" vertical="center"/>
    </xf>
    <xf numFmtId="0" fontId="29" fillId="42" borderId="12" xfId="0" applyFont="1" applyFill="1" applyBorder="1" applyAlignment="1">
      <alignment horizontal="center" vertical="center"/>
    </xf>
    <xf numFmtId="0" fontId="21" fillId="33" borderId="6" xfId="0" applyFont="1" applyFill="1" applyBorder="1" applyAlignment="1">
      <alignment horizontal="center" vertical="center"/>
    </xf>
    <xf numFmtId="0" fontId="21" fillId="33" borderId="9" xfId="0" applyFont="1" applyFill="1" applyBorder="1" applyAlignment="1">
      <alignment horizontal="center" vertical="center"/>
    </xf>
    <xf numFmtId="0" fontId="30" fillId="43" borderId="0" xfId="0" applyFont="1" applyFill="1"/>
    <xf numFmtId="0" fontId="17" fillId="35" borderId="45" xfId="0" applyFont="1" applyFill="1" applyBorder="1" applyAlignment="1">
      <alignment horizontal="center" vertical="center"/>
    </xf>
    <xf numFmtId="0" fontId="17" fillId="35" borderId="46" xfId="0" applyFont="1" applyFill="1" applyBorder="1" applyAlignment="1">
      <alignment horizontal="center" vertical="center"/>
    </xf>
    <xf numFmtId="167" fontId="17" fillId="8" borderId="47" xfId="0" applyNumberFormat="1" applyFont="1" applyFill="1" applyBorder="1" applyAlignment="1">
      <alignment horizontal="center" vertical="center"/>
    </xf>
    <xf numFmtId="166" fontId="17" fillId="8" borderId="46" xfId="0" applyNumberFormat="1" applyFont="1" applyFill="1" applyBorder="1" applyAlignment="1">
      <alignment horizontal="center" vertical="center"/>
    </xf>
    <xf numFmtId="166" fontId="17" fillId="8" borderId="47" xfId="0" applyNumberFormat="1" applyFont="1" applyFill="1" applyBorder="1" applyAlignment="1">
      <alignment horizontal="center" vertical="center"/>
    </xf>
    <xf numFmtId="0" fontId="21" fillId="35" borderId="14" xfId="0" applyFont="1" applyFill="1" applyBorder="1" applyAlignment="1">
      <alignment horizontal="center" vertical="center"/>
    </xf>
    <xf numFmtId="0" fontId="21" fillId="11" borderId="14" xfId="0" applyFont="1" applyFill="1" applyBorder="1" applyAlignment="1">
      <alignment horizontal="center" vertical="center"/>
    </xf>
    <xf numFmtId="0" fontId="21" fillId="11" borderId="4" xfId="0" applyFont="1" applyFill="1" applyBorder="1" applyAlignment="1">
      <alignment horizontal="center" vertical="center" wrapText="1"/>
    </xf>
    <xf numFmtId="0" fontId="17" fillId="35" borderId="5" xfId="0" applyFont="1" applyFill="1" applyBorder="1" applyAlignment="1">
      <alignment horizontal="center" vertical="center"/>
    </xf>
    <xf numFmtId="167" fontId="24" fillId="2" borderId="1" xfId="0" applyNumberFormat="1" applyFont="1" applyFill="1" applyBorder="1" applyAlignment="1">
      <alignment horizontal="center" vertical="center"/>
    </xf>
    <xf numFmtId="166" fontId="17" fillId="2" borderId="1" xfId="0" applyNumberFormat="1" applyFont="1" applyFill="1" applyBorder="1" applyAlignment="1">
      <alignment horizontal="center" vertical="center"/>
    </xf>
    <xf numFmtId="167" fontId="24" fillId="2" borderId="5" xfId="0" applyNumberFormat="1" applyFont="1" applyFill="1" applyBorder="1" applyAlignment="1">
      <alignment horizontal="center" vertical="center"/>
    </xf>
    <xf numFmtId="166" fontId="17" fillId="2" borderId="5" xfId="0" applyNumberFormat="1" applyFont="1" applyFill="1" applyBorder="1" applyAlignment="1">
      <alignment horizontal="center" vertical="center"/>
    </xf>
    <xf numFmtId="0" fontId="17" fillId="35" borderId="8" xfId="0" applyFont="1" applyFill="1" applyBorder="1" applyAlignment="1">
      <alignment horizontal="center" vertical="center"/>
    </xf>
    <xf numFmtId="167" fontId="24" fillId="2" borderId="8" xfId="0" applyNumberFormat="1" applyFont="1" applyFill="1" applyBorder="1" applyAlignment="1">
      <alignment horizontal="center" vertical="center"/>
    </xf>
    <xf numFmtId="166" fontId="17" fillId="2" borderId="8" xfId="0" applyNumberFormat="1" applyFont="1" applyFill="1" applyBorder="1" applyAlignment="1">
      <alignment horizontal="center" vertical="center"/>
    </xf>
    <xf numFmtId="0" fontId="21" fillId="35" borderId="12" xfId="0" applyFont="1" applyFill="1" applyBorder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17" fillId="35" borderId="12" xfId="0" applyFont="1" applyFill="1" applyBorder="1" applyAlignment="1">
      <alignment horizontal="center"/>
    </xf>
    <xf numFmtId="0" fontId="21" fillId="35" borderId="13" xfId="0" applyFont="1" applyFill="1" applyBorder="1" applyAlignment="1">
      <alignment horizontal="center"/>
    </xf>
    <xf numFmtId="0" fontId="21" fillId="35" borderId="19" xfId="0" applyFont="1" applyFill="1" applyBorder="1" applyAlignment="1">
      <alignment horizontal="center"/>
    </xf>
    <xf numFmtId="166" fontId="17" fillId="8" borderId="0" xfId="0" applyNumberFormat="1" applyFont="1" applyFill="1"/>
    <xf numFmtId="0" fontId="17" fillId="35" borderId="12" xfId="0" applyFont="1" applyFill="1" applyBorder="1" applyAlignment="1">
      <alignment horizontal="center" vertical="center"/>
    </xf>
    <xf numFmtId="0" fontId="21" fillId="35" borderId="13" xfId="0" applyFont="1" applyFill="1" applyBorder="1" applyAlignment="1">
      <alignment horizontal="center" vertical="center"/>
    </xf>
    <xf numFmtId="0" fontId="18" fillId="45" borderId="6" xfId="0" applyFont="1" applyFill="1" applyBorder="1" applyAlignment="1">
      <alignment horizontal="center"/>
    </xf>
    <xf numFmtId="166" fontId="17" fillId="46" borderId="0" xfId="0" applyNumberFormat="1" applyFont="1" applyFill="1" applyAlignment="1">
      <alignment horizontal="center"/>
    </xf>
    <xf numFmtId="166" fontId="17" fillId="8" borderId="7" xfId="0" applyNumberFormat="1" applyFont="1" applyFill="1" applyBorder="1" applyAlignment="1">
      <alignment horizontal="center"/>
    </xf>
    <xf numFmtId="166" fontId="17" fillId="46" borderId="0" xfId="0" applyNumberFormat="1" applyFont="1" applyFill="1" applyAlignment="1">
      <alignment horizontal="center" vertical="center"/>
    </xf>
    <xf numFmtId="166" fontId="17" fillId="47" borderId="0" xfId="0" applyNumberFormat="1" applyFont="1" applyFill="1" applyAlignment="1">
      <alignment horizontal="center" vertical="center"/>
    </xf>
    <xf numFmtId="0" fontId="18" fillId="45" borderId="6" xfId="0" applyFont="1" applyFill="1" applyBorder="1" applyAlignment="1">
      <alignment horizontal="center" vertical="center"/>
    </xf>
    <xf numFmtId="2" fontId="17" fillId="8" borderId="0" xfId="0" applyNumberFormat="1" applyFont="1" applyFill="1" applyAlignment="1">
      <alignment horizontal="center" vertical="center"/>
    </xf>
    <xf numFmtId="0" fontId="18" fillId="45" borderId="9" xfId="0" applyFont="1" applyFill="1" applyBorder="1" applyAlignment="1">
      <alignment horizontal="center"/>
    </xf>
    <xf numFmtId="166" fontId="17" fillId="46" borderId="10" xfId="0" applyNumberFormat="1" applyFont="1" applyFill="1" applyBorder="1" applyAlignment="1">
      <alignment horizontal="center"/>
    </xf>
    <xf numFmtId="166" fontId="17" fillId="8" borderId="11" xfId="0" applyNumberFormat="1" applyFont="1" applyFill="1" applyBorder="1" applyAlignment="1">
      <alignment horizontal="center"/>
    </xf>
    <xf numFmtId="0" fontId="18" fillId="45" borderId="9" xfId="0" applyFont="1" applyFill="1" applyBorder="1" applyAlignment="1">
      <alignment horizontal="center" vertical="center"/>
    </xf>
    <xf numFmtId="166" fontId="17" fillId="8" borderId="10" xfId="0" applyNumberFormat="1" applyFont="1" applyFill="1" applyBorder="1" applyAlignment="1">
      <alignment horizontal="center" vertical="center"/>
    </xf>
    <xf numFmtId="0" fontId="17" fillId="8" borderId="12" xfId="0" applyFont="1" applyFill="1" applyBorder="1"/>
    <xf numFmtId="167" fontId="17" fillId="48" borderId="9" xfId="0" applyNumberFormat="1" applyFont="1" applyFill="1" applyBorder="1" applyAlignment="1">
      <alignment horizontal="center" vertical="center"/>
    </xf>
    <xf numFmtId="167" fontId="17" fillId="46" borderId="10" xfId="0" applyNumberFormat="1" applyFont="1" applyFill="1" applyBorder="1" applyAlignment="1">
      <alignment horizontal="center" vertical="center"/>
    </xf>
    <xf numFmtId="167" fontId="17" fillId="46" borderId="11" xfId="0" applyNumberFormat="1" applyFont="1" applyFill="1" applyBorder="1" applyAlignment="1">
      <alignment horizontal="center" vertical="center"/>
    </xf>
    <xf numFmtId="167" fontId="17" fillId="48" borderId="6" xfId="0" applyNumberFormat="1" applyFont="1" applyFill="1" applyBorder="1" applyAlignment="1">
      <alignment horizontal="center" vertical="center"/>
    </xf>
    <xf numFmtId="167" fontId="17" fillId="46" borderId="0" xfId="0" applyNumberFormat="1" applyFont="1" applyFill="1" applyAlignment="1">
      <alignment horizontal="center" vertical="center"/>
    </xf>
    <xf numFmtId="167" fontId="17" fillId="8" borderId="10" xfId="0" applyNumberFormat="1" applyFont="1" applyFill="1" applyBorder="1" applyAlignment="1">
      <alignment horizontal="center" vertical="center"/>
    </xf>
    <xf numFmtId="167" fontId="17" fillId="8" borderId="11" xfId="0" applyNumberFormat="1" applyFont="1" applyFill="1" applyBorder="1" applyAlignment="1">
      <alignment horizontal="center" vertical="center"/>
    </xf>
    <xf numFmtId="0" fontId="21" fillId="35" borderId="40" xfId="0" applyFont="1" applyFill="1" applyBorder="1" applyAlignment="1">
      <alignment horizontal="center" vertical="center"/>
    </xf>
    <xf numFmtId="167" fontId="17" fillId="8" borderId="0" xfId="0" applyNumberFormat="1" applyFont="1" applyFill="1" applyAlignment="1">
      <alignment horizontal="center" vertical="center"/>
    </xf>
    <xf numFmtId="167" fontId="17" fillId="8" borderId="7" xfId="0" applyNumberFormat="1" applyFont="1" applyFill="1" applyBorder="1" applyAlignment="1">
      <alignment horizontal="center" vertical="center"/>
    </xf>
    <xf numFmtId="2" fontId="17" fillId="8" borderId="44" xfId="0" applyNumberFormat="1" applyFont="1" applyFill="1" applyBorder="1" applyAlignment="1">
      <alignment horizontal="center" vertical="center"/>
    </xf>
    <xf numFmtId="167" fontId="17" fillId="8" borderId="46" xfId="0" applyNumberFormat="1" applyFont="1" applyFill="1" applyBorder="1" applyAlignment="1">
      <alignment horizontal="center" vertical="center"/>
    </xf>
    <xf numFmtId="0" fontId="17" fillId="35" borderId="10" xfId="0" applyFont="1" applyFill="1" applyBorder="1" applyAlignment="1">
      <alignment horizontal="center" vertical="center"/>
    </xf>
    <xf numFmtId="2" fontId="17" fillId="8" borderId="46" xfId="0" applyNumberFormat="1" applyFont="1" applyFill="1" applyBorder="1" applyAlignment="1">
      <alignment horizontal="center" vertical="center"/>
    </xf>
    <xf numFmtId="2" fontId="17" fillId="8" borderId="47" xfId="0" applyNumberFormat="1" applyFont="1" applyFill="1" applyBorder="1" applyAlignment="1">
      <alignment horizontal="center" vertical="center"/>
    </xf>
    <xf numFmtId="0" fontId="34" fillId="8" borderId="0" xfId="0" applyFont="1" applyFill="1"/>
    <xf numFmtId="0" fontId="36" fillId="0" borderId="0" xfId="0" applyFont="1"/>
    <xf numFmtId="0" fontId="37" fillId="51" borderId="12" xfId="0" applyFont="1" applyFill="1" applyBorder="1" applyAlignment="1">
      <alignment horizontal="center"/>
    </xf>
    <xf numFmtId="0" fontId="37" fillId="51" borderId="13" xfId="0" applyFont="1" applyFill="1" applyBorder="1" applyAlignment="1">
      <alignment horizontal="center"/>
    </xf>
    <xf numFmtId="0" fontId="37" fillId="8" borderId="13" xfId="0" applyFont="1" applyFill="1" applyBorder="1" applyAlignment="1">
      <alignment horizontal="center"/>
    </xf>
    <xf numFmtId="0" fontId="37" fillId="8" borderId="19" xfId="0" applyFont="1" applyFill="1" applyBorder="1" applyAlignment="1">
      <alignment horizontal="center"/>
    </xf>
    <xf numFmtId="0" fontId="37" fillId="8" borderId="0" xfId="0" applyFont="1" applyFill="1"/>
    <xf numFmtId="0" fontId="37" fillId="35" borderId="6" xfId="0" applyFont="1" applyFill="1" applyBorder="1" applyAlignment="1">
      <alignment horizontal="center" vertical="center"/>
    </xf>
    <xf numFmtId="0" fontId="37" fillId="35" borderId="0" xfId="0" applyFont="1" applyFill="1" applyAlignment="1">
      <alignment horizontal="center" vertical="center"/>
    </xf>
    <xf numFmtId="0" fontId="37" fillId="8" borderId="0" xfId="0" applyFont="1" applyFill="1" applyAlignment="1">
      <alignment horizontal="center" vertical="center"/>
    </xf>
    <xf numFmtId="0" fontId="37" fillId="8" borderId="7" xfId="0" applyFont="1" applyFill="1" applyBorder="1" applyAlignment="1">
      <alignment horizontal="center" vertical="center"/>
    </xf>
    <xf numFmtId="0" fontId="37" fillId="51" borderId="6" xfId="0" applyFont="1" applyFill="1" applyBorder="1" applyAlignment="1">
      <alignment horizontal="center"/>
    </xf>
    <xf numFmtId="0" fontId="37" fillId="51" borderId="0" xfId="0" applyFont="1" applyFill="1" applyAlignment="1">
      <alignment horizontal="center"/>
    </xf>
    <xf numFmtId="166" fontId="24" fillId="8" borderId="0" xfId="0" applyNumberFormat="1" applyFont="1" applyFill="1" applyAlignment="1">
      <alignment horizontal="right"/>
    </xf>
    <xf numFmtId="166" fontId="17" fillId="8" borderId="0" xfId="0" applyNumberFormat="1" applyFont="1" applyFill="1" applyAlignment="1">
      <alignment horizontal="right"/>
    </xf>
    <xf numFmtId="166" fontId="17" fillId="8" borderId="7" xfId="0" applyNumberFormat="1" applyFont="1" applyFill="1" applyBorder="1" applyAlignment="1">
      <alignment horizontal="right"/>
    </xf>
    <xf numFmtId="167" fontId="34" fillId="8" borderId="0" xfId="0" applyNumberFormat="1" applyFont="1" applyFill="1"/>
    <xf numFmtId="167" fontId="34" fillId="8" borderId="0" xfId="0" applyNumberFormat="1" applyFont="1" applyFill="1" applyAlignment="1">
      <alignment horizontal="center" vertical="center"/>
    </xf>
    <xf numFmtId="167" fontId="34" fillId="8" borderId="7" xfId="0" applyNumberFormat="1" applyFont="1" applyFill="1" applyBorder="1" applyAlignment="1">
      <alignment horizontal="center" vertical="center"/>
    </xf>
    <xf numFmtId="0" fontId="37" fillId="35" borderId="9" xfId="0" applyFont="1" applyFill="1" applyBorder="1" applyAlignment="1">
      <alignment horizontal="center" vertical="center"/>
    </xf>
    <xf numFmtId="0" fontId="37" fillId="35" borderId="10" xfId="0" applyFont="1" applyFill="1" applyBorder="1" applyAlignment="1">
      <alignment horizontal="center" vertical="center"/>
    </xf>
    <xf numFmtId="167" fontId="34" fillId="8" borderId="10" xfId="0" applyNumberFormat="1" applyFont="1" applyFill="1" applyBorder="1" applyAlignment="1">
      <alignment horizontal="center" vertical="center"/>
    </xf>
    <xf numFmtId="167" fontId="34" fillId="8" borderId="11" xfId="0" applyNumberFormat="1" applyFont="1" applyFill="1" applyBorder="1" applyAlignment="1">
      <alignment horizontal="center" vertical="center"/>
    </xf>
    <xf numFmtId="0" fontId="37" fillId="51" borderId="9" xfId="0" applyFont="1" applyFill="1" applyBorder="1" applyAlignment="1">
      <alignment horizontal="center"/>
    </xf>
    <xf numFmtId="0" fontId="37" fillId="51" borderId="10" xfId="0" applyFont="1" applyFill="1" applyBorder="1" applyAlignment="1">
      <alignment horizontal="center"/>
    </xf>
    <xf numFmtId="166" fontId="24" fillId="8" borderId="10" xfId="0" applyNumberFormat="1" applyFont="1" applyFill="1" applyBorder="1" applyAlignment="1">
      <alignment horizontal="right"/>
    </xf>
    <xf numFmtId="166" fontId="17" fillId="8" borderId="10" xfId="0" applyNumberFormat="1" applyFont="1" applyFill="1" applyBorder="1" applyAlignment="1">
      <alignment horizontal="right"/>
    </xf>
    <xf numFmtId="166" fontId="17" fillId="8" borderId="11" xfId="0" applyNumberFormat="1" applyFont="1" applyFill="1" applyBorder="1" applyAlignment="1">
      <alignment horizontal="right"/>
    </xf>
    <xf numFmtId="0" fontId="37" fillId="8" borderId="0" xfId="0" applyFont="1" applyFill="1" applyAlignment="1">
      <alignment horizontal="center"/>
    </xf>
    <xf numFmtId="167" fontId="34" fillId="8" borderId="42" xfId="0" applyNumberFormat="1" applyFont="1" applyFill="1" applyBorder="1"/>
    <xf numFmtId="167" fontId="34" fillId="8" borderId="43" xfId="0" applyNumberFormat="1" applyFont="1" applyFill="1" applyBorder="1"/>
    <xf numFmtId="0" fontId="2" fillId="10" borderId="14" xfId="0" applyFont="1" applyFill="1" applyBorder="1" applyAlignment="1">
      <alignment horizontal="center" vertical="center"/>
    </xf>
    <xf numFmtId="0" fontId="38" fillId="50" borderId="4" xfId="0" applyFont="1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167" fontId="7" fillId="8" borderId="7" xfId="0" applyNumberFormat="1" applyFont="1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167" fontId="7" fillId="8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0" fillId="0" borderId="20" xfId="0" applyBorder="1" applyAlignment="1">
      <alignment horizontal="center"/>
    </xf>
    <xf numFmtId="0" fontId="0" fillId="6" borderId="20" xfId="0" applyFill="1" applyBorder="1" applyAlignment="1">
      <alignment horizontal="center"/>
    </xf>
    <xf numFmtId="2" fontId="0" fillId="0" borderId="11" xfId="0" applyNumberFormat="1" applyBorder="1" applyAlignment="1">
      <alignment horizontal="center" vertical="center"/>
    </xf>
    <xf numFmtId="0" fontId="14" fillId="21" borderId="9" xfId="0" applyFon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14" fillId="21" borderId="6" xfId="0" applyFont="1" applyFill="1" applyBorder="1" applyAlignment="1">
      <alignment horizontal="center" vertical="center"/>
    </xf>
    <xf numFmtId="169" fontId="0" fillId="0" borderId="7" xfId="0" applyNumberFormat="1" applyBorder="1" applyAlignment="1">
      <alignment horizontal="center" vertical="center"/>
    </xf>
    <xf numFmtId="0" fontId="10" fillId="11" borderId="19" xfId="2" applyFont="1" applyFill="1" applyBorder="1" applyAlignment="1">
      <alignment horizontal="center"/>
    </xf>
    <xf numFmtId="0" fontId="4" fillId="11" borderId="12" xfId="0" applyFont="1" applyFill="1" applyBorder="1" applyAlignment="1">
      <alignment horizontal="center"/>
    </xf>
    <xf numFmtId="0" fontId="14" fillId="52" borderId="11" xfId="1" applyNumberFormat="1" applyFont="1" applyFill="1" applyBorder="1" applyAlignment="1">
      <alignment horizontal="center" vertical="center"/>
    </xf>
    <xf numFmtId="0" fontId="14" fillId="52" borderId="10" xfId="1" applyNumberFormat="1" applyFont="1" applyFill="1" applyBorder="1" applyAlignment="1">
      <alignment horizontal="center" vertical="center"/>
    </xf>
    <xf numFmtId="0" fontId="14" fillId="52" borderId="9" xfId="0" applyFont="1" applyFill="1" applyBorder="1" applyAlignment="1">
      <alignment horizontal="center" vertical="center"/>
    </xf>
    <xf numFmtId="1" fontId="14" fillId="2" borderId="10" xfId="0" applyNumberFormat="1" applyFont="1" applyFill="1" applyBorder="1" applyAlignment="1">
      <alignment horizontal="center" vertical="center"/>
    </xf>
    <xf numFmtId="167" fontId="14" fillId="2" borderId="9" xfId="0" applyNumberFormat="1" applyFont="1" applyFill="1" applyBorder="1" applyAlignment="1">
      <alignment horizontal="center" vertical="center"/>
    </xf>
    <xf numFmtId="1" fontId="14" fillId="2" borderId="11" xfId="0" applyNumberFormat="1" applyFont="1" applyFill="1" applyBorder="1" applyAlignment="1">
      <alignment horizontal="center" vertical="center"/>
    </xf>
    <xf numFmtId="0" fontId="14" fillId="2" borderId="7" xfId="1" applyNumberFormat="1" applyFont="1" applyFill="1" applyBorder="1" applyAlignment="1">
      <alignment horizontal="center" vertical="center"/>
    </xf>
    <xf numFmtId="0" fontId="14" fillId="2" borderId="0" xfId="1" applyNumberFormat="1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67" fontId="14" fillId="2" borderId="6" xfId="0" applyNumberFormat="1" applyFont="1" applyFill="1" applyBorder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69" fontId="0" fillId="0" borderId="19" xfId="0" applyNumberFormat="1" applyBorder="1" applyAlignment="1">
      <alignment horizontal="center" vertical="center"/>
    </xf>
    <xf numFmtId="1" fontId="14" fillId="2" borderId="13" xfId="0" applyNumberFormat="1" applyFont="1" applyFill="1" applyBorder="1" applyAlignment="1">
      <alignment horizontal="center" vertical="center"/>
    </xf>
    <xf numFmtId="167" fontId="14" fillId="2" borderId="12" xfId="0" applyNumberFormat="1" applyFont="1" applyFill="1" applyBorder="1" applyAlignment="1">
      <alignment horizontal="center" vertical="center"/>
    </xf>
    <xf numFmtId="1" fontId="14" fillId="2" borderId="19" xfId="0" applyNumberFormat="1" applyFont="1" applyFill="1" applyBorder="1" applyAlignment="1">
      <alignment horizontal="center" vertical="center"/>
    </xf>
    <xf numFmtId="0" fontId="10" fillId="11" borderId="4" xfId="2" applyFont="1" applyFill="1" applyBorder="1" applyAlignment="1">
      <alignment horizontal="center"/>
    </xf>
    <xf numFmtId="0" fontId="15" fillId="11" borderId="4" xfId="2" applyFont="1" applyFill="1" applyBorder="1" applyAlignment="1">
      <alignment horizontal="center"/>
    </xf>
    <xf numFmtId="0" fontId="15" fillId="11" borderId="3" xfId="2" applyFont="1" applyFill="1" applyBorder="1" applyAlignment="1">
      <alignment horizontal="center"/>
    </xf>
    <xf numFmtId="0" fontId="15" fillId="11" borderId="2" xfId="2" applyFont="1" applyFill="1" applyBorder="1" applyAlignment="1">
      <alignment horizontal="center"/>
    </xf>
    <xf numFmtId="0" fontId="13" fillId="11" borderId="7" xfId="0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 vertical="center" wrapText="1"/>
    </xf>
    <xf numFmtId="0" fontId="13" fillId="21" borderId="0" xfId="0" applyFont="1" applyFill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35" xfId="0" applyFill="1" applyBorder="1" applyAlignment="1">
      <alignment horizontal="center" vertical="center"/>
    </xf>
    <xf numFmtId="0" fontId="15" fillId="56" borderId="2" xfId="2" applyFont="1" applyFill="1" applyBorder="1" applyAlignment="1">
      <alignment horizontal="center" vertical="center"/>
    </xf>
    <xf numFmtId="0" fontId="15" fillId="56" borderId="3" xfId="2" applyFont="1" applyFill="1" applyBorder="1" applyAlignment="1">
      <alignment horizontal="center" vertical="center"/>
    </xf>
    <xf numFmtId="0" fontId="15" fillId="56" borderId="4" xfId="2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3" fontId="0" fillId="15" borderId="19" xfId="0" applyNumberFormat="1" applyFill="1" applyBorder="1" applyAlignment="1">
      <alignment horizontal="center" vertical="center"/>
    </xf>
    <xf numFmtId="3" fontId="0" fillId="15" borderId="7" xfId="0" applyNumberFormat="1" applyFill="1" applyBorder="1" applyAlignment="1">
      <alignment horizontal="center" vertical="center"/>
    </xf>
    <xf numFmtId="2" fontId="14" fillId="2" borderId="12" xfId="0" applyNumberFormat="1" applyFont="1" applyFill="1" applyBorder="1" applyAlignment="1">
      <alignment horizontal="center" vertical="center"/>
    </xf>
    <xf numFmtId="43" fontId="14" fillId="2" borderId="13" xfId="0" applyNumberFormat="1" applyFont="1" applyFill="1" applyBorder="1" applyAlignment="1">
      <alignment horizontal="center" vertical="center"/>
    </xf>
    <xf numFmtId="169" fontId="14" fillId="2" borderId="19" xfId="0" applyNumberFormat="1" applyFont="1" applyFill="1" applyBorder="1" applyAlignment="1">
      <alignment horizontal="center" vertical="center"/>
    </xf>
    <xf numFmtId="2" fontId="14" fillId="2" borderId="6" xfId="0" applyNumberFormat="1" applyFont="1" applyFill="1" applyBorder="1" applyAlignment="1">
      <alignment horizontal="center" vertical="center"/>
    </xf>
    <xf numFmtId="43" fontId="14" fillId="2" borderId="0" xfId="0" applyNumberFormat="1" applyFont="1" applyFill="1" applyAlignment="1">
      <alignment horizontal="center" vertical="center"/>
    </xf>
    <xf numFmtId="169" fontId="14" fillId="2" borderId="7" xfId="0" applyNumberFormat="1" applyFont="1" applyFill="1" applyBorder="1" applyAlignment="1">
      <alignment horizontal="center" vertical="center"/>
    </xf>
    <xf numFmtId="2" fontId="14" fillId="2" borderId="9" xfId="0" applyNumberFormat="1" applyFont="1" applyFill="1" applyBorder="1" applyAlignment="1">
      <alignment horizontal="center" vertical="center"/>
    </xf>
    <xf numFmtId="43" fontId="14" fillId="2" borderId="10" xfId="0" applyNumberFormat="1" applyFont="1" applyFill="1" applyBorder="1" applyAlignment="1">
      <alignment horizontal="center" vertical="center"/>
    </xf>
    <xf numFmtId="169" fontId="14" fillId="2" borderId="11" xfId="0" applyNumberFormat="1" applyFon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3" fontId="0" fillId="10" borderId="11" xfId="0" applyNumberFormat="1" applyFill="1" applyBorder="1" applyAlignment="1">
      <alignment horizontal="center" vertical="center"/>
    </xf>
    <xf numFmtId="0" fontId="42" fillId="2" borderId="0" xfId="0" applyFont="1" applyFill="1"/>
    <xf numFmtId="0" fontId="42" fillId="0" borderId="0" xfId="0" applyFont="1"/>
    <xf numFmtId="0" fontId="4" fillId="11" borderId="14" xfId="0" applyFont="1" applyFill="1" applyBorder="1" applyAlignment="1">
      <alignment horizontal="center" vertical="center"/>
    </xf>
    <xf numFmtId="0" fontId="15" fillId="11" borderId="14" xfId="2" applyFont="1" applyFill="1" applyBorder="1" applyAlignment="1">
      <alignment horizontal="center" vertical="center"/>
    </xf>
    <xf numFmtId="0" fontId="5" fillId="0" borderId="0" xfId="3"/>
    <xf numFmtId="164" fontId="5" fillId="0" borderId="0" xfId="3" applyNumberFormat="1" applyAlignment="1">
      <alignment horizontal="left" vertical="top"/>
    </xf>
    <xf numFmtId="0" fontId="5" fillId="0" borderId="0" xfId="3" applyAlignment="1">
      <alignment horizontal="left" vertical="top"/>
    </xf>
    <xf numFmtId="3" fontId="5" fillId="0" borderId="0" xfId="3" applyNumberFormat="1" applyAlignment="1">
      <alignment horizontal="left" vertical="top"/>
    </xf>
    <xf numFmtId="166" fontId="17" fillId="0" borderId="0" xfId="0" applyNumberFormat="1" applyFont="1" applyAlignment="1">
      <alignment horizontal="center"/>
    </xf>
    <xf numFmtId="166" fontId="17" fillId="0" borderId="7" xfId="0" applyNumberFormat="1" applyFont="1" applyBorder="1" applyAlignment="1">
      <alignment horizontal="center"/>
    </xf>
    <xf numFmtId="166" fontId="17" fillId="0" borderId="10" xfId="0" applyNumberFormat="1" applyFont="1" applyBorder="1" applyAlignment="1">
      <alignment horizontal="center"/>
    </xf>
    <xf numFmtId="166" fontId="17" fillId="0" borderId="11" xfId="0" applyNumberFormat="1" applyFont="1" applyBorder="1" applyAlignment="1">
      <alignment horizontal="center"/>
    </xf>
    <xf numFmtId="2" fontId="0" fillId="0" borderId="0" xfId="0" applyNumberFormat="1"/>
    <xf numFmtId="170" fontId="0" fillId="2" borderId="9" xfId="1" applyNumberFormat="1" applyFont="1" applyFill="1" applyBorder="1" applyAlignment="1" applyProtection="1">
      <alignment horizontal="left" vertical="top"/>
    </xf>
    <xf numFmtId="171" fontId="0" fillId="57" borderId="9" xfId="1" applyNumberFormat="1" applyFont="1" applyFill="1" applyBorder="1" applyAlignment="1" applyProtection="1">
      <alignment horizontal="left" vertical="top"/>
    </xf>
    <xf numFmtId="165" fontId="3" fillId="57" borderId="0" xfId="0" applyNumberFormat="1" applyFont="1" applyFill="1"/>
    <xf numFmtId="0" fontId="46" fillId="2" borderId="0" xfId="4" applyFont="1" applyFill="1"/>
    <xf numFmtId="0" fontId="47" fillId="2" borderId="0" xfId="4" applyFont="1" applyFill="1" applyAlignment="1">
      <alignment horizontal="center"/>
    </xf>
    <xf numFmtId="0" fontId="47" fillId="2" borderId="0" xfId="4" applyFont="1" applyFill="1"/>
    <xf numFmtId="2" fontId="46" fillId="2" borderId="0" xfId="4" applyNumberFormat="1" applyFont="1" applyFill="1" applyAlignment="1">
      <alignment horizontal="center"/>
    </xf>
    <xf numFmtId="2" fontId="46" fillId="2" borderId="0" xfId="4" applyNumberFormat="1" applyFont="1" applyFill="1"/>
    <xf numFmtId="0" fontId="45" fillId="60" borderId="0" xfId="4" applyFont="1" applyFill="1"/>
    <xf numFmtId="0" fontId="49" fillId="60" borderId="0" xfId="4" applyFont="1" applyFill="1"/>
    <xf numFmtId="0" fontId="50" fillId="60" borderId="0" xfId="4" applyFont="1" applyFill="1"/>
    <xf numFmtId="0" fontId="51" fillId="2" borderId="0" xfId="4" applyFont="1" applyFill="1"/>
    <xf numFmtId="0" fontId="47" fillId="11" borderId="12" xfId="4" applyFont="1" applyFill="1" applyBorder="1"/>
    <xf numFmtId="0" fontId="47" fillId="11" borderId="13" xfId="4" applyFont="1" applyFill="1" applyBorder="1" applyAlignment="1">
      <alignment horizontal="center"/>
    </xf>
    <xf numFmtId="0" fontId="47" fillId="11" borderId="19" xfId="4" applyFont="1" applyFill="1" applyBorder="1" applyAlignment="1">
      <alignment horizontal="center"/>
    </xf>
    <xf numFmtId="0" fontId="46" fillId="11" borderId="6" xfId="4" applyFont="1" applyFill="1" applyBorder="1"/>
    <xf numFmtId="2" fontId="46" fillId="2" borderId="7" xfId="4" applyNumberFormat="1" applyFont="1" applyFill="1" applyBorder="1"/>
    <xf numFmtId="166" fontId="46" fillId="2" borderId="0" xfId="4" applyNumberFormat="1" applyFont="1" applyFill="1"/>
    <xf numFmtId="10" fontId="46" fillId="2" borderId="0" xfId="6" applyNumberFormat="1" applyFont="1" applyFill="1" applyBorder="1"/>
    <xf numFmtId="10" fontId="46" fillId="2" borderId="7" xfId="6" applyNumberFormat="1" applyFont="1" applyFill="1" applyBorder="1"/>
    <xf numFmtId="173" fontId="52" fillId="2" borderId="0" xfId="6" applyNumberFormat="1" applyFont="1" applyFill="1" applyBorder="1"/>
    <xf numFmtId="0" fontId="46" fillId="11" borderId="9" xfId="4" applyFont="1" applyFill="1" applyBorder="1"/>
    <xf numFmtId="2" fontId="46" fillId="2" borderId="10" xfId="4" applyNumberFormat="1" applyFont="1" applyFill="1" applyBorder="1"/>
    <xf numFmtId="2" fontId="46" fillId="2" borderId="11" xfId="4" applyNumberFormat="1" applyFont="1" applyFill="1" applyBorder="1"/>
    <xf numFmtId="10" fontId="46" fillId="2" borderId="10" xfId="6" applyNumberFormat="1" applyFont="1" applyFill="1" applyBorder="1"/>
    <xf numFmtId="10" fontId="46" fillId="2" borderId="11" xfId="6" applyNumberFormat="1" applyFont="1" applyFill="1" applyBorder="1"/>
    <xf numFmtId="0" fontId="53" fillId="62" borderId="0" xfId="4" applyFont="1" applyFill="1" applyAlignment="1">
      <alignment horizontal="center"/>
    </xf>
    <xf numFmtId="0" fontId="46" fillId="62" borderId="0" xfId="4" applyFont="1" applyFill="1"/>
    <xf numFmtId="0" fontId="53" fillId="2" borderId="0" xfId="4" applyFont="1" applyFill="1" applyAlignment="1">
      <alignment horizontal="center"/>
    </xf>
    <xf numFmtId="166" fontId="46" fillId="2" borderId="7" xfId="4" applyNumberFormat="1" applyFont="1" applyFill="1" applyBorder="1"/>
    <xf numFmtId="0" fontId="46" fillId="2" borderId="2" xfId="4" applyFont="1" applyFill="1" applyBorder="1"/>
    <xf numFmtId="2" fontId="46" fillId="2" borderId="3" xfId="4" applyNumberFormat="1" applyFont="1" applyFill="1" applyBorder="1"/>
    <xf numFmtId="2" fontId="46" fillId="2" borderId="4" xfId="4" applyNumberFormat="1" applyFont="1" applyFill="1" applyBorder="1"/>
    <xf numFmtId="0" fontId="47" fillId="58" borderId="0" xfId="4" applyFont="1" applyFill="1"/>
    <xf numFmtId="166" fontId="46" fillId="2" borderId="10" xfId="4" applyNumberFormat="1" applyFont="1" applyFill="1" applyBorder="1"/>
    <xf numFmtId="166" fontId="46" fillId="2" borderId="11" xfId="4" applyNumberFormat="1" applyFont="1" applyFill="1" applyBorder="1"/>
    <xf numFmtId="164" fontId="0" fillId="0" borderId="2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" fontId="0" fillId="5" borderId="14" xfId="0" applyNumberFormat="1" applyFill="1" applyBorder="1" applyAlignment="1">
      <alignment horizontal="center" vertical="center"/>
    </xf>
    <xf numFmtId="172" fontId="8" fillId="8" borderId="0" xfId="0" applyNumberFormat="1" applyFont="1" applyFill="1" applyAlignment="1">
      <alignment horizontal="center"/>
    </xf>
    <xf numFmtId="0" fontId="52" fillId="2" borderId="0" xfId="4" applyFont="1" applyFill="1"/>
    <xf numFmtId="0" fontId="45" fillId="2" borderId="0" xfId="4" applyFont="1" applyFill="1" applyAlignment="1">
      <alignment horizontal="center"/>
    </xf>
    <xf numFmtId="0" fontId="47" fillId="11" borderId="13" xfId="4" applyFont="1" applyFill="1" applyBorder="1"/>
    <xf numFmtId="0" fontId="46" fillId="11" borderId="0" xfId="4" applyFont="1" applyFill="1"/>
    <xf numFmtId="174" fontId="46" fillId="2" borderId="0" xfId="6" applyNumberFormat="1" applyFont="1" applyFill="1" applyBorder="1"/>
    <xf numFmtId="174" fontId="46" fillId="2" borderId="7" xfId="6" applyNumberFormat="1" applyFont="1" applyFill="1" applyBorder="1"/>
    <xf numFmtId="0" fontId="46" fillId="11" borderId="10" xfId="4" applyFont="1" applyFill="1" applyBorder="1"/>
    <xf numFmtId="174" fontId="46" fillId="2" borderId="10" xfId="6" applyNumberFormat="1" applyFont="1" applyFill="1" applyBorder="1"/>
    <xf numFmtId="174" fontId="46" fillId="2" borderId="11" xfId="6" applyNumberFormat="1" applyFont="1" applyFill="1" applyBorder="1"/>
    <xf numFmtId="0" fontId="45" fillId="2" borderId="0" xfId="4" applyFont="1" applyFill="1"/>
    <xf numFmtId="0" fontId="47" fillId="11" borderId="12" xfId="4" applyFont="1" applyFill="1" applyBorder="1" applyAlignment="1">
      <alignment horizontal="center"/>
    </xf>
    <xf numFmtId="0" fontId="46" fillId="11" borderId="9" xfId="4" applyFont="1" applyFill="1" applyBorder="1" applyAlignment="1">
      <alignment horizontal="center"/>
    </xf>
    <xf numFmtId="0" fontId="46" fillId="11" borderId="10" xfId="4" applyFont="1" applyFill="1" applyBorder="1" applyAlignment="1">
      <alignment horizontal="center"/>
    </xf>
    <xf numFmtId="174" fontId="46" fillId="2" borderId="10" xfId="6" applyNumberFormat="1" applyFont="1" applyFill="1" applyBorder="1" applyAlignment="1">
      <alignment horizontal="center"/>
    </xf>
    <xf numFmtId="0" fontId="53" fillId="58" borderId="0" xfId="4" applyFont="1" applyFill="1"/>
    <xf numFmtId="0" fontId="46" fillId="58" borderId="0" xfId="4" applyFont="1" applyFill="1"/>
    <xf numFmtId="2" fontId="46" fillId="64" borderId="0" xfId="4" applyNumberFormat="1" applyFont="1" applyFill="1"/>
    <xf numFmtId="166" fontId="46" fillId="5" borderId="7" xfId="4" applyNumberFormat="1" applyFont="1" applyFill="1" applyBorder="1"/>
    <xf numFmtId="166" fontId="46" fillId="5" borderId="10" xfId="4" applyNumberFormat="1" applyFont="1" applyFill="1" applyBorder="1"/>
    <xf numFmtId="0" fontId="53" fillId="2" borderId="0" xfId="4" applyFont="1" applyFill="1"/>
    <xf numFmtId="0" fontId="51" fillId="2" borderId="0" xfId="4" applyFont="1" applyFill="1" applyAlignment="1">
      <alignment horizontal="center"/>
    </xf>
    <xf numFmtId="0" fontId="46" fillId="11" borderId="6" xfId="4" applyFont="1" applyFill="1" applyBorder="1" applyAlignment="1">
      <alignment horizontal="center"/>
    </xf>
    <xf numFmtId="166" fontId="52" fillId="2" borderId="0" xfId="6" applyNumberFormat="1" applyFont="1" applyFill="1" applyBorder="1"/>
    <xf numFmtId="166" fontId="52" fillId="2" borderId="7" xfId="6" applyNumberFormat="1" applyFont="1" applyFill="1" applyBorder="1"/>
    <xf numFmtId="166" fontId="52" fillId="2" borderId="10" xfId="6" applyNumberFormat="1" applyFont="1" applyFill="1" applyBorder="1"/>
    <xf numFmtId="166" fontId="52" fillId="2" borderId="11" xfId="6" applyNumberFormat="1" applyFont="1" applyFill="1" applyBorder="1"/>
    <xf numFmtId="168" fontId="46" fillId="5" borderId="0" xfId="7" applyNumberFormat="1" applyFont="1" applyFill="1"/>
    <xf numFmtId="168" fontId="46" fillId="2" borderId="0" xfId="4" applyNumberFormat="1" applyFont="1" applyFill="1"/>
    <xf numFmtId="166" fontId="46" fillId="5" borderId="0" xfId="4" applyNumberFormat="1" applyFont="1" applyFill="1"/>
    <xf numFmtId="0" fontId="17" fillId="8" borderId="0" xfId="4" applyFont="1" applyFill="1"/>
    <xf numFmtId="0" fontId="21" fillId="66" borderId="49" xfId="4" applyFont="1" applyFill="1" applyBorder="1" applyAlignment="1">
      <alignment horizontal="center" vertical="center"/>
    </xf>
    <xf numFmtId="0" fontId="21" fillId="66" borderId="42" xfId="4" applyFont="1" applyFill="1" applyBorder="1" applyAlignment="1">
      <alignment horizontal="center"/>
    </xf>
    <xf numFmtId="0" fontId="21" fillId="66" borderId="41" xfId="4" applyFont="1" applyFill="1" applyBorder="1" applyAlignment="1">
      <alignment horizontal="center"/>
    </xf>
    <xf numFmtId="0" fontId="21" fillId="66" borderId="38" xfId="4" applyFont="1" applyFill="1" applyBorder="1" applyAlignment="1">
      <alignment horizontal="center"/>
    </xf>
    <xf numFmtId="0" fontId="21" fillId="66" borderId="39" xfId="4" applyFont="1" applyFill="1" applyBorder="1" applyAlignment="1">
      <alignment horizontal="center"/>
    </xf>
    <xf numFmtId="0" fontId="21" fillId="66" borderId="50" xfId="4" applyFont="1" applyFill="1" applyBorder="1" applyAlignment="1">
      <alignment horizontal="center"/>
    </xf>
    <xf numFmtId="0" fontId="18" fillId="67" borderId="41" xfId="4" applyFont="1" applyFill="1" applyBorder="1" applyAlignment="1">
      <alignment horizontal="center"/>
    </xf>
    <xf numFmtId="0" fontId="21" fillId="66" borderId="51" xfId="4" applyFont="1" applyFill="1" applyBorder="1" applyAlignment="1">
      <alignment horizontal="center" vertical="center"/>
    </xf>
    <xf numFmtId="0" fontId="21" fillId="66" borderId="0" xfId="4" applyFont="1" applyFill="1" applyAlignment="1">
      <alignment horizontal="center"/>
    </xf>
    <xf numFmtId="0" fontId="21" fillId="66" borderId="12" xfId="4" applyFont="1" applyFill="1" applyBorder="1" applyAlignment="1">
      <alignment horizontal="center"/>
    </xf>
    <xf numFmtId="0" fontId="21" fillId="66" borderId="13" xfId="4" applyFont="1" applyFill="1" applyBorder="1" applyAlignment="1">
      <alignment horizontal="center"/>
    </xf>
    <xf numFmtId="0" fontId="21" fillId="66" borderId="19" xfId="4" applyFont="1" applyFill="1" applyBorder="1" applyAlignment="1">
      <alignment horizontal="center"/>
    </xf>
    <xf numFmtId="166" fontId="17" fillId="8" borderId="41" xfId="4" applyNumberFormat="1" applyFont="1" applyFill="1" applyBorder="1" applyAlignment="1">
      <alignment horizontal="center"/>
    </xf>
    <xf numFmtId="0" fontId="21" fillId="68" borderId="14" xfId="4" applyFont="1" applyFill="1" applyBorder="1" applyAlignment="1">
      <alignment horizontal="center"/>
    </xf>
    <xf numFmtId="166" fontId="17" fillId="8" borderId="10" xfId="4" applyNumberFormat="1" applyFont="1" applyFill="1" applyBorder="1"/>
    <xf numFmtId="166" fontId="17" fillId="8" borderId="52" xfId="4" applyNumberFormat="1" applyFont="1" applyFill="1" applyBorder="1"/>
    <xf numFmtId="166" fontId="17" fillId="8" borderId="9" xfId="4" applyNumberFormat="1" applyFont="1" applyFill="1" applyBorder="1"/>
    <xf numFmtId="166" fontId="17" fillId="8" borderId="53" xfId="4" applyNumberFormat="1" applyFont="1" applyFill="1" applyBorder="1"/>
    <xf numFmtId="166" fontId="17" fillId="8" borderId="0" xfId="4" applyNumberFormat="1" applyFont="1" applyFill="1"/>
    <xf numFmtId="0" fontId="15" fillId="2" borderId="0" xfId="4" applyFont="1" applyFill="1"/>
    <xf numFmtId="0" fontId="15" fillId="2" borderId="0" xfId="4" applyFont="1" applyFill="1" applyAlignment="1">
      <alignment horizontal="center"/>
    </xf>
    <xf numFmtId="0" fontId="47" fillId="11" borderId="6" xfId="4" applyFont="1" applyFill="1" applyBorder="1" applyAlignment="1">
      <alignment horizontal="center"/>
    </xf>
    <xf numFmtId="0" fontId="47" fillId="11" borderId="0" xfId="4" applyFont="1" applyFill="1" applyAlignment="1">
      <alignment horizontal="center"/>
    </xf>
    <xf numFmtId="0" fontId="47" fillId="11" borderId="7" xfId="4" applyFont="1" applyFill="1" applyBorder="1" applyAlignment="1">
      <alignment horizontal="center"/>
    </xf>
    <xf numFmtId="166" fontId="52" fillId="2" borderId="0" xfId="4" applyNumberFormat="1" applyFont="1" applyFill="1"/>
    <xf numFmtId="0" fontId="47" fillId="11" borderId="1" xfId="4" applyFont="1" applyFill="1" applyBorder="1" applyAlignment="1">
      <alignment horizontal="center"/>
    </xf>
    <xf numFmtId="0" fontId="46" fillId="11" borderId="0" xfId="4" applyFont="1" applyFill="1" applyAlignment="1">
      <alignment horizontal="center"/>
    </xf>
    <xf numFmtId="175" fontId="46" fillId="2" borderId="5" xfId="4" applyNumberFormat="1" applyFont="1" applyFill="1" applyBorder="1"/>
    <xf numFmtId="0" fontId="47" fillId="11" borderId="9" xfId="4" applyFont="1" applyFill="1" applyBorder="1" applyAlignment="1">
      <alignment horizontal="center"/>
    </xf>
    <xf numFmtId="175" fontId="46" fillId="2" borderId="8" xfId="4" applyNumberFormat="1" applyFont="1" applyFill="1" applyBorder="1"/>
    <xf numFmtId="0" fontId="58" fillId="2" borderId="0" xfId="4" applyFont="1" applyFill="1"/>
    <xf numFmtId="0" fontId="1" fillId="0" borderId="0" xfId="4"/>
    <xf numFmtId="0" fontId="19" fillId="0" borderId="0" xfId="8" applyFont="1"/>
    <xf numFmtId="0" fontId="22" fillId="47" borderId="55" xfId="8" applyFont="1" applyFill="1" applyBorder="1" applyAlignment="1">
      <alignment horizontal="center"/>
    </xf>
    <xf numFmtId="0" fontId="22" fillId="47" borderId="0" xfId="8" applyFont="1" applyFill="1" applyAlignment="1">
      <alignment horizontal="center"/>
    </xf>
    <xf numFmtId="0" fontId="22" fillId="47" borderId="56" xfId="8" applyFont="1" applyFill="1" applyBorder="1" applyAlignment="1">
      <alignment horizontal="center"/>
    </xf>
    <xf numFmtId="0" fontId="22" fillId="8" borderId="0" xfId="8" applyFont="1" applyFill="1"/>
    <xf numFmtId="0" fontId="22" fillId="72" borderId="55" xfId="8" applyFont="1" applyFill="1" applyBorder="1" applyAlignment="1">
      <alignment horizontal="center"/>
    </xf>
    <xf numFmtId="0" fontId="22" fillId="72" borderId="0" xfId="8" applyFont="1" applyFill="1" applyAlignment="1">
      <alignment horizontal="center"/>
    </xf>
    <xf numFmtId="0" fontId="1" fillId="2" borderId="0" xfId="4" applyFill="1"/>
    <xf numFmtId="0" fontId="22" fillId="8" borderId="55" xfId="8" applyFont="1" applyFill="1" applyBorder="1" applyAlignment="1">
      <alignment horizontal="center"/>
    </xf>
    <xf numFmtId="0" fontId="22" fillId="8" borderId="0" xfId="8" applyFont="1" applyFill="1" applyAlignment="1">
      <alignment horizontal="center"/>
    </xf>
    <xf numFmtId="166" fontId="24" fillId="8" borderId="0" xfId="8" applyNumberFormat="1" applyFont="1" applyFill="1" applyAlignment="1">
      <alignment horizontal="right"/>
    </xf>
    <xf numFmtId="166" fontId="24" fillId="8" borderId="56" xfId="8" applyNumberFormat="1" applyFont="1" applyFill="1" applyBorder="1" applyAlignment="1">
      <alignment horizontal="right"/>
    </xf>
    <xf numFmtId="167" fontId="17" fillId="8" borderId="0" xfId="8" applyNumberFormat="1" applyFont="1" applyFill="1"/>
    <xf numFmtId="0" fontId="22" fillId="2" borderId="55" xfId="8" applyFont="1" applyFill="1" applyBorder="1" applyAlignment="1">
      <alignment horizontal="center"/>
    </xf>
    <xf numFmtId="0" fontId="22" fillId="2" borderId="0" xfId="8" applyFont="1" applyFill="1" applyAlignment="1">
      <alignment horizontal="center"/>
    </xf>
    <xf numFmtId="167" fontId="17" fillId="2" borderId="0" xfId="8" applyNumberFormat="1" applyFont="1" applyFill="1"/>
    <xf numFmtId="167" fontId="17" fillId="2" borderId="56" xfId="8" applyNumberFormat="1" applyFont="1" applyFill="1" applyBorder="1"/>
    <xf numFmtId="0" fontId="22" fillId="2" borderId="57" xfId="8" applyFont="1" applyFill="1" applyBorder="1" applyAlignment="1">
      <alignment horizontal="center"/>
    </xf>
    <xf numFmtId="0" fontId="22" fillId="2" borderId="25" xfId="8" applyFont="1" applyFill="1" applyBorder="1" applyAlignment="1">
      <alignment horizontal="center"/>
    </xf>
    <xf numFmtId="167" fontId="17" fillId="2" borderId="25" xfId="8" applyNumberFormat="1" applyFont="1" applyFill="1" applyBorder="1"/>
    <xf numFmtId="167" fontId="17" fillId="2" borderId="26" xfId="8" applyNumberFormat="1" applyFont="1" applyFill="1" applyBorder="1"/>
    <xf numFmtId="0" fontId="22" fillId="8" borderId="57" xfId="8" applyFont="1" applyFill="1" applyBorder="1" applyAlignment="1">
      <alignment horizontal="center"/>
    </xf>
    <xf numFmtId="0" fontId="22" fillId="8" borderId="25" xfId="8" applyFont="1" applyFill="1" applyBorder="1" applyAlignment="1">
      <alignment horizontal="center"/>
    </xf>
    <xf numFmtId="166" fontId="24" fillId="8" borderId="25" xfId="8" applyNumberFormat="1" applyFont="1" applyFill="1" applyBorder="1" applyAlignment="1">
      <alignment horizontal="right"/>
    </xf>
    <xf numFmtId="166" fontId="24" fillId="8" borderId="26" xfId="8" applyNumberFormat="1" applyFont="1" applyFill="1" applyBorder="1" applyAlignment="1">
      <alignment horizontal="right"/>
    </xf>
    <xf numFmtId="0" fontId="17" fillId="8" borderId="0" xfId="8" applyFont="1" applyFill="1"/>
    <xf numFmtId="167" fontId="17" fillId="8" borderId="21" xfId="8" applyNumberFormat="1" applyFont="1" applyFill="1" applyBorder="1"/>
    <xf numFmtId="167" fontId="17" fillId="8" borderId="22" xfId="8" applyNumberFormat="1" applyFont="1" applyFill="1" applyBorder="1"/>
    <xf numFmtId="167" fontId="17" fillId="8" borderId="54" xfId="8" applyNumberFormat="1" applyFont="1" applyFill="1" applyBorder="1"/>
    <xf numFmtId="0" fontId="46" fillId="11" borderId="12" xfId="4" applyFont="1" applyFill="1" applyBorder="1"/>
    <xf numFmtId="0" fontId="46" fillId="11" borderId="19" xfId="4" applyFont="1" applyFill="1" applyBorder="1"/>
    <xf numFmtId="0" fontId="22" fillId="40" borderId="58" xfId="4" applyFont="1" applyFill="1" applyBorder="1" applyAlignment="1">
      <alignment horizontal="center"/>
    </xf>
    <xf numFmtId="0" fontId="22" fillId="40" borderId="39" xfId="4" applyFont="1" applyFill="1" applyBorder="1" applyAlignment="1">
      <alignment horizontal="center"/>
    </xf>
    <xf numFmtId="0" fontId="47" fillId="2" borderId="7" xfId="4" applyFont="1" applyFill="1" applyBorder="1" applyAlignment="1">
      <alignment horizontal="center"/>
    </xf>
    <xf numFmtId="0" fontId="22" fillId="76" borderId="39" xfId="4" applyFont="1" applyFill="1" applyBorder="1"/>
    <xf numFmtId="0" fontId="22" fillId="76" borderId="50" xfId="4" applyFont="1" applyFill="1" applyBorder="1"/>
    <xf numFmtId="0" fontId="17" fillId="8" borderId="2" xfId="4" applyFont="1" applyFill="1" applyBorder="1"/>
    <xf numFmtId="0" fontId="17" fillId="8" borderId="3" xfId="4" applyFont="1" applyFill="1" applyBorder="1"/>
    <xf numFmtId="0" fontId="17" fillId="8" borderId="4" xfId="4" applyFont="1" applyFill="1" applyBorder="1"/>
    <xf numFmtId="3" fontId="46" fillId="15" borderId="7" xfId="4" applyNumberFormat="1" applyFont="1" applyFill="1" applyBorder="1"/>
    <xf numFmtId="3" fontId="46" fillId="19" borderId="0" xfId="4" applyNumberFormat="1" applyFont="1" applyFill="1"/>
    <xf numFmtId="0" fontId="22" fillId="40" borderId="6" xfId="4" applyFont="1" applyFill="1" applyBorder="1" applyAlignment="1">
      <alignment horizontal="center"/>
    </xf>
    <xf numFmtId="0" fontId="22" fillId="40" borderId="0" xfId="4" applyFont="1" applyFill="1" applyAlignment="1">
      <alignment horizontal="center"/>
    </xf>
    <xf numFmtId="167" fontId="17" fillId="8" borderId="0" xfId="4" applyNumberFormat="1" applyFont="1" applyFill="1"/>
    <xf numFmtId="167" fontId="17" fillId="8" borderId="7" xfId="4" applyNumberFormat="1" applyFont="1" applyFill="1" applyBorder="1"/>
    <xf numFmtId="3" fontId="17" fillId="46" borderId="0" xfId="4" applyNumberFormat="1" applyFont="1" applyFill="1"/>
    <xf numFmtId="3" fontId="17" fillId="8" borderId="0" xfId="4" applyNumberFormat="1" applyFont="1" applyFill="1"/>
    <xf numFmtId="3" fontId="17" fillId="8" borderId="7" xfId="4" applyNumberFormat="1" applyFont="1" applyFill="1" applyBorder="1"/>
    <xf numFmtId="0" fontId="7" fillId="77" borderId="59" xfId="5" applyFont="1" applyFill="1" applyBorder="1"/>
    <xf numFmtId="3" fontId="7" fillId="77" borderId="59" xfId="5" applyNumberFormat="1" applyFont="1" applyFill="1" applyBorder="1" applyAlignment="1">
      <alignment horizontal="right"/>
    </xf>
    <xf numFmtId="3" fontId="7" fillId="0" borderId="0" xfId="5" applyNumberFormat="1" applyFont="1" applyAlignment="1">
      <alignment horizontal="right"/>
    </xf>
    <xf numFmtId="3" fontId="17" fillId="47" borderId="0" xfId="4" applyNumberFormat="1" applyFont="1" applyFill="1"/>
    <xf numFmtId="3" fontId="7" fillId="78" borderId="59" xfId="5" applyNumberFormat="1" applyFont="1" applyFill="1" applyBorder="1"/>
    <xf numFmtId="3" fontId="7" fillId="0" borderId="0" xfId="5" applyNumberFormat="1" applyFont="1"/>
    <xf numFmtId="3" fontId="46" fillId="2" borderId="0" xfId="4" applyNumberFormat="1" applyFont="1" applyFill="1"/>
    <xf numFmtId="0" fontId="46" fillId="31" borderId="6" xfId="4" applyFont="1" applyFill="1" applyBorder="1"/>
    <xf numFmtId="3" fontId="17" fillId="47" borderId="7" xfId="4" applyNumberFormat="1" applyFont="1" applyFill="1" applyBorder="1"/>
    <xf numFmtId="0" fontId="7" fillId="35" borderId="59" xfId="5" applyFont="1" applyFill="1" applyBorder="1"/>
    <xf numFmtId="3" fontId="7" fillId="8" borderId="59" xfId="5" applyNumberFormat="1" applyFont="1" applyFill="1" applyBorder="1"/>
    <xf numFmtId="3" fontId="7" fillId="8" borderId="0" xfId="5" applyNumberFormat="1" applyFont="1" applyFill="1"/>
    <xf numFmtId="0" fontId="46" fillId="5" borderId="6" xfId="4" applyFont="1" applyFill="1" applyBorder="1"/>
    <xf numFmtId="0" fontId="22" fillId="40" borderId="9" xfId="4" applyFont="1" applyFill="1" applyBorder="1" applyAlignment="1">
      <alignment horizontal="center"/>
    </xf>
    <xf numFmtId="0" fontId="22" fillId="40" borderId="10" xfId="4" applyFont="1" applyFill="1" applyBorder="1" applyAlignment="1">
      <alignment horizontal="center"/>
    </xf>
    <xf numFmtId="167" fontId="17" fillId="8" borderId="10" xfId="4" applyNumberFormat="1" applyFont="1" applyFill="1" applyBorder="1"/>
    <xf numFmtId="167" fontId="17" fillId="8" borderId="11" xfId="4" applyNumberFormat="1" applyFont="1" applyFill="1" applyBorder="1"/>
    <xf numFmtId="3" fontId="17" fillId="8" borderId="10" xfId="4" applyNumberFormat="1" applyFont="1" applyFill="1" applyBorder="1"/>
    <xf numFmtId="3" fontId="17" fillId="8" borderId="11" xfId="4" applyNumberFormat="1" applyFont="1" applyFill="1" applyBorder="1"/>
    <xf numFmtId="167" fontId="17" fillId="8" borderId="2" xfId="4" applyNumberFormat="1" applyFont="1" applyFill="1" applyBorder="1"/>
    <xf numFmtId="167" fontId="17" fillId="8" borderId="3" xfId="4" applyNumberFormat="1" applyFont="1" applyFill="1" applyBorder="1"/>
    <xf numFmtId="167" fontId="17" fillId="8" borderId="4" xfId="4" applyNumberFormat="1" applyFont="1" applyFill="1" applyBorder="1"/>
    <xf numFmtId="0" fontId="46" fillId="11" borderId="2" xfId="4" applyFont="1" applyFill="1" applyBorder="1"/>
    <xf numFmtId="3" fontId="46" fillId="2" borderId="3" xfId="4" applyNumberFormat="1" applyFont="1" applyFill="1" applyBorder="1"/>
    <xf numFmtId="3" fontId="46" fillId="2" borderId="4" xfId="4" applyNumberFormat="1" applyFont="1" applyFill="1" applyBorder="1"/>
    <xf numFmtId="3" fontId="46" fillId="15" borderId="4" xfId="4" applyNumberFormat="1" applyFont="1" applyFill="1" applyBorder="1"/>
    <xf numFmtId="0" fontId="18" fillId="79" borderId="0" xfId="4" applyFont="1" applyFill="1" applyAlignment="1">
      <alignment horizontal="center"/>
    </xf>
    <xf numFmtId="0" fontId="47" fillId="2" borderId="12" xfId="4" applyFont="1" applyFill="1" applyBorder="1" applyAlignment="1">
      <alignment horizontal="center"/>
    </xf>
    <xf numFmtId="0" fontId="46" fillId="2" borderId="6" xfId="4" applyFont="1" applyFill="1" applyBorder="1" applyAlignment="1">
      <alignment horizontal="center"/>
    </xf>
    <xf numFmtId="1" fontId="46" fillId="2" borderId="0" xfId="4" applyNumberFormat="1" applyFont="1" applyFill="1"/>
    <xf numFmtId="1" fontId="46" fillId="2" borderId="7" xfId="4" applyNumberFormat="1" applyFont="1" applyFill="1" applyBorder="1"/>
    <xf numFmtId="0" fontId="46" fillId="2" borderId="9" xfId="4" applyFont="1" applyFill="1" applyBorder="1" applyAlignment="1">
      <alignment horizontal="center"/>
    </xf>
    <xf numFmtId="1" fontId="46" fillId="2" borderId="10" xfId="4" applyNumberFormat="1" applyFont="1" applyFill="1" applyBorder="1"/>
    <xf numFmtId="1" fontId="46" fillId="2" borderId="11" xfId="4" applyNumberFormat="1" applyFont="1" applyFill="1" applyBorder="1"/>
    <xf numFmtId="1" fontId="17" fillId="8" borderId="0" xfId="4" applyNumberFormat="1" applyFont="1" applyFill="1"/>
    <xf numFmtId="0" fontId="7" fillId="77" borderId="59" xfId="0" applyFont="1" applyFill="1" applyBorder="1"/>
    <xf numFmtId="3" fontId="7" fillId="77" borderId="59" xfId="0" applyNumberFormat="1" applyFont="1" applyFill="1" applyBorder="1" applyAlignment="1">
      <alignment horizontal="right"/>
    </xf>
    <xf numFmtId="3" fontId="7" fillId="78" borderId="59" xfId="0" applyNumberFormat="1" applyFont="1" applyFill="1" applyBorder="1"/>
    <xf numFmtId="166" fontId="46" fillId="5" borderId="11" xfId="4" applyNumberFormat="1" applyFont="1" applyFill="1" applyBorder="1"/>
    <xf numFmtId="0" fontId="0" fillId="0" borderId="2" xfId="1" applyNumberFormat="1" applyFont="1" applyFill="1" applyBorder="1" applyAlignment="1" applyProtection="1">
      <alignment horizontal="center" vertical="top"/>
    </xf>
    <xf numFmtId="0" fontId="0" fillId="0" borderId="3" xfId="1" applyNumberFormat="1" applyFont="1" applyFill="1" applyBorder="1" applyAlignment="1" applyProtection="1">
      <alignment horizontal="center" vertical="top"/>
    </xf>
    <xf numFmtId="0" fontId="0" fillId="2" borderId="2" xfId="1" applyNumberFormat="1" applyFont="1" applyFill="1" applyBorder="1" applyAlignment="1" applyProtection="1">
      <alignment horizontal="center" vertical="top"/>
    </xf>
    <xf numFmtId="0" fontId="0" fillId="2" borderId="4" xfId="1" applyNumberFormat="1" applyFont="1" applyFill="1" applyBorder="1" applyAlignment="1" applyProtection="1">
      <alignment horizontal="center" vertical="top"/>
    </xf>
    <xf numFmtId="0" fontId="0" fillId="2" borderId="0" xfId="1" applyNumberFormat="1" applyFont="1" applyFill="1" applyAlignment="1" applyProtection="1">
      <alignment horizontal="center"/>
    </xf>
    <xf numFmtId="0" fontId="0" fillId="2" borderId="0" xfId="0" applyFill="1" applyAlignment="1">
      <alignment horizontal="center" wrapText="1"/>
    </xf>
    <xf numFmtId="0" fontId="0" fillId="2" borderId="2" xfId="0" applyFill="1" applyBorder="1" applyAlignment="1">
      <alignment horizontal="center" vertical="top"/>
    </xf>
    <xf numFmtId="0" fontId="0" fillId="2" borderId="4" xfId="0" applyFill="1" applyBorder="1" applyAlignment="1">
      <alignment horizontal="center" vertical="top"/>
    </xf>
    <xf numFmtId="0" fontId="0" fillId="2" borderId="3" xfId="0" applyFill="1" applyBorder="1" applyAlignment="1">
      <alignment horizontal="center" vertical="top"/>
    </xf>
    <xf numFmtId="0" fontId="0" fillId="0" borderId="0" xfId="0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8" fillId="9" borderId="15" xfId="0" applyFont="1" applyFill="1" applyBorder="1" applyAlignment="1">
      <alignment horizontal="center"/>
    </xf>
    <xf numFmtId="0" fontId="8" fillId="9" borderId="0" xfId="0" applyFont="1" applyFill="1" applyAlignment="1">
      <alignment horizontal="center"/>
    </xf>
    <xf numFmtId="0" fontId="9" fillId="24" borderId="21" xfId="0" applyFont="1" applyFill="1" applyBorder="1" applyAlignment="1">
      <alignment horizontal="center"/>
    </xf>
    <xf numFmtId="0" fontId="9" fillId="24" borderId="22" xfId="0" applyFont="1" applyFill="1" applyBorder="1" applyAlignment="1">
      <alignment horizontal="center"/>
    </xf>
    <xf numFmtId="0" fontId="9" fillId="24" borderId="23" xfId="0" applyFont="1" applyFill="1" applyBorder="1" applyAlignment="1">
      <alignment horizontal="center"/>
    </xf>
    <xf numFmtId="0" fontId="13" fillId="15" borderId="28" xfId="0" applyFont="1" applyFill="1" applyBorder="1" applyAlignment="1">
      <alignment horizontal="center" vertical="center"/>
    </xf>
    <xf numFmtId="0" fontId="13" fillId="15" borderId="27" xfId="0" applyFont="1" applyFill="1" applyBorder="1" applyAlignment="1">
      <alignment horizontal="center" vertical="center"/>
    </xf>
    <xf numFmtId="0" fontId="13" fillId="15" borderId="24" xfId="0" applyFont="1" applyFill="1" applyBorder="1" applyAlignment="1">
      <alignment horizontal="center" vertical="center"/>
    </xf>
    <xf numFmtId="0" fontId="13" fillId="17" borderId="0" xfId="0" applyFont="1" applyFill="1" applyAlignment="1">
      <alignment horizontal="center"/>
    </xf>
    <xf numFmtId="0" fontId="2" fillId="16" borderId="12" xfId="0" applyFont="1" applyFill="1" applyBorder="1" applyAlignment="1">
      <alignment horizontal="center"/>
    </xf>
    <xf numFmtId="0" fontId="2" fillId="16" borderId="13" xfId="0" applyFont="1" applyFill="1" applyBorder="1" applyAlignment="1">
      <alignment horizontal="center"/>
    </xf>
    <xf numFmtId="0" fontId="2" fillId="16" borderId="19" xfId="0" applyFont="1" applyFill="1" applyBorder="1" applyAlignment="1">
      <alignment horizontal="center"/>
    </xf>
    <xf numFmtId="0" fontId="13" fillId="18" borderId="12" xfId="0" applyFont="1" applyFill="1" applyBorder="1" applyAlignment="1">
      <alignment horizontal="center"/>
    </xf>
    <xf numFmtId="0" fontId="13" fillId="18" borderId="13" xfId="0" applyFont="1" applyFill="1" applyBorder="1" applyAlignment="1">
      <alignment horizontal="center"/>
    </xf>
    <xf numFmtId="0" fontId="0" fillId="21" borderId="9" xfId="0" applyFill="1" applyBorder="1" applyAlignment="1">
      <alignment horizontal="center"/>
    </xf>
    <xf numFmtId="0" fontId="0" fillId="21" borderId="10" xfId="0" applyFill="1" applyBorder="1" applyAlignment="1">
      <alignment horizontal="center"/>
    </xf>
    <xf numFmtId="0" fontId="10" fillId="23" borderId="0" xfId="0" applyFont="1" applyFill="1" applyAlignment="1">
      <alignment horizontal="center"/>
    </xf>
    <xf numFmtId="0" fontId="10" fillId="20" borderId="9" xfId="0" applyFont="1" applyFill="1" applyBorder="1" applyAlignment="1">
      <alignment horizontal="center" vertical="center"/>
    </xf>
    <xf numFmtId="0" fontId="10" fillId="20" borderId="10" xfId="0" applyFont="1" applyFill="1" applyBorder="1" applyAlignment="1">
      <alignment horizontal="center" vertical="center"/>
    </xf>
    <xf numFmtId="0" fontId="9" fillId="16" borderId="2" xfId="0" applyFont="1" applyFill="1" applyBorder="1" applyAlignment="1">
      <alignment horizontal="center"/>
    </xf>
    <xf numFmtId="0" fontId="9" fillId="16" borderId="4" xfId="0" applyFont="1" applyFill="1" applyBorder="1" applyAlignment="1">
      <alignment horizontal="center"/>
    </xf>
    <xf numFmtId="0" fontId="9" fillId="16" borderId="3" xfId="0" applyFont="1" applyFill="1" applyBorder="1" applyAlignment="1">
      <alignment horizontal="center"/>
    </xf>
    <xf numFmtId="0" fontId="10" fillId="26" borderId="0" xfId="0" applyFont="1" applyFill="1" applyAlignment="1">
      <alignment horizontal="center"/>
    </xf>
    <xf numFmtId="0" fontId="2" fillId="29" borderId="2" xfId="0" applyFont="1" applyFill="1" applyBorder="1" applyAlignment="1">
      <alignment horizontal="center" vertical="center"/>
    </xf>
    <xf numFmtId="0" fontId="2" fillId="29" borderId="3" xfId="0" applyFont="1" applyFill="1" applyBorder="1" applyAlignment="1">
      <alignment horizontal="center" vertical="center"/>
    </xf>
    <xf numFmtId="0" fontId="2" fillId="29" borderId="4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2" fillId="27" borderId="2" xfId="0" applyFont="1" applyFill="1" applyBorder="1" applyAlignment="1">
      <alignment horizontal="center"/>
    </xf>
    <xf numFmtId="0" fontId="2" fillId="27" borderId="3" xfId="0" applyFont="1" applyFill="1" applyBorder="1" applyAlignment="1">
      <alignment horizontal="center"/>
    </xf>
    <xf numFmtId="0" fontId="2" fillId="27" borderId="4" xfId="0" applyFont="1" applyFill="1" applyBorder="1" applyAlignment="1">
      <alignment horizontal="center"/>
    </xf>
    <xf numFmtId="0" fontId="9" fillId="28" borderId="2" xfId="0" applyFont="1" applyFill="1" applyBorder="1" applyAlignment="1">
      <alignment horizontal="center"/>
    </xf>
    <xf numFmtId="0" fontId="9" fillId="28" borderId="4" xfId="0" applyFont="1" applyFill="1" applyBorder="1" applyAlignment="1">
      <alignment horizontal="center"/>
    </xf>
    <xf numFmtId="0" fontId="2" fillId="30" borderId="2" xfId="0" applyFont="1" applyFill="1" applyBorder="1" applyAlignment="1">
      <alignment horizontal="center" vertical="center"/>
    </xf>
    <xf numFmtId="0" fontId="2" fillId="30" borderId="3" xfId="0" applyFont="1" applyFill="1" applyBorder="1" applyAlignment="1">
      <alignment horizontal="center" vertical="center"/>
    </xf>
    <xf numFmtId="0" fontId="2" fillId="30" borderId="4" xfId="0" applyFont="1" applyFill="1" applyBorder="1" applyAlignment="1">
      <alignment horizontal="center" vertical="center"/>
    </xf>
    <xf numFmtId="0" fontId="2" fillId="32" borderId="2" xfId="0" applyFont="1" applyFill="1" applyBorder="1" applyAlignment="1">
      <alignment horizontal="center" vertical="center"/>
    </xf>
    <xf numFmtId="0" fontId="2" fillId="32" borderId="3" xfId="0" applyFont="1" applyFill="1" applyBorder="1" applyAlignment="1">
      <alignment horizontal="center" vertical="center"/>
    </xf>
    <xf numFmtId="0" fontId="2" fillId="32" borderId="4" xfId="0" applyFont="1" applyFill="1" applyBorder="1" applyAlignment="1">
      <alignment horizontal="center" vertical="center"/>
    </xf>
    <xf numFmtId="0" fontId="2" fillId="10" borderId="2" xfId="2" applyFont="1" applyFill="1" applyBorder="1" applyAlignment="1">
      <alignment horizontal="center" vertical="center"/>
    </xf>
    <xf numFmtId="0" fontId="2" fillId="10" borderId="3" xfId="2" applyFont="1" applyFill="1" applyBorder="1" applyAlignment="1">
      <alignment horizontal="center" vertical="center"/>
    </xf>
    <xf numFmtId="0" fontId="2" fillId="10" borderId="4" xfId="2" applyFont="1" applyFill="1" applyBorder="1" applyAlignment="1">
      <alignment horizontal="center" vertical="center"/>
    </xf>
    <xf numFmtId="0" fontId="30" fillId="43" borderId="0" xfId="0" applyFont="1" applyFill="1" applyAlignment="1">
      <alignment horizontal="center" vertical="center" wrapText="1"/>
    </xf>
    <xf numFmtId="0" fontId="30" fillId="43" borderId="0" xfId="0" applyFont="1" applyFill="1" applyAlignment="1">
      <alignment horizontal="center" vertical="center"/>
    </xf>
    <xf numFmtId="0" fontId="18" fillId="44" borderId="2" xfId="0" applyFont="1" applyFill="1" applyBorder="1" applyAlignment="1">
      <alignment horizontal="center" vertical="center"/>
    </xf>
    <xf numFmtId="0" fontId="18" fillId="44" borderId="3" xfId="0" applyFont="1" applyFill="1" applyBorder="1" applyAlignment="1">
      <alignment horizontal="center" vertical="center"/>
    </xf>
    <xf numFmtId="0" fontId="20" fillId="10" borderId="3" xfId="0" applyFont="1" applyFill="1" applyBorder="1" applyAlignment="1">
      <alignment horizontal="center" vertical="center"/>
    </xf>
    <xf numFmtId="0" fontId="20" fillId="10" borderId="4" xfId="0" applyFont="1" applyFill="1" applyBorder="1" applyAlignment="1">
      <alignment horizontal="center" vertical="center"/>
    </xf>
    <xf numFmtId="0" fontId="18" fillId="33" borderId="36" xfId="0" applyFont="1" applyFill="1" applyBorder="1" applyAlignment="1">
      <alignment horizontal="center" vertical="center"/>
    </xf>
    <xf numFmtId="0" fontId="19" fillId="4" borderId="37" xfId="0" applyFont="1" applyFill="1" applyBorder="1" applyAlignment="1">
      <alignment horizontal="center" vertical="center"/>
    </xf>
    <xf numFmtId="0" fontId="18" fillId="33" borderId="38" xfId="0" applyFont="1" applyFill="1" applyBorder="1" applyAlignment="1">
      <alignment horizontal="center" vertical="center"/>
    </xf>
    <xf numFmtId="0" fontId="20" fillId="4" borderId="39" xfId="0" applyFont="1" applyFill="1" applyBorder="1" applyAlignment="1">
      <alignment horizontal="center" vertical="center"/>
    </xf>
    <xf numFmtId="0" fontId="20" fillId="4" borderId="40" xfId="0" applyFont="1" applyFill="1" applyBorder="1" applyAlignment="1">
      <alignment horizontal="center" vertical="center"/>
    </xf>
    <xf numFmtId="0" fontId="18" fillId="33" borderId="41" xfId="0" applyFont="1" applyFill="1" applyBorder="1" applyAlignment="1">
      <alignment horizontal="center"/>
    </xf>
    <xf numFmtId="0" fontId="19" fillId="4" borderId="42" xfId="0" applyFont="1" applyFill="1" applyBorder="1"/>
    <xf numFmtId="0" fontId="19" fillId="4" borderId="43" xfId="0" applyFont="1" applyFill="1" applyBorder="1"/>
    <xf numFmtId="0" fontId="18" fillId="34" borderId="41" xfId="0" applyFont="1" applyFill="1" applyBorder="1" applyAlignment="1">
      <alignment horizontal="center"/>
    </xf>
    <xf numFmtId="0" fontId="18" fillId="33" borderId="41" xfId="0" applyFont="1" applyFill="1" applyBorder="1" applyAlignment="1">
      <alignment horizontal="center" vertical="center"/>
    </xf>
    <xf numFmtId="0" fontId="19" fillId="4" borderId="42" xfId="0" applyFont="1" applyFill="1" applyBorder="1" applyAlignment="1">
      <alignment horizontal="center" vertical="center"/>
    </xf>
    <xf numFmtId="0" fontId="19" fillId="4" borderId="43" xfId="0" applyFont="1" applyFill="1" applyBorder="1" applyAlignment="1">
      <alignment horizontal="center" vertical="center"/>
    </xf>
    <xf numFmtId="0" fontId="18" fillId="41" borderId="41" xfId="0" applyFont="1" applyFill="1" applyBorder="1" applyAlignment="1">
      <alignment horizontal="center" vertical="center"/>
    </xf>
    <xf numFmtId="0" fontId="19" fillId="10" borderId="42" xfId="0" applyFont="1" applyFill="1" applyBorder="1" applyAlignment="1">
      <alignment horizontal="center" vertical="center"/>
    </xf>
    <xf numFmtId="0" fontId="19" fillId="10" borderId="43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9" fillId="4" borderId="19" xfId="0" applyFont="1" applyFill="1" applyBorder="1" applyAlignment="1">
      <alignment horizontal="center" vertical="center"/>
    </xf>
    <xf numFmtId="0" fontId="35" fillId="49" borderId="12" xfId="0" applyFont="1" applyFill="1" applyBorder="1" applyAlignment="1">
      <alignment horizontal="center"/>
    </xf>
    <xf numFmtId="0" fontId="35" fillId="49" borderId="13" xfId="0" applyFont="1" applyFill="1" applyBorder="1" applyAlignment="1">
      <alignment horizontal="center"/>
    </xf>
    <xf numFmtId="0" fontId="35" fillId="49" borderId="19" xfId="0" applyFont="1" applyFill="1" applyBorder="1" applyAlignment="1">
      <alignment horizontal="center"/>
    </xf>
    <xf numFmtId="0" fontId="35" fillId="50" borderId="2" xfId="0" applyFont="1" applyFill="1" applyBorder="1" applyAlignment="1">
      <alignment horizontal="center" vertical="center"/>
    </xf>
    <xf numFmtId="0" fontId="35" fillId="50" borderId="3" xfId="0" applyFont="1" applyFill="1" applyBorder="1" applyAlignment="1">
      <alignment horizontal="center" vertical="center"/>
    </xf>
    <xf numFmtId="0" fontId="35" fillId="50" borderId="4" xfId="0" applyFont="1" applyFill="1" applyBorder="1" applyAlignment="1">
      <alignment horizontal="center" vertical="center"/>
    </xf>
    <xf numFmtId="0" fontId="35" fillId="50" borderId="41" xfId="0" applyFont="1" applyFill="1" applyBorder="1" applyAlignment="1">
      <alignment horizontal="center"/>
    </xf>
    <xf numFmtId="0" fontId="36" fillId="10" borderId="43" xfId="0" applyFont="1" applyFill="1" applyBorder="1"/>
    <xf numFmtId="0" fontId="18" fillId="44" borderId="41" xfId="0" applyFont="1" applyFill="1" applyBorder="1" applyAlignment="1">
      <alignment horizontal="center" vertical="center"/>
    </xf>
    <xf numFmtId="0" fontId="18" fillId="34" borderId="41" xfId="0" applyFont="1" applyFill="1" applyBorder="1" applyAlignment="1">
      <alignment horizontal="center" vertical="center"/>
    </xf>
    <xf numFmtId="167" fontId="18" fillId="33" borderId="41" xfId="0" applyNumberFormat="1" applyFont="1" applyFill="1" applyBorder="1" applyAlignment="1">
      <alignment horizontal="center" vertical="center"/>
    </xf>
    <xf numFmtId="0" fontId="19" fillId="4" borderId="46" xfId="0" applyFont="1" applyFill="1" applyBorder="1" applyAlignment="1">
      <alignment horizontal="center" vertical="center"/>
    </xf>
    <xf numFmtId="0" fontId="19" fillId="4" borderId="47" xfId="0" applyFont="1" applyFill="1" applyBorder="1" applyAlignment="1">
      <alignment horizontal="center" vertical="center"/>
    </xf>
    <xf numFmtId="167" fontId="18" fillId="33" borderId="38" xfId="0" applyNumberFormat="1" applyFont="1" applyFill="1" applyBorder="1" applyAlignment="1">
      <alignment horizontal="center" vertical="center"/>
    </xf>
    <xf numFmtId="0" fontId="19" fillId="4" borderId="39" xfId="0" applyFont="1" applyFill="1" applyBorder="1" applyAlignment="1">
      <alignment horizontal="center" vertical="center"/>
    </xf>
    <xf numFmtId="0" fontId="19" fillId="4" borderId="40" xfId="0" applyFont="1" applyFill="1" applyBorder="1" applyAlignment="1">
      <alignment horizontal="center" vertical="center"/>
    </xf>
    <xf numFmtId="0" fontId="2" fillId="54" borderId="2" xfId="0" applyFont="1" applyFill="1" applyBorder="1" applyAlignment="1">
      <alignment horizontal="center"/>
    </xf>
    <xf numFmtId="0" fontId="2" fillId="54" borderId="3" xfId="0" applyFont="1" applyFill="1" applyBorder="1" applyAlignment="1">
      <alignment horizontal="center"/>
    </xf>
    <xf numFmtId="0" fontId="2" fillId="54" borderId="4" xfId="0" applyFont="1" applyFill="1" applyBorder="1" applyAlignment="1">
      <alignment horizontal="center"/>
    </xf>
    <xf numFmtId="0" fontId="2" fillId="53" borderId="12" xfId="0" applyFont="1" applyFill="1" applyBorder="1" applyAlignment="1">
      <alignment horizontal="center"/>
    </xf>
    <xf numFmtId="0" fontId="2" fillId="53" borderId="13" xfId="0" applyFont="1" applyFill="1" applyBorder="1" applyAlignment="1">
      <alignment horizontal="center"/>
    </xf>
    <xf numFmtId="0" fontId="2" fillId="53" borderId="19" xfId="0" applyFont="1" applyFill="1" applyBorder="1" applyAlignment="1">
      <alignment horizontal="center"/>
    </xf>
    <xf numFmtId="0" fontId="2" fillId="55" borderId="2" xfId="0" applyFont="1" applyFill="1" applyBorder="1" applyAlignment="1">
      <alignment horizontal="center" vertical="center"/>
    </xf>
    <xf numFmtId="0" fontId="2" fillId="55" borderId="3" xfId="0" applyFont="1" applyFill="1" applyBorder="1" applyAlignment="1">
      <alignment horizontal="center" vertical="center"/>
    </xf>
    <xf numFmtId="0" fontId="2" fillId="55" borderId="4" xfId="0" applyFont="1" applyFill="1" applyBorder="1" applyAlignment="1">
      <alignment horizontal="center" vertical="center"/>
    </xf>
    <xf numFmtId="0" fontId="40" fillId="2" borderId="0" xfId="0" applyFont="1" applyFill="1" applyAlignment="1">
      <alignment horizontal="center" vertical="center" wrapText="1"/>
    </xf>
    <xf numFmtId="0" fontId="40" fillId="2" borderId="10" xfId="0" applyFont="1" applyFill="1" applyBorder="1" applyAlignment="1">
      <alignment horizontal="center" vertical="center" wrapText="1"/>
    </xf>
    <xf numFmtId="0" fontId="40" fillId="2" borderId="10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51" fillId="80" borderId="2" xfId="4" applyFont="1" applyFill="1" applyBorder="1" applyAlignment="1">
      <alignment horizontal="center"/>
    </xf>
    <xf numFmtId="0" fontId="51" fillId="80" borderId="3" xfId="4" applyFont="1" applyFill="1" applyBorder="1" applyAlignment="1">
      <alignment horizontal="center"/>
    </xf>
    <xf numFmtId="0" fontId="51" fillId="80" borderId="4" xfId="4" applyFont="1" applyFill="1" applyBorder="1" applyAlignment="1">
      <alignment horizontal="center"/>
    </xf>
    <xf numFmtId="0" fontId="53" fillId="62" borderId="0" xfId="4" applyFont="1" applyFill="1" applyAlignment="1">
      <alignment horizontal="center"/>
    </xf>
    <xf numFmtId="0" fontId="47" fillId="2" borderId="0" xfId="4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0" fillId="2" borderId="0" xfId="0" applyFill="1"/>
    <xf numFmtId="0" fontId="8" fillId="8" borderId="0" xfId="0" applyFont="1" applyFill="1" applyAlignment="1">
      <alignment horizontal="center"/>
    </xf>
    <xf numFmtId="0" fontId="5" fillId="2" borderId="0" xfId="0" applyFont="1" applyFill="1"/>
    <xf numFmtId="0" fontId="45" fillId="58" borderId="0" xfId="4" applyFont="1" applyFill="1" applyAlignment="1">
      <alignment horizontal="center"/>
    </xf>
    <xf numFmtId="0" fontId="50" fillId="2" borderId="0" xfId="4" applyFont="1" applyFill="1" applyAlignment="1">
      <alignment horizontal="center"/>
    </xf>
    <xf numFmtId="0" fontId="47" fillId="58" borderId="0" xfId="4" applyFont="1" applyFill="1" applyAlignment="1">
      <alignment horizontal="center"/>
    </xf>
    <xf numFmtId="0" fontId="47" fillId="80" borderId="2" xfId="4" applyFont="1" applyFill="1" applyBorder="1" applyAlignment="1">
      <alignment horizontal="center"/>
    </xf>
    <xf numFmtId="0" fontId="47" fillId="80" borderId="3" xfId="4" applyFont="1" applyFill="1" applyBorder="1" applyAlignment="1">
      <alignment horizontal="center"/>
    </xf>
    <xf numFmtId="0" fontId="47" fillId="80" borderId="4" xfId="4" applyFont="1" applyFill="1" applyBorder="1" applyAlignment="1">
      <alignment horizontal="center"/>
    </xf>
    <xf numFmtId="0" fontId="50" fillId="60" borderId="0" xfId="4" applyFont="1" applyFill="1" applyAlignment="1">
      <alignment horizontal="center"/>
    </xf>
    <xf numFmtId="0" fontId="51" fillId="61" borderId="2" xfId="4" applyFont="1" applyFill="1" applyBorder="1" applyAlignment="1">
      <alignment horizontal="center"/>
    </xf>
    <xf numFmtId="0" fontId="51" fillId="61" borderId="3" xfId="4" applyFont="1" applyFill="1" applyBorder="1" applyAlignment="1">
      <alignment horizontal="center"/>
    </xf>
    <xf numFmtId="0" fontId="51" fillId="61" borderId="4" xfId="4" applyFont="1" applyFill="1" applyBorder="1" applyAlignment="1">
      <alignment horizontal="center"/>
    </xf>
    <xf numFmtId="0" fontId="47" fillId="59" borderId="0" xfId="4" applyFont="1" applyFill="1" applyAlignment="1">
      <alignment horizontal="center"/>
    </xf>
    <xf numFmtId="0" fontId="51" fillId="63" borderId="2" xfId="4" applyFont="1" applyFill="1" applyBorder="1" applyAlignment="1">
      <alignment horizontal="center"/>
    </xf>
    <xf numFmtId="0" fontId="51" fillId="63" borderId="3" xfId="4" applyFont="1" applyFill="1" applyBorder="1" applyAlignment="1">
      <alignment horizontal="center"/>
    </xf>
    <xf numFmtId="0" fontId="51" fillId="63" borderId="4" xfId="4" applyFont="1" applyFill="1" applyBorder="1" applyAlignment="1">
      <alignment horizontal="center"/>
    </xf>
    <xf numFmtId="0" fontId="47" fillId="62" borderId="0" xfId="4" applyFont="1" applyFill="1" applyAlignment="1">
      <alignment horizontal="center"/>
    </xf>
    <xf numFmtId="0" fontId="18" fillId="65" borderId="36" xfId="4" applyFont="1" applyFill="1" applyBorder="1" applyAlignment="1">
      <alignment horizontal="center"/>
    </xf>
    <xf numFmtId="0" fontId="18" fillId="65" borderId="48" xfId="4" applyFont="1" applyFill="1" applyBorder="1" applyAlignment="1">
      <alignment horizontal="center"/>
    </xf>
    <xf numFmtId="0" fontId="57" fillId="0" borderId="48" xfId="4" applyFont="1" applyBorder="1"/>
    <xf numFmtId="0" fontId="57" fillId="0" borderId="37" xfId="4" applyFont="1" applyBorder="1"/>
    <xf numFmtId="0" fontId="15" fillId="2" borderId="0" xfId="4" applyFont="1" applyFill="1" applyAlignment="1">
      <alignment horizontal="center"/>
    </xf>
    <xf numFmtId="0" fontId="21" fillId="69" borderId="0" xfId="4" applyFont="1" applyFill="1" applyAlignment="1">
      <alignment horizontal="center"/>
    </xf>
    <xf numFmtId="0" fontId="19" fillId="5" borderId="0" xfId="4" applyFont="1" applyFill="1"/>
    <xf numFmtId="0" fontId="18" fillId="70" borderId="21" xfId="8" applyFont="1" applyFill="1" applyBorder="1" applyAlignment="1">
      <alignment horizontal="center"/>
    </xf>
    <xf numFmtId="0" fontId="18" fillId="70" borderId="22" xfId="8" applyFont="1" applyFill="1" applyBorder="1" applyAlignment="1">
      <alignment horizontal="center"/>
    </xf>
    <xf numFmtId="0" fontId="18" fillId="70" borderId="54" xfId="8" applyFont="1" applyFill="1" applyBorder="1" applyAlignment="1">
      <alignment horizontal="center"/>
    </xf>
    <xf numFmtId="0" fontId="18" fillId="71" borderId="21" xfId="8" applyFont="1" applyFill="1" applyBorder="1" applyAlignment="1">
      <alignment horizontal="center"/>
    </xf>
    <xf numFmtId="0" fontId="18" fillId="71" borderId="22" xfId="8" applyFont="1" applyFill="1" applyBorder="1" applyAlignment="1">
      <alignment horizontal="center"/>
    </xf>
    <xf numFmtId="0" fontId="18" fillId="71" borderId="54" xfId="8" applyFont="1" applyFill="1" applyBorder="1" applyAlignment="1">
      <alignment horizontal="center"/>
    </xf>
    <xf numFmtId="0" fontId="19" fillId="73" borderId="54" xfId="8" applyFont="1" applyFill="1" applyBorder="1"/>
    <xf numFmtId="0" fontId="21" fillId="74" borderId="0" xfId="4" applyFont="1" applyFill="1" applyAlignment="1">
      <alignment horizontal="center"/>
    </xf>
    <xf numFmtId="0" fontId="51" fillId="13" borderId="2" xfId="4" applyFont="1" applyFill="1" applyBorder="1" applyAlignment="1">
      <alignment horizontal="center"/>
    </xf>
    <xf numFmtId="0" fontId="51" fillId="13" borderId="4" xfId="4" applyFont="1" applyFill="1" applyBorder="1" applyAlignment="1">
      <alignment horizontal="center"/>
    </xf>
    <xf numFmtId="0" fontId="18" fillId="50" borderId="36" xfId="4" applyFont="1" applyFill="1" applyBorder="1" applyAlignment="1">
      <alignment horizontal="center"/>
    </xf>
    <xf numFmtId="0" fontId="59" fillId="10" borderId="48" xfId="4" applyFont="1" applyFill="1" applyBorder="1"/>
    <xf numFmtId="0" fontId="59" fillId="10" borderId="37" xfId="4" applyFont="1" applyFill="1" applyBorder="1"/>
    <xf numFmtId="0" fontId="18" fillId="75" borderId="36" xfId="4" applyFont="1" applyFill="1" applyBorder="1" applyAlignment="1">
      <alignment horizontal="center"/>
    </xf>
    <xf numFmtId="0" fontId="59" fillId="13" borderId="48" xfId="4" applyFont="1" applyFill="1" applyBorder="1"/>
    <xf numFmtId="0" fontId="59" fillId="13" borderId="37" xfId="4" applyFont="1" applyFill="1" applyBorder="1"/>
    <xf numFmtId="0" fontId="18" fillId="50" borderId="41" xfId="4" applyFont="1" applyFill="1" applyBorder="1" applyAlignment="1">
      <alignment horizontal="center"/>
    </xf>
    <xf numFmtId="0" fontId="18" fillId="50" borderId="42" xfId="4" applyFont="1" applyFill="1" applyBorder="1" applyAlignment="1">
      <alignment horizontal="center"/>
    </xf>
    <xf numFmtId="0" fontId="15" fillId="58" borderId="0" xfId="4" applyFont="1" applyFill="1" applyAlignment="1">
      <alignment horizontal="center"/>
    </xf>
  </cellXfs>
  <cellStyles count="9">
    <cellStyle name="Millares" xfId="1" builtinId="3"/>
    <cellStyle name="Millares 3" xfId="7" xr:uid="{7B0326A2-CB4C-4DEB-9063-0E2CC2F910B9}"/>
    <cellStyle name="Normal" xfId="0" builtinId="0"/>
    <cellStyle name="Normal 2" xfId="3" xr:uid="{1413DB3C-2D19-49E7-A35C-A6062957C629}"/>
    <cellStyle name="Normal 2 2" xfId="8" xr:uid="{770C6BBA-1EC2-4AB2-9700-56FF1DC690B5}"/>
    <cellStyle name="Normal 3" xfId="2" xr:uid="{83D6C0F9-F290-47F0-A6CF-D592257C00D8}"/>
    <cellStyle name="Normal 4" xfId="4" xr:uid="{C0D76508-91CF-41DB-ABD9-19E3B37AF41C}"/>
    <cellStyle name="Normal 5" xfId="5" xr:uid="{412ED23A-8BA9-47B1-9FB3-22628DEA8FD2}"/>
    <cellStyle name="Porcentaje 2" xfId="6" xr:uid="{ABB4718B-6AA1-4708-A3A1-073D0B1154B0}"/>
  </cellStyles>
  <dxfs count="0"/>
  <tableStyles count="0" defaultTableStyle="TableStyleMedium2" defaultPivotStyle="PivotStyleLight16"/>
  <colors>
    <mruColors>
      <color rgb="FFFF7C80"/>
      <color rgb="FFCCFF66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cat>
            <c:numRef>
              <c:f>Nacimientos!$V$71:$V$76</c:f>
              <c:numCache>
                <c:formatCode>General</c:formatCod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numCache>
            </c:numRef>
          </c:cat>
          <c:val>
            <c:numRef>
              <c:f>Nacimientos!$W$71:$W$77</c:f>
              <c:numCache>
                <c:formatCode>_-* #,##0_-;\-* #,##0_-;_-* "-"??_-;_-@_-</c:formatCode>
                <c:ptCount val="7"/>
                <c:pt idx="0">
                  <c:v>34295.987306989322</c:v>
                </c:pt>
                <c:pt idx="1">
                  <c:v>33898.973647718565</c:v>
                </c:pt>
                <c:pt idx="2">
                  <c:v>33685.974988997215</c:v>
                </c:pt>
                <c:pt idx="3">
                  <c:v>34607.809958097117</c:v>
                </c:pt>
                <c:pt idx="4">
                  <c:v>33307.845862879098</c:v>
                </c:pt>
                <c:pt idx="5">
                  <c:v>31553</c:v>
                </c:pt>
                <c:pt idx="6">
                  <c:v>30414.912561600766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9-49DA-B638-2ECEE66E550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54320568"/>
        <c:axId val="354320248"/>
      </c:lineChart>
      <c:catAx>
        <c:axId val="35432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320248"/>
        <c:crosses val="autoZero"/>
        <c:auto val="1"/>
        <c:lblAlgn val="ctr"/>
        <c:lblOffset val="100"/>
        <c:noMultiLvlLbl val="1"/>
      </c:catAx>
      <c:valAx>
        <c:axId val="354320248"/>
        <c:scaling>
          <c:orientation val="minMax"/>
        </c:scaling>
        <c:delete val="0"/>
        <c:axPos val="l"/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3205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Nacimientos de mujeres</a:t>
            </a:r>
          </a:p>
        </c:rich>
      </c:tx>
      <c:layout>
        <c:manualLayout>
          <c:xMode val="edge"/>
          <c:yMode val="edge"/>
          <c:x val="0.42533011293452677"/>
          <c:y val="3.2991104740912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Nacimientos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(Nacimientos!$U$35,Nacimientos!$W$35,Nacimientos!$Y$35,Nacimientos!$AA$35,Nacimientos!$AC$35,Nacimientos!$AE$35,Nacimientos!$AG$35)</c:f>
              <c:numCache>
                <c:formatCode>General</c:formatCod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numCache>
            </c:numRef>
          </c:cat>
          <c:val>
            <c:numRef>
              <c:f>(Nacimientos!$V$44,Nacimientos!$X$44,Nacimientos!$Z$44,Nacimientos!$AB$44,Nacimientos!$AD$44,Nacimientos!$AF$44,Nacimientos!$AH$44)</c:f>
              <c:numCache>
                <c:formatCode>_-* #,##0_-;\-* #,##0_-;_-* "-"??_-;_-@_-</c:formatCode>
                <c:ptCount val="7"/>
                <c:pt idx="0">
                  <c:v>16980.989678202794</c:v>
                </c:pt>
                <c:pt idx="1">
                  <c:v>16575.993393168785</c:v>
                </c:pt>
                <c:pt idx="2">
                  <c:v>16658.987841376726</c:v>
                </c:pt>
                <c:pt idx="3">
                  <c:v>17183</c:v>
                </c:pt>
                <c:pt idx="4">
                  <c:v>16450.881082133128</c:v>
                </c:pt>
                <c:pt idx="5">
                  <c:v>15699</c:v>
                </c:pt>
                <c:pt idx="6">
                  <c:v>15019.269823404882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E-419B-B936-49E49DF0052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354320568"/>
        <c:axId val="354320248"/>
      </c:lineChart>
      <c:catAx>
        <c:axId val="35432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320248"/>
        <c:crosses val="autoZero"/>
        <c:auto val="1"/>
        <c:lblAlgn val="ctr"/>
        <c:lblOffset val="100"/>
        <c:noMultiLvlLbl val="0"/>
      </c:catAx>
      <c:valAx>
        <c:axId val="354320248"/>
        <c:scaling>
          <c:orientation val="minMax"/>
        </c:scaling>
        <c:delete val="0"/>
        <c:axPos val="l"/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3205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</a:t>
            </a:r>
            <a:r>
              <a:rPr lang="es-MX" baseline="0"/>
              <a:t> Bruta de Mortalidad (TBM)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Mortalidad!$S$57:$S$59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xVal>
          <c:yVal>
            <c:numRef>
              <c:f>Mortalidad!$T$57:$T$59</c:f>
              <c:numCache>
                <c:formatCode>General</c:formatCode>
                <c:ptCount val="3"/>
                <c:pt idx="0">
                  <c:v>4.7952867270778308</c:v>
                </c:pt>
                <c:pt idx="1">
                  <c:v>4.7501944294354281</c:v>
                </c:pt>
                <c:pt idx="2">
                  <c:v>6.9812658497820479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C9-4BFF-91FF-0F4DFC4E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554976"/>
        <c:axId val="1233558816"/>
      </c:scatterChart>
      <c:valAx>
        <c:axId val="123355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3558816"/>
        <c:crosses val="autoZero"/>
        <c:crossBetween val="midCat"/>
        <c:majorUnit val="5"/>
      </c:valAx>
      <c:valAx>
        <c:axId val="1233558816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3554976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Tasas Específicas de Mortalidad</a:t>
            </a:r>
            <a:r>
              <a:rPr lang="es-MX" baseline="0"/>
              <a:t> (TEM), Zacatecas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Mortalidad!$C$15:$C$33</c:f>
              <c:strCache>
                <c:ptCount val="19"/>
                <c:pt idx="0">
                  <c:v>Menores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Mortalidad!$D$15:$D$33</c:f>
              <c:numCache>
                <c:formatCode>0.000000</c:formatCode>
                <c:ptCount val="19"/>
                <c:pt idx="0">
                  <c:v>9.0857590354920699E-3</c:v>
                </c:pt>
                <c:pt idx="1">
                  <c:v>5.2462050778538216E-4</c:v>
                </c:pt>
                <c:pt idx="2">
                  <c:v>2.5369243001238385E-4</c:v>
                </c:pt>
                <c:pt idx="3">
                  <c:v>2.0097258233124307E-4</c:v>
                </c:pt>
                <c:pt idx="4">
                  <c:v>3.9226102862599581E-4</c:v>
                </c:pt>
                <c:pt idx="5">
                  <c:v>5.3155181840153611E-4</c:v>
                </c:pt>
                <c:pt idx="6">
                  <c:v>6.9260579920182711E-4</c:v>
                </c:pt>
                <c:pt idx="7">
                  <c:v>9.3765053487448503E-4</c:v>
                </c:pt>
                <c:pt idx="8">
                  <c:v>8.9026544148352205E-4</c:v>
                </c:pt>
                <c:pt idx="9">
                  <c:v>1.4994418923425469E-3</c:v>
                </c:pt>
                <c:pt idx="10">
                  <c:v>2.6359763072901906E-3</c:v>
                </c:pt>
                <c:pt idx="11">
                  <c:v>4.8021814024331692E-3</c:v>
                </c:pt>
                <c:pt idx="12">
                  <c:v>6.728915109437337E-3</c:v>
                </c:pt>
                <c:pt idx="13">
                  <c:v>9.9398142919226197E-3</c:v>
                </c:pt>
                <c:pt idx="14">
                  <c:v>1.475905367565899E-2</c:v>
                </c:pt>
                <c:pt idx="15">
                  <c:v>2.2366992904581114E-2</c:v>
                </c:pt>
                <c:pt idx="16">
                  <c:v>3.8688990341489732E-2</c:v>
                </c:pt>
                <c:pt idx="17">
                  <c:v>6.5789174312888568E-2</c:v>
                </c:pt>
                <c:pt idx="18">
                  <c:v>0.15575037105207937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2-4D5E-907F-76A78233DD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Mortalidad!$C$15:$C$33</c:f>
              <c:strCache>
                <c:ptCount val="19"/>
                <c:pt idx="0">
                  <c:v>Menores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Mortalidad!$E$15:$E$33</c:f>
              <c:numCache>
                <c:formatCode>0.000000</c:formatCode>
                <c:ptCount val="19"/>
                <c:pt idx="0">
                  <c:v>1.015538149437273E-2</c:v>
                </c:pt>
                <c:pt idx="1">
                  <c:v>3.2517504726938115E-4</c:v>
                </c:pt>
                <c:pt idx="2">
                  <c:v>1.9709711702610297E-4</c:v>
                </c:pt>
                <c:pt idx="3">
                  <c:v>2.4587701893606585E-4</c:v>
                </c:pt>
                <c:pt idx="4">
                  <c:v>4.623773515128583E-4</c:v>
                </c:pt>
                <c:pt idx="5">
                  <c:v>5.6701419878410248E-4</c:v>
                </c:pt>
                <c:pt idx="6">
                  <c:v>8.03486329603708E-4</c:v>
                </c:pt>
                <c:pt idx="7">
                  <c:v>6.2501892141547091E-4</c:v>
                </c:pt>
                <c:pt idx="8">
                  <c:v>8.070484916337902E-4</c:v>
                </c:pt>
                <c:pt idx="9">
                  <c:v>1.3630542155927921E-3</c:v>
                </c:pt>
                <c:pt idx="10">
                  <c:v>2.5202252304973869E-3</c:v>
                </c:pt>
                <c:pt idx="11">
                  <c:v>3.6026664565155559E-3</c:v>
                </c:pt>
                <c:pt idx="12">
                  <c:v>6.5173372758344852E-3</c:v>
                </c:pt>
                <c:pt idx="13">
                  <c:v>7.9503425450415475E-3</c:v>
                </c:pt>
                <c:pt idx="14">
                  <c:v>1.4215666018075302E-2</c:v>
                </c:pt>
                <c:pt idx="15">
                  <c:v>1.9990349565005869E-2</c:v>
                </c:pt>
                <c:pt idx="16">
                  <c:v>3.8514423574421024E-2</c:v>
                </c:pt>
                <c:pt idx="17">
                  <c:v>6.1570228187502477E-2</c:v>
                </c:pt>
                <c:pt idx="18">
                  <c:v>0.1326631182775235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2-4D5E-907F-76A78233DD1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Mortalidad!$C$15:$C$33</c:f>
              <c:strCache>
                <c:ptCount val="19"/>
                <c:pt idx="0">
                  <c:v>Menores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Mortalidad!$F$15:$F$33</c:f>
              <c:numCache>
                <c:formatCode>0.000000</c:formatCode>
                <c:ptCount val="19"/>
                <c:pt idx="0">
                  <c:v>1.015538149437273E-2</c:v>
                </c:pt>
                <c:pt idx="1">
                  <c:v>2.2772978168507705E-4</c:v>
                </c:pt>
                <c:pt idx="2">
                  <c:v>1.1637583584756076E-4</c:v>
                </c:pt>
                <c:pt idx="3">
                  <c:v>1.999908819337509E-4</c:v>
                </c:pt>
                <c:pt idx="4">
                  <c:v>6.0821785362550772E-4</c:v>
                </c:pt>
                <c:pt idx="5">
                  <c:v>9.8015198975575355E-4</c:v>
                </c:pt>
                <c:pt idx="6">
                  <c:v>1.0345913391923444E-3</c:v>
                </c:pt>
                <c:pt idx="7">
                  <c:v>1.4375836033970544E-3</c:v>
                </c:pt>
                <c:pt idx="8">
                  <c:v>1.3853490129871464E-3</c:v>
                </c:pt>
                <c:pt idx="9">
                  <c:v>2.7197504040381072E-3</c:v>
                </c:pt>
                <c:pt idx="10">
                  <c:v>3.6156365711065043E-3</c:v>
                </c:pt>
                <c:pt idx="11">
                  <c:v>5.6911666188530522E-3</c:v>
                </c:pt>
                <c:pt idx="12">
                  <c:v>9.2055833349606944E-3</c:v>
                </c:pt>
                <c:pt idx="13">
                  <c:v>1.656497144702684E-2</c:v>
                </c:pt>
                <c:pt idx="14">
                  <c:v>2.0017530484306573E-2</c:v>
                </c:pt>
                <c:pt idx="15">
                  <c:v>3.2731640896321135E-2</c:v>
                </c:pt>
                <c:pt idx="16">
                  <c:v>4.4656027761256697E-2</c:v>
                </c:pt>
                <c:pt idx="17">
                  <c:v>7.6434951191095973E-2</c:v>
                </c:pt>
                <c:pt idx="18">
                  <c:v>0.16199895433519645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2-4D5E-907F-76A78233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0106288"/>
        <c:axId val="1750109168"/>
      </c:lineChart>
      <c:catAx>
        <c:axId val="175010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0109168"/>
        <c:crosses val="autoZero"/>
        <c:auto val="1"/>
        <c:lblAlgn val="ctr"/>
        <c:lblOffset val="100"/>
        <c:noMultiLvlLbl val="0"/>
      </c:catAx>
      <c:valAx>
        <c:axId val="17501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010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MX"/>
              <a:t>TBM vs TTM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TBM</c:v>
          </c:tx>
          <c:spPr>
            <a:ln w="19050" cap="rnd">
              <a:solidFill>
                <a:schemeClr val="accent2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2">
                    <a:alpha val="60000"/>
                  </a:schemeClr>
                </a:solidFill>
              </a:ln>
              <a:effectLst/>
            </c:spPr>
          </c:marker>
          <c:xVal>
            <c:numRef>
              <c:f>Mortalidad!$S$57:$S$59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xVal>
          <c:yVal>
            <c:numRef>
              <c:f>Mortalidad!$T$57:$T$59</c:f>
              <c:numCache>
                <c:formatCode>General</c:formatCode>
                <c:ptCount val="3"/>
                <c:pt idx="0">
                  <c:v>4.7952867270778308</c:v>
                </c:pt>
                <c:pt idx="1">
                  <c:v>4.7501944294354281</c:v>
                </c:pt>
                <c:pt idx="2">
                  <c:v>6.9812658497820479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AD1-4FF1-932A-9B6F79ADB8D6}"/>
            </c:ext>
          </c:extLst>
        </c:ser>
        <c:ser>
          <c:idx val="0"/>
          <c:order val="1"/>
          <c:tx>
            <c:v>TTM</c:v>
          </c:tx>
          <c:spPr>
            <a:ln w="19050" cap="rnd">
              <a:solidFill>
                <a:schemeClr val="accent1">
                  <a:alpha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xVal>
            <c:numRef>
              <c:f>Mortalidad!$S$57:$S$59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xVal>
          <c:yVal>
            <c:numRef>
              <c:f>Mortalidad!$U$57:$U$59</c:f>
              <c:numCache>
                <c:formatCode>General</c:formatCode>
                <c:ptCount val="3"/>
                <c:pt idx="0">
                  <c:v>5.6669077648102357</c:v>
                </c:pt>
                <c:pt idx="1">
                  <c:v>5.1234691094200961</c:v>
                </c:pt>
                <c:pt idx="2">
                  <c:v>6.9878966423676339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AD1-4FF1-932A-9B6F79ADB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554976"/>
        <c:axId val="1233558816"/>
      </c:scatterChart>
      <c:valAx>
        <c:axId val="123355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3558816"/>
        <c:crosses val="autoZero"/>
        <c:crossBetween val="midCat"/>
        <c:majorUnit val="5"/>
      </c:valAx>
      <c:valAx>
        <c:axId val="1233558816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3554976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 de Mortalidad por cada 1000 Nacimientos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'Mortalidad Infantil'!$B$18</c:f>
              <c:strCache>
                <c:ptCount val="1"/>
                <c:pt idx="0">
                  <c:v>Mortalidad Neonatal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'Mortalidad Infantil'!$C$17:$E$17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'Mortalidad Infantil'!$C$18:$E$18</c:f>
              <c:numCache>
                <c:formatCode>0.000000</c:formatCode>
                <c:ptCount val="3"/>
                <c:pt idx="0">
                  <c:v>5.5420112032296061</c:v>
                </c:pt>
                <c:pt idx="1">
                  <c:v>6.5757748217322849</c:v>
                </c:pt>
                <c:pt idx="2">
                  <c:v>4.7938415679702819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0-4294-A34D-9CE3F5F899C4}"/>
            </c:ext>
          </c:extLst>
        </c:ser>
        <c:ser>
          <c:idx val="1"/>
          <c:order val="1"/>
          <c:tx>
            <c:strRef>
              <c:f>'Mortalidad Infantil'!$B$19</c:f>
              <c:strCache>
                <c:ptCount val="1"/>
                <c:pt idx="0">
                  <c:v>Mortalidad Postnatal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'Mortalidad Infantil'!$C$17:$E$17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'Mortalidad Infantil'!$C$19:$E$19</c:f>
              <c:numCache>
                <c:formatCode>0.000000</c:formatCode>
                <c:ptCount val="3"/>
                <c:pt idx="0">
                  <c:v>3.38062683397006</c:v>
                </c:pt>
                <c:pt idx="1">
                  <c:v>3.6196925624214411</c:v>
                </c:pt>
                <c:pt idx="2">
                  <c:v>2.396920783985141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0-4294-A34D-9CE3F5F899C4}"/>
            </c:ext>
          </c:extLst>
        </c:ser>
        <c:ser>
          <c:idx val="2"/>
          <c:order val="2"/>
          <c:tx>
            <c:strRef>
              <c:f>'Mortalidad Infantil'!$B$20</c:f>
              <c:strCache>
                <c:ptCount val="1"/>
                <c:pt idx="0">
                  <c:v>Mortalidad Infantil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'Mortalidad Infantil'!$C$17:$E$17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'Mortalidad Infantil'!$C$20:$E$20</c:f>
              <c:numCache>
                <c:formatCode>0.000000</c:formatCode>
                <c:ptCount val="3"/>
                <c:pt idx="0">
                  <c:v>8.9226380371996648</c:v>
                </c:pt>
                <c:pt idx="1">
                  <c:v>10.195467384153726</c:v>
                </c:pt>
                <c:pt idx="2">
                  <c:v>7.1907623519554233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E0-4294-A34D-9CE3F5F89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4540560"/>
        <c:axId val="1684561200"/>
      </c:lineChart>
      <c:catAx>
        <c:axId val="16845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561200"/>
        <c:crosses val="autoZero"/>
        <c:auto val="1"/>
        <c:lblAlgn val="ctr"/>
        <c:lblOffset val="100"/>
        <c:noMultiLvlLbl val="0"/>
      </c:catAx>
      <c:valAx>
        <c:axId val="168456120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540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Mortalidad</a:t>
            </a:r>
            <a:r>
              <a:rPr lang="es-MX" baseline="0"/>
              <a:t> ZACATECAS 2010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'Modelo Logito 2010'!$C$5:$C$23</c:f>
              <c:strCache>
                <c:ptCount val="19"/>
                <c:pt idx="0">
                  <c:v>Menor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'Modelo Logito 2010'!$D$5:$D$23</c:f>
              <c:numCache>
                <c:formatCode>0.000000</c:formatCode>
                <c:ptCount val="19"/>
                <c:pt idx="0">
                  <c:v>8.9226380371996653E-3</c:v>
                </c:pt>
                <c:pt idx="1">
                  <c:v>5.2462050778538216E-4</c:v>
                </c:pt>
                <c:pt idx="2">
                  <c:v>2.5369243001238385E-4</c:v>
                </c:pt>
                <c:pt idx="3">
                  <c:v>2.0097258233124307E-4</c:v>
                </c:pt>
                <c:pt idx="4">
                  <c:v>3.9226102862599581E-4</c:v>
                </c:pt>
                <c:pt idx="5">
                  <c:v>5.3155181840153611E-4</c:v>
                </c:pt>
                <c:pt idx="6">
                  <c:v>6.9260579920182711E-4</c:v>
                </c:pt>
                <c:pt idx="7">
                  <c:v>9.3765053487448503E-4</c:v>
                </c:pt>
                <c:pt idx="8">
                  <c:v>8.9026544148352205E-4</c:v>
                </c:pt>
                <c:pt idx="9">
                  <c:v>1.4994418923425469E-3</c:v>
                </c:pt>
                <c:pt idx="10">
                  <c:v>2.6359763072901906E-3</c:v>
                </c:pt>
                <c:pt idx="11">
                  <c:v>4.8021814024331692E-3</c:v>
                </c:pt>
                <c:pt idx="12">
                  <c:v>6.728915109437337E-3</c:v>
                </c:pt>
                <c:pt idx="13">
                  <c:v>9.9398142919226197E-3</c:v>
                </c:pt>
                <c:pt idx="14">
                  <c:v>1.475905367565899E-2</c:v>
                </c:pt>
                <c:pt idx="15">
                  <c:v>2.2366992904581114E-2</c:v>
                </c:pt>
                <c:pt idx="16">
                  <c:v>3.8688990341489732E-2</c:v>
                </c:pt>
                <c:pt idx="17">
                  <c:v>6.5789174312888568E-2</c:v>
                </c:pt>
                <c:pt idx="18">
                  <c:v>0.15575037105207937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D-48D2-A320-667873AA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813519"/>
        <c:axId val="1741821007"/>
      </c:lineChart>
      <c:catAx>
        <c:axId val="174181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1821007"/>
        <c:crosses val="autoZero"/>
        <c:auto val="1"/>
        <c:lblAlgn val="ctr"/>
        <c:lblOffset val="100"/>
        <c:noMultiLvlLbl val="0"/>
      </c:catAx>
      <c:valAx>
        <c:axId val="174182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1813519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600" b="0" i="0" baseline="0">
                <a:effectLst/>
              </a:rPr>
              <a:t>Serie Estándar vs Serie Observada 2010</a:t>
            </a:r>
            <a:endParaRPr lang="es-MX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85000"/>
                    <a:lumOff val="15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9459317585301841E-2"/>
                  <c:y val="-2.72225867599883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'Modelo Logito 2010'!$Z$6:$Z$23</c:f>
              <c:numCache>
                <c:formatCode>0.0000</c:formatCode>
                <c:ptCount val="18"/>
                <c:pt idx="0">
                  <c:v>-2.3551004744389359</c:v>
                </c:pt>
                <c:pt idx="1">
                  <c:v>-2.2494196088912943</c:v>
                </c:pt>
                <c:pt idx="2">
                  <c:v>-2.1948164255248139</c:v>
                </c:pt>
                <c:pt idx="3">
                  <c:v>-2.1553882353073375</c:v>
                </c:pt>
                <c:pt idx="4">
                  <c:v>-2.0862815237295704</c:v>
                </c:pt>
                <c:pt idx="5">
                  <c:v>-2.005506942967223</c:v>
                </c:pt>
                <c:pt idx="6">
                  <c:v>-1.9164465873891317</c:v>
                </c:pt>
                <c:pt idx="7">
                  <c:v>-1.8162894557059417</c:v>
                </c:pt>
                <c:pt idx="8">
                  <c:v>-1.7364465367538142</c:v>
                </c:pt>
                <c:pt idx="9">
                  <c:v>-1.6248473371711174</c:v>
                </c:pt>
                <c:pt idx="10">
                  <c:v>-1.472824355405137</c:v>
                </c:pt>
                <c:pt idx="11">
                  <c:v>-1.2745743800696219</c:v>
                </c:pt>
                <c:pt idx="12">
                  <c:v>-1.0812261860350592</c:v>
                </c:pt>
                <c:pt idx="13">
                  <c:v>-0.88050437879830101</c:v>
                </c:pt>
                <c:pt idx="14">
                  <c:v>-0.67034880866740565</c:v>
                </c:pt>
                <c:pt idx="15">
                  <c:v>-0.44443717596443022</c:v>
                </c:pt>
                <c:pt idx="16">
                  <c:v>-0.16891127845518725</c:v>
                </c:pt>
                <c:pt idx="17">
                  <c:v>0.16387945665334677</c:v>
                </c:pt>
              </c:numCache>
            </c:numRef>
          </c:xVal>
          <c:yVal>
            <c:numRef>
              <c:f>'Modelo Logito 2010'!$AE$6:$AE$23</c:f>
              <c:numCache>
                <c:formatCode>0.000000</c:formatCode>
                <c:ptCount val="18"/>
                <c:pt idx="0">
                  <c:v>-1.305115</c:v>
                </c:pt>
                <c:pt idx="1">
                  <c:v>-1.0789390000000001</c:v>
                </c:pt>
                <c:pt idx="2">
                  <c:v>-1.0335840000000001</c:v>
                </c:pt>
                <c:pt idx="3">
                  <c:v>-1.0079389999999999</c:v>
                </c:pt>
                <c:pt idx="4">
                  <c:v>-0.97575199999999995</c:v>
                </c:pt>
                <c:pt idx="5">
                  <c:v>-0.92945900000000004</c:v>
                </c:pt>
                <c:pt idx="6">
                  <c:v>-0.87383500000000003</c:v>
                </c:pt>
                <c:pt idx="7">
                  <c:v>-0.811724</c:v>
                </c:pt>
                <c:pt idx="8">
                  <c:v>-0.74310699999999996</c:v>
                </c:pt>
                <c:pt idx="9">
                  <c:v>-0.66803400000000002</c:v>
                </c:pt>
                <c:pt idx="10">
                  <c:v>-0.58496800000000004</c:v>
                </c:pt>
                <c:pt idx="11">
                  <c:v>-0.489929</c:v>
                </c:pt>
                <c:pt idx="12">
                  <c:v>-0.37414199999999997</c:v>
                </c:pt>
                <c:pt idx="13">
                  <c:v>-0.23827699999999999</c:v>
                </c:pt>
                <c:pt idx="14">
                  <c:v>-7.1183999999999997E-2</c:v>
                </c:pt>
                <c:pt idx="15">
                  <c:v>0.14569699999999999</c:v>
                </c:pt>
                <c:pt idx="16">
                  <c:v>0.45014599999999999</c:v>
                </c:pt>
                <c:pt idx="17">
                  <c:v>0.95085900000000001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4E-4FAC-A5B8-FCA9FC6B9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84223"/>
        <c:axId val="1598885055"/>
      </c:scatterChart>
      <c:valAx>
        <c:axId val="159888422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crossAx val="1598885055"/>
        <c:crosses val="autoZero"/>
        <c:crossBetween val="midCat"/>
      </c:valAx>
      <c:valAx>
        <c:axId val="15988850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crossAx val="159888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lx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'Modelo Logito 2010'!$O$35</c:f>
              <c:strCache>
                <c:ptCount val="1"/>
                <c:pt idx="0">
                  <c:v>lx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'Modelo Logito 2010'!$L$36:$L$54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2010'!$O$36:$O$54</c:f>
              <c:numCache>
                <c:formatCode>0.0000</c:formatCode>
                <c:ptCount val="19"/>
                <c:pt idx="0">
                  <c:v>1</c:v>
                </c:pt>
                <c:pt idx="1">
                  <c:v>0.99360815971207384</c:v>
                </c:pt>
                <c:pt idx="2">
                  <c:v>0.98800598464214151</c:v>
                </c:pt>
                <c:pt idx="3">
                  <c:v>0.98639925511105564</c:v>
                </c:pt>
                <c:pt idx="4">
                  <c:v>0.98539865382596459</c:v>
                </c:pt>
                <c:pt idx="5">
                  <c:v>0.98403967636354428</c:v>
                </c:pt>
                <c:pt idx="6">
                  <c:v>0.98186450739954445</c:v>
                </c:pt>
                <c:pt idx="7">
                  <c:v>0.97886380526191619</c:v>
                </c:pt>
                <c:pt idx="8">
                  <c:v>0.97493785081193862</c:v>
                </c:pt>
                <c:pt idx="9">
                  <c:v>0.96977390787517037</c:v>
                </c:pt>
                <c:pt idx="10">
                  <c:v>0.9629442926267977</c:v>
                </c:pt>
                <c:pt idx="11">
                  <c:v>0.9536619927115445</c:v>
                </c:pt>
                <c:pt idx="12">
                  <c:v>0.9403357242233783</c:v>
                </c:pt>
                <c:pt idx="13">
                  <c:v>0.91926524828860667</c:v>
                </c:pt>
                <c:pt idx="14">
                  <c:v>0.88604197986157296</c:v>
                </c:pt>
                <c:pt idx="15">
                  <c:v>0.82945691318538306</c:v>
                </c:pt>
                <c:pt idx="16">
                  <c:v>0.72568545349732749</c:v>
                </c:pt>
                <c:pt idx="17">
                  <c:v>0.52947391754561779</c:v>
                </c:pt>
                <c:pt idx="18">
                  <c:v>0.21622010779223286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9-44AD-8FE6-D189F5CA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935711"/>
        <c:axId val="1598880895"/>
      </c:scatterChart>
      <c:valAx>
        <c:axId val="149493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8880895"/>
        <c:crosses val="autoZero"/>
        <c:crossBetween val="midCat"/>
      </c:valAx>
      <c:valAx>
        <c:axId val="15988808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4935711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000" b="1"/>
              <a:t>q</a:t>
            </a:r>
            <a:r>
              <a:rPr lang="es-MX" sz="1200" b="1"/>
              <a:t>x</a:t>
            </a:r>
            <a:r>
              <a:rPr lang="es-MX" b="1"/>
              <a:t> </a:t>
            </a:r>
            <a:r>
              <a:rPr lang="es-MX" sz="1600" b="1"/>
              <a:t>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'Modelo Logito 2010'!$O$60</c:f>
              <c:strCache>
                <c:ptCount val="1"/>
                <c:pt idx="0">
                  <c:v>nqx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'Modelo Logito 2010'!$M$61:$M$79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2010'!$O$61:$O$79</c:f>
              <c:numCache>
                <c:formatCode>0.000000</c:formatCode>
                <c:ptCount val="19"/>
                <c:pt idx="0">
                  <c:v>8.9226380371996653E-3</c:v>
                </c:pt>
                <c:pt idx="1">
                  <c:v>2.095623572674188E-3</c:v>
                </c:pt>
                <c:pt idx="2">
                  <c:v>1.267658161863149E-3</c:v>
                </c:pt>
                <c:pt idx="3">
                  <c:v>1.0043582904581674E-3</c:v>
                </c:pt>
                <c:pt idx="4">
                  <c:v>1.9593836684967856E-3</c:v>
                </c:pt>
                <c:pt idx="5">
                  <c:v>2.6542319374756192E-3</c:v>
                </c:pt>
                <c:pt idx="6">
                  <c:v>3.4570430758031558E-3</c:v>
                </c:pt>
                <c:pt idx="7">
                  <c:v>4.6772885191680253E-3</c:v>
                </c:pt>
                <c:pt idx="8">
                  <c:v>4.4414420514956154E-3</c:v>
                </c:pt>
                <c:pt idx="9">
                  <c:v>7.469210344479657E-3</c:v>
                </c:pt>
                <c:pt idx="10">
                  <c:v>1.3093595517547215E-2</c:v>
                </c:pt>
                <c:pt idx="11">
                  <c:v>2.372606484380128E-2</c:v>
                </c:pt>
                <c:pt idx="12">
                  <c:v>3.308796035623289E-2</c:v>
                </c:pt>
                <c:pt idx="13">
                  <c:v>4.8494017635693068E-2</c:v>
                </c:pt>
                <c:pt idx="14">
                  <c:v>7.1169289952139544E-2</c:v>
                </c:pt>
                <c:pt idx="15">
                  <c:v>0.10591259866574916</c:v>
                </c:pt>
                <c:pt idx="16">
                  <c:v>0.176384596802272</c:v>
                </c:pt>
                <c:pt idx="17">
                  <c:v>0.28248477182810366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3-427F-AC95-A9B5DEA60E5E}"/>
            </c:ext>
          </c:extLst>
        </c:ser>
        <c:ser>
          <c:idx val="1"/>
          <c:order val="1"/>
          <c:tx>
            <c:strRef>
              <c:f>'Modelo Logito 2010'!$P$60</c:f>
              <c:strCache>
                <c:ptCount val="1"/>
                <c:pt idx="0">
                  <c:v>nqx
Corregida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'Modelo Logito 2010'!$M$61:$M$79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2010'!$P$61:$P$79</c:f>
              <c:numCache>
                <c:formatCode>0.0000</c:formatCode>
                <c:ptCount val="19"/>
                <c:pt idx="0">
                  <c:v>6.3918402879261649E-3</c:v>
                </c:pt>
                <c:pt idx="1">
                  <c:v>5.638213630970698E-3</c:v>
                </c:pt>
                <c:pt idx="2">
                  <c:v>1.626234614021931E-3</c:v>
                </c:pt>
                <c:pt idx="3">
                  <c:v>1.0143978514849923E-3</c:v>
                </c:pt>
                <c:pt idx="4">
                  <c:v>1.3791143890281004E-3</c:v>
                </c:pt>
                <c:pt idx="5">
                  <c:v>2.2104484364269005E-3</c:v>
                </c:pt>
                <c:pt idx="6">
                  <c:v>3.0561264971025229E-3</c:v>
                </c:pt>
                <c:pt idx="7">
                  <c:v>4.0107259343674382E-3</c:v>
                </c:pt>
                <c:pt idx="8">
                  <c:v>5.2966893556011434E-3</c:v>
                </c:pt>
                <c:pt idx="9">
                  <c:v>7.0424819567859289E-3</c:v>
                </c:pt>
                <c:pt idx="10">
                  <c:v>9.6394983451557597E-3</c:v>
                </c:pt>
                <c:pt idx="11">
                  <c:v>1.3973785880126838E-2</c:v>
                </c:pt>
                <c:pt idx="12">
                  <c:v>2.2407397051913237E-2</c:v>
                </c:pt>
                <c:pt idx="13">
                  <c:v>3.6141112142426109E-2</c:v>
                </c:pt>
                <c:pt idx="14">
                  <c:v>6.386273784119148E-2</c:v>
                </c:pt>
                <c:pt idx="15">
                  <c:v>0.12510771570947499</c:v>
                </c:pt>
                <c:pt idx="16">
                  <c:v>0.27038096878764611</c:v>
                </c:pt>
                <c:pt idx="17">
                  <c:v>0.59163218314034505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3-427F-AC95-A9B5DEA60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877487"/>
        <c:axId val="1445962175"/>
      </c:scatterChart>
      <c:valAx>
        <c:axId val="143787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5962175"/>
        <c:crosses val="autoZero"/>
        <c:crossBetween val="midCat"/>
      </c:valAx>
      <c:valAx>
        <c:axId val="14459621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7877487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baseline="0">
                <a:effectLst/>
              </a:rPr>
              <a:t>Mortalidad ZACATECAS 2015</a:t>
            </a:r>
            <a:endParaRPr lang="es-MX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'Modelo Logito 2015'!$C$5:$C$23</c:f>
              <c:strCache>
                <c:ptCount val="19"/>
                <c:pt idx="0">
                  <c:v>Menor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'Modelo Logito 2015'!$D$5:$D$23</c:f>
              <c:numCache>
                <c:formatCode>0.000000</c:formatCode>
                <c:ptCount val="19"/>
                <c:pt idx="0">
                  <c:v>1.0195467384153726E-2</c:v>
                </c:pt>
                <c:pt idx="1">
                  <c:v>3.2517504726938115E-4</c:v>
                </c:pt>
                <c:pt idx="2">
                  <c:v>1.9709711702610297E-4</c:v>
                </c:pt>
                <c:pt idx="3">
                  <c:v>2.4587701893606585E-4</c:v>
                </c:pt>
                <c:pt idx="4">
                  <c:v>4.623773515128583E-4</c:v>
                </c:pt>
                <c:pt idx="5">
                  <c:v>5.6701419878410248E-4</c:v>
                </c:pt>
                <c:pt idx="6">
                  <c:v>8.03486329603708E-4</c:v>
                </c:pt>
                <c:pt idx="7">
                  <c:v>6.2501892141547091E-4</c:v>
                </c:pt>
                <c:pt idx="8">
                  <c:v>8.070484916337902E-4</c:v>
                </c:pt>
                <c:pt idx="9">
                  <c:v>1.3630542155927921E-3</c:v>
                </c:pt>
                <c:pt idx="10">
                  <c:v>2.5202252304973869E-3</c:v>
                </c:pt>
                <c:pt idx="11">
                  <c:v>3.6026664565155559E-3</c:v>
                </c:pt>
                <c:pt idx="12">
                  <c:v>6.5173372758344852E-3</c:v>
                </c:pt>
                <c:pt idx="13">
                  <c:v>7.9503425450415475E-3</c:v>
                </c:pt>
                <c:pt idx="14">
                  <c:v>1.4215666018075302E-2</c:v>
                </c:pt>
                <c:pt idx="15">
                  <c:v>1.9990349565005869E-2</c:v>
                </c:pt>
                <c:pt idx="16">
                  <c:v>3.8514423574421024E-2</c:v>
                </c:pt>
                <c:pt idx="17">
                  <c:v>6.1570228187502477E-2</c:v>
                </c:pt>
                <c:pt idx="18">
                  <c:v>0.1326631182775235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6-48F4-9127-C0A569492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818511"/>
        <c:axId val="1741811439"/>
      </c:lineChart>
      <c:catAx>
        <c:axId val="174181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1811439"/>
        <c:crosses val="autoZero"/>
        <c:auto val="1"/>
        <c:lblAlgn val="ctr"/>
        <c:lblOffset val="100"/>
        <c:noMultiLvlLbl val="0"/>
      </c:catAx>
      <c:valAx>
        <c:axId val="174181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1818511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600" b="0" i="0" baseline="0">
                <a:effectLst/>
              </a:rPr>
              <a:t>Serie Estándar vs Serie Observada 2015</a:t>
            </a:r>
            <a:endParaRPr lang="es-MX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5829177602799655E-2"/>
                  <c:y val="-2.90773549139690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'Modelo Logito 2015'!$Z$6:$Z$23</c:f>
              <c:numCache>
                <c:formatCode>0.0000</c:formatCode>
                <c:ptCount val="18"/>
                <c:pt idx="0">
                  <c:v>-2.2877821172040189</c:v>
                </c:pt>
                <c:pt idx="1">
                  <c:v>-2.2277211135029797</c:v>
                </c:pt>
                <c:pt idx="2">
                  <c:v>-2.1865292506519873</c:v>
                </c:pt>
                <c:pt idx="3">
                  <c:v>-2.1394368310771403</c:v>
                </c:pt>
                <c:pt idx="4">
                  <c:v>-2.0612207925946047</c:v>
                </c:pt>
                <c:pt idx="5">
                  <c:v>-1.9792952360497404</c:v>
                </c:pt>
                <c:pt idx="6">
                  <c:v>-1.8819660068382673</c:v>
                </c:pt>
                <c:pt idx="7">
                  <c:v>-1.8172913770013275</c:v>
                </c:pt>
                <c:pt idx="8">
                  <c:v>-1.7442759722667693</c:v>
                </c:pt>
                <c:pt idx="9">
                  <c:v>-1.6404749551508262</c:v>
                </c:pt>
                <c:pt idx="10">
                  <c:v>-1.4904192116067894</c:v>
                </c:pt>
                <c:pt idx="11">
                  <c:v>-1.3307040092586344</c:v>
                </c:pt>
                <c:pt idx="12">
                  <c:v>-1.1255179234114738</c:v>
                </c:pt>
                <c:pt idx="13">
                  <c:v>-0.94816589232730009</c:v>
                </c:pt>
                <c:pt idx="14">
                  <c:v>-0.72434220021801343</c:v>
                </c:pt>
                <c:pt idx="15">
                  <c:v>-0.50420253970368145</c:v>
                </c:pt>
                <c:pt idx="16">
                  <c:v>-0.21108298447925139</c:v>
                </c:pt>
                <c:pt idx="17">
                  <c:v>0.11477671053665797</c:v>
                </c:pt>
              </c:numCache>
            </c:numRef>
          </c:xVal>
          <c:yVal>
            <c:numRef>
              <c:f>'Modelo Logito 2015'!$AE$6:$AE$23</c:f>
              <c:numCache>
                <c:formatCode>0.000000</c:formatCode>
                <c:ptCount val="18"/>
                <c:pt idx="0">
                  <c:v>-1.305115</c:v>
                </c:pt>
                <c:pt idx="1">
                  <c:v>-1.0789390000000001</c:v>
                </c:pt>
                <c:pt idx="2">
                  <c:v>-1.0335840000000001</c:v>
                </c:pt>
                <c:pt idx="3">
                  <c:v>-1.0079389999999999</c:v>
                </c:pt>
                <c:pt idx="4">
                  <c:v>-0.97575199999999995</c:v>
                </c:pt>
                <c:pt idx="5">
                  <c:v>-0.92945900000000004</c:v>
                </c:pt>
                <c:pt idx="6">
                  <c:v>-0.87383500000000003</c:v>
                </c:pt>
                <c:pt idx="7">
                  <c:v>-0.811724</c:v>
                </c:pt>
                <c:pt idx="8">
                  <c:v>-0.74310699999999996</c:v>
                </c:pt>
                <c:pt idx="9">
                  <c:v>-0.66803400000000002</c:v>
                </c:pt>
                <c:pt idx="10">
                  <c:v>-0.58496800000000004</c:v>
                </c:pt>
                <c:pt idx="11">
                  <c:v>-0.489929</c:v>
                </c:pt>
                <c:pt idx="12">
                  <c:v>-0.37414199999999997</c:v>
                </c:pt>
                <c:pt idx="13">
                  <c:v>-0.23827699999999999</c:v>
                </c:pt>
                <c:pt idx="14">
                  <c:v>-7.1183999999999997E-2</c:v>
                </c:pt>
                <c:pt idx="15">
                  <c:v>0.14569699999999999</c:v>
                </c:pt>
                <c:pt idx="16">
                  <c:v>0.45014599999999999</c:v>
                </c:pt>
                <c:pt idx="17">
                  <c:v>0.95085900000000001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C5-4952-A77A-47AE79C3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825583"/>
        <c:axId val="1741827247"/>
      </c:scatterChart>
      <c:valAx>
        <c:axId val="174182558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crossAx val="1741827247"/>
        <c:crosses val="autoZero"/>
        <c:crossBetween val="midCat"/>
      </c:valAx>
      <c:valAx>
        <c:axId val="17418272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crossAx val="1741825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lx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'Modelo Logito 2015'!$O$35</c:f>
              <c:strCache>
                <c:ptCount val="1"/>
                <c:pt idx="0">
                  <c:v>lx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'Modelo Logito 2015'!$L$36:$L$54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2015'!$O$36:$O$54</c:f>
              <c:numCache>
                <c:formatCode>0.0000</c:formatCode>
                <c:ptCount val="19"/>
                <c:pt idx="0">
                  <c:v>1</c:v>
                </c:pt>
                <c:pt idx="1">
                  <c:v>0.99299301286867558</c:v>
                </c:pt>
                <c:pt idx="2">
                  <c:v>0.98729559541670076</c:v>
                </c:pt>
                <c:pt idx="3">
                  <c:v>0.98569225918858228</c:v>
                </c:pt>
                <c:pt idx="4">
                  <c:v>0.98469906663913387</c:v>
                </c:pt>
                <c:pt idx="5">
                  <c:v>0.98335603212238354</c:v>
                </c:pt>
                <c:pt idx="6">
                  <c:v>0.98121908400994318</c:v>
                </c:pt>
                <c:pt idx="7">
                  <c:v>0.97829353361271254</c:v>
                </c:pt>
                <c:pt idx="8">
                  <c:v>0.97449918001789804</c:v>
                </c:pt>
                <c:pt idx="9">
                  <c:v>0.96955586078033718</c:v>
                </c:pt>
                <c:pt idx="10">
                  <c:v>0.96308511462507196</c:v>
                </c:pt>
                <c:pt idx="11">
                  <c:v>0.95438703646793865</c:v>
                </c:pt>
                <c:pt idx="12">
                  <c:v>0.94204704435099729</c:v>
                </c:pt>
                <c:pt idx="13">
                  <c:v>0.9227888596649626</c:v>
                </c:pt>
                <c:pt idx="14">
                  <c:v>0.89282774198110171</c:v>
                </c:pt>
                <c:pt idx="15">
                  <c:v>0.8423879885017177</c:v>
                </c:pt>
                <c:pt idx="16">
                  <c:v>0.75026004819927494</c:v>
                </c:pt>
                <c:pt idx="17">
                  <c:v>0.57231111786585709</c:v>
                </c:pt>
                <c:pt idx="18">
                  <c:v>0.26138825009936656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7E-410E-89FE-F5795EBC8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870831"/>
        <c:axId val="1437874159"/>
      </c:scatterChart>
      <c:valAx>
        <c:axId val="1437870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7874159"/>
        <c:crosses val="autoZero"/>
        <c:crossBetween val="midCat"/>
      </c:valAx>
      <c:valAx>
        <c:axId val="14378741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7870831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qx 2015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'Modelo Logito 2015'!$O$60</c:f>
              <c:strCache>
                <c:ptCount val="1"/>
                <c:pt idx="0">
                  <c:v>nqx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'Modelo Logito 2015'!$M$61:$M$79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2015'!$O$61:$O$79</c:f>
              <c:numCache>
                <c:formatCode>0.000000</c:formatCode>
                <c:ptCount val="19"/>
                <c:pt idx="0">
                  <c:v>1.0195467384153726E-2</c:v>
                </c:pt>
                <c:pt idx="1">
                  <c:v>1.2996014343870932E-3</c:v>
                </c:pt>
                <c:pt idx="2">
                  <c:v>9.8500023336484934E-4</c:v>
                </c:pt>
                <c:pt idx="3">
                  <c:v>1.2286298650588379E-3</c:v>
                </c:pt>
                <c:pt idx="4">
                  <c:v>2.3092174329624902E-3</c:v>
                </c:pt>
                <c:pt idx="5">
                  <c:v>2.8310578688974012E-3</c:v>
                </c:pt>
                <c:pt idx="6">
                  <c:v>4.0093779470917832E-3</c:v>
                </c:pt>
                <c:pt idx="7">
                  <c:v>3.120219117109465E-3</c:v>
                </c:pt>
                <c:pt idx="8">
                  <c:v>4.0271172608913643E-3</c:v>
                </c:pt>
                <c:pt idx="9">
                  <c:v>6.7921259880617986E-3</c:v>
                </c:pt>
                <c:pt idx="10">
                  <c:v>1.2522229058449007E-2</c:v>
                </c:pt>
                <c:pt idx="11">
                  <c:v>1.7852540411319159E-2</c:v>
                </c:pt>
                <c:pt idx="12">
                  <c:v>3.206425250892693E-2</c:v>
                </c:pt>
                <c:pt idx="13">
                  <c:v>3.8977011248195019E-2</c:v>
                </c:pt>
                <c:pt idx="14">
                  <c:v>6.863895880488001E-2</c:v>
                </c:pt>
                <c:pt idx="15">
                  <c:v>9.5194328087349414E-2</c:v>
                </c:pt>
                <c:pt idx="16">
                  <c:v>0.17565863973404594</c:v>
                </c:pt>
                <c:pt idx="17">
                  <c:v>0.26678595987127213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B2-4AD2-8280-5F7B762C11B3}"/>
            </c:ext>
          </c:extLst>
        </c:ser>
        <c:ser>
          <c:idx val="1"/>
          <c:order val="1"/>
          <c:tx>
            <c:strRef>
              <c:f>'Modelo Logito 2015'!$P$60</c:f>
              <c:strCache>
                <c:ptCount val="1"/>
                <c:pt idx="0">
                  <c:v>nqx
Corregida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'Modelo Logito 2015'!$M$61:$M$79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2015'!$P$61:$P$79</c:f>
              <c:numCache>
                <c:formatCode>0.0000</c:formatCode>
                <c:ptCount val="19"/>
                <c:pt idx="0">
                  <c:v>7.0069871313244159E-3</c:v>
                </c:pt>
                <c:pt idx="1">
                  <c:v>5.7376208876993564E-3</c:v>
                </c:pt>
                <c:pt idx="2">
                  <c:v>1.6239677717206575E-3</c:v>
                </c:pt>
                <c:pt idx="3">
                  <c:v>1.0076091601510589E-3</c:v>
                </c:pt>
                <c:pt idx="4">
                  <c:v>1.3639035135213716E-3</c:v>
                </c:pt>
                <c:pt idx="5">
                  <c:v>2.1731174087864938E-3</c:v>
                </c:pt>
                <c:pt idx="6">
                  <c:v>2.9815465729374157E-3</c:v>
                </c:pt>
                <c:pt idx="7">
                  <c:v>3.8785430593642404E-3</c:v>
                </c:pt>
                <c:pt idx="8">
                  <c:v>5.072676651682837E-3</c:v>
                </c:pt>
                <c:pt idx="9">
                  <c:v>6.6739281531002269E-3</c:v>
                </c:pt>
                <c:pt idx="10">
                  <c:v>9.0314739840200494E-3</c:v>
                </c:pt>
                <c:pt idx="11">
                  <c:v>1.2929756634803068E-2</c:v>
                </c:pt>
                <c:pt idx="12">
                  <c:v>2.0442911849802778E-2</c:v>
                </c:pt>
                <c:pt idx="13">
                  <c:v>3.246800974032011E-2</c:v>
                </c:pt>
                <c:pt idx="14">
                  <c:v>5.6494384199423382E-2</c:v>
                </c:pt>
                <c:pt idx="15">
                  <c:v>0.10936521123277496</c:v>
                </c:pt>
                <c:pt idx="16">
                  <c:v>0.23718300176121496</c:v>
                </c:pt>
                <c:pt idx="17">
                  <c:v>0.54327595264254003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B2-4AD2-8280-5F7B762C1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277727"/>
        <c:axId val="1489280639"/>
      </c:scatterChart>
      <c:valAx>
        <c:axId val="14892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9280639"/>
        <c:crosses val="autoZero"/>
        <c:crossBetween val="midCat"/>
      </c:valAx>
      <c:valAx>
        <c:axId val="14892806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9277727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600" b="0" i="0" baseline="0">
                <a:effectLst/>
              </a:rPr>
              <a:t>Mortalidad ZACATECAS 2020</a:t>
            </a:r>
            <a:endParaRPr lang="es-MX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'Modelo Logito 2020'!$C$5:$C$23</c:f>
              <c:strCache>
                <c:ptCount val="19"/>
                <c:pt idx="0">
                  <c:v>Menor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'Modelo Logito 2020'!$D$5:$D$23</c:f>
              <c:numCache>
                <c:formatCode>0.000000</c:formatCode>
                <c:ptCount val="19"/>
                <c:pt idx="0">
                  <c:v>7.190762351955423E-3</c:v>
                </c:pt>
                <c:pt idx="1">
                  <c:v>2.2772978168507705E-4</c:v>
                </c:pt>
                <c:pt idx="2">
                  <c:v>1.1637583584756076E-4</c:v>
                </c:pt>
                <c:pt idx="3">
                  <c:v>1.999908819337509E-4</c:v>
                </c:pt>
                <c:pt idx="4">
                  <c:v>6.0821785362550772E-4</c:v>
                </c:pt>
                <c:pt idx="5">
                  <c:v>9.8015198975575355E-4</c:v>
                </c:pt>
                <c:pt idx="6">
                  <c:v>1.0345913391923444E-3</c:v>
                </c:pt>
                <c:pt idx="7">
                  <c:v>1.4375836033970544E-3</c:v>
                </c:pt>
                <c:pt idx="8">
                  <c:v>1.3853490129871464E-3</c:v>
                </c:pt>
                <c:pt idx="9">
                  <c:v>2.7197504040381072E-3</c:v>
                </c:pt>
                <c:pt idx="10">
                  <c:v>3.6156365711065043E-3</c:v>
                </c:pt>
                <c:pt idx="11">
                  <c:v>5.6911666188530522E-3</c:v>
                </c:pt>
                <c:pt idx="12">
                  <c:v>9.2055833349606944E-3</c:v>
                </c:pt>
                <c:pt idx="13">
                  <c:v>1.656497144702684E-2</c:v>
                </c:pt>
                <c:pt idx="14">
                  <c:v>2.0017530484306573E-2</c:v>
                </c:pt>
                <c:pt idx="15">
                  <c:v>3.2731640896321135E-2</c:v>
                </c:pt>
                <c:pt idx="16">
                  <c:v>4.4656027761256697E-2</c:v>
                </c:pt>
                <c:pt idx="17">
                  <c:v>7.6434951191095973E-2</c:v>
                </c:pt>
                <c:pt idx="18">
                  <c:v>0.16199895433519645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D-43B5-903F-2E9557249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969247"/>
        <c:axId val="1445970079"/>
      </c:lineChart>
      <c:catAx>
        <c:axId val="144596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5970079"/>
        <c:crosses val="autoZero"/>
        <c:auto val="1"/>
        <c:lblAlgn val="ctr"/>
        <c:lblOffset val="100"/>
        <c:noMultiLvlLbl val="0"/>
      </c:catAx>
      <c:valAx>
        <c:axId val="144597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596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600" b="0" i="0" baseline="0">
                <a:effectLst/>
              </a:rPr>
              <a:t>Serie Estándar vs Serie Observada 2020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232720909886261E-2"/>
                  <c:y val="-3.76724263633712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'Modelo Logito 2020'!$Z$6:$Z$23</c:f>
              <c:numCache>
                <c:formatCode>0.0000</c:formatCode>
                <c:ptCount val="18"/>
                <c:pt idx="0">
                  <c:v>-2.4638706714485781</c:v>
                </c:pt>
                <c:pt idx="1">
                  <c:v>-2.4042155253131456</c:v>
                </c:pt>
                <c:pt idx="2">
                  <c:v>-2.3694964261103504</c:v>
                </c:pt>
                <c:pt idx="3">
                  <c:v>-2.3149026894172771</c:v>
                </c:pt>
                <c:pt idx="4">
                  <c:v>-2.1779029417372926</c:v>
                </c:pt>
                <c:pt idx="5">
                  <c:v>-2.0140555980332047</c:v>
                </c:pt>
                <c:pt idx="6">
                  <c:v>-1.8842500809586475</c:v>
                </c:pt>
                <c:pt idx="7">
                  <c:v>-1.7455547295767435</c:v>
                </c:pt>
                <c:pt idx="8">
                  <c:v>-1.6399816107630052</c:v>
                </c:pt>
                <c:pt idx="9">
                  <c:v>-1.4798283649713082</c:v>
                </c:pt>
                <c:pt idx="10">
                  <c:v>-1.3223584846838858</c:v>
                </c:pt>
                <c:pt idx="11">
                  <c:v>-1.1416743693311748</c:v>
                </c:pt>
                <c:pt idx="12">
                  <c:v>-0.93586541853018457</c:v>
                </c:pt>
                <c:pt idx="13">
                  <c:v>-0.68608949549596765</c:v>
                </c:pt>
                <c:pt idx="14">
                  <c:v>-0.47644020041029872</c:v>
                </c:pt>
                <c:pt idx="15">
                  <c:v>-0.2289519431171638</c:v>
                </c:pt>
                <c:pt idx="16">
                  <c:v>2.1025461434443372E-2</c:v>
                </c:pt>
                <c:pt idx="17">
                  <c:v>0.34860651338998849</c:v>
                </c:pt>
              </c:numCache>
            </c:numRef>
          </c:xVal>
          <c:yVal>
            <c:numRef>
              <c:f>'Modelo Logito 2020'!$AE$6:$AE$23</c:f>
              <c:numCache>
                <c:formatCode>0.000000</c:formatCode>
                <c:ptCount val="18"/>
                <c:pt idx="0">
                  <c:v>-1.305115</c:v>
                </c:pt>
                <c:pt idx="1">
                  <c:v>-1.0789390000000001</c:v>
                </c:pt>
                <c:pt idx="2">
                  <c:v>-1.0335840000000001</c:v>
                </c:pt>
                <c:pt idx="3">
                  <c:v>-1.0079389999999999</c:v>
                </c:pt>
                <c:pt idx="4">
                  <c:v>-0.97575199999999995</c:v>
                </c:pt>
                <c:pt idx="5">
                  <c:v>-0.92945900000000004</c:v>
                </c:pt>
                <c:pt idx="6">
                  <c:v>-0.87383500000000003</c:v>
                </c:pt>
                <c:pt idx="7">
                  <c:v>-0.811724</c:v>
                </c:pt>
                <c:pt idx="8">
                  <c:v>-0.74310699999999996</c:v>
                </c:pt>
                <c:pt idx="9">
                  <c:v>-0.66803400000000002</c:v>
                </c:pt>
                <c:pt idx="10">
                  <c:v>-0.58496800000000004</c:v>
                </c:pt>
                <c:pt idx="11">
                  <c:v>-0.489929</c:v>
                </c:pt>
                <c:pt idx="12">
                  <c:v>-0.37414199999999997</c:v>
                </c:pt>
                <c:pt idx="13">
                  <c:v>-0.23827699999999999</c:v>
                </c:pt>
                <c:pt idx="14">
                  <c:v>-7.1183999999999997E-2</c:v>
                </c:pt>
                <c:pt idx="15">
                  <c:v>0.14569699999999999</c:v>
                </c:pt>
                <c:pt idx="16">
                  <c:v>0.45014599999999999</c:v>
                </c:pt>
                <c:pt idx="17">
                  <c:v>0.95085900000000001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4E-4655-8A2D-445AE24B2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730095"/>
        <c:axId val="1498730511"/>
      </c:scatterChart>
      <c:valAx>
        <c:axId val="149873009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crossAx val="1498730511"/>
        <c:crosses val="autoZero"/>
        <c:crossBetween val="midCat"/>
      </c:valAx>
      <c:valAx>
        <c:axId val="14987305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crossAx val="1498730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lx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'Modelo Logito 2020'!$O$35</c:f>
              <c:strCache>
                <c:ptCount val="1"/>
                <c:pt idx="0">
                  <c:v>lx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'Modelo Logito 2020'!$L$36:$L$54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2020'!$O$36:$O$54</c:f>
              <c:numCache>
                <c:formatCode>0.0000</c:formatCode>
                <c:ptCount val="19"/>
                <c:pt idx="0">
                  <c:v>1</c:v>
                </c:pt>
                <c:pt idx="1">
                  <c:v>0.99517849934707159</c:v>
                </c:pt>
                <c:pt idx="2">
                  <c:v>0.98981969560921501</c:v>
                </c:pt>
                <c:pt idx="3">
                  <c:v>0.9881805081790529</c:v>
                </c:pt>
                <c:pt idx="4">
                  <c:v>0.98714091881804944</c:v>
                </c:pt>
                <c:pt idx="5">
                  <c:v>0.98570766341159566</c:v>
                </c:pt>
                <c:pt idx="6">
                  <c:v>0.98336647969808355</c:v>
                </c:pt>
                <c:pt idx="7">
                  <c:v>0.98005111831733827</c:v>
                </c:pt>
                <c:pt idx="8">
                  <c:v>0.97558193821251682</c:v>
                </c:pt>
                <c:pt idx="9">
                  <c:v>0.96950837063505435</c:v>
                </c:pt>
                <c:pt idx="10">
                  <c:v>0.96118930844565931</c:v>
                </c:pt>
                <c:pt idx="11">
                  <c:v>0.94945440292310423</c:v>
                </c:pt>
                <c:pt idx="12">
                  <c:v>0.93192857438871712</c:v>
                </c:pt>
                <c:pt idx="13">
                  <c:v>0.90302799335462347</c:v>
                </c:pt>
                <c:pt idx="14">
                  <c:v>0.85559055186236532</c:v>
                </c:pt>
                <c:pt idx="15">
                  <c:v>0.77259333537630515</c:v>
                </c:pt>
                <c:pt idx="16">
                  <c:v>0.62273658546891175</c:v>
                </c:pt>
                <c:pt idx="17">
                  <c:v>0.37470119518800149</c:v>
                </c:pt>
                <c:pt idx="18">
                  <c:v>0.10168911165074179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9-49FE-B1AE-6D574621E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5599"/>
        <c:axId val="1762639343"/>
      </c:scatterChart>
      <c:valAx>
        <c:axId val="176263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62639343"/>
        <c:crosses val="autoZero"/>
        <c:crossBetween val="midCat"/>
      </c:valAx>
      <c:valAx>
        <c:axId val="1762639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62635599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effectLst/>
              </a:rPr>
              <a:t>qx 2020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'Modelo Logito 2020'!$O$60</c:f>
              <c:strCache>
                <c:ptCount val="1"/>
                <c:pt idx="0">
                  <c:v>nqx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'Modelo Logito 2020'!$M$61:$M$79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2020'!$O$61:$O$79</c:f>
              <c:numCache>
                <c:formatCode>0.000000</c:formatCode>
                <c:ptCount val="19"/>
                <c:pt idx="0">
                  <c:v>7.190762351955423E-3</c:v>
                </c:pt>
                <c:pt idx="1">
                  <c:v>9.1038009302473724E-4</c:v>
                </c:pt>
                <c:pt idx="2">
                  <c:v>5.817099367875177E-4</c:v>
                </c:pt>
                <c:pt idx="3">
                  <c:v>9.994547050989407E-4</c:v>
                </c:pt>
                <c:pt idx="4">
                  <c:v>3.0364721766528453E-3</c:v>
                </c:pt>
                <c:pt idx="5">
                  <c:v>4.8887805787494161E-3</c:v>
                </c:pt>
                <c:pt idx="6">
                  <c:v>5.1596114726038386E-3</c:v>
                </c:pt>
                <c:pt idx="7">
                  <c:v>7.1621774448369785E-3</c:v>
                </c:pt>
                <c:pt idx="8">
                  <c:v>6.9028379655298403E-3</c:v>
                </c:pt>
                <c:pt idx="9">
                  <c:v>1.3506913436996587E-2</c:v>
                </c:pt>
                <c:pt idx="10">
                  <c:v>1.7916236357059589E-2</c:v>
                </c:pt>
                <c:pt idx="11">
                  <c:v>2.8056645483730262E-2</c:v>
                </c:pt>
                <c:pt idx="12">
                  <c:v>4.4992462028189587E-2</c:v>
                </c:pt>
                <c:pt idx="13">
                  <c:v>7.9531274026641743E-2</c:v>
                </c:pt>
                <c:pt idx="14">
                  <c:v>9.5317595250013029E-2</c:v>
                </c:pt>
                <c:pt idx="15">
                  <c:v>0.15127916612949208</c:v>
                </c:pt>
                <c:pt idx="16">
                  <c:v>0.20085650468336064</c:v>
                </c:pt>
                <c:pt idx="17">
                  <c:v>0.32086206522005667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C-46E8-A4AD-EF0E8D364FA6}"/>
            </c:ext>
          </c:extLst>
        </c:ser>
        <c:ser>
          <c:idx val="1"/>
          <c:order val="1"/>
          <c:tx>
            <c:strRef>
              <c:f>'Modelo Logito 2020'!$P$60</c:f>
              <c:strCache>
                <c:ptCount val="1"/>
                <c:pt idx="0">
                  <c:v>nqx
Corregida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'Modelo Logito 2020'!$M$61:$M$79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  <c:pt idx="6">
                  <c:v>25</c:v>
                </c:pt>
                <c:pt idx="7">
                  <c:v>30</c:v>
                </c:pt>
                <c:pt idx="8">
                  <c:v>35</c:v>
                </c:pt>
                <c:pt idx="9">
                  <c:v>40</c:v>
                </c:pt>
                <c:pt idx="10">
                  <c:v>45</c:v>
                </c:pt>
                <c:pt idx="11">
                  <c:v>50</c:v>
                </c:pt>
                <c:pt idx="12">
                  <c:v>55</c:v>
                </c:pt>
                <c:pt idx="13">
                  <c:v>60</c:v>
                </c:pt>
                <c:pt idx="14">
                  <c:v>65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85</c:v>
                </c:pt>
              </c:numCache>
            </c:numRef>
          </c:xVal>
          <c:yVal>
            <c:numRef>
              <c:f>'Modelo Logito 2020'!$P$61:$P$79</c:f>
              <c:numCache>
                <c:formatCode>0.0000</c:formatCode>
                <c:ptCount val="19"/>
                <c:pt idx="0">
                  <c:v>4.8215006529284121E-3</c:v>
                </c:pt>
                <c:pt idx="1">
                  <c:v>5.384766392534047E-3</c:v>
                </c:pt>
                <c:pt idx="2">
                  <c:v>1.6560464874900535E-3</c:v>
                </c:pt>
                <c:pt idx="3">
                  <c:v>1.0520237470774813E-3</c:v>
                </c:pt>
                <c:pt idx="4">
                  <c:v>1.4519258386835856E-3</c:v>
                </c:pt>
                <c:pt idx="5">
                  <c:v>2.3751298690416226E-3</c:v>
                </c:pt>
                <c:pt idx="6">
                  <c:v>3.371440301446088E-3</c:v>
                </c:pt>
                <c:pt idx="7">
                  <c:v>4.5601499975783267E-3</c:v>
                </c:pt>
                <c:pt idx="8">
                  <c:v>6.2255842790515329E-3</c:v>
                </c:pt>
                <c:pt idx="9">
                  <c:v>8.5807017673770383E-3</c:v>
                </c:pt>
                <c:pt idx="10">
                  <c:v>1.2208734969734117E-2</c:v>
                </c:pt>
                <c:pt idx="11">
                  <c:v>1.8458841709965212E-2</c:v>
                </c:pt>
                <c:pt idx="12">
                  <c:v>3.1011583750450513E-2</c:v>
                </c:pt>
                <c:pt idx="13">
                  <c:v>5.2531529300697141E-2</c:v>
                </c:pt>
                <c:pt idx="14">
                  <c:v>9.7005765556199747E-2</c:v>
                </c:pt>
                <c:pt idx="15">
                  <c:v>0.19396588482659255</c:v>
                </c:pt>
                <c:pt idx="16">
                  <c:v>0.39829904982078923</c:v>
                </c:pt>
                <c:pt idx="17">
                  <c:v>0.72861279078728158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9C-46E8-A4AD-EF0E8D36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506223"/>
        <c:axId val="1487500399"/>
      </c:scatterChart>
      <c:valAx>
        <c:axId val="148750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7500399"/>
        <c:crosses val="autoZero"/>
        <c:crossBetween val="midCat"/>
      </c:valAx>
      <c:valAx>
        <c:axId val="14875003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87506223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'Relación de Sobrevivencia'!$L$30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6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</c:numLit>
          </c:cat>
          <c:val>
            <c:numRef>
              <c:f>'Relación de Sobrevivencia'!$L$31:$L$36</c:f>
              <c:numCache>
                <c:formatCode>0.000000</c:formatCode>
                <c:ptCount val="6"/>
                <c:pt idx="0">
                  <c:v>0.99099794329507596</c:v>
                </c:pt>
                <c:pt idx="1">
                  <c:v>0.99031643673737979</c:v>
                </c:pt>
                <c:pt idx="2">
                  <c:v>0.99099794329507596</c:v>
                </c:pt>
                <c:pt idx="3">
                  <c:v>0.99060491859527688</c:v>
                </c:pt>
                <c:pt idx="4">
                  <c:v>0.99438898152840038</c:v>
                </c:pt>
                <c:pt idx="5">
                  <c:v>0.9944929999955372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F-4560-8799-C327B86E8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899887"/>
        <c:axId val="1956889487"/>
      </c:lineChart>
      <c:catAx>
        <c:axId val="19568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6889487"/>
        <c:crosses val="autoZero"/>
        <c:auto val="1"/>
        <c:lblAlgn val="ctr"/>
        <c:lblOffset val="100"/>
        <c:noMultiLvlLbl val="0"/>
      </c:catAx>
      <c:valAx>
        <c:axId val="195688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689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'Proyección de Mortalidad'!$I$5</c:f>
              <c:strCache>
                <c:ptCount val="1"/>
                <c:pt idx="0">
                  <c:v>Beta Proyectada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979916722957644"/>
                  <c:y val="-1.390773035587641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'Proyección de Mortalidad'!$J$4:$L$4</c:f>
              <c:numCache>
                <c:formatCode>General</c:formatCode>
                <c:ptCount val="3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</c:numCache>
            </c:numRef>
          </c:xVal>
          <c:yVal>
            <c:numRef>
              <c:f>'Proyección de Mortalidad'!$J$5:$L$5</c:f>
              <c:numCache>
                <c:formatCode>0.00</c:formatCode>
                <c:ptCount val="3"/>
                <c:pt idx="0">
                  <c:v>1.5579999999999998</c:v>
                </c:pt>
                <c:pt idx="1">
                  <c:v>1.5890000000000004</c:v>
                </c:pt>
                <c:pt idx="2">
                  <c:v>1.6199999999999992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4C-43AE-9E8A-88717110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559759"/>
        <c:axId val="824555183"/>
      </c:scatterChart>
      <c:valAx>
        <c:axId val="82455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24555183"/>
        <c:crosses val="autoZero"/>
        <c:crossBetween val="midCat"/>
      </c:valAx>
      <c:valAx>
        <c:axId val="82455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24559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Proyeccion</a:t>
            </a:r>
            <a:r>
              <a:rPr lang="en-US" baseline="0"/>
              <a:t> </a:t>
            </a:r>
            <a:r>
              <a:rPr lang="en-US"/>
              <a:t>Parametro Beta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'Proyección de Mortalidad'!$I$5</c:f>
              <c:strCache>
                <c:ptCount val="1"/>
                <c:pt idx="0">
                  <c:v>Beta Proyectada</c:v>
                </c:pt>
              </c:strCache>
            </c:strRef>
          </c:tx>
          <c:spPr>
            <a:ln>
              <a:noFill/>
            </a:ln>
          </c:spPr>
          <c:xVal>
            <c:numRef>
              <c:f>'Proyección de Mortalidad'!$J$4:$L$4</c:f>
              <c:numCache>
                <c:formatCode>General</c:formatCode>
                <c:ptCount val="3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</c:numCache>
            </c:numRef>
          </c:xVal>
          <c:yVal>
            <c:numRef>
              <c:f>'Proyección de Mortalidad'!$J$5:$L$5</c:f>
              <c:numCache>
                <c:formatCode>0.00</c:formatCode>
                <c:ptCount val="3"/>
                <c:pt idx="0">
                  <c:v>1.5579999999999998</c:v>
                </c:pt>
                <c:pt idx="1">
                  <c:v>1.5890000000000004</c:v>
                </c:pt>
                <c:pt idx="2">
                  <c:v>1.6199999999999992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FF-4A63-8CC2-A97E8066B9F3}"/>
            </c:ext>
          </c:extLst>
        </c:ser>
        <c:ser>
          <c:idx val="3"/>
          <c:order val="1"/>
          <c:tx>
            <c:strRef>
              <c:f>'Proyección de Mortalidad'!$B$5</c:f>
              <c:strCache>
                <c:ptCount val="1"/>
                <c:pt idx="0">
                  <c:v>Beta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'Proyección de Mortalidad'!$C$4:$E$4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xVal>
          <c:yVal>
            <c:numRef>
              <c:f>'Proyección de Mortalidad'!$C$5:$E$5</c:f>
              <c:numCache>
                <c:formatCode>0.0000</c:formatCode>
                <c:ptCount val="3"/>
                <c:pt idx="0">
                  <c:v>1.403861929772158</c:v>
                </c:pt>
                <c:pt idx="1">
                  <c:v>1.3281583420584802</c:v>
                </c:pt>
                <c:pt idx="2">
                  <c:v>1.4653808270669739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FF-4A63-8CC2-A97E8066B9F3}"/>
            </c:ext>
          </c:extLst>
        </c:ser>
        <c:ser>
          <c:idx val="1"/>
          <c:order val="2"/>
          <c:tx>
            <c:strRef>
              <c:f>'Proyección de Mortalidad'!$I$5</c:f>
              <c:strCache>
                <c:ptCount val="1"/>
                <c:pt idx="0">
                  <c:v>Beta Proyectada</c:v>
                </c:pt>
              </c:strCache>
            </c:strRef>
          </c:tx>
          <c:spPr>
            <a:ln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1.2229535135664169E-2"/>
                  <c:y val="-4.7328420331897873E-2"/>
                </c:manualLayout>
              </c:layout>
              <c:numFmt formatCode="General" sourceLinked="0"/>
            </c:trendlineLbl>
          </c:trendline>
          <c:xVal>
            <c:numRef>
              <c:f>'Proyección de Mortalidad'!$J$4:$L$4</c:f>
              <c:numCache>
                <c:formatCode>General</c:formatCode>
                <c:ptCount val="3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</c:numCache>
            </c:numRef>
          </c:xVal>
          <c:yVal>
            <c:numRef>
              <c:f>'Proyección de Mortalidad'!$J$5:$L$5</c:f>
              <c:numCache>
                <c:formatCode>0.00</c:formatCode>
                <c:ptCount val="3"/>
                <c:pt idx="0">
                  <c:v>1.5579999999999998</c:v>
                </c:pt>
                <c:pt idx="1">
                  <c:v>1.5890000000000004</c:v>
                </c:pt>
                <c:pt idx="2">
                  <c:v>1.6199999999999992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FF-4A63-8CC2-A97E8066B9F3}"/>
            </c:ext>
          </c:extLst>
        </c:ser>
        <c:ser>
          <c:idx val="0"/>
          <c:order val="3"/>
          <c:tx>
            <c:strRef>
              <c:f>'Proyección de Mortalidad'!$B$5</c:f>
              <c:strCache>
                <c:ptCount val="1"/>
                <c:pt idx="0">
                  <c:v>Beta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91033263699181"/>
                  <c:y val="4.955161854768154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'Proyección de Mortalidad'!$C$4:$E$4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xVal>
          <c:yVal>
            <c:numRef>
              <c:f>'Proyección de Mortalidad'!$C$5:$E$5</c:f>
              <c:numCache>
                <c:formatCode>0.0000</c:formatCode>
                <c:ptCount val="3"/>
                <c:pt idx="0">
                  <c:v>1.403861929772158</c:v>
                </c:pt>
                <c:pt idx="1">
                  <c:v>1.3281583420584802</c:v>
                </c:pt>
                <c:pt idx="2">
                  <c:v>1.4653808270669739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F-4A63-8CC2-A97E8066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20559"/>
        <c:axId val="678413903"/>
      </c:scatterChart>
      <c:valAx>
        <c:axId val="678420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8413903"/>
        <c:crosses val="autoZero"/>
        <c:crossBetween val="midCat"/>
      </c:valAx>
      <c:valAx>
        <c:axId val="678413903"/>
        <c:scaling>
          <c:orientation val="minMax"/>
          <c:max val="1.8"/>
          <c:min val="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842055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Parametro 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91033263699181"/>
                  <c:y val="4.955161854768154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'Proyección de Mortalidad'!$AS$4:$AT$4</c:f>
              <c:numCache>
                <c:formatCode>General</c:formatCode>
                <c:ptCount val="2"/>
                <c:pt idx="0">
                  <c:v>2010</c:v>
                </c:pt>
                <c:pt idx="1">
                  <c:v>2020</c:v>
                </c:pt>
              </c:numCache>
            </c:numRef>
          </c:xVal>
          <c:yVal>
            <c:numRef>
              <c:f>'Proyección de Mortalidad'!$AS$5:$AT$5</c:f>
              <c:numCache>
                <c:formatCode>General</c:formatCode>
                <c:ptCount val="2"/>
                <c:pt idx="0">
                  <c:v>1.403861929772158</c:v>
                </c:pt>
                <c:pt idx="1">
                  <c:v>1.4653808270669739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BE-4285-A1A3-FF0DC774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420559"/>
        <c:axId val="678413903"/>
      </c:scatterChart>
      <c:valAx>
        <c:axId val="678420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8413903"/>
        <c:crosses val="autoZero"/>
        <c:crossBetween val="midCat"/>
      </c:valAx>
      <c:valAx>
        <c:axId val="678413903"/>
        <c:scaling>
          <c:orientation val="minMax"/>
          <c:max val="1.5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8420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TVDM!$H$25</c:f>
              <c:strCache>
                <c:ptCount val="1"/>
                <c:pt idx="0">
                  <c:v>Ganancia de Años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TVDM!$G$26:$G$44</c:f>
              <c:strCache>
                <c:ptCount val="19"/>
                <c:pt idx="0">
                  <c:v>Menores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TVDM!$H$26:$H$44</c:f>
              <c:numCache>
                <c:formatCode>0.00</c:formatCode>
                <c:ptCount val="19"/>
                <c:pt idx="0" formatCode="0.0">
                  <c:v>0.68611006982649769</c:v>
                </c:pt>
                <c:pt idx="1">
                  <c:v>0.96403466762161827</c:v>
                </c:pt>
                <c:pt idx="2">
                  <c:v>0.98958800418719761</c:v>
                </c:pt>
                <c:pt idx="3">
                  <c:v>1.0048870618474126</c:v>
                </c:pt>
                <c:pt idx="4">
                  <c:v>1.0294474260685504</c:v>
                </c:pt>
                <c:pt idx="5">
                  <c:v>1.0824204648376181</c:v>
                </c:pt>
                <c:pt idx="6">
                  <c:v>1.1763468605320853</c:v>
                </c:pt>
                <c:pt idx="7">
                  <c:v>1.2481720281885273</c:v>
                </c:pt>
                <c:pt idx="8">
                  <c:v>1.3478631898063256</c:v>
                </c:pt>
                <c:pt idx="9">
                  <c:v>1.4385697229826349</c:v>
                </c:pt>
                <c:pt idx="10">
                  <c:v>1.5941558904083166</c:v>
                </c:pt>
                <c:pt idx="11">
                  <c:v>1.7732591920741001</c:v>
                </c:pt>
                <c:pt idx="12">
                  <c:v>2.0378293695833491</c:v>
                </c:pt>
                <c:pt idx="13">
                  <c:v>2.4576340487232073</c:v>
                </c:pt>
                <c:pt idx="14">
                  <c:v>3.1015907018440387</c:v>
                </c:pt>
                <c:pt idx="15">
                  <c:v>3.8220039292554748</c:v>
                </c:pt>
                <c:pt idx="16">
                  <c:v>5.1809371388710836</c:v>
                </c:pt>
                <c:pt idx="17">
                  <c:v>7.1369749538485259</c:v>
                </c:pt>
                <c:pt idx="18">
                  <c:v>11.186953285596392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1-4B18-9CD3-199D87D39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676735"/>
        <c:axId val="1965673407"/>
      </c:lineChart>
      <c:catAx>
        <c:axId val="19656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5673407"/>
        <c:crosses val="autoZero"/>
        <c:auto val="1"/>
        <c:lblAlgn val="ctr"/>
        <c:lblOffset val="100"/>
        <c:noMultiLvlLbl val="0"/>
      </c:catAx>
      <c:valAx>
        <c:axId val="19656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567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Esperanza</a:t>
            </a:r>
            <a:r>
              <a:rPr lang="es-MX" b="1" baseline="0"/>
              <a:t> de Vida Saludable</a:t>
            </a:r>
            <a:endParaRPr lang="es-MX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'Esperanza de Vida Saludable'!$L$28</c:f>
              <c:strCache>
                <c:ptCount val="1"/>
                <c:pt idx="0">
                  <c:v>ex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'Esperanza de Vida Saludable'!$K$29:$K$47</c:f>
              <c:strCache>
                <c:ptCount val="19"/>
                <c:pt idx="0">
                  <c:v>Menores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'Esperanza de Vida Saludable'!$L$29:$L$47</c:f>
              <c:numCache>
                <c:formatCode>0.00</c:formatCode>
                <c:ptCount val="19"/>
                <c:pt idx="0">
                  <c:v>75.818025922049458</c:v>
                </c:pt>
                <c:pt idx="1">
                  <c:v>75.590756583348821</c:v>
                </c:pt>
                <c:pt idx="2">
                  <c:v>71.658359915956964</c:v>
                </c:pt>
                <c:pt idx="3">
                  <c:v>66.698613437005179</c:v>
                </c:pt>
                <c:pt idx="4">
                  <c:v>61.762841236041567</c:v>
                </c:pt>
                <c:pt idx="5">
                  <c:v>56.943339281858272</c:v>
                </c:pt>
                <c:pt idx="6">
                  <c:v>52.210808419507238</c:v>
                </c:pt>
                <c:pt idx="7">
                  <c:v>47.468627121272412</c:v>
                </c:pt>
                <c:pt idx="8">
                  <c:v>42.793023794703302</c:v>
                </c:pt>
                <c:pt idx="9">
                  <c:v>38.073093283398926</c:v>
                </c:pt>
                <c:pt idx="10">
                  <c:v>33.560154671065717</c:v>
                </c:pt>
                <c:pt idx="11">
                  <c:v>29.126787674252157</c:v>
                </c:pt>
                <c:pt idx="12">
                  <c:v>24.895411008807358</c:v>
                </c:pt>
                <c:pt idx="13">
                  <c:v>20.950507057116457</c:v>
                </c:pt>
                <c:pt idx="14">
                  <c:v>17.544686512956535</c:v>
                </c:pt>
                <c:pt idx="15">
                  <c:v>14.129798959242722</c:v>
                </c:pt>
                <c:pt idx="16">
                  <c:v>11.202737690797772</c:v>
                </c:pt>
                <c:pt idx="17">
                  <c:v>8.3900813706173558</c:v>
                </c:pt>
                <c:pt idx="18">
                  <c:v>6.1728793503868715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A-4120-ABB6-8DA76E2AD71B}"/>
            </c:ext>
          </c:extLst>
        </c:ser>
        <c:ser>
          <c:idx val="1"/>
          <c:order val="1"/>
          <c:tx>
            <c:strRef>
              <c:f>'Esperanza de Vida Saludable'!$M$28</c:f>
              <c:strCache>
                <c:ptCount val="1"/>
                <c:pt idx="0">
                  <c:v>ex Saludable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'Esperanza de Vida Saludable'!$K$29:$K$47</c:f>
              <c:strCache>
                <c:ptCount val="19"/>
                <c:pt idx="0">
                  <c:v>Menores a 1 año</c:v>
                </c:pt>
                <c:pt idx="1">
                  <c:v>1-4 años</c:v>
                </c:pt>
                <c:pt idx="2">
                  <c:v>5-9 años</c:v>
                </c:pt>
                <c:pt idx="3">
                  <c:v>10-14 años</c:v>
                </c:pt>
                <c:pt idx="4">
                  <c:v>15-19 años</c:v>
                </c:pt>
                <c:pt idx="5">
                  <c:v>20-24 años</c:v>
                </c:pt>
                <c:pt idx="6">
                  <c:v>25-29 años</c:v>
                </c:pt>
                <c:pt idx="7">
                  <c:v>30-34 años</c:v>
                </c:pt>
                <c:pt idx="8">
                  <c:v>35-39 años</c:v>
                </c:pt>
                <c:pt idx="9">
                  <c:v>40-44 años</c:v>
                </c:pt>
                <c:pt idx="10">
                  <c:v>45-49 años</c:v>
                </c:pt>
                <c:pt idx="11">
                  <c:v>50-54 años</c:v>
                </c:pt>
                <c:pt idx="12">
                  <c:v>55-59 años</c:v>
                </c:pt>
                <c:pt idx="13">
                  <c:v>60-64 años</c:v>
                </c:pt>
                <c:pt idx="14">
                  <c:v>65-69 años</c:v>
                </c:pt>
                <c:pt idx="15">
                  <c:v>70-74 años</c:v>
                </c:pt>
                <c:pt idx="16">
                  <c:v>75-79 años</c:v>
                </c:pt>
                <c:pt idx="17">
                  <c:v>80-84 años</c:v>
                </c:pt>
                <c:pt idx="18">
                  <c:v>85 años y más</c:v>
                </c:pt>
              </c:strCache>
            </c:strRef>
          </c:cat>
          <c:val>
            <c:numRef>
              <c:f>'Esperanza de Vida Saludable'!$M$29:$M$47</c:f>
              <c:numCache>
                <c:formatCode>0.0</c:formatCode>
                <c:ptCount val="19"/>
                <c:pt idx="0">
                  <c:v>55.835121443373978</c:v>
                </c:pt>
                <c:pt idx="1">
                  <c:v>55.425360384292965</c:v>
                </c:pt>
                <c:pt idx="2">
                  <c:v>51.644195301172303</c:v>
                </c:pt>
                <c:pt idx="3">
                  <c:v>46.987881872922664</c:v>
                </c:pt>
                <c:pt idx="4">
                  <c:v>42.459117221047855</c:v>
                </c:pt>
                <c:pt idx="5">
                  <c:v>38.094981626065348</c:v>
                </c:pt>
                <c:pt idx="6">
                  <c:v>33.806783636034915</c:v>
                </c:pt>
                <c:pt idx="7">
                  <c:v>29.484118993244113</c:v>
                </c:pt>
                <c:pt idx="8">
                  <c:v>25.246742639626632</c:v>
                </c:pt>
                <c:pt idx="9">
                  <c:v>21.003156170924445</c:v>
                </c:pt>
                <c:pt idx="10">
                  <c:v>17.083580621892537</c:v>
                </c:pt>
                <c:pt idx="11">
                  <c:v>13.558108415452196</c:v>
                </c:pt>
                <c:pt idx="12">
                  <c:v>10.522937192101955</c:v>
                </c:pt>
                <c:pt idx="13">
                  <c:v>7.7627982551345101</c:v>
                </c:pt>
                <c:pt idx="14">
                  <c:v>5.5812718665250278</c:v>
                </c:pt>
                <c:pt idx="15">
                  <c:v>3.68796051793213</c:v>
                </c:pt>
                <c:pt idx="16">
                  <c:v>2.3573332607821218</c:v>
                </c:pt>
                <c:pt idx="17">
                  <c:v>1.3026966530741406</c:v>
                </c:pt>
                <c:pt idx="18">
                  <c:v>0.71341989092741187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A-4120-ABB6-8DA76E2AD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678815"/>
        <c:axId val="1965682559"/>
      </c:lineChart>
      <c:catAx>
        <c:axId val="196567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5682559"/>
        <c:crosses val="autoZero"/>
        <c:auto val="1"/>
        <c:lblAlgn val="ctr"/>
        <c:lblOffset val="100"/>
        <c:noMultiLvlLbl val="0"/>
      </c:catAx>
      <c:valAx>
        <c:axId val="196568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6567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Tasas de Fecundidad por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2010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 fecundidad'!$B$18:$B$24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'Indicadores fecundidad'!$C$18:$C$23</c:f>
              <c:numCache>
                <c:formatCode>0.00</c:formatCode>
                <c:ptCount val="6"/>
                <c:pt idx="0">
                  <c:v>89.378939917087891</c:v>
                </c:pt>
                <c:pt idx="1">
                  <c:v>156.59178013997771</c:v>
                </c:pt>
                <c:pt idx="2">
                  <c:v>146.44427046281743</c:v>
                </c:pt>
                <c:pt idx="3">
                  <c:v>111.04777265204963</c:v>
                </c:pt>
                <c:pt idx="4">
                  <c:v>60.430950111381087</c:v>
                </c:pt>
                <c:pt idx="5">
                  <c:v>16.066159806115667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A-4B5C-9544-5C87C84966CC}"/>
            </c:ext>
          </c:extLst>
        </c:ser>
        <c:ser>
          <c:idx val="1"/>
          <c:order val="1"/>
          <c:tx>
            <c:v>2015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 fecundidad'!$B$18:$B$24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'Indicadores fecundidad'!$D$18:$D$24</c:f>
              <c:numCache>
                <c:formatCode>0.00</c:formatCode>
                <c:ptCount val="7"/>
                <c:pt idx="0">
                  <c:v>84.64324640312293</c:v>
                </c:pt>
                <c:pt idx="1">
                  <c:v>144.78975357652649</c:v>
                </c:pt>
                <c:pt idx="2">
                  <c:v>140.29065458192886</c:v>
                </c:pt>
                <c:pt idx="3">
                  <c:v>99.605066449648646</c:v>
                </c:pt>
                <c:pt idx="4">
                  <c:v>54.399668350591675</c:v>
                </c:pt>
                <c:pt idx="5">
                  <c:v>14.480505065117107</c:v>
                </c:pt>
                <c:pt idx="6">
                  <c:v>1.1680634058208328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A-4B5C-9544-5C87C84966CC}"/>
            </c:ext>
          </c:extLst>
        </c:ser>
        <c:ser>
          <c:idx val="0"/>
          <c:order val="2"/>
          <c:tx>
            <c:v>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 fecundidad'!$B$18:$B$24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'Indicadores fecundidad'!$E$18:$E$24</c:f>
              <c:numCache>
                <c:formatCode>0.00</c:formatCode>
                <c:ptCount val="7"/>
                <c:pt idx="0">
                  <c:v>72.723282236363403</c:v>
                </c:pt>
                <c:pt idx="1">
                  <c:v>123.63537474483491</c:v>
                </c:pt>
                <c:pt idx="2">
                  <c:v>124.75633910603565</c:v>
                </c:pt>
                <c:pt idx="3">
                  <c:v>95.051996402890751</c:v>
                </c:pt>
                <c:pt idx="4">
                  <c:v>49.694196180620985</c:v>
                </c:pt>
                <c:pt idx="5">
                  <c:v>13.340189996636376</c:v>
                </c:pt>
                <c:pt idx="6">
                  <c:v>0.81896950121251177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A-4B5C-9544-5C87C84966C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0430464"/>
        <c:axId val="300432000"/>
      </c:lineChart>
      <c:catAx>
        <c:axId val="3004304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0432000"/>
        <c:crosses val="autoZero"/>
        <c:auto val="1"/>
        <c:lblAlgn val="ctr"/>
        <c:lblOffset val="100"/>
        <c:noMultiLvlLbl val="0"/>
      </c:catAx>
      <c:valAx>
        <c:axId val="300432000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043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Tasas</a:t>
            </a:r>
            <a:r>
              <a:rPr lang="es-MX" baseline="0"/>
              <a:t> específicas de fecundidad, ZACATECAS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TEF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Bilogito!$C$8:$C$14</c:f>
              <c:numCache>
                <c:formatCode>0.0000</c:formatCode>
                <c:ptCount val="7"/>
                <c:pt idx="0">
                  <c:v>8.9378939917087896E-2</c:v>
                </c:pt>
                <c:pt idx="1">
                  <c:v>0.15659178013997771</c:v>
                </c:pt>
                <c:pt idx="2">
                  <c:v>0.14644427046281744</c:v>
                </c:pt>
                <c:pt idx="3">
                  <c:v>0.11104777265204963</c:v>
                </c:pt>
                <c:pt idx="4">
                  <c:v>6.0430950111381089E-2</c:v>
                </c:pt>
                <c:pt idx="5">
                  <c:v>1.6066159806115667E-2</c:v>
                </c:pt>
                <c:pt idx="6">
                  <c:v>1.5055617283861056E-3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0-470C-92D4-990D5048E942}"/>
            </c:ext>
          </c:extLst>
        </c:ser>
        <c:ser>
          <c:idx val="1"/>
          <c:order val="1"/>
          <c:tx>
            <c:v>TEF ajustadas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Bilogito!$C$50:$C$56</c:f>
              <c:numCache>
                <c:formatCode>0.0000</c:formatCode>
                <c:ptCount val="7"/>
                <c:pt idx="0">
                  <c:v>8.9806299550681576E-2</c:v>
                </c:pt>
                <c:pt idx="1">
                  <c:v>0.1548746931633323</c:v>
                </c:pt>
                <c:pt idx="2">
                  <c:v>0.14827991385595851</c:v>
                </c:pt>
                <c:pt idx="3">
                  <c:v>0.10996382974088509</c:v>
                </c:pt>
                <c:pt idx="4">
                  <c:v>6.0671096352433951E-2</c:v>
                </c:pt>
                <c:pt idx="5">
                  <c:v>1.6400386383719396E-2</c:v>
                </c:pt>
                <c:pt idx="6">
                  <c:v>1.4692157708047083E-3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0-470C-92D4-990D5048E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264703"/>
        <c:axId val="1684265119"/>
      </c:lineChart>
      <c:catAx>
        <c:axId val="168426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5119"/>
        <c:crosses val="autoZero"/>
        <c:auto val="1"/>
        <c:lblAlgn val="ctr"/>
        <c:lblOffset val="100"/>
        <c:noMultiLvlLbl val="0"/>
      </c:catAx>
      <c:valAx>
        <c:axId val="1684265119"/>
        <c:scaling>
          <c:orientation val="minMax"/>
          <c:max val="0.22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4703"/>
        <c:crosses val="autoZero"/>
        <c:crossBetween val="between"/>
        <c:majorUnit val="2.0000000000000004E-2"/>
        <c:minorUnit val="4.000000000000001E-3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Tasas</a:t>
            </a:r>
            <a:r>
              <a:rPr lang="es-MX" baseline="0"/>
              <a:t> específicas de fecundidad, ZACATECAS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TEF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Bilogito!$D$8:$D$14</c:f>
              <c:numCache>
                <c:formatCode>0.0000</c:formatCode>
                <c:ptCount val="7"/>
                <c:pt idx="0">
                  <c:v>8.4643246403122929E-2</c:v>
                </c:pt>
                <c:pt idx="1">
                  <c:v>0.14478975357652649</c:v>
                </c:pt>
                <c:pt idx="2">
                  <c:v>0.14029065458192885</c:v>
                </c:pt>
                <c:pt idx="3">
                  <c:v>9.9605066449648644E-2</c:v>
                </c:pt>
                <c:pt idx="4">
                  <c:v>5.4399668350591672E-2</c:v>
                </c:pt>
                <c:pt idx="5">
                  <c:v>1.4480505065117107E-2</c:v>
                </c:pt>
                <c:pt idx="6">
                  <c:v>1.1680634058208329E-3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5-449A-9F5D-0FE4EEDFCDF3}"/>
            </c:ext>
          </c:extLst>
        </c:ser>
        <c:ser>
          <c:idx val="1"/>
          <c:order val="1"/>
          <c:tx>
            <c:v>TEF ajustadas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Bilogito!$D$50:$D$56</c:f>
              <c:numCache>
                <c:formatCode>0.0000</c:formatCode>
                <c:ptCount val="7"/>
                <c:pt idx="0">
                  <c:v>8.4132284936622406E-2</c:v>
                </c:pt>
                <c:pt idx="1">
                  <c:v>0.14660185890774741</c:v>
                </c:pt>
                <c:pt idx="2">
                  <c:v>0.13851797187047954</c:v>
                </c:pt>
                <c:pt idx="3">
                  <c:v>0.10067491498715235</c:v>
                </c:pt>
                <c:pt idx="4">
                  <c:v>5.4117337967831677E-2</c:v>
                </c:pt>
                <c:pt idx="5">
                  <c:v>1.4129113631995698E-2</c:v>
                </c:pt>
                <c:pt idx="6">
                  <c:v>1.2034755309274351E-3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5-449A-9F5D-0FE4EEDF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264703"/>
        <c:axId val="1684265119"/>
      </c:lineChart>
      <c:catAx>
        <c:axId val="168426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5119"/>
        <c:crosses val="autoZero"/>
        <c:auto val="1"/>
        <c:lblAlgn val="ctr"/>
        <c:lblOffset val="100"/>
        <c:noMultiLvlLbl val="0"/>
      </c:catAx>
      <c:valAx>
        <c:axId val="16842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4703"/>
        <c:crosses val="autoZero"/>
        <c:crossBetween val="between"/>
        <c:majorUnit val="2.0000000000000004E-2"/>
        <c:minorUnit val="4.000000000000001E-3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1" i="0" u="none" strike="noStrike" baseline="0">
                <a:effectLst/>
              </a:rPr>
              <a:t>Tasas específicas de fecundidad femeninas</a:t>
            </a:r>
            <a:r>
              <a:rPr lang="es-MX" sz="1400" b="0" i="0" u="none" strike="noStrike" baseline="0"/>
              <a:t>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Bilogito!$C$67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Bilogito!$B$68:$B$74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Bilogito!$C$68:$C$74</c:f>
              <c:numCache>
                <c:formatCode>0.0000</c:formatCode>
                <c:ptCount val="7"/>
                <c:pt idx="0">
                  <c:v>4.4546914871388607E-2</c:v>
                </c:pt>
                <c:pt idx="1">
                  <c:v>7.8046133752825403E-2</c:v>
                </c:pt>
                <c:pt idx="2">
                  <c:v>7.2988563701486861E-2</c:v>
                </c:pt>
                <c:pt idx="3">
                  <c:v>5.5346770498476347E-2</c:v>
                </c:pt>
                <c:pt idx="4">
                  <c:v>3.0119090612464886E-2</c:v>
                </c:pt>
                <c:pt idx="5">
                  <c:v>8.0074551550630927E-3</c:v>
                </c:pt>
                <c:pt idx="6">
                  <c:v>7.5037956603929391E-4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B-4CBF-90E5-0ED9B1E34E3B}"/>
            </c:ext>
          </c:extLst>
        </c:ser>
        <c:ser>
          <c:idx val="1"/>
          <c:order val="1"/>
          <c:tx>
            <c:strRef>
              <c:f>Bilogito!$D$67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Bilogito!$B$68:$B$74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Bilogito!$D$68:$D$74</c:f>
              <c:numCache>
                <c:formatCode>0.0000</c:formatCode>
                <c:ptCount val="7"/>
                <c:pt idx="0">
                  <c:v>4.1719707028294431E-2</c:v>
                </c:pt>
                <c:pt idx="1">
                  <c:v>7.1365245977719996E-2</c:v>
                </c:pt>
                <c:pt idx="2">
                  <c:v>6.9147690532694178E-2</c:v>
                </c:pt>
                <c:pt idx="3">
                  <c:v>4.9094220358965608E-2</c:v>
                </c:pt>
                <c:pt idx="4">
                  <c:v>2.6812986534260938E-2</c:v>
                </c:pt>
                <c:pt idx="5">
                  <c:v>7.1372785734282766E-3</c:v>
                </c:pt>
                <c:pt idx="6">
                  <c:v>5.7572535497077751E-4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B-4CBF-90E5-0ED9B1E34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722688"/>
        <c:axId val="650717288"/>
      </c:lineChart>
      <c:catAx>
        <c:axId val="650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0717288"/>
        <c:crosses val="autoZero"/>
        <c:auto val="1"/>
        <c:lblAlgn val="ctr"/>
        <c:lblOffset val="100"/>
        <c:noMultiLvlLbl val="0"/>
      </c:catAx>
      <c:valAx>
        <c:axId val="65071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07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1" i="0" u="none" strike="noStrike" baseline="0">
                <a:effectLst/>
              </a:rPr>
              <a:t>Tasas específicas de fecundidad femeninas ajustadas</a:t>
            </a:r>
            <a:r>
              <a:rPr lang="es-MX" sz="1400" b="0" i="0" u="none" strike="noStrike" baseline="0"/>
              <a:t>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Bilogito!$G$67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Bilogito!$B$68:$B$74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Bilogito!$G$68:$G$74</c:f>
              <c:numCache>
                <c:formatCode>0.0000</c:formatCode>
                <c:ptCount val="7"/>
                <c:pt idx="0">
                  <c:v>4.4759913070235288E-2</c:v>
                </c:pt>
                <c:pt idx="1">
                  <c:v>7.7190328935198907E-2</c:v>
                </c:pt>
                <c:pt idx="2">
                  <c:v>7.3903457635609807E-2</c:v>
                </c:pt>
                <c:pt idx="3">
                  <c:v>5.4806527879422189E-2</c:v>
                </c:pt>
                <c:pt idx="4">
                  <c:v>3.0238780711349361E-2</c:v>
                </c:pt>
                <c:pt idx="5">
                  <c:v>8.1740353686355557E-3</c:v>
                </c:pt>
                <c:pt idx="6">
                  <c:v>7.3226455729339063E-4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7-4F18-8083-B43EF1721910}"/>
            </c:ext>
          </c:extLst>
        </c:ser>
        <c:ser>
          <c:idx val="1"/>
          <c:order val="1"/>
          <c:tx>
            <c:strRef>
              <c:f>Bilogito!$H$67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Bilogito!$B$68:$B$74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Bilogito!$H$68:$H$74</c:f>
              <c:numCache>
                <c:formatCode>0.0000</c:formatCode>
                <c:ptCount val="7"/>
                <c:pt idx="0">
                  <c:v>4.1467859850982447E-2</c:v>
                </c:pt>
                <c:pt idx="1">
                  <c:v>7.2258412375933168E-2</c:v>
                </c:pt>
                <c:pt idx="2">
                  <c:v>6.8273955101711706E-2</c:v>
                </c:pt>
                <c:pt idx="3">
                  <c:v>4.9621536706648338E-2</c:v>
                </c:pt>
                <c:pt idx="4">
                  <c:v>2.667382905443277E-2</c:v>
                </c:pt>
                <c:pt idx="5">
                  <c:v>6.9640816762740945E-3</c:v>
                </c:pt>
                <c:pt idx="6">
                  <c:v>5.9317959435167919E-4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7-4F18-8083-B43EF1721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722688"/>
        <c:axId val="650717288"/>
      </c:lineChart>
      <c:catAx>
        <c:axId val="650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0717288"/>
        <c:crosses val="autoZero"/>
        <c:auto val="1"/>
        <c:lblAlgn val="ctr"/>
        <c:lblOffset val="100"/>
        <c:noMultiLvlLbl val="0"/>
      </c:catAx>
      <c:valAx>
        <c:axId val="65071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07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Proyección</a:t>
            </a:r>
            <a:r>
              <a:rPr lang="es-MX" baseline="0"/>
              <a:t> t</a:t>
            </a:r>
            <a:r>
              <a:rPr lang="es-MX"/>
              <a:t>asas</a:t>
            </a:r>
            <a:r>
              <a:rPr lang="es-MX" baseline="0"/>
              <a:t> específicas de fecundidad, ZACATECAS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1183007630929727E-2"/>
          <c:y val="0.15822483395555711"/>
          <c:w val="0.89378570325768103"/>
          <c:h val="0.65454153547852789"/>
        </c:manualLayout>
      </c:layout>
      <c:lineChart>
        <c:grouping val="standard"/>
        <c:varyColors val="0"/>
        <c:ser>
          <c:idx val="1"/>
          <c:order val="0"/>
          <c:tx>
            <c:v>2010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Bilogito!$C$50:$C$56</c:f>
              <c:numCache>
                <c:formatCode>0.0000</c:formatCode>
                <c:ptCount val="7"/>
                <c:pt idx="0">
                  <c:v>8.9806299550681576E-2</c:v>
                </c:pt>
                <c:pt idx="1">
                  <c:v>0.1548746931633323</c:v>
                </c:pt>
                <c:pt idx="2">
                  <c:v>0.14827991385595851</c:v>
                </c:pt>
                <c:pt idx="3">
                  <c:v>0.10996382974088509</c:v>
                </c:pt>
                <c:pt idx="4">
                  <c:v>6.0671096352433951E-2</c:v>
                </c:pt>
                <c:pt idx="5">
                  <c:v>1.6400386383719396E-2</c:v>
                </c:pt>
                <c:pt idx="6">
                  <c:v>1.4692157708047083E-3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4-4FEF-9F0E-3F88EC706C2F}"/>
            </c:ext>
          </c:extLst>
        </c:ser>
        <c:ser>
          <c:idx val="4"/>
          <c:order val="1"/>
          <c:tx>
            <c:v>2015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Bilogito!$D$50:$D$56</c:f>
              <c:numCache>
                <c:formatCode>0.0000</c:formatCode>
                <c:ptCount val="7"/>
                <c:pt idx="0">
                  <c:v>8.4132284936622406E-2</c:v>
                </c:pt>
                <c:pt idx="1">
                  <c:v>0.14660185890774741</c:v>
                </c:pt>
                <c:pt idx="2">
                  <c:v>0.13851797187047954</c:v>
                </c:pt>
                <c:pt idx="3">
                  <c:v>0.10067491498715235</c:v>
                </c:pt>
                <c:pt idx="4">
                  <c:v>5.4117337967831677E-2</c:v>
                </c:pt>
                <c:pt idx="5">
                  <c:v>1.4129113631995698E-2</c:v>
                </c:pt>
                <c:pt idx="6">
                  <c:v>1.2034755309274351E-3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4-4FEF-9F0E-3F88EC706C2F}"/>
            </c:ext>
          </c:extLst>
        </c:ser>
        <c:ser>
          <c:idx val="5"/>
          <c:order val="2"/>
          <c:tx>
            <c:v>2020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Proyección'!$O$5:$O$11</c:f>
              <c:numCache>
                <c:formatCode>0.00000</c:formatCode>
                <c:ptCount val="7"/>
                <c:pt idx="0">
                  <c:v>7.2723282236363401E-2</c:v>
                </c:pt>
                <c:pt idx="1">
                  <c:v>0.12363537474483491</c:v>
                </c:pt>
                <c:pt idx="2">
                  <c:v>0.12475633910603566</c:v>
                </c:pt>
                <c:pt idx="3">
                  <c:v>9.5051996402890748E-2</c:v>
                </c:pt>
                <c:pt idx="4">
                  <c:v>4.9694196180620986E-2</c:v>
                </c:pt>
                <c:pt idx="5">
                  <c:v>1.3340189996636376E-2</c:v>
                </c:pt>
                <c:pt idx="6">
                  <c:v>8.1896950121251183E-4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4-4FEF-9F0E-3F88EC706C2F}"/>
            </c:ext>
          </c:extLst>
        </c:ser>
        <c:ser>
          <c:idx val="0"/>
          <c:order val="3"/>
          <c:tx>
            <c:strRef>
              <c:f>'Bilogito Proyección'!$G$4</c:f>
              <c:strCache>
                <c:ptCount val="1"/>
                <c:pt idx="0">
                  <c:v>2025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Proyección'!$J$28:$J$34</c:f>
              <c:numCache>
                <c:formatCode>0.0000</c:formatCode>
                <c:ptCount val="7"/>
                <c:pt idx="0">
                  <c:v>7.2393513767266868E-2</c:v>
                </c:pt>
                <c:pt idx="1">
                  <c:v>0.12614686144730064</c:v>
                </c:pt>
                <c:pt idx="2">
                  <c:v>0.11919089932210301</c:v>
                </c:pt>
                <c:pt idx="3">
                  <c:v>8.662799125961107E-2</c:v>
                </c:pt>
                <c:pt idx="4">
                  <c:v>4.6566478661233646E-2</c:v>
                </c:pt>
                <c:pt idx="5">
                  <c:v>1.215771309441655E-2</c:v>
                </c:pt>
                <c:pt idx="6">
                  <c:v>1.0355575446737862E-3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4-4FEF-9F0E-3F88EC706C2F}"/>
            </c:ext>
          </c:extLst>
        </c:ser>
        <c:ser>
          <c:idx val="2"/>
          <c:order val="4"/>
          <c:tx>
            <c:strRef>
              <c:f>'Bilogito Proyección'!$H$4</c:f>
              <c:strCache>
                <c:ptCount val="1"/>
                <c:pt idx="0">
                  <c:v>2030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Proyección'!$K$28:$K$34</c:f>
              <c:numCache>
                <c:formatCode>0.0000</c:formatCode>
                <c:ptCount val="7"/>
                <c:pt idx="0">
                  <c:v>6.7153421139893699E-2</c:v>
                </c:pt>
                <c:pt idx="1">
                  <c:v>0.11701591581090927</c:v>
                </c:pt>
                <c:pt idx="2">
                  <c:v>0.11056345025538658</c:v>
                </c:pt>
                <c:pt idx="3">
                  <c:v>8.0357557974897575E-2</c:v>
                </c:pt>
                <c:pt idx="4">
                  <c:v>4.3195836060573027E-2</c:v>
                </c:pt>
                <c:pt idx="5">
                  <c:v>1.1277695818883004E-2</c:v>
                </c:pt>
                <c:pt idx="6">
                  <c:v>9.6060031200635688E-4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D4-4FEF-9F0E-3F88EC706C2F}"/>
            </c:ext>
          </c:extLst>
        </c:ser>
        <c:ser>
          <c:idx val="3"/>
          <c:order val="5"/>
          <c:tx>
            <c:strRef>
              <c:f>'Bilogito Proyección'!$I$4</c:f>
              <c:strCache>
                <c:ptCount val="1"/>
                <c:pt idx="0">
                  <c:v>2035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Proyección'!$L$28:$L$34</c:f>
              <c:numCache>
                <c:formatCode>0.0000</c:formatCode>
                <c:ptCount val="7"/>
                <c:pt idx="0">
                  <c:v>6.2292624520056863E-2</c:v>
                </c:pt>
                <c:pt idx="1">
                  <c:v>0.10854589956473951</c:v>
                </c:pt>
                <c:pt idx="2">
                  <c:v>0.10256048575772805</c:v>
                </c:pt>
                <c:pt idx="3">
                  <c:v>7.4541000314059636E-2</c:v>
                </c:pt>
                <c:pt idx="4">
                  <c:v>4.0069172216048131E-2</c:v>
                </c:pt>
                <c:pt idx="5">
                  <c:v>1.0461377233985047E-2</c:v>
                </c:pt>
                <c:pt idx="6">
                  <c:v>8.9106874279728143E-4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D4-4FEF-9F0E-3F88EC70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264703"/>
        <c:axId val="1684265119"/>
      </c:lineChart>
      <c:catAx>
        <c:axId val="168426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5119"/>
        <c:crosses val="autoZero"/>
        <c:auto val="1"/>
        <c:lblAlgn val="ctr"/>
        <c:lblOffset val="100"/>
        <c:noMultiLvlLbl val="0"/>
      </c:catAx>
      <c:valAx>
        <c:axId val="1684265119"/>
        <c:scaling>
          <c:orientation val="minMax"/>
          <c:max val="0.2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4703"/>
        <c:crosses val="autoZero"/>
        <c:crossBetween val="between"/>
        <c:majorUnit val="2.0000000000000004E-2"/>
        <c:minorUnit val="4.000000000000001E-3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Proyección</a:t>
            </a:r>
            <a:r>
              <a:rPr lang="es-MX" baseline="0"/>
              <a:t> t</a:t>
            </a:r>
            <a:r>
              <a:rPr lang="es-MX"/>
              <a:t>asas</a:t>
            </a:r>
            <a:r>
              <a:rPr lang="es-MX" baseline="0"/>
              <a:t> específicas de fecundidad de mujeres, ZACATECAS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1183007630929727E-2"/>
          <c:y val="0.15822483395555711"/>
          <c:w val="0.89378570325768103"/>
          <c:h val="0.65454153547852789"/>
        </c:manualLayout>
      </c:layout>
      <c:lineChart>
        <c:grouping val="standard"/>
        <c:varyColors val="0"/>
        <c:ser>
          <c:idx val="2"/>
          <c:order val="0"/>
          <c:tx>
            <c:strRef>
              <c:f>'Bilogito Proyección'!$H$4</c:f>
              <c:strCache>
                <c:ptCount val="1"/>
                <c:pt idx="0">
                  <c:v>2030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Proyección'!$F$43:$F$49</c:f>
              <c:numCache>
                <c:formatCode>0.0000</c:formatCode>
                <c:ptCount val="7"/>
                <c:pt idx="0">
                  <c:v>3.3099168273402528E-2</c:v>
                </c:pt>
                <c:pt idx="1">
                  <c:v>5.7675832777351783E-2</c:v>
                </c:pt>
                <c:pt idx="2">
                  <c:v>5.4495484857985645E-2</c:v>
                </c:pt>
                <c:pt idx="3">
                  <c:v>3.9607339258412713E-2</c:v>
                </c:pt>
                <c:pt idx="4">
                  <c:v>2.1290743229608135E-2</c:v>
                </c:pt>
                <c:pt idx="5">
                  <c:v>5.5586498097816425E-3</c:v>
                </c:pt>
                <c:pt idx="6">
                  <c:v>4.7346912236006605E-4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36-4A28-8302-9EA6C0182A4C}"/>
            </c:ext>
          </c:extLst>
        </c:ser>
        <c:ser>
          <c:idx val="3"/>
          <c:order val="1"/>
          <c:tx>
            <c:strRef>
              <c:f>'Bilogito Proyección'!$I$4</c:f>
              <c:strCache>
                <c:ptCount val="1"/>
                <c:pt idx="0">
                  <c:v>2035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Proyección'!$G$43:$G$49</c:f>
              <c:numCache>
                <c:formatCode>0.0000</c:formatCode>
                <c:ptCount val="7"/>
                <c:pt idx="0">
                  <c:v>3.0703336124693323E-2</c:v>
                </c:pt>
                <c:pt idx="1">
                  <c:v>5.3501056745816455E-2</c:v>
                </c:pt>
                <c:pt idx="2">
                  <c:v>5.0550913396134947E-2</c:v>
                </c:pt>
                <c:pt idx="3">
                  <c:v>3.6740423209758094E-2</c:v>
                </c:pt>
                <c:pt idx="4">
                  <c:v>1.9749645680628411E-2</c:v>
                </c:pt>
                <c:pt idx="5">
                  <c:v>5.156295532849773E-3</c:v>
                </c:pt>
                <c:pt idx="6">
                  <c:v>4.391977915700743E-4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36-4A28-8302-9EA6C0182A4C}"/>
            </c:ext>
          </c:extLst>
        </c:ser>
        <c:ser>
          <c:idx val="0"/>
          <c:order val="2"/>
          <c:tx>
            <c:strRef>
              <c:f>'Bilogito Proyección'!$G$4</c:f>
              <c:strCache>
                <c:ptCount val="1"/>
                <c:pt idx="0">
                  <c:v>2025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Bilogito!$B$50:$B$56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'Bilogito Proyección'!$E$43:$E$49</c:f>
              <c:numCache>
                <c:formatCode>0.0000</c:formatCode>
                <c:ptCount val="7"/>
                <c:pt idx="0">
                  <c:v>3.5681951171094746E-2</c:v>
                </c:pt>
                <c:pt idx="1">
                  <c:v>6.2176373494177088E-2</c:v>
                </c:pt>
                <c:pt idx="2">
                  <c:v>5.8747857761438718E-2</c:v>
                </c:pt>
                <c:pt idx="3">
                  <c:v>4.26979655126659E-2</c:v>
                </c:pt>
                <c:pt idx="4">
                  <c:v>2.2952095171698356E-2</c:v>
                </c:pt>
                <c:pt idx="5">
                  <c:v>5.9924004570600159E-3</c:v>
                </c:pt>
                <c:pt idx="6">
                  <c:v>5.104147018294929E-4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6-4A28-8302-9EA6C0182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264703"/>
        <c:axId val="1684265119"/>
      </c:lineChart>
      <c:catAx>
        <c:axId val="168426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5119"/>
        <c:crosses val="autoZero"/>
        <c:auto val="1"/>
        <c:lblAlgn val="ctr"/>
        <c:lblOffset val="100"/>
        <c:noMultiLvlLbl val="0"/>
      </c:catAx>
      <c:valAx>
        <c:axId val="1684265119"/>
        <c:scaling>
          <c:orientation val="minMax"/>
          <c:max val="0.2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4264703"/>
        <c:crosses val="autoZero"/>
        <c:crossBetween val="between"/>
        <c:majorUnit val="2.0000000000000004E-2"/>
        <c:minorUnit val="4.000000000000001E-3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1" i="0" u="none" strike="noStrike" baseline="0">
                <a:effectLst/>
              </a:rPr>
              <a:t>Proyección de población (Método de Componentes Demográficos)</a:t>
            </a:r>
            <a:r>
              <a:rPr lang="es-MX" sz="1400" b="0" i="0" u="none" strike="noStrike" baseline="0"/>
              <a:t>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'Proyección de población'!$W$4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'Proyección de población'!$V$4:$V$22</c15:sqref>
                  </c15:fullRef>
                </c:ext>
              </c:extLst>
              <c:f>'Proyección de población'!$V$5:$V$22</c:f>
              <c:strCache>
                <c:ptCount val="18"/>
                <c:pt idx="0">
                  <c:v>De 0 a 4 años </c:v>
                </c:pt>
                <c:pt idx="1">
                  <c:v>De 5 a 9 años</c:v>
                </c:pt>
                <c:pt idx="2">
                  <c:v>De 10 a 14 años</c:v>
                </c:pt>
                <c:pt idx="3">
                  <c:v>De 15 a 19 años</c:v>
                </c:pt>
                <c:pt idx="4">
                  <c:v>De 20 a 24 años</c:v>
                </c:pt>
                <c:pt idx="5">
                  <c:v>De 25 a 29 años</c:v>
                </c:pt>
                <c:pt idx="6">
                  <c:v>De 30 a 34 años</c:v>
                </c:pt>
                <c:pt idx="7">
                  <c:v>De 35 a 39 años</c:v>
                </c:pt>
                <c:pt idx="8">
                  <c:v>De 40 a 44 años</c:v>
                </c:pt>
                <c:pt idx="9">
                  <c:v>De 45 a 49 años</c:v>
                </c:pt>
                <c:pt idx="10">
                  <c:v>De 50 a 54 años</c:v>
                </c:pt>
                <c:pt idx="11">
                  <c:v>De 55 a 59 años</c:v>
                </c:pt>
                <c:pt idx="12">
                  <c:v>De 60 a 64 años</c:v>
                </c:pt>
                <c:pt idx="13">
                  <c:v>De 65 a 69 años</c:v>
                </c:pt>
                <c:pt idx="14">
                  <c:v>De 70 a 74 años</c:v>
                </c:pt>
                <c:pt idx="15">
                  <c:v>De 75 a 79 años</c:v>
                </c:pt>
                <c:pt idx="16">
                  <c:v>De 80 a 84 años</c:v>
                </c:pt>
                <c:pt idx="17">
                  <c:v>De 85 años y más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'Proyección de población'!$W$5:$W$22</c15:sqref>
                  </c15:fullRef>
                </c:ext>
              </c:extLst>
              <c:f>'Proyección de población'!$W$6:$W$22</c:f>
              <c:numCache>
                <c:formatCode>#,##0</c:formatCode>
                <c:ptCount val="17"/>
                <c:pt idx="0">
                  <c:v>74893.838965051211</c:v>
                </c:pt>
                <c:pt idx="1">
                  <c:v>79612.84974499057</c:v>
                </c:pt>
                <c:pt idx="2">
                  <c:v>76479.685236852121</c:v>
                </c:pt>
                <c:pt idx="3">
                  <c:v>67726.228664324633</c:v>
                </c:pt>
                <c:pt idx="4">
                  <c:v>59196.732177595433</c:v>
                </c:pt>
                <c:pt idx="5">
                  <c:v>55457.761784309951</c:v>
                </c:pt>
                <c:pt idx="6">
                  <c:v>52793.243239544441</c:v>
                </c:pt>
                <c:pt idx="7">
                  <c:v>46684.036478826434</c:v>
                </c:pt>
                <c:pt idx="8">
                  <c:v>39454.072372491471</c:v>
                </c:pt>
                <c:pt idx="9">
                  <c:v>32276.998099543802</c:v>
                </c:pt>
                <c:pt idx="10">
                  <c:v>25561.327079125898</c:v>
                </c:pt>
                <c:pt idx="11">
                  <c:v>20925.944277352024</c:v>
                </c:pt>
                <c:pt idx="12">
                  <c:v>17819.570670289406</c:v>
                </c:pt>
                <c:pt idx="13">
                  <c:v>14664.465688314338</c:v>
                </c:pt>
                <c:pt idx="14">
                  <c:v>10571.482904825045</c:v>
                </c:pt>
                <c:pt idx="15">
                  <c:v>7083.2322318522747</c:v>
                </c:pt>
                <c:pt idx="16">
                  <c:v>6703.0337902110696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0-45CF-BF57-BA5D823B463B}"/>
            </c:ext>
          </c:extLst>
        </c:ser>
        <c:ser>
          <c:idx val="1"/>
          <c:order val="1"/>
          <c:tx>
            <c:strRef>
              <c:f>'Proyección de población'!$X$4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'Proyección de población'!$V$4:$V$22</c15:sqref>
                  </c15:fullRef>
                </c:ext>
              </c:extLst>
              <c:f>'Proyección de población'!$V$5:$V$22</c:f>
              <c:strCache>
                <c:ptCount val="18"/>
                <c:pt idx="0">
                  <c:v>De 0 a 4 años </c:v>
                </c:pt>
                <c:pt idx="1">
                  <c:v>De 5 a 9 años</c:v>
                </c:pt>
                <c:pt idx="2">
                  <c:v>De 10 a 14 años</c:v>
                </c:pt>
                <c:pt idx="3">
                  <c:v>De 15 a 19 años</c:v>
                </c:pt>
                <c:pt idx="4">
                  <c:v>De 20 a 24 años</c:v>
                </c:pt>
                <c:pt idx="5">
                  <c:v>De 25 a 29 años</c:v>
                </c:pt>
                <c:pt idx="6">
                  <c:v>De 30 a 34 años</c:v>
                </c:pt>
                <c:pt idx="7">
                  <c:v>De 35 a 39 años</c:v>
                </c:pt>
                <c:pt idx="8">
                  <c:v>De 40 a 44 años</c:v>
                </c:pt>
                <c:pt idx="9">
                  <c:v>De 45 a 49 años</c:v>
                </c:pt>
                <c:pt idx="10">
                  <c:v>De 50 a 54 años</c:v>
                </c:pt>
                <c:pt idx="11">
                  <c:v>De 55 a 59 años</c:v>
                </c:pt>
                <c:pt idx="12">
                  <c:v>De 60 a 64 años</c:v>
                </c:pt>
                <c:pt idx="13">
                  <c:v>De 65 a 69 años</c:v>
                </c:pt>
                <c:pt idx="14">
                  <c:v>De 70 a 74 años</c:v>
                </c:pt>
                <c:pt idx="15">
                  <c:v>De 75 a 79 años</c:v>
                </c:pt>
                <c:pt idx="16">
                  <c:v>De 80 a 84 años</c:v>
                </c:pt>
                <c:pt idx="17">
                  <c:v>De 85 años y más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'Proyección de población'!$X$5:$X$22</c15:sqref>
                  </c15:fullRef>
                </c:ext>
              </c:extLst>
              <c:f>'Proyección de población'!$X$6:$X$22</c:f>
              <c:numCache>
                <c:formatCode>#,##0</c:formatCode>
                <c:ptCount val="17"/>
                <c:pt idx="0">
                  <c:v>76104.613940210213</c:v>
                </c:pt>
                <c:pt idx="1">
                  <c:v>77274.403611264192</c:v>
                </c:pt>
                <c:pt idx="2">
                  <c:v>73533.013433194705</c:v>
                </c:pt>
                <c:pt idx="3">
                  <c:v>67017.722098470695</c:v>
                </c:pt>
                <c:pt idx="4">
                  <c:v>60984.236065556419</c:v>
                </c:pt>
                <c:pt idx="5">
                  <c:v>57598.25625514079</c:v>
                </c:pt>
                <c:pt idx="6">
                  <c:v>54519.648393030679</c:v>
                </c:pt>
                <c:pt idx="7">
                  <c:v>49887.964265916453</c:v>
                </c:pt>
                <c:pt idx="8">
                  <c:v>44440.472480269505</c:v>
                </c:pt>
                <c:pt idx="9">
                  <c:v>38027.38933886883</c:v>
                </c:pt>
                <c:pt idx="10">
                  <c:v>30994.252936546967</c:v>
                </c:pt>
                <c:pt idx="11">
                  <c:v>25156.148790687712</c:v>
                </c:pt>
                <c:pt idx="12">
                  <c:v>20540.718924369798</c:v>
                </c:pt>
                <c:pt idx="13">
                  <c:v>16257.84476370184</c:v>
                </c:pt>
                <c:pt idx="14">
                  <c:v>11917.613127795592</c:v>
                </c:pt>
                <c:pt idx="15">
                  <c:v>8202.0160533123526</c:v>
                </c:pt>
                <c:pt idx="16">
                  <c:v>7922.3224483640533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0-45CF-BF57-BA5D823B463B}"/>
            </c:ext>
          </c:extLst>
        </c:ser>
        <c:ser>
          <c:idx val="2"/>
          <c:order val="2"/>
          <c:tx>
            <c:strRef>
              <c:f>'Proyección de población'!$Y$4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'Proyección de población'!$V$4:$V$22</c15:sqref>
                  </c15:fullRef>
                </c:ext>
              </c:extLst>
              <c:f>'Proyección de población'!$V$5:$V$22</c:f>
              <c:strCache>
                <c:ptCount val="18"/>
                <c:pt idx="0">
                  <c:v>De 0 a 4 años </c:v>
                </c:pt>
                <c:pt idx="1">
                  <c:v>De 5 a 9 años</c:v>
                </c:pt>
                <c:pt idx="2">
                  <c:v>De 10 a 14 años</c:v>
                </c:pt>
                <c:pt idx="3">
                  <c:v>De 15 a 19 años</c:v>
                </c:pt>
                <c:pt idx="4">
                  <c:v>De 20 a 24 años</c:v>
                </c:pt>
                <c:pt idx="5">
                  <c:v>De 25 a 29 años</c:v>
                </c:pt>
                <c:pt idx="6">
                  <c:v>De 30 a 34 años</c:v>
                </c:pt>
                <c:pt idx="7">
                  <c:v>De 35 a 39 años</c:v>
                </c:pt>
                <c:pt idx="8">
                  <c:v>De 40 a 44 años</c:v>
                </c:pt>
                <c:pt idx="9">
                  <c:v>De 45 a 49 años</c:v>
                </c:pt>
                <c:pt idx="10">
                  <c:v>De 50 a 54 años</c:v>
                </c:pt>
                <c:pt idx="11">
                  <c:v>De 55 a 59 años</c:v>
                </c:pt>
                <c:pt idx="12">
                  <c:v>De 60 a 64 años</c:v>
                </c:pt>
                <c:pt idx="13">
                  <c:v>De 65 a 69 años</c:v>
                </c:pt>
                <c:pt idx="14">
                  <c:v>De 70 a 74 años</c:v>
                </c:pt>
                <c:pt idx="15">
                  <c:v>De 75 a 79 años</c:v>
                </c:pt>
                <c:pt idx="16">
                  <c:v>De 80 a 84 años</c:v>
                </c:pt>
                <c:pt idx="17">
                  <c:v>De 85 años y más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'Proyección de población'!$Y$5:$Y$22</c15:sqref>
                  </c15:fullRef>
                </c:ext>
              </c:extLst>
              <c:f>'Proyección de población'!$Y$6:$Y$22</c:f>
              <c:numCache>
                <c:formatCode>#,##0</c:formatCode>
                <c:ptCount val="17"/>
                <c:pt idx="0">
                  <c:v>77335.642184250231</c:v>
                </c:pt>
                <c:pt idx="1">
                  <c:v>75003.419430736394</c:v>
                </c:pt>
                <c:pt idx="2">
                  <c:v>70698.352150767329</c:v>
                </c:pt>
                <c:pt idx="3">
                  <c:v>66316.245520449855</c:v>
                </c:pt>
                <c:pt idx="4">
                  <c:v>62826.738962209332</c:v>
                </c:pt>
                <c:pt idx="5">
                  <c:v>59822.607740363303</c:v>
                </c:pt>
                <c:pt idx="6">
                  <c:v>56303.501333438857</c:v>
                </c:pt>
                <c:pt idx="7">
                  <c:v>53313.71576770924</c:v>
                </c:pt>
                <c:pt idx="8">
                  <c:v>50060.341088044705</c:v>
                </c:pt>
                <c:pt idx="9">
                  <c:v>44806.279112487216</c:v>
                </c:pt>
                <c:pt idx="10">
                  <c:v>37585.88537088914</c:v>
                </c:pt>
                <c:pt idx="11">
                  <c:v>30244.543529830342</c:v>
                </c:pt>
                <c:pt idx="12">
                  <c:v>23679.244568734815</c:v>
                </c:pt>
                <c:pt idx="13">
                  <c:v>18025.371898367397</c:v>
                </c:pt>
                <c:pt idx="14">
                  <c:v>13436.036075751377</c:v>
                </c:pt>
                <c:pt idx="15">
                  <c:v>9498.2725662363337</c:v>
                </c:pt>
                <c:pt idx="16">
                  <c:v>9364.2579745368839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0-45CF-BF57-BA5D823B463B}"/>
            </c:ext>
          </c:extLst>
        </c:ser>
        <c:ser>
          <c:idx val="3"/>
          <c:order val="3"/>
          <c:tx>
            <c:strRef>
              <c:f>'Proyección de población'!$M$4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'Proyección de población'!$V$4:$V$22</c15:sqref>
                  </c15:fullRef>
                </c:ext>
              </c:extLst>
              <c:f>'Proyección de población'!$V$5:$V$22</c:f>
              <c:strCache>
                <c:ptCount val="18"/>
                <c:pt idx="0">
                  <c:v>De 0 a 4 años </c:v>
                </c:pt>
                <c:pt idx="1">
                  <c:v>De 5 a 9 años</c:v>
                </c:pt>
                <c:pt idx="2">
                  <c:v>De 10 a 14 años</c:v>
                </c:pt>
                <c:pt idx="3">
                  <c:v>De 15 a 19 años</c:v>
                </c:pt>
                <c:pt idx="4">
                  <c:v>De 20 a 24 años</c:v>
                </c:pt>
                <c:pt idx="5">
                  <c:v>De 25 a 29 años</c:v>
                </c:pt>
                <c:pt idx="6">
                  <c:v>De 30 a 34 años</c:v>
                </c:pt>
                <c:pt idx="7">
                  <c:v>De 35 a 39 años</c:v>
                </c:pt>
                <c:pt idx="8">
                  <c:v>De 40 a 44 años</c:v>
                </c:pt>
                <c:pt idx="9">
                  <c:v>De 45 a 49 años</c:v>
                </c:pt>
                <c:pt idx="10">
                  <c:v>De 50 a 54 años</c:v>
                </c:pt>
                <c:pt idx="11">
                  <c:v>De 55 a 59 años</c:v>
                </c:pt>
                <c:pt idx="12">
                  <c:v>De 60 a 64 años</c:v>
                </c:pt>
                <c:pt idx="13">
                  <c:v>De 65 a 69 años</c:v>
                </c:pt>
                <c:pt idx="14">
                  <c:v>De 70 a 74 años</c:v>
                </c:pt>
                <c:pt idx="15">
                  <c:v>De 75 a 79 años</c:v>
                </c:pt>
                <c:pt idx="16">
                  <c:v>De 80 a 84 años</c:v>
                </c:pt>
                <c:pt idx="17">
                  <c:v>De 85 años y más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'Proyección de población'!$M$5:$M$22</c15:sqref>
                  </c15:fullRef>
                </c:ext>
              </c:extLst>
              <c:f>'Proyección de población'!$M$6:$M$22</c:f>
              <c:numCache>
                <c:formatCode>#,##0</c:formatCode>
                <c:ptCount val="17"/>
                <c:pt idx="0">
                  <c:v>70505.382869384703</c:v>
                </c:pt>
                <c:pt idx="1">
                  <c:v>77222.289152732716</c:v>
                </c:pt>
                <c:pt idx="2">
                  <c:v>74902.25624611383</c:v>
                </c:pt>
                <c:pt idx="3">
                  <c:v>70553.252173570523</c:v>
                </c:pt>
                <c:pt idx="4">
                  <c:v>66112.958454086824</c:v>
                </c:pt>
                <c:pt idx="5">
                  <c:v>62562.642003496032</c:v>
                </c:pt>
                <c:pt idx="6">
                  <c:v>59483.184193722307</c:v>
                </c:pt>
                <c:pt idx="7">
                  <c:v>55868.545624675971</c:v>
                </c:pt>
                <c:pt idx="8">
                  <c:v>52740.672126639598</c:v>
                </c:pt>
                <c:pt idx="9">
                  <c:v>49274.78209919927</c:v>
                </c:pt>
                <c:pt idx="10">
                  <c:v>43686.171827804574</c:v>
                </c:pt>
                <c:pt idx="11">
                  <c:v>36021.747844449943</c:v>
                </c:pt>
                <c:pt idx="12">
                  <c:v>28031.758598046883</c:v>
                </c:pt>
                <c:pt idx="13">
                  <c:v>20382.764013092012</c:v>
                </c:pt>
                <c:pt idx="14">
                  <c:v>13056.563693499504</c:v>
                </c:pt>
                <c:pt idx="15">
                  <c:v>6602.5866468020613</c:v>
                </c:pt>
                <c:pt idx="16">
                  <c:v>5973.4207230578677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D0-45CF-BF57-BA5D823B463B}"/>
            </c:ext>
          </c:extLst>
        </c:ser>
        <c:ser>
          <c:idx val="4"/>
          <c:order val="4"/>
          <c:tx>
            <c:strRef>
              <c:f>'Proyección de población'!$N$4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'Proyección de población'!$V$4:$V$22</c15:sqref>
                  </c15:fullRef>
                </c:ext>
              </c:extLst>
              <c:f>'Proyección de población'!$V$5:$V$22</c:f>
              <c:strCache>
                <c:ptCount val="18"/>
                <c:pt idx="0">
                  <c:v>De 0 a 4 años </c:v>
                </c:pt>
                <c:pt idx="1">
                  <c:v>De 5 a 9 años</c:v>
                </c:pt>
                <c:pt idx="2">
                  <c:v>De 10 a 14 años</c:v>
                </c:pt>
                <c:pt idx="3">
                  <c:v>De 15 a 19 años</c:v>
                </c:pt>
                <c:pt idx="4">
                  <c:v>De 20 a 24 años</c:v>
                </c:pt>
                <c:pt idx="5">
                  <c:v>De 25 a 29 años</c:v>
                </c:pt>
                <c:pt idx="6">
                  <c:v>De 30 a 34 años</c:v>
                </c:pt>
                <c:pt idx="7">
                  <c:v>De 35 a 39 años</c:v>
                </c:pt>
                <c:pt idx="8">
                  <c:v>De 40 a 44 años</c:v>
                </c:pt>
                <c:pt idx="9">
                  <c:v>De 45 a 49 años</c:v>
                </c:pt>
                <c:pt idx="10">
                  <c:v>De 50 a 54 años</c:v>
                </c:pt>
                <c:pt idx="11">
                  <c:v>De 55 a 59 años</c:v>
                </c:pt>
                <c:pt idx="12">
                  <c:v>De 60 a 64 años</c:v>
                </c:pt>
                <c:pt idx="13">
                  <c:v>De 65 a 69 años</c:v>
                </c:pt>
                <c:pt idx="14">
                  <c:v>De 70 a 74 años</c:v>
                </c:pt>
                <c:pt idx="15">
                  <c:v>De 75 a 79 años</c:v>
                </c:pt>
                <c:pt idx="16">
                  <c:v>De 80 a 84 años</c:v>
                </c:pt>
                <c:pt idx="17">
                  <c:v>De 85 años y más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'Proyección de población'!$N$5:$N$22</c15:sqref>
                  </c15:fullRef>
                </c:ext>
              </c:extLst>
              <c:f>'Proyección de población'!$N$6:$N$22</c:f>
              <c:numCache>
                <c:formatCode>#,##0</c:formatCode>
                <c:ptCount val="17"/>
                <c:pt idx="0">
                  <c:v>73728.623642105478</c:v>
                </c:pt>
                <c:pt idx="1">
                  <c:v>70415.628973427738</c:v>
                </c:pt>
                <c:pt idx="2">
                  <c:v>77132.071178051017</c:v>
                </c:pt>
                <c:pt idx="3">
                  <c:v>74769.437497813167</c:v>
                </c:pt>
                <c:pt idx="4">
                  <c:v>70366.971712770537</c:v>
                </c:pt>
                <c:pt idx="5">
                  <c:v>65874.488320106684</c:v>
                </c:pt>
                <c:pt idx="6">
                  <c:v>62259.326767155915</c:v>
                </c:pt>
                <c:pt idx="7">
                  <c:v>59092.291716882573</c:v>
                </c:pt>
                <c:pt idx="8">
                  <c:v>55360.115753734397</c:v>
                </c:pt>
                <c:pt idx="9">
                  <c:v>52043.287158933854</c:v>
                </c:pt>
                <c:pt idx="10">
                  <c:v>48241.510978280021</c:v>
                </c:pt>
                <c:pt idx="11">
                  <c:v>42166.245647845615</c:v>
                </c:pt>
                <c:pt idx="12">
                  <c:v>33817.314247126575</c:v>
                </c:pt>
                <c:pt idx="13">
                  <c:v>24731.327869042467</c:v>
                </c:pt>
                <c:pt idx="14">
                  <c:v>15461.439978697375</c:v>
                </c:pt>
                <c:pt idx="15">
                  <c:v>6868.5482781465216</c:v>
                </c:pt>
                <c:pt idx="16">
                  <c:v>4339.7911798809509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D0-45CF-BF57-BA5D823B463B}"/>
            </c:ext>
          </c:extLst>
        </c:ser>
        <c:ser>
          <c:idx val="5"/>
          <c:order val="5"/>
          <c:tx>
            <c:strRef>
              <c:f>'Proyección de población'!$O$4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'Proyección de población'!$V$4:$V$22</c15:sqref>
                  </c15:fullRef>
                </c:ext>
              </c:extLst>
              <c:f>'Proyección de población'!$V$5:$V$22</c:f>
              <c:strCache>
                <c:ptCount val="18"/>
                <c:pt idx="0">
                  <c:v>De 0 a 4 años </c:v>
                </c:pt>
                <c:pt idx="1">
                  <c:v>De 5 a 9 años</c:v>
                </c:pt>
                <c:pt idx="2">
                  <c:v>De 10 a 14 años</c:v>
                </c:pt>
                <c:pt idx="3">
                  <c:v>De 15 a 19 años</c:v>
                </c:pt>
                <c:pt idx="4">
                  <c:v>De 20 a 24 años</c:v>
                </c:pt>
                <c:pt idx="5">
                  <c:v>De 25 a 29 años</c:v>
                </c:pt>
                <c:pt idx="6">
                  <c:v>De 30 a 34 años</c:v>
                </c:pt>
                <c:pt idx="7">
                  <c:v>De 35 a 39 años</c:v>
                </c:pt>
                <c:pt idx="8">
                  <c:v>De 40 a 44 años</c:v>
                </c:pt>
                <c:pt idx="9">
                  <c:v>De 45 a 49 años</c:v>
                </c:pt>
                <c:pt idx="10">
                  <c:v>De 50 a 54 años</c:v>
                </c:pt>
                <c:pt idx="11">
                  <c:v>De 55 a 59 años</c:v>
                </c:pt>
                <c:pt idx="12">
                  <c:v>De 60 a 64 años</c:v>
                </c:pt>
                <c:pt idx="13">
                  <c:v>De 65 a 69 años</c:v>
                </c:pt>
                <c:pt idx="14">
                  <c:v>De 70 a 74 años</c:v>
                </c:pt>
                <c:pt idx="15">
                  <c:v>De 75 a 79 años</c:v>
                </c:pt>
                <c:pt idx="16">
                  <c:v>De 80 a 84 años</c:v>
                </c:pt>
                <c:pt idx="17">
                  <c:v>De 85 años y más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'Proyección de población'!$O$5:$O$22</c15:sqref>
                  </c15:fullRef>
                </c:ext>
              </c:extLst>
              <c:f>'Proyección de población'!$O$6:$O$22</c:f>
              <c:numCache>
                <c:formatCode>#,##0</c:formatCode>
                <c:ptCount val="17"/>
                <c:pt idx="0">
                  <c:v>72310.6966996345</c:v>
                </c:pt>
                <c:pt idx="1">
                  <c:v>73656.928248293465</c:v>
                </c:pt>
                <c:pt idx="2">
                  <c:v>70352.590167330767</c:v>
                </c:pt>
                <c:pt idx="3">
                  <c:v>77026.936285743242</c:v>
                </c:pt>
                <c:pt idx="4">
                  <c:v>74617.099681547785</c:v>
                </c:pt>
                <c:pt idx="5">
                  <c:v>70170.156905765558</c:v>
                </c:pt>
                <c:pt idx="6">
                  <c:v>65625.410388568605</c:v>
                </c:pt>
                <c:pt idx="7">
                  <c:v>61938.112097422265</c:v>
                </c:pt>
                <c:pt idx="8">
                  <c:v>58666.768531498419</c:v>
                </c:pt>
                <c:pt idx="9">
                  <c:v>54775.305595962978</c:v>
                </c:pt>
                <c:pt idx="10">
                  <c:v>51160.284166618185</c:v>
                </c:pt>
                <c:pt idx="11">
                  <c:v>46860.469816347453</c:v>
                </c:pt>
                <c:pt idx="12">
                  <c:v>39990.697648463181</c:v>
                </c:pt>
                <c:pt idx="13">
                  <c:v>30335.916327726969</c:v>
                </c:pt>
                <c:pt idx="14">
                  <c:v>19229.937088665516</c:v>
                </c:pt>
                <c:pt idx="15">
                  <c:v>8343.1477284962984</c:v>
                </c:pt>
                <c:pt idx="16">
                  <c:v>3962.3507435468914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D0-45CF-BF57-BA5D823B4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499048"/>
        <c:axId val="735499408"/>
      </c:barChart>
      <c:catAx>
        <c:axId val="73549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5499408"/>
        <c:crosses val="autoZero"/>
        <c:auto val="1"/>
        <c:lblAlgn val="ctr"/>
        <c:lblOffset val="100"/>
        <c:noMultiLvlLbl val="0"/>
      </c:catAx>
      <c:valAx>
        <c:axId val="7354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3549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Estimación de nacimientos femeninos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'Proyección de población'!$M$27:$M$28</c:f>
              <c:strCache>
                <c:ptCount val="2"/>
                <c:pt idx="0">
                  <c:v>Estimación de nacimientos femeninos </c:v>
                </c:pt>
                <c:pt idx="1">
                  <c:v>2020 - 2025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'Proyección de población'!$L$29:$L$35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'Proyección de población'!$M$29:$M$35</c:f>
              <c:numCache>
                <c:formatCode>0</c:formatCode>
                <c:ptCount val="7"/>
                <c:pt idx="0">
                  <c:v>12988.284498248002</c:v>
                </c:pt>
                <c:pt idx="1">
                  <c:v>21275.122521459554</c:v>
                </c:pt>
                <c:pt idx="2">
                  <c:v>18937.327509038783</c:v>
                </c:pt>
                <c:pt idx="3">
                  <c:v>13064.002932055775</c:v>
                </c:pt>
                <c:pt idx="4">
                  <c:v>6643.867564587279</c:v>
                </c:pt>
                <c:pt idx="5">
                  <c:v>1635.659582676438</c:v>
                </c:pt>
                <c:pt idx="6">
                  <c:v>131.1778712693571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1-44FD-8231-DC177936255A}"/>
            </c:ext>
          </c:extLst>
        </c:ser>
        <c:ser>
          <c:idx val="1"/>
          <c:order val="1"/>
          <c:tx>
            <c:strRef>
              <c:f>'Proyección de población'!$N$27:$N$28</c:f>
              <c:strCache>
                <c:ptCount val="2"/>
                <c:pt idx="0">
                  <c:v>Estimación de nacimientos femeninos </c:v>
                </c:pt>
                <c:pt idx="1">
                  <c:v>2025 - 2030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'Proyección de población'!$L$29:$L$35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'Proyección de población'!$N$29:$N$35</c:f>
              <c:numCache>
                <c:formatCode>0</c:formatCode>
                <c:ptCount val="7"/>
                <c:pt idx="0">
                  <c:v>12580.524466865025</c:v>
                </c:pt>
                <c:pt idx="1">
                  <c:v>20954.017870604286</c:v>
                </c:pt>
                <c:pt idx="2">
                  <c:v>18593.849919567285</c:v>
                </c:pt>
                <c:pt idx="3">
                  <c:v>12717.632485259748</c:v>
                </c:pt>
                <c:pt idx="4">
                  <c:v>6479.9713524895305</c:v>
                </c:pt>
                <c:pt idx="5">
                  <c:v>1597.5675915524819</c:v>
                </c:pt>
                <c:pt idx="6">
                  <c:v>127.95596291038086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1-44FD-8231-DC177936255A}"/>
            </c:ext>
          </c:extLst>
        </c:ser>
        <c:ser>
          <c:idx val="2"/>
          <c:order val="2"/>
          <c:tx>
            <c:strRef>
              <c:f>'Proyección de población'!$O$27:$O$28</c:f>
              <c:strCache>
                <c:ptCount val="2"/>
                <c:pt idx="0">
                  <c:v>Estimación de nacimientos femeninos </c:v>
                </c:pt>
                <c:pt idx="1">
                  <c:v>2030 - 2035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'Proyección de población'!$L$29:$L$35</c:f>
              <c:strCache>
                <c:ptCount val="7"/>
                <c:pt idx="0">
                  <c:v>15 a 19 </c:v>
                </c:pt>
                <c:pt idx="1">
                  <c:v>20 a 24 </c:v>
                </c:pt>
                <c:pt idx="2">
                  <c:v>25 a 29 </c:v>
                </c:pt>
                <c:pt idx="3">
                  <c:v>30 a 34 </c:v>
                </c:pt>
                <c:pt idx="4">
                  <c:v>35 a 39 </c:v>
                </c:pt>
                <c:pt idx="5">
                  <c:v>40 a 44 </c:v>
                </c:pt>
                <c:pt idx="6">
                  <c:v>45 a 49 </c:v>
                </c:pt>
              </c:strCache>
            </c:strRef>
          </c:cat>
          <c:val>
            <c:numRef>
              <c:f>'Proyección de población'!$O$29:$O$35</c:f>
              <c:numCache>
                <c:formatCode>0</c:formatCode>
                <c:ptCount val="7"/>
                <c:pt idx="0">
                  <c:v>11320.677826309555</c:v>
                </c:pt>
                <c:pt idx="1">
                  <c:v>20303.16601900804</c:v>
                </c:pt>
                <c:pt idx="2">
                  <c:v>18322.693092183075</c:v>
                </c:pt>
                <c:pt idx="3">
                  <c:v>12495.844602549854</c:v>
                </c:pt>
                <c:pt idx="4">
                  <c:v>6314.1956169646364</c:v>
                </c:pt>
                <c:pt idx="5">
                  <c:v>1560.1713263167603</c:v>
                </c:pt>
                <c:pt idx="6">
                  <c:v>125.20088939422664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1-44FD-8231-DC1779362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366368"/>
        <c:axId val="1464348608"/>
      </c:lineChart>
      <c:catAx>
        <c:axId val="14643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64348608"/>
        <c:crosses val="autoZero"/>
        <c:auto val="1"/>
        <c:lblAlgn val="ctr"/>
        <c:lblOffset val="100"/>
        <c:noMultiLvlLbl val="0"/>
      </c:catAx>
      <c:valAx>
        <c:axId val="14643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6436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536440</xdr:colOff>
      <xdr:row>46</xdr:row>
      <xdr:rowOff>11508</xdr:rowOff>
    </xdr:from>
    <xdr:to>
      <xdr:col>28</xdr:col>
      <xdr:colOff>465666</xdr:colOff>
      <xdr:row>65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C9EE36-49ED-407F-B231-3B7ACAF8B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423333</xdr:colOff>
      <xdr:row>46</xdr:row>
      <xdr:rowOff>87842</xdr:rowOff>
    </xdr:from>
    <xdr:to>
      <xdr:col>39</xdr:col>
      <xdr:colOff>332714</xdr:colOff>
      <xdr:row>63</xdr:row>
      <xdr:rowOff>927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A6309C-34F8-4D8D-A2ED-DB0CA93DA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1276350</xdr:colOff>
      <xdr:row>0</xdr:row>
      <xdr:rowOff>133350</xdr:rowOff>
    </xdr:from>
    <xdr:to>
      <xdr:col>8</xdr:col>
      <xdr:colOff>933450</xdr:colOff>
      <xdr:row>2</xdr:row>
      <xdr:rowOff>157141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5 CuadroTexto">
              <a:extLst>
                <a:ext uri="{FF2B5EF4-FFF2-40B4-BE49-F238E27FC236}">
                  <a16:creationId xmlns:a16="http://schemas.microsoft.com/office/drawing/2014/main" id="{36A72E64-A0C7-47B9-A071-EAC5E9665E02}"/>
                </a:ext>
              </a:extLst>
            </xdr:cNvPr>
            <xdr:cNvSpPr txBox="1"/>
          </xdr:nvSpPr>
          <xdr:spPr>
            <a:xfrm>
              <a:off x="6734175" y="133350"/>
              <a:ext cx="1895475" cy="404791"/>
            </a:xfrm>
            <a:prstGeom prst="rect">
              <a:avLst/>
            </a:prstGeom>
            <a:solidFill>
              <a:srgbClr val="FFFFCC"/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𝑃</m:t>
                        </m:r>
                      </m:e>
                      <m:sub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𝑡</m:t>
                        </m:r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+</m:t>
                        </m:r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𝑛</m:t>
                        </m:r>
                      </m:sub>
                    </m:sSub>
                    <m:r>
                      <a:rPr lang="es-MX" sz="1600" b="0" i="1">
                        <a:solidFill>
                          <a:schemeClr val="tx1"/>
                        </a:solidFill>
                        <a:latin typeface="Cambria Math"/>
                        <a:ea typeface="Cambria Math" pitchFamily="18" charset="0"/>
                      </a:rPr>
                      <m:t>=</m:t>
                    </m:r>
                    <m:sSub>
                      <m:sSubPr>
                        <m:ctrlPr>
                          <a:rPr lang="es-MX" sz="1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𝑃</m:t>
                        </m:r>
                      </m:e>
                      <m:sub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𝑡</m:t>
                        </m:r>
                      </m:sub>
                    </m:sSub>
                    <m:r>
                      <a:rPr lang="es-MX" sz="1600" b="0" i="1">
                        <a:solidFill>
                          <a:schemeClr val="tx1"/>
                        </a:solidFill>
                        <a:latin typeface="Cambria Math"/>
                        <a:ea typeface="Cambria Math" pitchFamily="18" charset="0"/>
                      </a:rPr>
                      <m:t>∗</m:t>
                    </m:r>
                    <m:sSup>
                      <m:sSupPr>
                        <m:ctrlPr>
                          <a:rPr lang="es-MX" sz="16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s-MX" sz="16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itchFamily="18" charset="0"/>
                              </a:rPr>
                            </m:ctrlPr>
                          </m:dPr>
                          <m:e>
                            <m:r>
                              <a:rPr lang="es-MX" sz="1600" b="0" i="1">
                                <a:solidFill>
                                  <a:schemeClr val="tx1"/>
                                </a:solidFill>
                                <a:latin typeface="Cambria Math"/>
                                <a:ea typeface="Cambria Math" pitchFamily="18" charset="0"/>
                              </a:rPr>
                              <m:t>1+</m:t>
                            </m:r>
                            <m:sSub>
                              <m:sSubPr>
                                <m:ctrlPr>
                                  <a:rPr lang="es-MX" sz="1600" b="0" i="1">
                                    <a:solidFill>
                                      <a:schemeClr val="tx1"/>
                                    </a:solidFill>
                                    <a:latin typeface="Cambria Math" panose="02040503050406030204" pitchFamily="18" charset="0"/>
                                    <a:ea typeface="Cambria Math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600" b="0" i="1">
                                    <a:solidFill>
                                      <a:schemeClr val="tx1"/>
                                    </a:solidFill>
                                    <a:latin typeface="Cambria Math"/>
                                    <a:ea typeface="Cambria Math" pitchFamily="18" charset="0"/>
                                  </a:rPr>
                                  <m:t>𝑟</m:t>
                                </m:r>
                              </m:e>
                              <m:sub>
                                <m:r>
                                  <a:rPr lang="es-MX" sz="1600" b="0" i="1">
                                    <a:solidFill>
                                      <a:schemeClr val="tx1"/>
                                    </a:solidFill>
                                    <a:latin typeface="Cambria Math"/>
                                    <a:ea typeface="Cambria Math" pitchFamily="18" charset="0"/>
                                  </a:rPr>
                                  <m:t>𝑔</m:t>
                                </m:r>
                              </m:sub>
                            </m:sSub>
                          </m:e>
                        </m:d>
                      </m:e>
                      <m:sup>
                        <m:r>
                          <a:rPr lang="es-MX" sz="1600" b="0" i="1">
                            <a:solidFill>
                              <a:schemeClr val="tx1"/>
                            </a:solidFill>
                            <a:latin typeface="Cambria Math"/>
                            <a:ea typeface="Cambria Math" pitchFamily="18" charset="0"/>
                          </a:rPr>
                          <m:t>𝑛</m:t>
                        </m:r>
                      </m:sup>
                    </m:sSup>
                  </m:oMath>
                </m:oMathPara>
              </a14:m>
              <a:endParaRPr lang="es-MX" sz="1600" i="1">
                <a:solidFill>
                  <a:srgbClr val="0070C0"/>
                </a:solidFill>
                <a:latin typeface="Cambria Math" pitchFamily="18" charset="0"/>
                <a:ea typeface="Cambria Math" pitchFamily="18" charset="0"/>
              </a:endParaRPr>
            </a:p>
          </xdr:txBody>
        </xdr:sp>
      </mc:Choice>
      <mc:Fallback xmlns="">
        <xdr:sp macro="" textlink="">
          <xdr:nvSpPr>
            <xdr:cNvPr id="2" name="5 CuadroTexto">
              <a:extLst>
                <a:ext uri="{FF2B5EF4-FFF2-40B4-BE49-F238E27FC236}">
                  <a16:creationId xmlns:a16="http://schemas.microsoft.com/office/drawing/2014/main" id="{36A72E64-A0C7-47B9-A071-EAC5E9665E02}"/>
                </a:ext>
              </a:extLst>
            </xdr:cNvPr>
            <xdr:cNvSpPr txBox="1"/>
          </xdr:nvSpPr>
          <xdr:spPr>
            <a:xfrm>
              <a:off x="6734175" y="133350"/>
              <a:ext cx="1895475" cy="404791"/>
            </a:xfrm>
            <a:prstGeom prst="rect">
              <a:avLst/>
            </a:prstGeom>
            <a:solidFill>
              <a:srgbClr val="FFFFCC"/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𝑃</a:t>
              </a:r>
              <a:r>
                <a:rPr lang="es-MX" sz="16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itchFamily="18" charset="0"/>
                </a:rPr>
                <a:t>_(</a:t>
              </a:r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𝑡+𝑛</a:t>
              </a:r>
              <a:r>
                <a:rPr lang="es-MX" sz="16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itchFamily="18" charset="0"/>
                </a:rPr>
                <a:t>)</a:t>
              </a:r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=𝑃</a:t>
              </a:r>
              <a:r>
                <a:rPr lang="es-MX" sz="16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itchFamily="18" charset="0"/>
                </a:rPr>
                <a:t>_</a:t>
              </a:r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𝑡∗</a:t>
              </a:r>
              <a:r>
                <a:rPr lang="es-MX" sz="16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itchFamily="18" charset="0"/>
                </a:rPr>
                <a:t>(</a:t>
              </a:r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1+𝑟</a:t>
              </a:r>
              <a:r>
                <a:rPr lang="es-MX" sz="16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itchFamily="18" charset="0"/>
                </a:rPr>
                <a:t>_</a:t>
              </a:r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𝑔</a:t>
              </a:r>
              <a:r>
                <a:rPr lang="es-MX" sz="16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itchFamily="18" charset="0"/>
                </a:rPr>
                <a:t> )^</a:t>
              </a:r>
              <a:r>
                <a:rPr lang="es-MX" sz="1600" b="0" i="0">
                  <a:solidFill>
                    <a:schemeClr val="tx1"/>
                  </a:solidFill>
                  <a:latin typeface="Cambria Math"/>
                  <a:ea typeface="Cambria Math" pitchFamily="18" charset="0"/>
                </a:rPr>
                <a:t>𝑛</a:t>
              </a:r>
              <a:endParaRPr lang="es-MX" sz="1600" i="1">
                <a:solidFill>
                  <a:srgbClr val="0070C0"/>
                </a:solidFill>
                <a:latin typeface="Cambria Math" pitchFamily="18" charset="0"/>
                <a:ea typeface="Cambria Math" pitchFamily="18" charset="0"/>
              </a:endParaRP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459942</xdr:colOff>
      <xdr:row>8</xdr:row>
      <xdr:rowOff>143945</xdr:rowOff>
    </xdr:from>
    <xdr:to>
      <xdr:col>17</xdr:col>
      <xdr:colOff>442554</xdr:colOff>
      <xdr:row>29</xdr:row>
      <xdr:rowOff>13130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96173883-50A0-4231-A8F7-5A27A8798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2317" y="1887020"/>
          <a:ext cx="6450087" cy="40030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685800</xdr:colOff>
      <xdr:row>7</xdr:row>
      <xdr:rowOff>94373</xdr:rowOff>
    </xdr:from>
    <xdr:to>
      <xdr:col>17</xdr:col>
      <xdr:colOff>628651</xdr:colOff>
      <xdr:row>27</xdr:row>
      <xdr:rowOff>146047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A638184-A2BE-4116-ADBF-12890DCDA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1646948"/>
          <a:ext cx="6410326" cy="399502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495300</xdr:colOff>
      <xdr:row>7</xdr:row>
      <xdr:rowOff>118185</xdr:rowOff>
    </xdr:from>
    <xdr:to>
      <xdr:col>17</xdr:col>
      <xdr:colOff>438151</xdr:colOff>
      <xdr:row>28</xdr:row>
      <xdr:rowOff>3171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1D877D8-74B5-4FED-9424-DC592EBB3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77675" y="1670760"/>
          <a:ext cx="6410326" cy="39997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653303</xdr:colOff>
      <xdr:row>10</xdr:row>
      <xdr:rowOff>189939</xdr:rowOff>
    </xdr:from>
    <xdr:to>
      <xdr:col>16</xdr:col>
      <xdr:colOff>310402</xdr:colOff>
      <xdr:row>26</xdr:row>
      <xdr:rowOff>167528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4C65259-67F8-ABE9-438D-3B1655CA6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29696</xdr:colOff>
      <xdr:row>35</xdr:row>
      <xdr:rowOff>42861</xdr:rowOff>
    </xdr:from>
    <xdr:to>
      <xdr:col>9</xdr:col>
      <xdr:colOff>302561</xdr:colOff>
      <xdr:row>59</xdr:row>
      <xdr:rowOff>11206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FD3019B-3EEA-7E80-9C15-3FAF83D3F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28</xdr:row>
      <xdr:rowOff>190499</xdr:rowOff>
    </xdr:from>
    <xdr:to>
      <xdr:col>17</xdr:col>
      <xdr:colOff>493059</xdr:colOff>
      <xdr:row>47</xdr:row>
      <xdr:rowOff>89646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14F8CC1-358B-4349-9880-A28F36683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414337</xdr:colOff>
      <xdr:row>7</xdr:row>
      <xdr:rowOff>104776</xdr:rowOff>
    </xdr:from>
    <xdr:to>
      <xdr:col>13</xdr:col>
      <xdr:colOff>447675</xdr:colOff>
      <xdr:row>23</xdr:row>
      <xdr:rowOff>47626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E8E684-C9D9-BBCD-F23E-B08AD9901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55879</xdr:colOff>
      <xdr:row>30</xdr:row>
      <xdr:rowOff>147956</xdr:rowOff>
    </xdr:from>
    <xdr:to>
      <xdr:col>14</xdr:col>
      <xdr:colOff>695325</xdr:colOff>
      <xdr:row>32</xdr:row>
      <xdr:rowOff>161926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D711CCC1-3BB5-4B54-B85D-DACA38EEE4BF}"/>
            </a:ext>
          </a:extLst>
        </xdr:cNvPr>
        <xdr:cNvSpPr/>
      </xdr:nvSpPr>
      <xdr:spPr>
        <a:xfrm>
          <a:off x="12305029" y="4767581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10</a:t>
          </a:r>
        </a:p>
      </xdr:txBody>
    </xdr:sp>
    <xdr:clientData/>
  </xdr:twoCellAnchor>
  <xdr:twoCellAnchor>
    <xdr:from>
      <xdr:col>5</xdr:col>
      <xdr:colOff>504824</xdr:colOff>
      <xdr:row>4</xdr:row>
      <xdr:rowOff>47625</xdr:rowOff>
    </xdr:from>
    <xdr:to>
      <xdr:col>11</xdr:col>
      <xdr:colOff>714375</xdr:colOff>
      <xdr:row>24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253F95D-FC4A-4C84-9FCB-ACB58F1DE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133351</xdr:colOff>
      <xdr:row>4</xdr:row>
      <xdr:rowOff>38101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2115CF6D-899D-4132-AC80-75AFD32C0153}"/>
            </a:ext>
          </a:extLst>
        </xdr:cNvPr>
        <xdr:cNvSpPr/>
      </xdr:nvSpPr>
      <xdr:spPr>
        <a:xfrm>
          <a:off x="0" y="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</a:t>
          </a:r>
        </a:p>
      </xdr:txBody>
    </xdr:sp>
    <xdr:clientData/>
  </xdr:twoCellAnchor>
  <xdr:twoCellAnchor>
    <xdr:from>
      <xdr:col>4</xdr:col>
      <xdr:colOff>428625</xdr:colOff>
      <xdr:row>0</xdr:row>
      <xdr:rowOff>38100</xdr:rowOff>
    </xdr:from>
    <xdr:to>
      <xdr:col>5</xdr:col>
      <xdr:colOff>561976</xdr:colOff>
      <xdr:row>4</xdr:row>
      <xdr:rowOff>76201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AB14EF3D-454D-4F6E-8314-C19093CD5E39}"/>
            </a:ext>
          </a:extLst>
        </xdr:cNvPr>
        <xdr:cNvSpPr/>
      </xdr:nvSpPr>
      <xdr:spPr>
        <a:xfrm>
          <a:off x="4552950" y="381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2</a:t>
          </a:r>
        </a:p>
      </xdr:txBody>
    </xdr:sp>
    <xdr:clientData/>
  </xdr:twoCellAnchor>
  <xdr:twoCellAnchor>
    <xdr:from>
      <xdr:col>11</xdr:col>
      <xdr:colOff>819150</xdr:colOff>
      <xdr:row>1</xdr:row>
      <xdr:rowOff>38100</xdr:rowOff>
    </xdr:from>
    <xdr:to>
      <xdr:col>12</xdr:col>
      <xdr:colOff>666751</xdr:colOff>
      <xdr:row>5</xdr:row>
      <xdr:rowOff>76201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39675A37-27D6-4BDF-86CD-380E8E51245F}"/>
            </a:ext>
          </a:extLst>
        </xdr:cNvPr>
        <xdr:cNvSpPr/>
      </xdr:nvSpPr>
      <xdr:spPr>
        <a:xfrm>
          <a:off x="10553700" y="1905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3</a:t>
          </a:r>
        </a:p>
      </xdr:txBody>
    </xdr:sp>
    <xdr:clientData/>
  </xdr:twoCellAnchor>
  <xdr:twoCellAnchor>
    <xdr:from>
      <xdr:col>16</xdr:col>
      <xdr:colOff>590550</xdr:colOff>
      <xdr:row>1</xdr:row>
      <xdr:rowOff>85725</xdr:rowOff>
    </xdr:from>
    <xdr:to>
      <xdr:col>17</xdr:col>
      <xdr:colOff>723901</xdr:colOff>
      <xdr:row>5</xdr:row>
      <xdr:rowOff>123826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197E1F25-3293-4FD8-ADCB-B5C413F31266}"/>
            </a:ext>
          </a:extLst>
        </xdr:cNvPr>
        <xdr:cNvSpPr/>
      </xdr:nvSpPr>
      <xdr:spPr>
        <a:xfrm>
          <a:off x="14325600" y="2381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5</a:t>
          </a:r>
        </a:p>
      </xdr:txBody>
    </xdr:sp>
    <xdr:clientData/>
  </xdr:twoCellAnchor>
  <xdr:twoCellAnchor>
    <xdr:from>
      <xdr:col>21</xdr:col>
      <xdr:colOff>581025</xdr:colOff>
      <xdr:row>1</xdr:row>
      <xdr:rowOff>104775</xdr:rowOff>
    </xdr:from>
    <xdr:to>
      <xdr:col>22</xdr:col>
      <xdr:colOff>714376</xdr:colOff>
      <xdr:row>5</xdr:row>
      <xdr:rowOff>142876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29D3F351-8289-4535-BAF0-0E8719A0C055}"/>
            </a:ext>
          </a:extLst>
        </xdr:cNvPr>
        <xdr:cNvSpPr/>
      </xdr:nvSpPr>
      <xdr:spPr>
        <a:xfrm>
          <a:off x="18440400" y="25717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6</a:t>
          </a:r>
        </a:p>
      </xdr:txBody>
    </xdr:sp>
    <xdr:clientData/>
  </xdr:twoCellAnchor>
  <xdr:twoCellAnchor>
    <xdr:from>
      <xdr:col>26</xdr:col>
      <xdr:colOff>561975</xdr:colOff>
      <xdr:row>1</xdr:row>
      <xdr:rowOff>85725</xdr:rowOff>
    </xdr:from>
    <xdr:to>
      <xdr:col>27</xdr:col>
      <xdr:colOff>695326</xdr:colOff>
      <xdr:row>5</xdr:row>
      <xdr:rowOff>123826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847834A-152C-4546-8E6B-DAFD9C394DCC}"/>
            </a:ext>
          </a:extLst>
        </xdr:cNvPr>
        <xdr:cNvSpPr/>
      </xdr:nvSpPr>
      <xdr:spPr>
        <a:xfrm>
          <a:off x="22136100" y="2381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7</a:t>
          </a:r>
        </a:p>
      </xdr:txBody>
    </xdr:sp>
    <xdr:clientData/>
  </xdr:twoCellAnchor>
  <xdr:twoCellAnchor>
    <xdr:from>
      <xdr:col>31</xdr:col>
      <xdr:colOff>262671</xdr:colOff>
      <xdr:row>3</xdr:row>
      <xdr:rowOff>51288</xdr:rowOff>
    </xdr:from>
    <xdr:to>
      <xdr:col>36</xdr:col>
      <xdr:colOff>548421</xdr:colOff>
      <xdr:row>21</xdr:row>
      <xdr:rowOff>47624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8D60E4A-2F32-4537-B464-E0368D817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561975</xdr:colOff>
      <xdr:row>32</xdr:row>
      <xdr:rowOff>142875</xdr:rowOff>
    </xdr:from>
    <xdr:to>
      <xdr:col>1</xdr:col>
      <xdr:colOff>695326</xdr:colOff>
      <xdr:row>37</xdr:row>
      <xdr:rowOff>28576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id="{93F3AE1D-6310-4324-A172-69979643EE2E}"/>
            </a:ext>
          </a:extLst>
        </xdr:cNvPr>
        <xdr:cNvSpPr/>
      </xdr:nvSpPr>
      <xdr:spPr>
        <a:xfrm>
          <a:off x="561975" y="50673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8</a:t>
          </a:r>
        </a:p>
      </xdr:txBody>
    </xdr:sp>
    <xdr:clientData/>
  </xdr:twoCellAnchor>
  <xdr:twoCellAnchor>
    <xdr:from>
      <xdr:col>4</xdr:col>
      <xdr:colOff>552450</xdr:colOff>
      <xdr:row>32</xdr:row>
      <xdr:rowOff>171450</xdr:rowOff>
    </xdr:from>
    <xdr:to>
      <xdr:col>5</xdr:col>
      <xdr:colOff>685801</xdr:colOff>
      <xdr:row>37</xdr:row>
      <xdr:rowOff>57151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FD093368-AC54-4C1B-8FED-BF3600A32093}"/>
            </a:ext>
          </a:extLst>
        </xdr:cNvPr>
        <xdr:cNvSpPr/>
      </xdr:nvSpPr>
      <xdr:spPr>
        <a:xfrm>
          <a:off x="4676775" y="509587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9</a:t>
          </a:r>
        </a:p>
      </xdr:txBody>
    </xdr:sp>
    <xdr:clientData/>
  </xdr:twoCellAnchor>
  <xdr:twoCellAnchor>
    <xdr:from>
      <xdr:col>14</xdr:col>
      <xdr:colOff>733425</xdr:colOff>
      <xdr:row>31</xdr:row>
      <xdr:rowOff>9525</xdr:rowOff>
    </xdr:from>
    <xdr:to>
      <xdr:col>15</xdr:col>
      <xdr:colOff>629921</xdr:colOff>
      <xdr:row>32</xdr:row>
      <xdr:rowOff>175895</xdr:rowOff>
    </xdr:to>
    <xdr:sp macro="" textlink="">
      <xdr:nvSpPr>
        <xdr:cNvPr id="13" name="Elipse 12">
          <a:extLst>
            <a:ext uri="{FF2B5EF4-FFF2-40B4-BE49-F238E27FC236}">
              <a16:creationId xmlns:a16="http://schemas.microsoft.com/office/drawing/2014/main" id="{577CDCE4-DB8E-4365-8B59-9AADD7A4AD2E}"/>
            </a:ext>
          </a:extLst>
        </xdr:cNvPr>
        <xdr:cNvSpPr/>
      </xdr:nvSpPr>
      <xdr:spPr>
        <a:xfrm>
          <a:off x="12982575" y="4781550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11</a:t>
          </a:r>
        </a:p>
      </xdr:txBody>
    </xdr:sp>
    <xdr:clientData/>
  </xdr:twoCellAnchor>
  <xdr:twoCellAnchor>
    <xdr:from>
      <xdr:col>17</xdr:col>
      <xdr:colOff>0</xdr:colOff>
      <xdr:row>31</xdr:row>
      <xdr:rowOff>9525</xdr:rowOff>
    </xdr:from>
    <xdr:to>
      <xdr:col>17</xdr:col>
      <xdr:colOff>639446</xdr:colOff>
      <xdr:row>32</xdr:row>
      <xdr:rowOff>175895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C375D697-0FC2-48CB-B1B3-F2F7E8AAC2D2}"/>
            </a:ext>
          </a:extLst>
        </xdr:cNvPr>
        <xdr:cNvSpPr/>
      </xdr:nvSpPr>
      <xdr:spPr>
        <a:xfrm>
          <a:off x="14478000" y="4781550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12</a:t>
          </a:r>
        </a:p>
      </xdr:txBody>
    </xdr:sp>
    <xdr:clientData/>
  </xdr:twoCellAnchor>
  <xdr:twoCellAnchor>
    <xdr:from>
      <xdr:col>18</xdr:col>
      <xdr:colOff>685800</xdr:colOff>
      <xdr:row>28</xdr:row>
      <xdr:rowOff>38100</xdr:rowOff>
    </xdr:from>
    <xdr:to>
      <xdr:col>20</xdr:col>
      <xdr:colOff>123825</xdr:colOff>
      <xdr:row>30</xdr:row>
      <xdr:rowOff>123824</xdr:rowOff>
    </xdr:to>
    <xdr:sp macro="" textlink="">
      <xdr:nvSpPr>
        <xdr:cNvPr id="15" name="Elipse 14">
          <a:extLst>
            <a:ext uri="{FF2B5EF4-FFF2-40B4-BE49-F238E27FC236}">
              <a16:creationId xmlns:a16="http://schemas.microsoft.com/office/drawing/2014/main" id="{1A7DBC5E-975F-4264-AFE4-78B89A117E1F}"/>
            </a:ext>
          </a:extLst>
        </xdr:cNvPr>
        <xdr:cNvSpPr/>
      </xdr:nvSpPr>
      <xdr:spPr>
        <a:xfrm>
          <a:off x="15906750" y="4352925"/>
          <a:ext cx="1333500" cy="390524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13</a:t>
          </a:r>
          <a:r>
            <a:rPr lang="es-MX" sz="2000" baseline="0"/>
            <a:t> y 14</a:t>
          </a:r>
          <a:endParaRPr lang="es-MX" sz="2000"/>
        </a:p>
      </xdr:txBody>
    </xdr:sp>
    <xdr:clientData/>
  </xdr:twoCellAnchor>
  <xdr:twoCellAnchor>
    <xdr:from>
      <xdr:col>20</xdr:col>
      <xdr:colOff>249690</xdr:colOff>
      <xdr:row>34</xdr:row>
      <xdr:rowOff>27213</xdr:rowOff>
    </xdr:from>
    <xdr:to>
      <xdr:col>26</xdr:col>
      <xdr:colOff>370794</xdr:colOff>
      <xdr:row>53</xdr:row>
      <xdr:rowOff>74839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E98E73B-3655-4ACD-AC34-398F6EFD9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352425</xdr:colOff>
      <xdr:row>58</xdr:row>
      <xdr:rowOff>9525</xdr:rowOff>
    </xdr:from>
    <xdr:to>
      <xdr:col>23</xdr:col>
      <xdr:colOff>428625</xdr:colOff>
      <xdr:row>83</xdr:row>
      <xdr:rowOff>95250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DB8D2AB-A0DB-4F0C-8702-ED8206DEF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714375</xdr:colOff>
      <xdr:row>34</xdr:row>
      <xdr:rowOff>28575</xdr:rowOff>
    </xdr:from>
    <xdr:to>
      <xdr:col>33</xdr:col>
      <xdr:colOff>438150</xdr:colOff>
      <xdr:row>45</xdr:row>
      <xdr:rowOff>38100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D6FF58C3-259B-40B5-948A-406EA02F9F76}"/>
            </a:ext>
          </a:extLst>
        </xdr:cNvPr>
        <xdr:cNvSpPr txBox="1"/>
      </xdr:nvSpPr>
      <xdr:spPr>
        <a:xfrm>
          <a:off x="22288500" y="5305425"/>
          <a:ext cx="4924425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Función de sobrevivientes:  l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es-MX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 función representa el número de personas de la generación inicial que llegaron con vida a la edad exacta "x".  El valor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representa el tamaño de la cohorte inicial (nacimientos) y se conoce como "raíz de la tabla".  Como se está trabajando con un modelo teórico, se acostumbra hacerlo con una raíz de 100 000.  Por otro lado, se acostumbra representar con w (omega) la edad a la que muere el último miembro de la generación, por lo que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0.</a:t>
          </a:r>
        </a:p>
        <a:p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 función l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 decreciente y presenta una curvatura hacia arriba</a:t>
          </a:r>
          <a:r>
            <a:rPr lang="es-MX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 constante</a:t>
          </a: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los primeros años, debida a la fuerte mortalidad. </a:t>
          </a:r>
        </a:p>
        <a:p>
          <a:endParaRPr lang="es-MX" sz="1100"/>
        </a:p>
      </xdr:txBody>
    </xdr:sp>
    <xdr:clientData/>
  </xdr:twoCellAnchor>
  <xdr:twoCellAnchor>
    <xdr:from>
      <xdr:col>23</xdr:col>
      <xdr:colOff>666749</xdr:colOff>
      <xdr:row>58</xdr:row>
      <xdr:rowOff>9525</xdr:rowOff>
    </xdr:from>
    <xdr:to>
      <xdr:col>30</xdr:col>
      <xdr:colOff>409574</xdr:colOff>
      <xdr:row>65</xdr:row>
      <xdr:rowOff>9525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D36C73F9-C406-4B0E-A95C-41C919C54328}"/>
            </a:ext>
          </a:extLst>
        </xdr:cNvPr>
        <xdr:cNvSpPr txBox="1"/>
      </xdr:nvSpPr>
      <xdr:spPr>
        <a:xfrm>
          <a:off x="20012024" y="8943975"/>
          <a:ext cx="4943475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Función de probabilidad de muerte:  q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es-MX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 función va a representar, la probabilidad asociada a que una persona perteneciente a la cohorte hipotética muera a la edad cumplida x (muera en el año comprendido entre edades "x" y "x+1").  De acuerdo con el concepto de probabilidad se tiene que, q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 una relación entre d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es decir, una relación entre los casos favorables (defunciones ocurridos a la edad cumplida "x")y el total de casos (sobrevivientes a la edad "x"). </a:t>
          </a:r>
        </a:p>
        <a:p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55879</xdr:colOff>
      <xdr:row>30</xdr:row>
      <xdr:rowOff>147956</xdr:rowOff>
    </xdr:from>
    <xdr:to>
      <xdr:col>14</xdr:col>
      <xdr:colOff>695325</xdr:colOff>
      <xdr:row>32</xdr:row>
      <xdr:rowOff>161926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B8B8C978-81FB-454C-8E06-37162B773143}"/>
            </a:ext>
          </a:extLst>
        </xdr:cNvPr>
        <xdr:cNvSpPr/>
      </xdr:nvSpPr>
      <xdr:spPr>
        <a:xfrm>
          <a:off x="12305029" y="4767581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10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133351</xdr:colOff>
      <xdr:row>4</xdr:row>
      <xdr:rowOff>38101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26BC4CFD-040C-45F9-BF11-D5484D8174F9}"/>
            </a:ext>
          </a:extLst>
        </xdr:cNvPr>
        <xdr:cNvSpPr/>
      </xdr:nvSpPr>
      <xdr:spPr>
        <a:xfrm>
          <a:off x="0" y="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</a:t>
          </a:r>
        </a:p>
      </xdr:txBody>
    </xdr:sp>
    <xdr:clientData/>
  </xdr:twoCellAnchor>
  <xdr:twoCellAnchor>
    <xdr:from>
      <xdr:col>4</xdr:col>
      <xdr:colOff>428625</xdr:colOff>
      <xdr:row>0</xdr:row>
      <xdr:rowOff>38100</xdr:rowOff>
    </xdr:from>
    <xdr:to>
      <xdr:col>5</xdr:col>
      <xdr:colOff>561976</xdr:colOff>
      <xdr:row>4</xdr:row>
      <xdr:rowOff>76201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5C61C912-F0BC-42F2-91F5-A4FEACB7E7FB}"/>
            </a:ext>
          </a:extLst>
        </xdr:cNvPr>
        <xdr:cNvSpPr/>
      </xdr:nvSpPr>
      <xdr:spPr>
        <a:xfrm>
          <a:off x="4552950" y="381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2</a:t>
          </a:r>
        </a:p>
      </xdr:txBody>
    </xdr:sp>
    <xdr:clientData/>
  </xdr:twoCellAnchor>
  <xdr:twoCellAnchor>
    <xdr:from>
      <xdr:col>11</xdr:col>
      <xdr:colOff>819150</xdr:colOff>
      <xdr:row>1</xdr:row>
      <xdr:rowOff>38100</xdr:rowOff>
    </xdr:from>
    <xdr:to>
      <xdr:col>12</xdr:col>
      <xdr:colOff>666751</xdr:colOff>
      <xdr:row>5</xdr:row>
      <xdr:rowOff>76201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2329AC9D-49BF-42C5-BD0C-6983E9497B92}"/>
            </a:ext>
          </a:extLst>
        </xdr:cNvPr>
        <xdr:cNvSpPr/>
      </xdr:nvSpPr>
      <xdr:spPr>
        <a:xfrm>
          <a:off x="10553700" y="1905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3</a:t>
          </a:r>
        </a:p>
      </xdr:txBody>
    </xdr:sp>
    <xdr:clientData/>
  </xdr:twoCellAnchor>
  <xdr:twoCellAnchor>
    <xdr:from>
      <xdr:col>16</xdr:col>
      <xdr:colOff>590550</xdr:colOff>
      <xdr:row>1</xdr:row>
      <xdr:rowOff>85725</xdr:rowOff>
    </xdr:from>
    <xdr:to>
      <xdr:col>17</xdr:col>
      <xdr:colOff>723901</xdr:colOff>
      <xdr:row>5</xdr:row>
      <xdr:rowOff>123826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74DCF616-025F-4E75-BB4E-7EC493A076E7}"/>
            </a:ext>
          </a:extLst>
        </xdr:cNvPr>
        <xdr:cNvSpPr/>
      </xdr:nvSpPr>
      <xdr:spPr>
        <a:xfrm>
          <a:off x="14325600" y="2381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5</a:t>
          </a:r>
        </a:p>
      </xdr:txBody>
    </xdr:sp>
    <xdr:clientData/>
  </xdr:twoCellAnchor>
  <xdr:twoCellAnchor>
    <xdr:from>
      <xdr:col>21</xdr:col>
      <xdr:colOff>581025</xdr:colOff>
      <xdr:row>1</xdr:row>
      <xdr:rowOff>104775</xdr:rowOff>
    </xdr:from>
    <xdr:to>
      <xdr:col>22</xdr:col>
      <xdr:colOff>714376</xdr:colOff>
      <xdr:row>5</xdr:row>
      <xdr:rowOff>142876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E5DDBEB3-97E5-458C-9275-542C4BDAA9FC}"/>
            </a:ext>
          </a:extLst>
        </xdr:cNvPr>
        <xdr:cNvSpPr/>
      </xdr:nvSpPr>
      <xdr:spPr>
        <a:xfrm>
          <a:off x="18440400" y="25717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6</a:t>
          </a:r>
        </a:p>
      </xdr:txBody>
    </xdr:sp>
    <xdr:clientData/>
  </xdr:twoCellAnchor>
  <xdr:twoCellAnchor>
    <xdr:from>
      <xdr:col>26</xdr:col>
      <xdr:colOff>561975</xdr:colOff>
      <xdr:row>1</xdr:row>
      <xdr:rowOff>85725</xdr:rowOff>
    </xdr:from>
    <xdr:to>
      <xdr:col>27</xdr:col>
      <xdr:colOff>695326</xdr:colOff>
      <xdr:row>5</xdr:row>
      <xdr:rowOff>123826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437F067E-3993-4C8C-BC32-C28450A22BE1}"/>
            </a:ext>
          </a:extLst>
        </xdr:cNvPr>
        <xdr:cNvSpPr/>
      </xdr:nvSpPr>
      <xdr:spPr>
        <a:xfrm>
          <a:off x="22136100" y="2381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7</a:t>
          </a:r>
        </a:p>
      </xdr:txBody>
    </xdr:sp>
    <xdr:clientData/>
  </xdr:twoCellAnchor>
  <xdr:twoCellAnchor>
    <xdr:from>
      <xdr:col>0</xdr:col>
      <xdr:colOff>561975</xdr:colOff>
      <xdr:row>32</xdr:row>
      <xdr:rowOff>142875</xdr:rowOff>
    </xdr:from>
    <xdr:to>
      <xdr:col>1</xdr:col>
      <xdr:colOff>695326</xdr:colOff>
      <xdr:row>37</xdr:row>
      <xdr:rowOff>28576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B5A68DDA-9C95-4CF2-93A4-0E700A81FDAE}"/>
            </a:ext>
          </a:extLst>
        </xdr:cNvPr>
        <xdr:cNvSpPr/>
      </xdr:nvSpPr>
      <xdr:spPr>
        <a:xfrm>
          <a:off x="561975" y="50673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8</a:t>
          </a:r>
        </a:p>
      </xdr:txBody>
    </xdr:sp>
    <xdr:clientData/>
  </xdr:twoCellAnchor>
  <xdr:twoCellAnchor>
    <xdr:from>
      <xdr:col>4</xdr:col>
      <xdr:colOff>552450</xdr:colOff>
      <xdr:row>32</xdr:row>
      <xdr:rowOff>171450</xdr:rowOff>
    </xdr:from>
    <xdr:to>
      <xdr:col>5</xdr:col>
      <xdr:colOff>685801</xdr:colOff>
      <xdr:row>37</xdr:row>
      <xdr:rowOff>57151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7291A11C-24CB-4BE8-B3D9-2BC23FB7F449}"/>
            </a:ext>
          </a:extLst>
        </xdr:cNvPr>
        <xdr:cNvSpPr/>
      </xdr:nvSpPr>
      <xdr:spPr>
        <a:xfrm>
          <a:off x="4676775" y="509587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9</a:t>
          </a:r>
        </a:p>
      </xdr:txBody>
    </xdr:sp>
    <xdr:clientData/>
  </xdr:twoCellAnchor>
  <xdr:twoCellAnchor>
    <xdr:from>
      <xdr:col>14</xdr:col>
      <xdr:colOff>733425</xdr:colOff>
      <xdr:row>31</xdr:row>
      <xdr:rowOff>9525</xdr:rowOff>
    </xdr:from>
    <xdr:to>
      <xdr:col>15</xdr:col>
      <xdr:colOff>629921</xdr:colOff>
      <xdr:row>32</xdr:row>
      <xdr:rowOff>175895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id="{623BB87A-3ED7-42F0-8C76-83DA5DBE1C8E}"/>
            </a:ext>
          </a:extLst>
        </xdr:cNvPr>
        <xdr:cNvSpPr/>
      </xdr:nvSpPr>
      <xdr:spPr>
        <a:xfrm>
          <a:off x="12982575" y="4781550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11</a:t>
          </a:r>
        </a:p>
      </xdr:txBody>
    </xdr:sp>
    <xdr:clientData/>
  </xdr:twoCellAnchor>
  <xdr:twoCellAnchor>
    <xdr:from>
      <xdr:col>17</xdr:col>
      <xdr:colOff>0</xdr:colOff>
      <xdr:row>31</xdr:row>
      <xdr:rowOff>9525</xdr:rowOff>
    </xdr:from>
    <xdr:to>
      <xdr:col>17</xdr:col>
      <xdr:colOff>639446</xdr:colOff>
      <xdr:row>32</xdr:row>
      <xdr:rowOff>175895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87A6D0A6-CF8C-4F1B-9AB7-5241B5FF3131}"/>
            </a:ext>
          </a:extLst>
        </xdr:cNvPr>
        <xdr:cNvSpPr/>
      </xdr:nvSpPr>
      <xdr:spPr>
        <a:xfrm>
          <a:off x="14478000" y="4781550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12</a:t>
          </a:r>
        </a:p>
      </xdr:txBody>
    </xdr:sp>
    <xdr:clientData/>
  </xdr:twoCellAnchor>
  <xdr:twoCellAnchor>
    <xdr:from>
      <xdr:col>18</xdr:col>
      <xdr:colOff>685800</xdr:colOff>
      <xdr:row>28</xdr:row>
      <xdr:rowOff>38100</xdr:rowOff>
    </xdr:from>
    <xdr:to>
      <xdr:col>20</xdr:col>
      <xdr:colOff>123825</xdr:colOff>
      <xdr:row>30</xdr:row>
      <xdr:rowOff>123824</xdr:rowOff>
    </xdr:to>
    <xdr:sp macro="" textlink="">
      <xdr:nvSpPr>
        <xdr:cNvPr id="13" name="Elipse 12">
          <a:extLst>
            <a:ext uri="{FF2B5EF4-FFF2-40B4-BE49-F238E27FC236}">
              <a16:creationId xmlns:a16="http://schemas.microsoft.com/office/drawing/2014/main" id="{6CD56825-F4D2-4CF7-B041-47141DEFB3B2}"/>
            </a:ext>
          </a:extLst>
        </xdr:cNvPr>
        <xdr:cNvSpPr/>
      </xdr:nvSpPr>
      <xdr:spPr>
        <a:xfrm>
          <a:off x="15906750" y="4352925"/>
          <a:ext cx="1333500" cy="390524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13</a:t>
          </a:r>
          <a:r>
            <a:rPr lang="es-MX" sz="2000" baseline="0"/>
            <a:t> y 14</a:t>
          </a:r>
          <a:endParaRPr lang="es-MX" sz="2000"/>
        </a:p>
      </xdr:txBody>
    </xdr:sp>
    <xdr:clientData/>
  </xdr:twoCellAnchor>
  <xdr:twoCellAnchor>
    <xdr:from>
      <xdr:col>5</xdr:col>
      <xdr:colOff>552450</xdr:colOff>
      <xdr:row>4</xdr:row>
      <xdr:rowOff>19049</xdr:rowOff>
    </xdr:from>
    <xdr:to>
      <xdr:col>11</xdr:col>
      <xdr:colOff>695325</xdr:colOff>
      <xdr:row>23</xdr:row>
      <xdr:rowOff>85724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2B08F33-678B-4557-89B3-4747014BB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542925</xdr:colOff>
      <xdr:row>2</xdr:row>
      <xdr:rowOff>133350</xdr:rowOff>
    </xdr:from>
    <xdr:to>
      <xdr:col>36</xdr:col>
      <xdr:colOff>828675</xdr:colOff>
      <xdr:row>20</xdr:row>
      <xdr:rowOff>85725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8AC3B4B-D82C-443A-A6CD-AA4F16F35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390525</xdr:colOff>
      <xdr:row>34</xdr:row>
      <xdr:rowOff>95250</xdr:rowOff>
    </xdr:from>
    <xdr:to>
      <xdr:col>26</xdr:col>
      <xdr:colOff>504825</xdr:colOff>
      <xdr:row>52</xdr:row>
      <xdr:rowOff>95250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663812E-2481-431B-9DB4-F0181E0E4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242886</xdr:colOff>
      <xdr:row>57</xdr:row>
      <xdr:rowOff>133350</xdr:rowOff>
    </xdr:from>
    <xdr:to>
      <xdr:col>23</xdr:col>
      <xdr:colOff>142875</xdr:colOff>
      <xdr:row>82</xdr:row>
      <xdr:rowOff>142875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3C96E40-EAAA-463C-A8C6-F6B53ACBD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733425</xdr:colOff>
      <xdr:row>34</xdr:row>
      <xdr:rowOff>95250</xdr:rowOff>
    </xdr:from>
    <xdr:to>
      <xdr:col>33</xdr:col>
      <xdr:colOff>457200</xdr:colOff>
      <xdr:row>45</xdr:row>
      <xdr:rowOff>104775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A2109A1-38A1-405E-9544-F5BAF1669F93}"/>
            </a:ext>
          </a:extLst>
        </xdr:cNvPr>
        <xdr:cNvSpPr txBox="1"/>
      </xdr:nvSpPr>
      <xdr:spPr>
        <a:xfrm>
          <a:off x="22307550" y="5372100"/>
          <a:ext cx="4924425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Función de sobrevivientes:  l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es-MX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 función representa el número de personas de la generación inicial que llegaron con vida a la edad exacta "x".  El valor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representa el tamaño de la cohorte inicial (nacimientos) y se conoce como "raíz de la tabla".  Como se está trabajando con un modelo teórico, se acostumbra hacerlo con una raíz de 100 000.  Por otro lado, se acostumbra representar con w (omega) la edad a la que muere el último miembro de la generación, por lo que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0.</a:t>
          </a:r>
        </a:p>
        <a:p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 función l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 decreciente y presenta una curvatura hacia arriba</a:t>
          </a:r>
          <a:r>
            <a:rPr lang="es-MX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 constante</a:t>
          </a: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los primeros años, debida a la fuerte mortalidad. </a:t>
          </a:r>
        </a:p>
        <a:p>
          <a:endParaRPr lang="es-MX" sz="1100"/>
        </a:p>
      </xdr:txBody>
    </xdr:sp>
    <xdr:clientData/>
  </xdr:twoCellAnchor>
  <xdr:twoCellAnchor>
    <xdr:from>
      <xdr:col>23</xdr:col>
      <xdr:colOff>409575</xdr:colOff>
      <xdr:row>58</xdr:row>
      <xdr:rowOff>133350</xdr:rowOff>
    </xdr:from>
    <xdr:to>
      <xdr:col>30</xdr:col>
      <xdr:colOff>152400</xdr:colOff>
      <xdr:row>65</xdr:row>
      <xdr:rowOff>133350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CC5CDA81-5BEC-4CE1-BD1E-142AFF8271EB}"/>
            </a:ext>
          </a:extLst>
        </xdr:cNvPr>
        <xdr:cNvSpPr txBox="1"/>
      </xdr:nvSpPr>
      <xdr:spPr>
        <a:xfrm>
          <a:off x="19754850" y="9067800"/>
          <a:ext cx="4943475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Función de probabilidad de muerte:  q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es-MX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 función va a representar, la probabilidad asociada a que una persona perteneciente a la cohorte hipotética muera a la edad cumplida x (muera en el año comprendido entre edades "x" y "x+1").  De acuerdo con el concepto de probabilidad se tiene que, q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 una relación entre d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es decir, una relación entre los casos favorables (defunciones ocurridos a la edad cumplida "x")y el total de casos (sobrevivientes a la edad "x"). </a:t>
          </a:r>
        </a:p>
        <a:p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55879</xdr:colOff>
      <xdr:row>30</xdr:row>
      <xdr:rowOff>147956</xdr:rowOff>
    </xdr:from>
    <xdr:to>
      <xdr:col>14</xdr:col>
      <xdr:colOff>695325</xdr:colOff>
      <xdr:row>32</xdr:row>
      <xdr:rowOff>161926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88AB4702-51F6-488E-884B-761564B42999}"/>
            </a:ext>
          </a:extLst>
        </xdr:cNvPr>
        <xdr:cNvSpPr/>
      </xdr:nvSpPr>
      <xdr:spPr>
        <a:xfrm>
          <a:off x="12305029" y="4767581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10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133351</xdr:colOff>
      <xdr:row>4</xdr:row>
      <xdr:rowOff>38101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6B909963-5708-457F-9CB3-632EF0931EC6}"/>
            </a:ext>
          </a:extLst>
        </xdr:cNvPr>
        <xdr:cNvSpPr/>
      </xdr:nvSpPr>
      <xdr:spPr>
        <a:xfrm>
          <a:off x="0" y="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</a:t>
          </a:r>
        </a:p>
      </xdr:txBody>
    </xdr:sp>
    <xdr:clientData/>
  </xdr:twoCellAnchor>
  <xdr:twoCellAnchor>
    <xdr:from>
      <xdr:col>4</xdr:col>
      <xdr:colOff>428625</xdr:colOff>
      <xdr:row>0</xdr:row>
      <xdr:rowOff>38100</xdr:rowOff>
    </xdr:from>
    <xdr:to>
      <xdr:col>5</xdr:col>
      <xdr:colOff>561976</xdr:colOff>
      <xdr:row>4</xdr:row>
      <xdr:rowOff>76201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4FC57B28-8455-47CD-865A-CD705F6E0ABD}"/>
            </a:ext>
          </a:extLst>
        </xdr:cNvPr>
        <xdr:cNvSpPr/>
      </xdr:nvSpPr>
      <xdr:spPr>
        <a:xfrm>
          <a:off x="4552950" y="381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2</a:t>
          </a:r>
        </a:p>
      </xdr:txBody>
    </xdr:sp>
    <xdr:clientData/>
  </xdr:twoCellAnchor>
  <xdr:twoCellAnchor>
    <xdr:from>
      <xdr:col>11</xdr:col>
      <xdr:colOff>819150</xdr:colOff>
      <xdr:row>1</xdr:row>
      <xdr:rowOff>38100</xdr:rowOff>
    </xdr:from>
    <xdr:to>
      <xdr:col>12</xdr:col>
      <xdr:colOff>666751</xdr:colOff>
      <xdr:row>5</xdr:row>
      <xdr:rowOff>76201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0241DEF5-6A50-4B6B-AE6B-91FE62EDA31F}"/>
            </a:ext>
          </a:extLst>
        </xdr:cNvPr>
        <xdr:cNvSpPr/>
      </xdr:nvSpPr>
      <xdr:spPr>
        <a:xfrm>
          <a:off x="10553700" y="1905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3</a:t>
          </a:r>
        </a:p>
      </xdr:txBody>
    </xdr:sp>
    <xdr:clientData/>
  </xdr:twoCellAnchor>
  <xdr:twoCellAnchor>
    <xdr:from>
      <xdr:col>16</xdr:col>
      <xdr:colOff>590550</xdr:colOff>
      <xdr:row>1</xdr:row>
      <xdr:rowOff>85725</xdr:rowOff>
    </xdr:from>
    <xdr:to>
      <xdr:col>17</xdr:col>
      <xdr:colOff>723901</xdr:colOff>
      <xdr:row>5</xdr:row>
      <xdr:rowOff>123826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FDAA824C-AF97-459D-976F-A6D268908FD5}"/>
            </a:ext>
          </a:extLst>
        </xdr:cNvPr>
        <xdr:cNvSpPr/>
      </xdr:nvSpPr>
      <xdr:spPr>
        <a:xfrm>
          <a:off x="14325600" y="2381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5</a:t>
          </a:r>
        </a:p>
      </xdr:txBody>
    </xdr:sp>
    <xdr:clientData/>
  </xdr:twoCellAnchor>
  <xdr:twoCellAnchor>
    <xdr:from>
      <xdr:col>21</xdr:col>
      <xdr:colOff>581025</xdr:colOff>
      <xdr:row>1</xdr:row>
      <xdr:rowOff>104775</xdr:rowOff>
    </xdr:from>
    <xdr:to>
      <xdr:col>22</xdr:col>
      <xdr:colOff>714376</xdr:colOff>
      <xdr:row>5</xdr:row>
      <xdr:rowOff>142876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38A33B35-474E-4BAC-8BD2-0E8970FC54EF}"/>
            </a:ext>
          </a:extLst>
        </xdr:cNvPr>
        <xdr:cNvSpPr/>
      </xdr:nvSpPr>
      <xdr:spPr>
        <a:xfrm>
          <a:off x="18440400" y="25717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6</a:t>
          </a:r>
        </a:p>
      </xdr:txBody>
    </xdr:sp>
    <xdr:clientData/>
  </xdr:twoCellAnchor>
  <xdr:twoCellAnchor>
    <xdr:from>
      <xdr:col>26</xdr:col>
      <xdr:colOff>561975</xdr:colOff>
      <xdr:row>1</xdr:row>
      <xdr:rowOff>85725</xdr:rowOff>
    </xdr:from>
    <xdr:to>
      <xdr:col>27</xdr:col>
      <xdr:colOff>695326</xdr:colOff>
      <xdr:row>5</xdr:row>
      <xdr:rowOff>123826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C26671BE-6216-4341-BD4E-D67399F8A839}"/>
            </a:ext>
          </a:extLst>
        </xdr:cNvPr>
        <xdr:cNvSpPr/>
      </xdr:nvSpPr>
      <xdr:spPr>
        <a:xfrm>
          <a:off x="22136100" y="2381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7</a:t>
          </a:r>
        </a:p>
      </xdr:txBody>
    </xdr:sp>
    <xdr:clientData/>
  </xdr:twoCellAnchor>
  <xdr:twoCellAnchor>
    <xdr:from>
      <xdr:col>0</xdr:col>
      <xdr:colOff>561975</xdr:colOff>
      <xdr:row>32</xdr:row>
      <xdr:rowOff>142875</xdr:rowOff>
    </xdr:from>
    <xdr:to>
      <xdr:col>1</xdr:col>
      <xdr:colOff>695326</xdr:colOff>
      <xdr:row>37</xdr:row>
      <xdr:rowOff>28576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0C948A51-67BC-4C44-A33D-66EF4313A403}"/>
            </a:ext>
          </a:extLst>
        </xdr:cNvPr>
        <xdr:cNvSpPr/>
      </xdr:nvSpPr>
      <xdr:spPr>
        <a:xfrm>
          <a:off x="561975" y="50673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8</a:t>
          </a:r>
        </a:p>
      </xdr:txBody>
    </xdr:sp>
    <xdr:clientData/>
  </xdr:twoCellAnchor>
  <xdr:twoCellAnchor>
    <xdr:from>
      <xdr:col>4</xdr:col>
      <xdr:colOff>552450</xdr:colOff>
      <xdr:row>32</xdr:row>
      <xdr:rowOff>171450</xdr:rowOff>
    </xdr:from>
    <xdr:to>
      <xdr:col>5</xdr:col>
      <xdr:colOff>685801</xdr:colOff>
      <xdr:row>37</xdr:row>
      <xdr:rowOff>57151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937A88B4-9795-4307-845E-D6C8C86D8FC6}"/>
            </a:ext>
          </a:extLst>
        </xdr:cNvPr>
        <xdr:cNvSpPr/>
      </xdr:nvSpPr>
      <xdr:spPr>
        <a:xfrm>
          <a:off x="4676775" y="509587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9</a:t>
          </a:r>
        </a:p>
      </xdr:txBody>
    </xdr:sp>
    <xdr:clientData/>
  </xdr:twoCellAnchor>
  <xdr:twoCellAnchor>
    <xdr:from>
      <xdr:col>14</xdr:col>
      <xdr:colOff>733425</xdr:colOff>
      <xdr:row>31</xdr:row>
      <xdr:rowOff>9525</xdr:rowOff>
    </xdr:from>
    <xdr:to>
      <xdr:col>15</xdr:col>
      <xdr:colOff>629921</xdr:colOff>
      <xdr:row>32</xdr:row>
      <xdr:rowOff>175895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id="{7A9EA940-3FC9-4525-8D5F-F5719DAF4A91}"/>
            </a:ext>
          </a:extLst>
        </xdr:cNvPr>
        <xdr:cNvSpPr/>
      </xdr:nvSpPr>
      <xdr:spPr>
        <a:xfrm>
          <a:off x="12982575" y="4781550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11</a:t>
          </a:r>
        </a:p>
      </xdr:txBody>
    </xdr:sp>
    <xdr:clientData/>
  </xdr:twoCellAnchor>
  <xdr:twoCellAnchor>
    <xdr:from>
      <xdr:col>17</xdr:col>
      <xdr:colOff>0</xdr:colOff>
      <xdr:row>31</xdr:row>
      <xdr:rowOff>9525</xdr:rowOff>
    </xdr:from>
    <xdr:to>
      <xdr:col>17</xdr:col>
      <xdr:colOff>639446</xdr:colOff>
      <xdr:row>32</xdr:row>
      <xdr:rowOff>175895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8B8CDBCE-26FA-4B75-8E8F-924BB9CEDFF8}"/>
            </a:ext>
          </a:extLst>
        </xdr:cNvPr>
        <xdr:cNvSpPr/>
      </xdr:nvSpPr>
      <xdr:spPr>
        <a:xfrm>
          <a:off x="14478000" y="4781550"/>
          <a:ext cx="639446" cy="31877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12</a:t>
          </a:r>
        </a:p>
      </xdr:txBody>
    </xdr:sp>
    <xdr:clientData/>
  </xdr:twoCellAnchor>
  <xdr:twoCellAnchor>
    <xdr:from>
      <xdr:col>18</xdr:col>
      <xdr:colOff>685800</xdr:colOff>
      <xdr:row>28</xdr:row>
      <xdr:rowOff>38100</xdr:rowOff>
    </xdr:from>
    <xdr:to>
      <xdr:col>20</xdr:col>
      <xdr:colOff>123825</xdr:colOff>
      <xdr:row>30</xdr:row>
      <xdr:rowOff>123824</xdr:rowOff>
    </xdr:to>
    <xdr:sp macro="" textlink="">
      <xdr:nvSpPr>
        <xdr:cNvPr id="13" name="Elipse 12">
          <a:extLst>
            <a:ext uri="{FF2B5EF4-FFF2-40B4-BE49-F238E27FC236}">
              <a16:creationId xmlns:a16="http://schemas.microsoft.com/office/drawing/2014/main" id="{B98A7F8E-B1CA-4B28-8F22-9F4D4435866B}"/>
            </a:ext>
          </a:extLst>
        </xdr:cNvPr>
        <xdr:cNvSpPr/>
      </xdr:nvSpPr>
      <xdr:spPr>
        <a:xfrm>
          <a:off x="15906750" y="4352925"/>
          <a:ext cx="1333500" cy="390524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000"/>
            <a:t>13</a:t>
          </a:r>
          <a:r>
            <a:rPr lang="es-MX" sz="2000" baseline="0"/>
            <a:t> y 14</a:t>
          </a:r>
          <a:endParaRPr lang="es-MX" sz="2000"/>
        </a:p>
      </xdr:txBody>
    </xdr:sp>
    <xdr:clientData/>
  </xdr:twoCellAnchor>
  <xdr:twoCellAnchor>
    <xdr:from>
      <xdr:col>5</xdr:col>
      <xdr:colOff>523874</xdr:colOff>
      <xdr:row>4</xdr:row>
      <xdr:rowOff>66674</xdr:rowOff>
    </xdr:from>
    <xdr:to>
      <xdr:col>11</xdr:col>
      <xdr:colOff>733424</xdr:colOff>
      <xdr:row>25</xdr:row>
      <xdr:rowOff>57149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7670337A-0FF9-42FE-AE83-47FA79B2E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105189</xdr:colOff>
      <xdr:row>3</xdr:row>
      <xdr:rowOff>31059</xdr:rowOff>
    </xdr:from>
    <xdr:to>
      <xdr:col>37</xdr:col>
      <xdr:colOff>48039</xdr:colOff>
      <xdr:row>23</xdr:row>
      <xdr:rowOff>31059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9799F762-22FE-4ADC-BEBC-DC656DDC3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404812</xdr:colOff>
      <xdr:row>34</xdr:row>
      <xdr:rowOff>95250</xdr:rowOff>
    </xdr:from>
    <xdr:to>
      <xdr:col>26</xdr:col>
      <xdr:colOff>519112</xdr:colOff>
      <xdr:row>52</xdr:row>
      <xdr:rowOff>95250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0A099C8-3F0D-4AA7-83D0-8D6E3E2CB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328612</xdr:colOff>
      <xdr:row>58</xdr:row>
      <xdr:rowOff>9525</xdr:rowOff>
    </xdr:from>
    <xdr:to>
      <xdr:col>23</xdr:col>
      <xdr:colOff>104775</xdr:colOff>
      <xdr:row>82</xdr:row>
      <xdr:rowOff>133350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7A18295-43FB-4A3C-9D62-96E96D98B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34</xdr:row>
      <xdr:rowOff>95250</xdr:rowOff>
    </xdr:from>
    <xdr:to>
      <xdr:col>33</xdr:col>
      <xdr:colOff>581025</xdr:colOff>
      <xdr:row>45</xdr:row>
      <xdr:rowOff>104775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DD0DFE20-7C6F-4CDB-8119-79BF5F842737}"/>
            </a:ext>
          </a:extLst>
        </xdr:cNvPr>
        <xdr:cNvSpPr txBox="1"/>
      </xdr:nvSpPr>
      <xdr:spPr>
        <a:xfrm>
          <a:off x="22431375" y="5372100"/>
          <a:ext cx="4924425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Función de sobrevivientes:  l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es-MX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 función representa el número de personas de la generación inicial que llegaron con vida a la edad exacta "x".  El valor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representa el tamaño de la cohorte inicial (nacimientos) y se conoce como "raíz de la tabla".  Como se está trabajando con un modelo teórico, se acostumbra hacerlo con una raíz de 100 000.  Por otro lado, se acostumbra representar con w (omega) la edad a la que muere el último miembro de la generación, por lo que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0.</a:t>
          </a:r>
        </a:p>
        <a:p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 función l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 decreciente y presenta una curvatura hacia arriba</a:t>
          </a:r>
          <a:r>
            <a:rPr lang="es-MX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 constante</a:t>
          </a:r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los primeros años, debida a la fuerte mortalidad. </a:t>
          </a:r>
        </a:p>
        <a:p>
          <a:endParaRPr lang="es-MX" sz="1100"/>
        </a:p>
      </xdr:txBody>
    </xdr:sp>
    <xdr:clientData/>
  </xdr:twoCellAnchor>
  <xdr:twoCellAnchor>
    <xdr:from>
      <xdr:col>23</xdr:col>
      <xdr:colOff>200025</xdr:colOff>
      <xdr:row>58</xdr:row>
      <xdr:rowOff>28575</xdr:rowOff>
    </xdr:from>
    <xdr:to>
      <xdr:col>29</xdr:col>
      <xdr:colOff>685800</xdr:colOff>
      <xdr:row>65</xdr:row>
      <xdr:rowOff>28575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B2240391-F794-48DF-85E3-DB329FFA8B86}"/>
            </a:ext>
          </a:extLst>
        </xdr:cNvPr>
        <xdr:cNvSpPr txBox="1"/>
      </xdr:nvSpPr>
      <xdr:spPr>
        <a:xfrm>
          <a:off x="19545300" y="8963025"/>
          <a:ext cx="4943475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Función de probabilidad de muerte:  q</a:t>
          </a:r>
          <a:r>
            <a:rPr lang="es-MX" sz="11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endParaRPr lang="es-MX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 función va a representar, la probabilidad asociada a que una persona perteneciente a la cohorte hipotética muera a la edad cumplida x (muera en el año comprendido entre edades "x" y "x+1").  De acuerdo con el concepto de probabilidad se tiene que, q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 una relación entre d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 l</a:t>
          </a:r>
          <a:r>
            <a:rPr lang="es-MX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es decir, una relación entre los casos favorables (defunciones ocurridos a la edad cumplida "x")y el total de casos (sobrevivientes a la edad "x"). </a:t>
          </a:r>
        </a:p>
        <a:p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28</xdr:row>
      <xdr:rowOff>57150</xdr:rowOff>
    </xdr:from>
    <xdr:to>
      <xdr:col>18</xdr:col>
      <xdr:colOff>266700</xdr:colOff>
      <xdr:row>46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398A50-9359-40A7-8C45-B9DEF112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585787</xdr:colOff>
      <xdr:row>7</xdr:row>
      <xdr:rowOff>123825</xdr:rowOff>
    </xdr:from>
    <xdr:to>
      <xdr:col>12</xdr:col>
      <xdr:colOff>604837</xdr:colOff>
      <xdr:row>24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6B8BDF-A0E8-4BAF-8E82-868CD734D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7</xdr:row>
      <xdr:rowOff>123825</xdr:rowOff>
    </xdr:from>
    <xdr:to>
      <xdr:col>19</xdr:col>
      <xdr:colOff>381000</xdr:colOff>
      <xdr:row>24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51BD2D-7C6C-4003-B99F-EE6E3C97A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7</xdr:row>
      <xdr:rowOff>142875</xdr:rowOff>
    </xdr:from>
    <xdr:to>
      <xdr:col>6</xdr:col>
      <xdr:colOff>295275</xdr:colOff>
      <xdr:row>24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12A70F9-588E-413A-90D9-96DDE3F28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695325</xdr:colOff>
      <xdr:row>25</xdr:row>
      <xdr:rowOff>28575</xdr:rowOff>
    </xdr:from>
    <xdr:to>
      <xdr:col>8</xdr:col>
      <xdr:colOff>85726</xdr:colOff>
      <xdr:row>29</xdr:row>
      <xdr:rowOff>114301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0458BAF3-6226-4194-9F65-7AB72D501A07}"/>
            </a:ext>
          </a:extLst>
        </xdr:cNvPr>
        <xdr:cNvSpPr/>
      </xdr:nvSpPr>
      <xdr:spPr>
        <a:xfrm>
          <a:off x="5153025" y="40100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9</a:t>
          </a:r>
        </a:p>
      </xdr:txBody>
    </xdr:sp>
    <xdr:clientData/>
  </xdr:twoCellAnchor>
  <xdr:twoCellAnchor>
    <xdr:from>
      <xdr:col>12</xdr:col>
      <xdr:colOff>714375</xdr:colOff>
      <xdr:row>25</xdr:row>
      <xdr:rowOff>19050</xdr:rowOff>
    </xdr:from>
    <xdr:to>
      <xdr:col>14</xdr:col>
      <xdr:colOff>104776</xdr:colOff>
      <xdr:row>29</xdr:row>
      <xdr:rowOff>104776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6358A0B1-CD65-437C-8D35-8EE67992E042}"/>
            </a:ext>
          </a:extLst>
        </xdr:cNvPr>
        <xdr:cNvSpPr/>
      </xdr:nvSpPr>
      <xdr:spPr>
        <a:xfrm>
          <a:off x="10077450" y="40005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10</a:t>
          </a:r>
        </a:p>
      </xdr:txBody>
    </xdr:sp>
    <xdr:clientData/>
  </xdr:twoCellAnchor>
  <xdr:twoCellAnchor>
    <xdr:from>
      <xdr:col>18</xdr:col>
      <xdr:colOff>685800</xdr:colOff>
      <xdr:row>25</xdr:row>
      <xdr:rowOff>28575</xdr:rowOff>
    </xdr:from>
    <xdr:to>
      <xdr:col>20</xdr:col>
      <xdr:colOff>76201</xdr:colOff>
      <xdr:row>29</xdr:row>
      <xdr:rowOff>114301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85846287-7DCB-4883-B44F-4668BAC0080D}"/>
            </a:ext>
          </a:extLst>
        </xdr:cNvPr>
        <xdr:cNvSpPr/>
      </xdr:nvSpPr>
      <xdr:spPr>
        <a:xfrm>
          <a:off x="14506575" y="40100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11</a:t>
          </a:r>
        </a:p>
      </xdr:txBody>
    </xdr:sp>
    <xdr:clientData/>
  </xdr:twoCellAnchor>
  <xdr:twoCellAnchor>
    <xdr:from>
      <xdr:col>22</xdr:col>
      <xdr:colOff>571500</xdr:colOff>
      <xdr:row>23</xdr:row>
      <xdr:rowOff>142875</xdr:rowOff>
    </xdr:from>
    <xdr:to>
      <xdr:col>23</xdr:col>
      <xdr:colOff>704851</xdr:colOff>
      <xdr:row>28</xdr:row>
      <xdr:rowOff>76201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1AF59CB2-A775-4581-9ECA-42B5D908A6A4}"/>
            </a:ext>
          </a:extLst>
        </xdr:cNvPr>
        <xdr:cNvSpPr/>
      </xdr:nvSpPr>
      <xdr:spPr>
        <a:xfrm>
          <a:off x="17364075" y="3819525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12</a:t>
          </a:r>
        </a:p>
      </xdr:txBody>
    </xdr:sp>
    <xdr:clientData/>
  </xdr:twoCellAnchor>
  <xdr:twoCellAnchor>
    <xdr:from>
      <xdr:col>30</xdr:col>
      <xdr:colOff>704850</xdr:colOff>
      <xdr:row>25</xdr:row>
      <xdr:rowOff>19050</xdr:rowOff>
    </xdr:from>
    <xdr:to>
      <xdr:col>32</xdr:col>
      <xdr:colOff>95251</xdr:colOff>
      <xdr:row>29</xdr:row>
      <xdr:rowOff>104776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369915B3-8934-4ACF-BAA7-476EBE67FE5E}"/>
            </a:ext>
          </a:extLst>
        </xdr:cNvPr>
        <xdr:cNvSpPr/>
      </xdr:nvSpPr>
      <xdr:spPr>
        <a:xfrm>
          <a:off x="23441025" y="40005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13</a:t>
          </a:r>
        </a:p>
      </xdr:txBody>
    </xdr:sp>
    <xdr:clientData/>
  </xdr:twoCellAnchor>
  <xdr:twoCellAnchor>
    <xdr:from>
      <xdr:col>36</xdr:col>
      <xdr:colOff>714375</xdr:colOff>
      <xdr:row>25</xdr:row>
      <xdr:rowOff>19050</xdr:rowOff>
    </xdr:from>
    <xdr:to>
      <xdr:col>38</xdr:col>
      <xdr:colOff>104776</xdr:colOff>
      <xdr:row>29</xdr:row>
      <xdr:rowOff>104776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98C73E93-1E71-4F34-956A-0F2E2FBD1C4A}"/>
            </a:ext>
          </a:extLst>
        </xdr:cNvPr>
        <xdr:cNvSpPr/>
      </xdr:nvSpPr>
      <xdr:spPr>
        <a:xfrm>
          <a:off x="27908250" y="4000500"/>
          <a:ext cx="876301" cy="695326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3200"/>
            <a:t>14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360947</xdr:colOff>
      <xdr:row>23</xdr:row>
      <xdr:rowOff>182478</xdr:rowOff>
    </xdr:from>
    <xdr:to>
      <xdr:col>17</xdr:col>
      <xdr:colOff>10027</xdr:colOff>
      <xdr:row>44</xdr:row>
      <xdr:rowOff>10027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FFDE98-8A27-4025-B93A-CF0C80A1A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356719</xdr:colOff>
      <xdr:row>27</xdr:row>
      <xdr:rowOff>94504</xdr:rowOff>
    </xdr:from>
    <xdr:to>
      <xdr:col>21</xdr:col>
      <xdr:colOff>569630</xdr:colOff>
      <xdr:row>46</xdr:row>
      <xdr:rowOff>84045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6193A1A-F458-4F7A-92A9-44D818099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8</xdr:row>
      <xdr:rowOff>16933</xdr:rowOff>
    </xdr:from>
    <xdr:to>
      <xdr:col>18</xdr:col>
      <xdr:colOff>447675</xdr:colOff>
      <xdr:row>24</xdr:row>
      <xdr:rowOff>66463</xdr:rowOff>
    </xdr:to>
    <xdr:graphicFrame macro="">
      <xdr:nvGraphicFramePr>
        <xdr:cNvPr id="2" name="3 Gráfico">
          <a:extLst>
            <a:ext uri="{FF2B5EF4-FFF2-40B4-BE49-F238E27FC236}">
              <a16:creationId xmlns:a16="http://schemas.microsoft.com/office/drawing/2014/main" id="{95881A5C-9AFC-4F71-BB52-2733487AC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201083</xdr:colOff>
      <xdr:row>37</xdr:row>
      <xdr:rowOff>119592</xdr:rowOff>
    </xdr:from>
    <xdr:ext cx="600075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5 CuadroTexto">
              <a:extLst>
                <a:ext uri="{FF2B5EF4-FFF2-40B4-BE49-F238E27FC236}">
                  <a16:creationId xmlns:a16="http://schemas.microsoft.com/office/drawing/2014/main" id="{9AB7A8B8-61D2-4CCA-93AC-2289B55912E5}"/>
                </a:ext>
              </a:extLst>
            </xdr:cNvPr>
            <xdr:cNvSpPr txBox="1"/>
          </xdr:nvSpPr>
          <xdr:spPr>
            <a:xfrm>
              <a:off x="782108" y="5853642"/>
              <a:ext cx="60007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100" b="0" i="1">
                            <a:latin typeface="Cambria Math"/>
                          </a:rPr>
                          <m:t>𝑚</m:t>
                        </m:r>
                      </m:e>
                    </m:acc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3" name="5 CuadroTexto">
              <a:extLst>
                <a:ext uri="{FF2B5EF4-FFF2-40B4-BE49-F238E27FC236}">
                  <a16:creationId xmlns:a16="http://schemas.microsoft.com/office/drawing/2014/main" id="{9AB7A8B8-61D2-4CCA-93AC-2289B55912E5}"/>
                </a:ext>
              </a:extLst>
            </xdr:cNvPr>
            <xdr:cNvSpPr txBox="1"/>
          </xdr:nvSpPr>
          <xdr:spPr>
            <a:xfrm>
              <a:off x="782108" y="5853642"/>
              <a:ext cx="60007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s-MX" sz="1100" b="0" i="0">
                  <a:latin typeface="Cambria Math"/>
                </a:rPr>
                <a:t>𝑚</a:t>
              </a:r>
              <a:r>
                <a:rPr lang="es-MX" sz="1100" b="0" i="0">
                  <a:latin typeface="Cambria Math" panose="02040503050406030204" pitchFamily="18" charset="0"/>
                </a:rPr>
                <a:t> ̅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5</xdr:col>
      <xdr:colOff>436246</xdr:colOff>
      <xdr:row>1</xdr:row>
      <xdr:rowOff>144780</xdr:rowOff>
    </xdr:from>
    <xdr:to>
      <xdr:col>7</xdr:col>
      <xdr:colOff>579120</xdr:colOff>
      <xdr:row>5</xdr:row>
      <xdr:rowOff>83215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5 CuadroTexto">
              <a:extLst>
                <a:ext uri="{FF2B5EF4-FFF2-40B4-BE49-F238E27FC236}">
                  <a16:creationId xmlns:a16="http://schemas.microsoft.com/office/drawing/2014/main" id="{D7C1ABFC-D35C-49B2-9FC7-CDAA8976F4BC}"/>
                </a:ext>
              </a:extLst>
            </xdr:cNvPr>
            <xdr:cNvSpPr txBox="1"/>
          </xdr:nvSpPr>
          <xdr:spPr>
            <a:xfrm>
              <a:off x="5560696" y="335280"/>
              <a:ext cx="2019299" cy="54803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200" b="0" i="1">
                        <a:latin typeface="Cambria Math"/>
                        <a:ea typeface="Cambria Math"/>
                      </a:rPr>
                      <m:t>𝑇𝐵</m:t>
                    </m:r>
                    <m:sSup>
                      <m:sSup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pPr>
                      <m:e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𝑁</m:t>
                        </m:r>
                      </m:e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𝑡</m:t>
                        </m:r>
                      </m:sup>
                    </m:sSup>
                    <m:r>
                      <a:rPr lang="es-MX" sz="1200" b="0" i="1">
                        <a:latin typeface="Cambria Math"/>
                        <a:ea typeface="Cambria Math"/>
                      </a:rPr>
                      <m:t>=</m:t>
                    </m:r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20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𝑁</m:t>
                            </m:r>
                          </m:e>
                          <m:sub>
                            <m:r>
                              <a:rPr lang="es-ES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𝑀𝑢𝑗𝑒𝑟𝑒𝑠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𝑡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𝑃</m:t>
                            </m:r>
                          </m:e>
                          <m:sub>
                            <m:r>
                              <a:rPr lang="es-ES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𝑀𝑢𝑗𝑒𝑟𝑒𝑠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𝑡</m:t>
                            </m:r>
                          </m:sup>
                        </m:sSubSup>
                      </m:den>
                    </m:f>
                    <m:r>
                      <a:rPr lang="es-MX" sz="1200" b="0" i="1">
                        <a:latin typeface="Cambria Math"/>
                        <a:ea typeface="Cambria Math"/>
                      </a:rPr>
                      <m:t>∗1000</m:t>
                    </m:r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4" name="5 CuadroTexto">
              <a:extLst>
                <a:ext uri="{FF2B5EF4-FFF2-40B4-BE49-F238E27FC236}">
                  <a16:creationId xmlns:a16="http://schemas.microsoft.com/office/drawing/2014/main" id="{D7C1ABFC-D35C-49B2-9FC7-CDAA8976F4BC}"/>
                </a:ext>
              </a:extLst>
            </xdr:cNvPr>
            <xdr:cNvSpPr txBox="1"/>
          </xdr:nvSpPr>
          <xdr:spPr>
            <a:xfrm>
              <a:off x="5560696" y="335280"/>
              <a:ext cx="2019299" cy="54803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200" b="0" i="0">
                  <a:latin typeface="Cambria Math"/>
                  <a:ea typeface="Cambria Math"/>
                </a:rPr>
                <a:t>𝑇𝐵𝑁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^</a:t>
              </a:r>
              <a:r>
                <a:rPr lang="es-MX" sz="1200" b="0" i="0">
                  <a:latin typeface="Cambria Math"/>
                  <a:ea typeface="Cambria Math"/>
                </a:rPr>
                <a:t>𝑡=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</a:t>
              </a:r>
              <a:r>
                <a:rPr lang="es-MX" sz="1200" b="0" i="0">
                  <a:latin typeface="Cambria Math"/>
                  <a:ea typeface="Cambria Math"/>
                </a:rPr>
                <a:t>𝑁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  <a:ea typeface="Cambria Math"/>
                </a:rPr>
                <a:t>𝑀𝑢𝑗𝑒𝑟𝑒𝑠^</a:t>
              </a:r>
              <a:r>
                <a:rPr lang="es-MX" sz="1200" b="0" i="0">
                  <a:latin typeface="Cambria Math"/>
                  <a:ea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)/(</a:t>
              </a:r>
              <a:r>
                <a:rPr lang="es-MX" sz="1200" b="0" i="0">
                  <a:latin typeface="Cambria Math"/>
                  <a:ea typeface="Cambria Math"/>
                </a:rPr>
                <a:t>𝑃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es-ES" sz="1200" b="0" i="0">
                  <a:latin typeface="Cambria Math" panose="02040503050406030204" pitchFamily="18" charset="0"/>
                  <a:ea typeface="Cambria Math"/>
                </a:rPr>
                <a:t>𝑀𝑢𝑗𝑒𝑟𝑒𝑠^</a:t>
              </a:r>
              <a:r>
                <a:rPr lang="es-MX" sz="1200" b="0" i="0">
                  <a:latin typeface="Cambria Math"/>
                  <a:ea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 )</a:t>
              </a:r>
              <a:r>
                <a:rPr lang="es-MX" sz="1200" b="0" i="0">
                  <a:latin typeface="Cambria Math"/>
                  <a:ea typeface="Cambria Math"/>
                </a:rPr>
                <a:t>∗1000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5</xdr:col>
      <xdr:colOff>459106</xdr:colOff>
      <xdr:row>7</xdr:row>
      <xdr:rowOff>70485</xdr:rowOff>
    </xdr:from>
    <xdr:to>
      <xdr:col>7</xdr:col>
      <xdr:colOff>632460</xdr:colOff>
      <xdr:row>10</xdr:row>
      <xdr:rowOff>138685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5 CuadroTexto">
              <a:extLst>
                <a:ext uri="{FF2B5EF4-FFF2-40B4-BE49-F238E27FC236}">
                  <a16:creationId xmlns:a16="http://schemas.microsoft.com/office/drawing/2014/main" id="{ABD05C1E-A151-40DE-8663-1500EA3020A5}"/>
                </a:ext>
              </a:extLst>
            </xdr:cNvPr>
            <xdr:cNvSpPr txBox="1"/>
          </xdr:nvSpPr>
          <xdr:spPr>
            <a:xfrm>
              <a:off x="5583556" y="1175385"/>
              <a:ext cx="2049779" cy="525400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pPr>
                      <m:e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𝑇𝐹𝐺</m:t>
                        </m:r>
                      </m:e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𝑡</m:t>
                        </m:r>
                      </m:sup>
                    </m:sSup>
                    <m:r>
                      <a:rPr lang="es-MX" sz="1200" b="0" i="1">
                        <a:latin typeface="Cambria Math"/>
                        <a:ea typeface="Cambria Math"/>
                      </a:rPr>
                      <m:t>=</m:t>
                    </m:r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20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𝑁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𝑀𝑢𝑗𝑒𝑟𝑒𝑠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𝑡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𝑃𝐹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15−49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𝑡</m:t>
                            </m:r>
                          </m:sup>
                        </m:sSubSup>
                      </m:den>
                    </m:f>
                    <m:r>
                      <a:rPr lang="es-MX" sz="1200" b="0" i="1">
                        <a:latin typeface="Cambria Math"/>
                        <a:ea typeface="Cambria Math"/>
                      </a:rPr>
                      <m:t>∗1000</m:t>
                    </m:r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5" name="5 CuadroTexto">
              <a:extLst>
                <a:ext uri="{FF2B5EF4-FFF2-40B4-BE49-F238E27FC236}">
                  <a16:creationId xmlns:a16="http://schemas.microsoft.com/office/drawing/2014/main" id="{ABD05C1E-A151-40DE-8663-1500EA3020A5}"/>
                </a:ext>
              </a:extLst>
            </xdr:cNvPr>
            <xdr:cNvSpPr txBox="1"/>
          </xdr:nvSpPr>
          <xdr:spPr>
            <a:xfrm>
              <a:off x="5583556" y="1175385"/>
              <a:ext cx="2049779" cy="525400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〖</a:t>
              </a:r>
              <a:r>
                <a:rPr lang="es-MX" sz="1200" b="0" i="0">
                  <a:latin typeface="Cambria Math"/>
                  <a:ea typeface="Cambria Math"/>
                </a:rPr>
                <a:t>𝑇𝐹𝐺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〗^</a:t>
              </a:r>
              <a:r>
                <a:rPr lang="es-MX" sz="1200" b="0" i="0">
                  <a:latin typeface="Cambria Math"/>
                  <a:ea typeface="Cambria Math"/>
                </a:rPr>
                <a:t>𝑡=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</a:t>
              </a:r>
              <a:r>
                <a:rPr lang="es-MX" sz="1200" b="0" i="0">
                  <a:latin typeface="Cambria Math"/>
                  <a:ea typeface="Cambria Math"/>
                </a:rPr>
                <a:t>𝑁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_𝑀𝑢𝑗𝑒𝑟𝑒𝑠^</a:t>
              </a:r>
              <a:r>
                <a:rPr lang="es-MX" sz="1200" b="0" i="0">
                  <a:latin typeface="Cambria Math"/>
                  <a:ea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)/(〖</a:t>
              </a:r>
              <a:r>
                <a:rPr lang="es-MX" sz="1200" b="0" i="0">
                  <a:latin typeface="Cambria Math"/>
                  <a:ea typeface="Cambria Math"/>
                </a:rPr>
                <a:t>𝑃𝐹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〗_(</a:t>
              </a:r>
              <a:r>
                <a:rPr lang="es-MX" sz="1200" b="0" i="0">
                  <a:latin typeface="Cambria Math"/>
                  <a:ea typeface="Cambria Math"/>
                </a:rPr>
                <a:t>15−49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 )</a:t>
              </a:r>
              <a:r>
                <a:rPr lang="es-MX" sz="1200" b="0" i="0">
                  <a:latin typeface="Cambria Math"/>
                  <a:ea typeface="Cambria Math"/>
                </a:rPr>
                <a:t>∗1000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8</xdr:col>
      <xdr:colOff>219075</xdr:colOff>
      <xdr:row>6</xdr:row>
      <xdr:rowOff>135255</xdr:rowOff>
    </xdr:from>
    <xdr:to>
      <xdr:col>9</xdr:col>
      <xdr:colOff>1049655</xdr:colOff>
      <xdr:row>12</xdr:row>
      <xdr:rowOff>111565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5 CuadroTexto">
              <a:extLst>
                <a:ext uri="{FF2B5EF4-FFF2-40B4-BE49-F238E27FC236}">
                  <a16:creationId xmlns:a16="http://schemas.microsoft.com/office/drawing/2014/main" id="{4A549CA3-B40A-4A7C-80B5-A858BE5B9894}"/>
                </a:ext>
              </a:extLst>
            </xdr:cNvPr>
            <xdr:cNvSpPr txBox="1"/>
          </xdr:nvSpPr>
          <xdr:spPr>
            <a:xfrm>
              <a:off x="8334375" y="1087755"/>
              <a:ext cx="1945005" cy="88118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Pre>
                      <m:sPre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PrePr>
                      <m:sub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𝑛</m:t>
                        </m:r>
                      </m:sub>
                      <m:sup/>
                      <m:e>
                        <m:sSubSup>
                          <m:sSubSupPr>
                            <m:ctrlPr>
                              <a:rPr lang="es-MX" sz="1200" i="1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</a:rPr>
                              <m:t>𝑓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/>
                              </a:rPr>
                              <m:t>𝑥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</a:rPr>
                              <m:t>𝑡</m:t>
                            </m:r>
                          </m:sup>
                        </m:sSubSup>
                      </m:e>
                    </m:sPre>
                    <m:r>
                      <a:rPr lang="es-MX" sz="1200" b="0" i="1">
                        <a:latin typeface="Cambria Math"/>
                        <a:ea typeface="Cambria Math"/>
                      </a:rPr>
                      <m:t>=</m:t>
                    </m:r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𝑁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,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+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𝑛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𝑡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Sup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𝑃𝐹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,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+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𝑛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𝑡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  <a:p>
              <a:endParaRPr lang="es-MX" sz="1200" i="1">
                <a:latin typeface="Cambria Math"/>
                <a:ea typeface="Cambria Math"/>
              </a:endParaRPr>
            </a:p>
            <a:p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200" b="0" i="1">
                        <a:latin typeface="Cambria Math"/>
                        <a:ea typeface="Cambria Math"/>
                      </a:rPr>
                      <m:t>𝑥</m:t>
                    </m:r>
                    <m:r>
                      <a:rPr lang="es-MX" sz="1200" b="0" i="1">
                        <a:latin typeface="Cambria Math"/>
                        <a:ea typeface="Cambria Math"/>
                      </a:rPr>
                      <m:t>=15, 20, 25,…,45</m:t>
                    </m:r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6" name="5 CuadroTexto">
              <a:extLst>
                <a:ext uri="{FF2B5EF4-FFF2-40B4-BE49-F238E27FC236}">
                  <a16:creationId xmlns:a16="http://schemas.microsoft.com/office/drawing/2014/main" id="{4A549CA3-B40A-4A7C-80B5-A858BE5B9894}"/>
                </a:ext>
              </a:extLst>
            </xdr:cNvPr>
            <xdr:cNvSpPr txBox="1"/>
          </xdr:nvSpPr>
          <xdr:spPr>
            <a:xfrm>
              <a:off x="8334375" y="1087755"/>
              <a:ext cx="1945005" cy="88118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(_</a:t>
              </a:r>
              <a:r>
                <a:rPr lang="es-MX" sz="1200" b="0" i="0">
                  <a:latin typeface="Cambria Math"/>
                  <a:ea typeface="Cambria Math"/>
                </a:rPr>
                <a:t>𝑛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^)</a:t>
              </a:r>
              <a:r>
                <a:rPr lang="es-MX" sz="1200" b="0" i="0">
                  <a:latin typeface="Cambria Math"/>
                </a:rPr>
                <a:t>𝑓</a:t>
              </a:r>
              <a:r>
                <a:rPr lang="es-MX" sz="1200" b="0" i="0">
                  <a:latin typeface="Cambria Math" panose="02040503050406030204" pitchFamily="18" charset="0"/>
                </a:rPr>
                <a:t>_</a:t>
              </a:r>
              <a:r>
                <a:rPr lang="es-MX" sz="1200" b="0" i="0">
                  <a:latin typeface="Cambria Math"/>
                </a:rPr>
                <a:t>𝑥</a:t>
              </a:r>
              <a:r>
                <a:rPr lang="es-MX" sz="1200" b="0" i="0">
                  <a:latin typeface="Cambria Math" panose="02040503050406030204" pitchFamily="18" charset="0"/>
                </a:rPr>
                <a:t>^</a:t>
              </a:r>
              <a:r>
                <a:rPr lang="es-MX" sz="1200" b="0" i="0">
                  <a:latin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</a:rPr>
                <a:t> </a:t>
              </a:r>
              <a:r>
                <a:rPr lang="es-MX" sz="1200" b="0" i="0">
                  <a:latin typeface="Cambria Math"/>
                  <a:ea typeface="Cambria Math"/>
                </a:rPr>
                <a:t>=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</a:t>
              </a:r>
              <a:r>
                <a:rPr lang="es-MX" sz="1200" b="0" i="0">
                  <a:latin typeface="Cambria Math"/>
                  <a:ea typeface="Cambria Math"/>
                </a:rPr>
                <a:t>𝑁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_(</a:t>
              </a:r>
              <a:r>
                <a:rPr lang="es-MX" sz="1200" b="0" i="0">
                  <a:latin typeface="Cambria Math"/>
                  <a:ea typeface="Cambria Math"/>
                </a:rPr>
                <a:t>𝑥,𝑥+𝑛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)/(〖</a:t>
              </a:r>
              <a:r>
                <a:rPr lang="es-MX" sz="1200" b="0" i="0">
                  <a:latin typeface="Cambria Math"/>
                  <a:ea typeface="Cambria Math"/>
                </a:rPr>
                <a:t>𝑃𝐹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〗_(</a:t>
              </a:r>
              <a:r>
                <a:rPr lang="es-MX" sz="1200" b="0" i="0">
                  <a:latin typeface="Cambria Math"/>
                  <a:ea typeface="Cambria Math"/>
                </a:rPr>
                <a:t>𝑥,𝑥+𝑛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 )</a:t>
              </a:r>
              <a:endParaRPr lang="es-MX" sz="1200" b="0" i="1">
                <a:latin typeface="Cambria Math"/>
                <a:ea typeface="Cambria Math"/>
              </a:endParaRPr>
            </a:p>
            <a:p>
              <a:endParaRPr lang="es-MX" sz="1200" i="1">
                <a:latin typeface="Cambria Math"/>
                <a:ea typeface="Cambria Math"/>
              </a:endParaRPr>
            </a:p>
            <a:p>
              <a:pPr algn="ctr"/>
              <a:r>
                <a:rPr lang="es-MX" sz="1200" b="0" i="0">
                  <a:latin typeface="Cambria Math"/>
                  <a:ea typeface="Cambria Math"/>
                </a:rPr>
                <a:t>𝑥=15, 20, 25,…,45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5</xdr:col>
      <xdr:colOff>274320</xdr:colOff>
      <xdr:row>42</xdr:row>
      <xdr:rowOff>91440</xdr:rowOff>
    </xdr:from>
    <xdr:to>
      <xdr:col>7</xdr:col>
      <xdr:colOff>243840</xdr:colOff>
      <xdr:row>46</xdr:row>
      <xdr:rowOff>96175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5 CuadroTexto">
              <a:extLst>
                <a:ext uri="{FF2B5EF4-FFF2-40B4-BE49-F238E27FC236}">
                  <a16:creationId xmlns:a16="http://schemas.microsoft.com/office/drawing/2014/main" id="{4964325B-DD70-4C76-8B69-92376D71DD0C}"/>
                </a:ext>
              </a:extLst>
            </xdr:cNvPr>
            <xdr:cNvSpPr txBox="1"/>
          </xdr:nvSpPr>
          <xdr:spPr>
            <a:xfrm>
              <a:off x="5398770" y="6616065"/>
              <a:ext cx="1845945" cy="61433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200" b="0" i="1">
                        <a:latin typeface="Cambria Math"/>
                        <a:ea typeface="Cambria Math"/>
                      </a:rPr>
                      <m:t>𝑇𝐺</m:t>
                    </m:r>
                    <m:sSup>
                      <m:sSup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pPr>
                      <m:e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𝐹</m:t>
                        </m:r>
                      </m:e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𝑡</m:t>
                        </m:r>
                      </m:sup>
                    </m:sSup>
                    <m:r>
                      <a:rPr lang="es-MX" sz="1200" b="0" i="1">
                        <a:latin typeface="Cambria Math"/>
                        <a:ea typeface="Cambria Math"/>
                      </a:rPr>
                      <m:t>=5 ∗ </m:t>
                    </m:r>
                    <m:nary>
                      <m:naryPr>
                        <m:chr m:val="∑"/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s-MX" sz="1200" b="0" i="1">
                            <a:latin typeface="Cambria Math"/>
                            <a:ea typeface="Cambria Math"/>
                          </a:rPr>
                          <m:t>𝑥</m:t>
                        </m:r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=15</m:t>
                        </m:r>
                      </m:sub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45</m:t>
                        </m:r>
                      </m:sup>
                      <m:e>
                        <m:sPre>
                          <m:sPre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PrePr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𝑛</m:t>
                            </m:r>
                          </m:sub>
                          <m:sup/>
                          <m:e>
                            <m:sSubSup>
                              <m:sSubSupPr>
                                <m:ctrlPr>
                                  <a:rPr lang="es-MX" sz="1200" i="1">
                                    <a:latin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s-MX" sz="1200" b="0" i="1">
                                    <a:latin typeface="Cambria Math"/>
                                  </a:rPr>
                                  <m:t>𝑓</m:t>
                                </m:r>
                              </m:e>
                              <m:sub>
                                <m:r>
                                  <a:rPr lang="es-MX" sz="1200" b="0" i="1">
                                    <a:latin typeface="Cambria Math"/>
                                  </a:rPr>
                                  <m:t>𝑥</m:t>
                                </m:r>
                              </m:sub>
                              <m:sup>
                                <m:r>
                                  <a:rPr lang="es-MX" sz="1200" b="0" i="1">
                                    <a:latin typeface="Cambria Math"/>
                                  </a:rPr>
                                  <m:t>𝑡</m:t>
                                </m:r>
                              </m:sup>
                            </m:sSubSup>
                          </m:e>
                        </m:sPre>
                      </m:e>
                    </m:nary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7" name="5 CuadroTexto">
              <a:extLst>
                <a:ext uri="{FF2B5EF4-FFF2-40B4-BE49-F238E27FC236}">
                  <a16:creationId xmlns:a16="http://schemas.microsoft.com/office/drawing/2014/main" id="{4964325B-DD70-4C76-8B69-92376D71DD0C}"/>
                </a:ext>
              </a:extLst>
            </xdr:cNvPr>
            <xdr:cNvSpPr txBox="1"/>
          </xdr:nvSpPr>
          <xdr:spPr>
            <a:xfrm>
              <a:off x="5398770" y="6616065"/>
              <a:ext cx="1845945" cy="61433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200" b="0" i="0">
                  <a:latin typeface="Cambria Math"/>
                  <a:ea typeface="Cambria Math"/>
                </a:rPr>
                <a:t>𝑇𝐺𝐹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^</a:t>
              </a:r>
              <a:r>
                <a:rPr lang="es-MX" sz="1200" b="0" i="0">
                  <a:latin typeface="Cambria Math"/>
                  <a:ea typeface="Cambria Math"/>
                </a:rPr>
                <a:t>𝑡=5 ∗ 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∑_(</a:t>
              </a:r>
              <a:r>
                <a:rPr lang="es-MX" sz="1200" b="0" i="0">
                  <a:latin typeface="Cambria Math"/>
                  <a:ea typeface="Cambria Math"/>
                </a:rPr>
                <a:t>𝑥=15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45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▒(_𝑛^)</a:t>
              </a:r>
              <a:r>
                <a:rPr lang="es-MX" sz="1200" b="0" i="0">
                  <a:latin typeface="Cambria Math"/>
                </a:rPr>
                <a:t>𝑓</a:t>
              </a:r>
              <a:r>
                <a:rPr lang="es-MX" sz="1200" b="0" i="0">
                  <a:latin typeface="Cambria Math" panose="02040503050406030204" pitchFamily="18" charset="0"/>
                </a:rPr>
                <a:t>_</a:t>
              </a:r>
              <a:r>
                <a:rPr lang="es-MX" sz="1200" b="0" i="0">
                  <a:latin typeface="Cambria Math"/>
                </a:rPr>
                <a:t>𝑥</a:t>
              </a:r>
              <a:r>
                <a:rPr lang="es-MX" sz="1200" b="0" i="0">
                  <a:latin typeface="Cambria Math" panose="02040503050406030204" pitchFamily="18" charset="0"/>
                </a:rPr>
                <a:t>^</a:t>
              </a:r>
              <a:r>
                <a:rPr lang="es-MX" sz="1200" b="0" i="0">
                  <a:latin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</a:rPr>
                <a:t>  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5</xdr:col>
      <xdr:colOff>350520</xdr:colOff>
      <xdr:row>49</xdr:row>
      <xdr:rowOff>38100</xdr:rowOff>
    </xdr:from>
    <xdr:to>
      <xdr:col>7</xdr:col>
      <xdr:colOff>60960</xdr:colOff>
      <xdr:row>51</xdr:row>
      <xdr:rowOff>7542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5 CuadroTexto">
              <a:extLst>
                <a:ext uri="{FF2B5EF4-FFF2-40B4-BE49-F238E27FC236}">
                  <a16:creationId xmlns:a16="http://schemas.microsoft.com/office/drawing/2014/main" id="{D8C88C39-5CF4-4C86-8226-3A7AA0B4E276}"/>
                </a:ext>
              </a:extLst>
            </xdr:cNvPr>
            <xdr:cNvSpPr txBox="1"/>
          </xdr:nvSpPr>
          <xdr:spPr>
            <a:xfrm>
              <a:off x="5474970" y="7629525"/>
              <a:ext cx="1586865" cy="27424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pPr>
                      <m:e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𝑇𝐵𝑅</m:t>
                        </m:r>
                      </m:e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𝑡</m:t>
                        </m:r>
                      </m:sup>
                    </m:sSup>
                    <m:r>
                      <a:rPr lang="es-MX" sz="12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es-MX" sz="1200" b="0" i="1">
                        <a:latin typeface="Cambria Math"/>
                        <a:ea typeface="Cambria Math"/>
                      </a:rPr>
                      <m:t>𝐾</m:t>
                    </m:r>
                    <m:r>
                      <a:rPr lang="es-MX" sz="1200" b="0" i="1">
                        <a:latin typeface="Cambria Math"/>
                        <a:ea typeface="Cambria Math"/>
                      </a:rPr>
                      <m:t> ∗</m:t>
                    </m:r>
                    <m:r>
                      <a:rPr lang="es-MX" sz="1200" b="0" i="1">
                        <a:latin typeface="Cambria Math"/>
                        <a:ea typeface="Cambria Math"/>
                      </a:rPr>
                      <m:t>𝑇𝐺𝐹</m:t>
                    </m:r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8" name="5 CuadroTexto">
              <a:extLst>
                <a:ext uri="{FF2B5EF4-FFF2-40B4-BE49-F238E27FC236}">
                  <a16:creationId xmlns:a16="http://schemas.microsoft.com/office/drawing/2014/main" id="{D8C88C39-5CF4-4C86-8226-3A7AA0B4E276}"/>
                </a:ext>
              </a:extLst>
            </xdr:cNvPr>
            <xdr:cNvSpPr txBox="1"/>
          </xdr:nvSpPr>
          <xdr:spPr>
            <a:xfrm>
              <a:off x="5474970" y="7629525"/>
              <a:ext cx="1586865" cy="27424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〖</a:t>
              </a:r>
              <a:r>
                <a:rPr lang="es-MX" sz="1200" b="0" i="0">
                  <a:latin typeface="Cambria Math"/>
                  <a:ea typeface="Cambria Math"/>
                </a:rPr>
                <a:t>𝑇𝐵𝑅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〗^</a:t>
              </a:r>
              <a:r>
                <a:rPr lang="es-MX" sz="1200" b="0" i="0">
                  <a:latin typeface="Cambria Math"/>
                  <a:ea typeface="Cambria Math"/>
                </a:rPr>
                <a:t>𝑡=𝐾 ∗𝑇𝐺𝐹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5</xdr:col>
      <xdr:colOff>358141</xdr:colOff>
      <xdr:row>55</xdr:row>
      <xdr:rowOff>38100</xdr:rowOff>
    </xdr:from>
    <xdr:to>
      <xdr:col>7</xdr:col>
      <xdr:colOff>1051561</xdr:colOff>
      <xdr:row>59</xdr:row>
      <xdr:rowOff>42835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5 CuadroTexto">
              <a:extLst>
                <a:ext uri="{FF2B5EF4-FFF2-40B4-BE49-F238E27FC236}">
                  <a16:creationId xmlns:a16="http://schemas.microsoft.com/office/drawing/2014/main" id="{8CAFC6C0-68F5-4A3D-9DFC-6A25E2E58AB6}"/>
                </a:ext>
              </a:extLst>
            </xdr:cNvPr>
            <xdr:cNvSpPr txBox="1"/>
          </xdr:nvSpPr>
          <xdr:spPr>
            <a:xfrm>
              <a:off x="5482591" y="8562975"/>
              <a:ext cx="2569845" cy="61433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pPr>
                      <m:e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𝑇𝑁𝑅</m:t>
                        </m:r>
                      </m:e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𝑡</m:t>
                        </m:r>
                      </m:sup>
                    </m:sSup>
                    <m:r>
                      <a:rPr lang="es-MX" sz="1200" b="0" i="1">
                        <a:latin typeface="Cambria Math"/>
                        <a:ea typeface="Cambria Math"/>
                      </a:rPr>
                      <m:t>=5∗</m:t>
                    </m:r>
                    <m:r>
                      <a:rPr lang="es-MX" sz="1200" b="0" i="1">
                        <a:latin typeface="Cambria Math"/>
                        <a:ea typeface="Cambria Math"/>
                      </a:rPr>
                      <m:t>𝐾</m:t>
                    </m:r>
                    <m:r>
                      <a:rPr lang="es-MX" sz="1200" b="0" i="1">
                        <a:latin typeface="Cambria Math"/>
                        <a:ea typeface="Cambria Math"/>
                      </a:rPr>
                      <m:t>∗</m:t>
                    </m:r>
                    <m:nary>
                      <m:naryPr>
                        <m:chr m:val="∑"/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s-MX" sz="1200" b="0" i="1">
                            <a:latin typeface="Cambria Math"/>
                            <a:ea typeface="Cambria Math"/>
                          </a:rPr>
                          <m:t>𝑥</m:t>
                        </m:r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=15</m:t>
                        </m:r>
                      </m:sub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45</m:t>
                        </m:r>
                      </m:sup>
                      <m:e>
                        <m:d>
                          <m:d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dPr>
                          <m:e>
                            <m:sPre>
                              <m:sPrePr>
                                <m:ctrlPr>
                                  <a:rPr lang="es-MX" sz="1200" b="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</m:ctrlPr>
                              </m:sPrePr>
                              <m:sub>
                                <m:r>
                                  <a:rPr lang="es-MX" sz="1200" b="0" i="1">
                                    <a:latin typeface="Cambria Math"/>
                                    <a:ea typeface="Cambria Math"/>
                                  </a:rPr>
                                  <m:t>5</m:t>
                                </m:r>
                              </m:sub>
                              <m:sup/>
                              <m:e>
                                <m:sSubSup>
                                  <m:sSubSupPr>
                                    <m:ctrlPr>
                                      <a:rPr lang="es-MX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𝑓</m:t>
                                    </m:r>
                                  </m:e>
                                  <m:sub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𝑥</m:t>
                                    </m:r>
                                  </m:sub>
                                  <m:sup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𝑡</m:t>
                                    </m:r>
                                  </m:sup>
                                </m:sSubSup>
                              </m:e>
                            </m:sPre>
                            <m:r>
                              <a:rPr lang="es-MX" sz="1200" b="0" i="1">
                                <a:latin typeface="Cambria Math"/>
                              </a:rPr>
                              <m:t>∗</m:t>
                            </m:r>
                            <m:f>
                              <m:fPr>
                                <m:ctrlPr>
                                  <a:rPr lang="es-MX" sz="12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Pre>
                                  <m:sPrePr>
                                    <m:ctrlPr>
                                      <a:rPr lang="es-MX" sz="1200" i="1">
                                        <a:latin typeface="Cambria Math" panose="02040503050406030204" pitchFamily="18" charset="0"/>
                                        <a:ea typeface="Cambria Math"/>
                                      </a:rPr>
                                    </m:ctrlPr>
                                  </m:sPrePr>
                                  <m:sub>
                                    <m:r>
                                      <a:rPr lang="es-MX" sz="1200" b="0" i="1">
                                        <a:latin typeface="Cambria Math"/>
                                        <a:ea typeface="Cambria Math"/>
                                      </a:rPr>
                                      <m:t>5</m:t>
                                    </m:r>
                                  </m:sub>
                                  <m:sup/>
                                  <m:e>
                                    <m:sSubSup>
                                      <m:sSubSupPr>
                                        <m:ctrlPr>
                                          <a:rPr lang="es-MX" sz="120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SupPr>
                                      <m:e>
                                        <m:r>
                                          <a:rPr lang="es-MX" sz="1200" b="0" i="1">
                                            <a:latin typeface="Cambria Math"/>
                                          </a:rPr>
                                          <m:t>𝐿</m:t>
                                        </m:r>
                                      </m:e>
                                      <m:sub>
                                        <m:r>
                                          <a:rPr lang="es-MX" sz="1200" i="1">
                                            <a:latin typeface="Cambria Math"/>
                                          </a:rPr>
                                          <m:t>𝑥</m:t>
                                        </m:r>
                                      </m:sub>
                                      <m:sup/>
                                    </m:sSubSup>
                                  </m:e>
                                </m:sPre>
                              </m:num>
                              <m:den>
                                <m:r>
                                  <a:rPr lang="es-MX" sz="1200" b="0" i="1">
                                    <a:latin typeface="Cambria Math"/>
                                  </a:rPr>
                                  <m:t>5∗</m:t>
                                </m:r>
                                <m:sSub>
                                  <m:sSubPr>
                                    <m:ctrlPr>
                                      <a:rPr lang="es-MX" sz="12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𝑙</m:t>
                                    </m:r>
                                  </m:e>
                                  <m:sub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0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</m:nary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9" name="5 CuadroTexto">
              <a:extLst>
                <a:ext uri="{FF2B5EF4-FFF2-40B4-BE49-F238E27FC236}">
                  <a16:creationId xmlns:a16="http://schemas.microsoft.com/office/drawing/2014/main" id="{8CAFC6C0-68F5-4A3D-9DFC-6A25E2E58AB6}"/>
                </a:ext>
              </a:extLst>
            </xdr:cNvPr>
            <xdr:cNvSpPr txBox="1"/>
          </xdr:nvSpPr>
          <xdr:spPr>
            <a:xfrm>
              <a:off x="5482591" y="8562975"/>
              <a:ext cx="2569845" cy="614335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〖</a:t>
              </a:r>
              <a:r>
                <a:rPr lang="es-MX" sz="1200" b="0" i="0">
                  <a:latin typeface="Cambria Math"/>
                  <a:ea typeface="Cambria Math"/>
                </a:rPr>
                <a:t>𝑇𝑁𝑅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〗^</a:t>
              </a:r>
              <a:r>
                <a:rPr lang="es-MX" sz="1200" b="0" i="0">
                  <a:latin typeface="Cambria Math"/>
                  <a:ea typeface="Cambria Math"/>
                </a:rPr>
                <a:t>𝑡=5∗𝐾∗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∑_(</a:t>
              </a:r>
              <a:r>
                <a:rPr lang="es-MX" sz="1200" b="0" i="0">
                  <a:latin typeface="Cambria Math"/>
                  <a:ea typeface="Cambria Math"/>
                </a:rPr>
                <a:t>𝑥=15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45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▒((_</a:t>
              </a:r>
              <a:r>
                <a:rPr lang="es-MX" sz="1200" b="0" i="0">
                  <a:latin typeface="Cambria Math"/>
                  <a:ea typeface="Cambria Math"/>
                </a:rPr>
                <a:t>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^)</a:t>
              </a:r>
              <a:r>
                <a:rPr lang="es-MX" sz="1200" b="0" i="0">
                  <a:latin typeface="Cambria Math"/>
                </a:rPr>
                <a:t>𝑓</a:t>
              </a:r>
              <a:r>
                <a:rPr lang="es-MX" sz="1200" b="0" i="0">
                  <a:latin typeface="Cambria Math" panose="02040503050406030204" pitchFamily="18" charset="0"/>
                </a:rPr>
                <a:t>_</a:t>
              </a:r>
              <a:r>
                <a:rPr lang="es-MX" sz="1200" b="0" i="0">
                  <a:latin typeface="Cambria Math"/>
                </a:rPr>
                <a:t>𝑥</a:t>
              </a:r>
              <a:r>
                <a:rPr lang="es-MX" sz="1200" b="0" i="0">
                  <a:latin typeface="Cambria Math" panose="02040503050406030204" pitchFamily="18" charset="0"/>
                </a:rPr>
                <a:t>^</a:t>
              </a:r>
              <a:r>
                <a:rPr lang="es-MX" sz="1200" b="0" i="0">
                  <a:latin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</a:rPr>
                <a:t> </a:t>
              </a:r>
              <a:r>
                <a:rPr lang="es-MX" sz="1200" b="0" i="0">
                  <a:latin typeface="Cambria Math"/>
                </a:rPr>
                <a:t>∗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(_</a:t>
              </a:r>
              <a:r>
                <a:rPr lang="es-MX" sz="1200" b="0" i="0">
                  <a:latin typeface="Cambria Math"/>
                  <a:ea typeface="Cambria Math"/>
                </a:rPr>
                <a:t>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^)</a:t>
              </a:r>
              <a:r>
                <a:rPr lang="es-MX" sz="1200" b="0" i="0">
                  <a:latin typeface="Cambria Math"/>
                </a:rPr>
                <a:t>𝐿</a:t>
              </a:r>
              <a:r>
                <a:rPr lang="es-MX" sz="1200" b="0" i="0">
                  <a:latin typeface="Cambria Math" panose="02040503050406030204" pitchFamily="18" charset="0"/>
                </a:rPr>
                <a:t>_</a:t>
              </a:r>
              <a:r>
                <a:rPr lang="es-MX" sz="1200" i="0">
                  <a:latin typeface="Cambria Math"/>
                </a:rPr>
                <a:t>𝑥</a:t>
              </a:r>
              <a:r>
                <a:rPr lang="es-MX" sz="1200" i="0">
                  <a:latin typeface="Cambria Math" panose="02040503050406030204" pitchFamily="18" charset="0"/>
                </a:rPr>
                <a:t>^  </a:t>
              </a:r>
              <a:r>
                <a:rPr lang="es-MX" sz="1200" b="0" i="0">
                  <a:latin typeface="Cambria Math" panose="02040503050406030204" pitchFamily="18" charset="0"/>
                </a:rPr>
                <a:t>/(</a:t>
              </a:r>
              <a:r>
                <a:rPr lang="es-MX" sz="1200" b="0" i="0">
                  <a:latin typeface="Cambria Math"/>
                </a:rPr>
                <a:t>5∗𝑙</a:t>
              </a:r>
              <a:r>
                <a:rPr lang="es-MX" sz="1200" b="0" i="0">
                  <a:latin typeface="Cambria Math" panose="02040503050406030204" pitchFamily="18" charset="0"/>
                </a:rPr>
                <a:t>_</a:t>
              </a:r>
              <a:r>
                <a:rPr lang="es-MX" sz="1200" b="0" i="0">
                  <a:latin typeface="Cambria Math"/>
                </a:rPr>
                <a:t>0</a:t>
              </a:r>
              <a:r>
                <a:rPr lang="es-MX" sz="1200" b="0" i="0">
                  <a:latin typeface="Cambria Math" panose="02040503050406030204" pitchFamily="18" charset="0"/>
                </a:rPr>
                <a:t> )) 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5</xdr:col>
      <xdr:colOff>182880</xdr:colOff>
      <xdr:row>32</xdr:row>
      <xdr:rowOff>83820</xdr:rowOff>
    </xdr:from>
    <xdr:to>
      <xdr:col>7</xdr:col>
      <xdr:colOff>1012724</xdr:colOff>
      <xdr:row>37</xdr:row>
      <xdr:rowOff>63754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5 CuadroTexto">
              <a:extLst>
                <a:ext uri="{FF2B5EF4-FFF2-40B4-BE49-F238E27FC236}">
                  <a16:creationId xmlns:a16="http://schemas.microsoft.com/office/drawing/2014/main" id="{3EE3272C-F896-4F50-871A-A4CB47D95EA4}"/>
                </a:ext>
              </a:extLst>
            </xdr:cNvPr>
            <xdr:cNvSpPr txBox="1"/>
          </xdr:nvSpPr>
          <xdr:spPr>
            <a:xfrm>
              <a:off x="5307330" y="5055870"/>
              <a:ext cx="2706269" cy="741934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pPr>
                      <m:e>
                        <m:acc>
                          <m:accPr>
                            <m:chr m:val="̅"/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accPr>
                          <m:e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𝑚</m:t>
                            </m:r>
                          </m:e>
                        </m:acc>
                      </m:e>
                      <m:sup>
                        <m:r>
                          <a:rPr lang="es-MX" sz="1200" b="0" i="1">
                            <a:latin typeface="Cambria Math"/>
                            <a:ea typeface="Cambria Math"/>
                          </a:rPr>
                          <m:t>𝑡</m:t>
                        </m:r>
                      </m:sup>
                    </m:sSup>
                    <m:r>
                      <a:rPr lang="es-MX" sz="1200" b="0" i="1">
                        <a:latin typeface="Cambria Math"/>
                        <a:ea typeface="Cambria Math"/>
                      </a:rPr>
                      <m:t>= </m:t>
                    </m:r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=15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45</m:t>
                            </m:r>
                          </m:sup>
                          <m:e>
                            <m:acc>
                              <m:accPr>
                                <m:chr m:val="̅"/>
                                <m:ctrlPr>
                                  <a:rPr lang="es-MX" sz="1200" b="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</m:ctrlPr>
                              </m:accPr>
                              <m:e>
                                <m:r>
                                  <a:rPr lang="es-MX" sz="1200" b="0" i="1">
                                    <a:latin typeface="Cambria Math"/>
                                    <a:ea typeface="Cambria Math"/>
                                  </a:rPr>
                                  <m:t>𝑥</m:t>
                                </m:r>
                              </m:e>
                            </m:acc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∗</m:t>
                            </m:r>
                            <m:sPre>
                              <m:sPrePr>
                                <m:ctrlPr>
                                  <a:rPr lang="es-MX" sz="1200" b="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</m:ctrlPr>
                              </m:sPrePr>
                              <m:sub>
                                <m:r>
                                  <a:rPr lang="es-MX" sz="1200" b="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  <m:t>𝑛</m:t>
                                </m:r>
                              </m:sub>
                              <m:sup/>
                              <m:e>
                                <m:sSubSup>
                                  <m:sSubSupPr>
                                    <m:ctrlPr>
                                      <a:rPr lang="es-MX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𝑓</m:t>
                                    </m:r>
                                  </m:e>
                                  <m:sub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𝑥</m:t>
                                    </m:r>
                                  </m:sub>
                                  <m:sup>
                                    <m:r>
                                      <a:rPr lang="es-MX" sz="1200" b="0" i="1">
                                        <a:latin typeface="Cambria Math"/>
                                      </a:rPr>
                                      <m:t>𝑡</m:t>
                                    </m:r>
                                  </m:sup>
                                </m:sSubSup>
                              </m:e>
                            </m:sPre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=15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/>
                                <a:ea typeface="Cambria Math"/>
                              </a:rPr>
                              <m:t>45</m:t>
                            </m:r>
                          </m:sup>
                          <m:e>
                            <m:sPre>
                              <m:sPrePr>
                                <m:ctrlPr>
                                  <a:rPr lang="es-MX" sz="120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</m:ctrlPr>
                              </m:sPrePr>
                              <m:sub>
                                <m:r>
                                  <a:rPr lang="es-MX" sz="1200" b="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  <m:t>𝑛</m:t>
                                </m:r>
                              </m:sub>
                              <m:sup/>
                              <m:e>
                                <m:sSubSup>
                                  <m:sSubSupPr>
                                    <m:ctrlPr>
                                      <a:rPr lang="es-MX" sz="12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200" i="1">
                                        <a:latin typeface="Cambria Math"/>
                                      </a:rPr>
                                      <m:t>𝑓</m:t>
                                    </m:r>
                                  </m:e>
                                  <m:sub>
                                    <m:r>
                                      <a:rPr lang="es-MX" sz="1200" i="1">
                                        <a:latin typeface="Cambria Math"/>
                                      </a:rPr>
                                      <m:t>𝑥</m:t>
                                    </m:r>
                                  </m:sub>
                                  <m:sup>
                                    <m:r>
                                      <a:rPr lang="es-MX" sz="1200" i="1">
                                        <a:latin typeface="Cambria Math"/>
                                      </a:rPr>
                                      <m:t>𝑡</m:t>
                                    </m:r>
                                  </m:sup>
                                </m:sSubSup>
                              </m:e>
                            </m:sPre>
                          </m:e>
                        </m:nary>
                      </m:den>
                    </m:f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  <a:p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10" name="5 CuadroTexto">
              <a:extLst>
                <a:ext uri="{FF2B5EF4-FFF2-40B4-BE49-F238E27FC236}">
                  <a16:creationId xmlns:a16="http://schemas.microsoft.com/office/drawing/2014/main" id="{3EE3272C-F896-4F50-871A-A4CB47D95EA4}"/>
                </a:ext>
              </a:extLst>
            </xdr:cNvPr>
            <xdr:cNvSpPr txBox="1"/>
          </xdr:nvSpPr>
          <xdr:spPr>
            <a:xfrm>
              <a:off x="5307330" y="5055870"/>
              <a:ext cx="2706269" cy="741934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</xdr:spPr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:r>
                <a:rPr lang="es-MX" sz="1200" b="0" i="0">
                  <a:latin typeface="Cambria Math"/>
                  <a:ea typeface="Cambria Math"/>
                </a:rPr>
                <a:t>𝑚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 ̅^</a:t>
              </a:r>
              <a:r>
                <a:rPr lang="es-MX" sz="1200" b="0" i="0">
                  <a:latin typeface="Cambria Math"/>
                  <a:ea typeface="Cambria Math"/>
                </a:rPr>
                <a:t>𝑡= 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 (∑_(</a:t>
              </a:r>
              <a:r>
                <a:rPr lang="es-MX" sz="1200" b="0" i="0">
                  <a:latin typeface="Cambria Math"/>
                  <a:ea typeface="Cambria Math"/>
                </a:rPr>
                <a:t>𝑥=15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45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▒〖</a:t>
              </a:r>
              <a:r>
                <a:rPr lang="es-MX" sz="1200" b="0" i="0">
                  <a:latin typeface="Cambria Math"/>
                  <a:ea typeface="Cambria Math"/>
                </a:rPr>
                <a:t>𝑥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 ̅</a:t>
              </a:r>
              <a:r>
                <a:rPr lang="es-MX" sz="1200" b="0" i="0">
                  <a:latin typeface="Cambria Math"/>
                  <a:ea typeface="Cambria Math"/>
                </a:rPr>
                <a:t>∗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(_𝑛^)</a:t>
              </a:r>
              <a:r>
                <a:rPr lang="es-MX" sz="1200" b="0" i="0">
                  <a:latin typeface="Cambria Math"/>
                </a:rPr>
                <a:t>𝑓</a:t>
              </a:r>
              <a:r>
                <a:rPr lang="es-MX" sz="1200" b="0" i="0">
                  <a:latin typeface="Cambria Math" panose="02040503050406030204" pitchFamily="18" charset="0"/>
                </a:rPr>
                <a:t>_</a:t>
              </a:r>
              <a:r>
                <a:rPr lang="es-MX" sz="1200" b="0" i="0">
                  <a:latin typeface="Cambria Math"/>
                </a:rPr>
                <a:t>𝑥</a:t>
              </a:r>
              <a:r>
                <a:rPr lang="es-MX" sz="1200" b="0" i="0">
                  <a:latin typeface="Cambria Math" panose="02040503050406030204" pitchFamily="18" charset="0"/>
                </a:rPr>
                <a:t>^</a:t>
              </a:r>
              <a:r>
                <a:rPr lang="es-MX" sz="1200" b="0" i="0">
                  <a:latin typeface="Cambria Math"/>
                </a:rPr>
                <a:t>𝑡</a:t>
              </a:r>
              <a:r>
                <a:rPr lang="es-MX" sz="1200" b="0" i="0">
                  <a:latin typeface="Cambria Math" panose="02040503050406030204" pitchFamily="18" charset="0"/>
                </a:rPr>
                <a:t>  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〗)/(∑_(</a:t>
              </a:r>
              <a:r>
                <a:rPr lang="es-MX" sz="1200" b="0" i="0">
                  <a:latin typeface="Cambria Math"/>
                  <a:ea typeface="Cambria Math"/>
                </a:rPr>
                <a:t>𝑥=15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)^</a:t>
              </a:r>
              <a:r>
                <a:rPr lang="es-MX" sz="1200" b="0" i="0">
                  <a:latin typeface="Cambria Math"/>
                  <a:ea typeface="Cambria Math"/>
                </a:rPr>
                <a:t>45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▒(_𝑛^)</a:t>
              </a:r>
              <a:r>
                <a:rPr lang="es-MX" sz="1200" i="0">
                  <a:latin typeface="Cambria Math"/>
                </a:rPr>
                <a:t>𝑓</a:t>
              </a:r>
              <a:r>
                <a:rPr lang="es-MX" sz="1200" i="0">
                  <a:latin typeface="Cambria Math" panose="02040503050406030204" pitchFamily="18" charset="0"/>
                </a:rPr>
                <a:t>_</a:t>
              </a:r>
              <a:r>
                <a:rPr lang="es-MX" sz="1200" i="0">
                  <a:latin typeface="Cambria Math"/>
                </a:rPr>
                <a:t>𝑥</a:t>
              </a:r>
              <a:r>
                <a:rPr lang="es-MX" sz="1200" i="0">
                  <a:latin typeface="Cambria Math" panose="02040503050406030204" pitchFamily="18" charset="0"/>
                </a:rPr>
                <a:t>^</a:t>
              </a:r>
              <a:r>
                <a:rPr lang="es-MX" sz="1200" i="0">
                  <a:latin typeface="Cambria Math"/>
                </a:rPr>
                <a:t>𝑡</a:t>
              </a:r>
              <a:r>
                <a:rPr lang="es-MX" sz="1200" i="0">
                  <a:latin typeface="Cambria Math" panose="02040503050406030204" pitchFamily="18" charset="0"/>
                </a:rPr>
                <a:t>  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)</a:t>
              </a:r>
              <a:endParaRPr lang="es-MX" sz="1200" b="0" i="1">
                <a:latin typeface="Cambria Math"/>
                <a:ea typeface="Cambria Math"/>
              </a:endParaRPr>
            </a:p>
            <a:p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5</xdr:col>
      <xdr:colOff>83820</xdr:colOff>
      <xdr:row>54</xdr:row>
      <xdr:rowOff>83820</xdr:rowOff>
    </xdr:from>
    <xdr:to>
      <xdr:col>7</xdr:col>
      <xdr:colOff>419100</xdr:colOff>
      <xdr:row>56</xdr:row>
      <xdr:rowOff>30480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9462454-E5B3-4ECA-8807-48466296231B}"/>
            </a:ext>
          </a:extLst>
        </xdr:cNvPr>
        <xdr:cNvCxnSpPr/>
      </xdr:nvCxnSpPr>
      <xdr:spPr>
        <a:xfrm>
          <a:off x="5208270" y="8446770"/>
          <a:ext cx="2211705" cy="2609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5</xdr:row>
      <xdr:rowOff>129540</xdr:rowOff>
    </xdr:from>
    <xdr:to>
      <xdr:col>2</xdr:col>
      <xdr:colOff>572616</xdr:colOff>
      <xdr:row>8</xdr:row>
      <xdr:rowOff>141764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5 CuadroTexto">
              <a:extLst>
                <a:ext uri="{FF2B5EF4-FFF2-40B4-BE49-F238E27FC236}">
                  <a16:creationId xmlns:a16="http://schemas.microsoft.com/office/drawing/2014/main" id="{DE256843-4E99-459C-88F4-B058675269DA}"/>
                </a:ext>
              </a:extLst>
            </xdr:cNvPr>
            <xdr:cNvSpPr txBox="1"/>
          </xdr:nvSpPr>
          <xdr:spPr>
            <a:xfrm>
              <a:off x="213360" y="910590"/>
              <a:ext cx="1902306" cy="469424"/>
            </a:xfrm>
            <a:prstGeom prst="rect">
              <a:avLst/>
            </a:prstGeom>
            <a:ln w="12700">
              <a:solidFill>
                <a:srgbClr val="8C3FC5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  <m:t>ₙ</m:t>
                        </m:r>
                        <m:sSub>
                          <m:sSub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Pr>
                          <m:e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𝑃𝐹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𝑥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𝑃𝐹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15−49 </m:t>
                            </m:r>
                          </m:sub>
                        </m:sSub>
                      </m:den>
                    </m:f>
                    <m:r>
                      <a:rPr lang="es-MX" sz="1200" b="0" i="1">
                        <a:latin typeface="Cambria Math" panose="02040503050406030204" pitchFamily="18" charset="0"/>
                      </a:rPr>
                      <m:t>   </m:t>
                    </m:r>
                    <m:r>
                      <a:rPr lang="es-MX" sz="12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MX" sz="1200" b="0" i="1">
                        <a:latin typeface="Cambria Math" panose="02040503050406030204" pitchFamily="18" charset="0"/>
                      </a:rPr>
                      <m:t>=15,…,45</m:t>
                    </m:r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2" name="5 CuadroTexto">
              <a:extLst>
                <a:ext uri="{FF2B5EF4-FFF2-40B4-BE49-F238E27FC236}">
                  <a16:creationId xmlns:a16="http://schemas.microsoft.com/office/drawing/2014/main" id="{DE256843-4E99-459C-88F4-B058675269DA}"/>
                </a:ext>
              </a:extLst>
            </xdr:cNvPr>
            <xdr:cNvSpPr txBox="1"/>
          </xdr:nvSpPr>
          <xdr:spPr>
            <a:xfrm>
              <a:off x="213360" y="910590"/>
              <a:ext cx="1902306" cy="469424"/>
            </a:xfrm>
            <a:prstGeom prst="rect">
              <a:avLst/>
            </a:prstGeom>
            <a:ln w="12700">
              <a:solidFill>
                <a:srgbClr val="8C3FC5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(ₙ〖𝑃𝐹〗_𝑥)/〖</a:t>
              </a:r>
              <a:r>
                <a:rPr lang="es-MX" sz="1200" b="0" i="0">
                  <a:latin typeface="Cambria Math" panose="02040503050406030204" pitchFamily="18" charset="0"/>
                </a:rPr>
                <a:t>𝑃𝐹〗_(15−49 )     𝑥=15,…,45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0</xdr:col>
      <xdr:colOff>289560</xdr:colOff>
      <xdr:row>17</xdr:row>
      <xdr:rowOff>129540</xdr:rowOff>
    </xdr:from>
    <xdr:to>
      <xdr:col>2</xdr:col>
      <xdr:colOff>299476</xdr:colOff>
      <xdr:row>20</xdr:row>
      <xdr:rowOff>126524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5 CuadroTexto">
              <a:extLst>
                <a:ext uri="{FF2B5EF4-FFF2-40B4-BE49-F238E27FC236}">
                  <a16:creationId xmlns:a16="http://schemas.microsoft.com/office/drawing/2014/main" id="{EF13DAC7-EEBA-4CC2-B7A0-8477A6F86383}"/>
                </a:ext>
              </a:extLst>
            </xdr:cNvPr>
            <xdr:cNvSpPr txBox="1"/>
          </xdr:nvSpPr>
          <xdr:spPr>
            <a:xfrm>
              <a:off x="289560" y="2748915"/>
              <a:ext cx="1552966" cy="473234"/>
            </a:xfrm>
            <a:prstGeom prst="rect">
              <a:avLst/>
            </a:prstGeom>
            <a:solidFill>
              <a:srgbClr val="FFFFFF"/>
            </a:solidFill>
            <a:ln w="12700">
              <a:solidFill>
                <a:srgbClr val="8C3FC5"/>
              </a:solidFill>
            </a:ln>
          </xdr:spPr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Pr>
                          <m:e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𝑃𝐹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15−49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𝑃𝐹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𝑇𝑜𝑡𝑎𝑙</m:t>
                            </m:r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3" name="5 CuadroTexto">
              <a:extLst>
                <a:ext uri="{FF2B5EF4-FFF2-40B4-BE49-F238E27FC236}">
                  <a16:creationId xmlns:a16="http://schemas.microsoft.com/office/drawing/2014/main" id="{EF13DAC7-EEBA-4CC2-B7A0-8477A6F86383}"/>
                </a:ext>
              </a:extLst>
            </xdr:cNvPr>
            <xdr:cNvSpPr txBox="1"/>
          </xdr:nvSpPr>
          <xdr:spPr>
            <a:xfrm>
              <a:off x="289560" y="2748915"/>
              <a:ext cx="1552966" cy="473234"/>
            </a:xfrm>
            <a:prstGeom prst="rect">
              <a:avLst/>
            </a:prstGeom>
            <a:solidFill>
              <a:srgbClr val="FFFFFF"/>
            </a:solidFill>
            <a:ln w="12700">
              <a:solidFill>
                <a:srgbClr val="8C3FC5"/>
              </a:solidFill>
            </a:ln>
          </xdr:spPr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〖𝑃𝐹〗_(15−49)/〖</a:t>
              </a:r>
              <a:r>
                <a:rPr lang="es-MX" sz="1200" b="0" i="0">
                  <a:latin typeface="Cambria Math" panose="02040503050406030204" pitchFamily="18" charset="0"/>
                </a:rPr>
                <a:t>𝑃𝐹〗_(𝑇𝑜𝑡𝑎𝑙 ) 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  <xdr:twoCellAnchor>
    <xdr:from>
      <xdr:col>0</xdr:col>
      <xdr:colOff>259080</xdr:colOff>
      <xdr:row>27</xdr:row>
      <xdr:rowOff>121920</xdr:rowOff>
    </xdr:from>
    <xdr:to>
      <xdr:col>2</xdr:col>
      <xdr:colOff>268996</xdr:colOff>
      <xdr:row>31</xdr:row>
      <xdr:rowOff>19233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5 CuadroTexto">
              <a:extLst>
                <a:ext uri="{FF2B5EF4-FFF2-40B4-BE49-F238E27FC236}">
                  <a16:creationId xmlns:a16="http://schemas.microsoft.com/office/drawing/2014/main" id="{DC9EF983-90DB-42CC-A0BB-3460AF6C0E5F}"/>
                </a:ext>
              </a:extLst>
            </xdr:cNvPr>
            <xdr:cNvSpPr txBox="1"/>
          </xdr:nvSpPr>
          <xdr:spPr>
            <a:xfrm>
              <a:off x="259080" y="4312920"/>
              <a:ext cx="1552966" cy="506913"/>
            </a:xfrm>
            <a:prstGeom prst="rect">
              <a:avLst/>
            </a:prstGeom>
            <a:solidFill>
              <a:srgbClr val="FFFFFF"/>
            </a:solidFill>
            <a:ln w="12700">
              <a:solidFill>
                <a:srgbClr val="8C3FC5"/>
              </a:solidFill>
            </a:ln>
          </xdr:spPr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fPr>
                      <m:num>
                        <m:r>
                          <a:rPr lang="es-MX" sz="1200" b="0" i="1">
                            <a:latin typeface="Cambria Math" panose="02040503050406030204" pitchFamily="18" charset="0"/>
                            <a:ea typeface="Cambria Math"/>
                          </a:rPr>
                          <m:t>ₙ</m:t>
                        </m:r>
                        <m:sSub>
                          <m:sSubPr>
                            <m:ctrlP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</m:ctrlPr>
                          </m:sSubPr>
                          <m:e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𝑓</m:t>
                            </m:r>
                          </m:e>
                          <m:sub>
                            <m:r>
                              <a:rPr lang="es-MX" sz="1200" b="0" i="1">
                                <a:latin typeface="Cambria Math" panose="02040503050406030204" pitchFamily="18" charset="0"/>
                                <a:ea typeface="Cambria Math"/>
                              </a:rPr>
                              <m:t>𝑥</m:t>
                            </m:r>
                          </m:sub>
                        </m:sSub>
                      </m:num>
                      <m:den>
                        <m:nary>
                          <m:naryPr>
                            <m:chr m:val="∑"/>
                            <m:ctrlPr>
                              <a:rPr lang="es-MX" sz="12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es-MX" sz="12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=15</m:t>
                            </m:r>
                          </m:sub>
                          <m:sup>
                            <m:r>
                              <a:rPr lang="es-MX" sz="1200" b="0" i="1">
                                <a:latin typeface="Cambria Math" panose="02040503050406030204" pitchFamily="18" charset="0"/>
                              </a:rPr>
                              <m:t>49</m:t>
                            </m:r>
                          </m:sup>
                          <m:e>
                            <m:r>
                              <a:rPr lang="es-MX" sz="1200" i="1">
                                <a:latin typeface="Cambria Math" panose="02040503050406030204" pitchFamily="18" charset="0"/>
                                <a:ea typeface="Cambria Math"/>
                              </a:rPr>
                              <m:t>ₙ</m:t>
                            </m:r>
                            <m:sSub>
                              <m:sSubPr>
                                <m:ctrlPr>
                                  <a:rPr lang="es-MX" sz="120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</m:ctrlPr>
                              </m:sSubPr>
                              <m:e>
                                <m:r>
                                  <a:rPr lang="es-MX" sz="120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  <m:t>𝑓</m:t>
                                </m:r>
                              </m:e>
                              <m:sub>
                                <m:r>
                                  <a:rPr lang="es-MX" sz="1200" i="1">
                                    <a:latin typeface="Cambria Math" panose="02040503050406030204" pitchFamily="18" charset="0"/>
                                    <a:ea typeface="Cambria Math"/>
                                  </a:rPr>
                                  <m:t>𝑥</m:t>
                                </m:r>
                              </m:sub>
                            </m:sSub>
                          </m:e>
                        </m:nary>
                      </m:den>
                    </m:f>
                  </m:oMath>
                </m:oMathPara>
              </a14:m>
              <a:endParaRPr lang="es-MX" sz="1200" b="0" i="1">
                <a:latin typeface="Cambria Math"/>
                <a:ea typeface="Cambria Math"/>
              </a:endParaRPr>
            </a:p>
          </xdr:txBody>
        </xdr:sp>
      </mc:Choice>
      <mc:Fallback xmlns="">
        <xdr:sp macro="" textlink="">
          <xdr:nvSpPr>
            <xdr:cNvPr id="4" name="5 CuadroTexto">
              <a:extLst>
                <a:ext uri="{FF2B5EF4-FFF2-40B4-BE49-F238E27FC236}">
                  <a16:creationId xmlns:a16="http://schemas.microsoft.com/office/drawing/2014/main" id="{DC9EF983-90DB-42CC-A0BB-3460AF6C0E5F}"/>
                </a:ext>
              </a:extLst>
            </xdr:cNvPr>
            <xdr:cNvSpPr txBox="1"/>
          </xdr:nvSpPr>
          <xdr:spPr>
            <a:xfrm>
              <a:off x="259080" y="4312920"/>
              <a:ext cx="1552966" cy="506913"/>
            </a:xfrm>
            <a:prstGeom prst="rect">
              <a:avLst/>
            </a:prstGeom>
            <a:solidFill>
              <a:srgbClr val="FFFFFF"/>
            </a:solidFill>
            <a:ln w="12700">
              <a:solidFill>
                <a:srgbClr val="8C3FC5"/>
              </a:solidFill>
            </a:ln>
          </xdr:spPr>
          <xdr:txBody>
            <a:bodyPr wrap="square" rtlCol="0">
              <a:spAutoFit/>
            </a:bodyPr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defRPr>
              </a:lvl9pPr>
            </a:lstStyle>
            <a:p>
              <a:pPr/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(ₙ𝑓_𝑥)/(∑_(</a:t>
              </a:r>
              <a:r>
                <a:rPr lang="es-MX" sz="1200" b="0" i="0">
                  <a:latin typeface="Cambria Math" panose="02040503050406030204" pitchFamily="18" charset="0"/>
                </a:rPr>
                <a:t>𝑥=15)^49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▒〖</a:t>
              </a:r>
              <a:r>
                <a:rPr lang="es-MX" sz="1200" i="0">
                  <a:latin typeface="Cambria Math" panose="02040503050406030204" pitchFamily="18" charset="0"/>
                  <a:ea typeface="Cambria Math"/>
                </a:rPr>
                <a:t>ₙ𝑓_𝑥 </a:t>
              </a:r>
              <a:r>
                <a:rPr lang="es-MX" sz="1200" b="0" i="0">
                  <a:latin typeface="Cambria Math" panose="02040503050406030204" pitchFamily="18" charset="0"/>
                  <a:ea typeface="Cambria Math"/>
                </a:rPr>
                <a:t>〗)</a:t>
              </a:r>
              <a:endParaRPr lang="es-MX" sz="1200" b="0" i="1">
                <a:latin typeface="Cambria Math"/>
                <a:ea typeface="Cambria Math"/>
              </a:endParaRP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632461</xdr:colOff>
      <xdr:row>42</xdr:row>
      <xdr:rowOff>149861</xdr:rowOff>
    </xdr:from>
    <xdr:to>
      <xdr:col>9</xdr:col>
      <xdr:colOff>945727</xdr:colOff>
      <xdr:row>60</xdr:row>
      <xdr:rowOff>1693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1B426F-538C-49EE-8553-07795DAC8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397934</xdr:colOff>
      <xdr:row>42</xdr:row>
      <xdr:rowOff>135467</xdr:rowOff>
    </xdr:from>
    <xdr:to>
      <xdr:col>17</xdr:col>
      <xdr:colOff>764117</xdr:colOff>
      <xdr:row>59</xdr:row>
      <xdr:rowOff>139699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3C4CFC3-33EA-4067-9B88-EB560B8E3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293687</xdr:colOff>
      <xdr:row>1</xdr:row>
      <xdr:rowOff>87312</xdr:rowOff>
    </xdr:from>
    <xdr:to>
      <xdr:col>4</xdr:col>
      <xdr:colOff>481011</xdr:colOff>
      <xdr:row>4</xdr:row>
      <xdr:rowOff>63500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D9A6F936-9283-4E68-A774-3E5E3A75B353}"/>
            </a:ext>
          </a:extLst>
        </xdr:cNvPr>
        <xdr:cNvSpPr/>
      </xdr:nvSpPr>
      <xdr:spPr>
        <a:xfrm>
          <a:off x="1836737" y="239712"/>
          <a:ext cx="1663699" cy="433388"/>
        </a:xfrm>
        <a:prstGeom prst="rect">
          <a:avLst/>
        </a:prstGeom>
        <a:solidFill>
          <a:srgbClr val="CCFFCC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700">
              <a:solidFill>
                <a:sysClr val="windowText" lastClr="000000"/>
              </a:solidFill>
            </a:rPr>
            <a:t>Aqui colocar las tasas específicas de fecundidad por edades obtenidas para la</a:t>
          </a:r>
          <a:r>
            <a:rPr lang="es-MX" sz="700" baseline="0">
              <a:solidFill>
                <a:sysClr val="windowText" lastClr="000000"/>
              </a:solidFill>
            </a:rPr>
            <a:t> entidad con la que están trabajando</a:t>
          </a:r>
          <a:endParaRPr lang="es-MX" sz="7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254000</xdr:colOff>
      <xdr:row>57</xdr:row>
      <xdr:rowOff>19050</xdr:rowOff>
    </xdr:from>
    <xdr:to>
      <xdr:col>4</xdr:col>
      <xdr:colOff>114300</xdr:colOff>
      <xdr:row>63</xdr:row>
      <xdr:rowOff>95250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3BC22C1-D818-4F78-A849-A7004979CDC9}"/>
            </a:ext>
          </a:extLst>
        </xdr:cNvPr>
        <xdr:cNvSpPr/>
      </xdr:nvSpPr>
      <xdr:spPr>
        <a:xfrm>
          <a:off x="1025525" y="9096375"/>
          <a:ext cx="2108200" cy="990600"/>
        </a:xfrm>
        <a:prstGeom prst="rect">
          <a:avLst/>
        </a:prstGeom>
        <a:solidFill>
          <a:srgbClr val="CCFFCC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Aqui colocar los</a:t>
          </a:r>
          <a:r>
            <a:rPr lang="es-MX" sz="1100" baseline="0">
              <a:solidFill>
                <a:sysClr val="windowText" lastClr="000000"/>
              </a:solidFill>
            </a:rPr>
            <a:t> factores de feminidad correspondientes a su entidad.</a:t>
          </a:r>
        </a:p>
        <a:p>
          <a:pPr algn="l"/>
          <a:r>
            <a:rPr lang="es-MX" sz="1100" baseline="0">
              <a:solidFill>
                <a:sysClr val="windowText" lastClr="000000"/>
              </a:solidFill>
            </a:rPr>
            <a:t>K = Nacimientos mujeres / Nacimientos totales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561975</xdr:colOff>
      <xdr:row>75</xdr:row>
      <xdr:rowOff>114300</xdr:rowOff>
    </xdr:from>
    <xdr:to>
      <xdr:col>6</xdr:col>
      <xdr:colOff>371475</xdr:colOff>
      <xdr:row>93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86F20E9-CF9A-4FD8-97AC-063469265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257174</xdr:colOff>
      <xdr:row>75</xdr:row>
      <xdr:rowOff>123824</xdr:rowOff>
    </xdr:from>
    <xdr:to>
      <xdr:col>13</xdr:col>
      <xdr:colOff>504825</xdr:colOff>
      <xdr:row>94</xdr:row>
      <xdr:rowOff>66675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F03EAEB-CE32-4F2F-A5AE-5ED2C6DA8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504825</xdr:colOff>
      <xdr:row>1</xdr:row>
      <xdr:rowOff>142875</xdr:rowOff>
    </xdr:from>
    <xdr:ext cx="2286000" cy="2505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Shape 3">
              <a:extLst>
                <a:ext uri="{FF2B5EF4-FFF2-40B4-BE49-F238E27FC236}">
                  <a16:creationId xmlns:a16="http://schemas.microsoft.com/office/drawing/2014/main" id="{48A64D37-A6DB-42E1-AF85-1154F13628E5}"/>
                </a:ext>
              </a:extLst>
            </xdr:cNvPr>
            <xdr:cNvSpPr txBox="1"/>
          </xdr:nvSpPr>
          <xdr:spPr>
            <a:xfrm>
              <a:off x="8124825" y="295275"/>
              <a:ext cx="2286000" cy="2505075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2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Para proyectar  las tasas de fecundidad de cada grupo de edad para los años 2015, 2020 y 2025 utilizamos el método logístico para el caso de </a:t>
              </a: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funciones decrecientes</a:t>
              </a: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:</a:t>
              </a:r>
              <a:endParaRPr lang="en-US" sz="140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/>
            </a:p>
            <a:p>
              <a:pPr rtl="0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e>
                    </m:d>
                    <m:r>
                      <a:rPr lang="ar-AE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ES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es-ES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/</m:t>
                    </m:r>
                    <m:sSup>
                      <m:sSupPr>
                        <m:ctrlP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</m:t>
                        </m:r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𝑏𝑡</m:t>
                        </m:r>
                      </m:sup>
                    </m:sSup>
                  </m:oMath>
                </m:oMathPara>
              </a14:m>
              <a:endParaRPr lang="ar-AE">
                <a:effectLst/>
              </a:endParaRPr>
            </a:p>
            <a:p>
              <a:pPr rtl="0"/>
              <a:endParaRPr lang="ar-AE">
                <a:effectLst/>
              </a:endParaRPr>
            </a:p>
            <a:p>
              <a:pPr rtl="0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ar-AE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ar-AE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unc>
                      <m:funcPr>
                        <m:ctrlP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(</m:t>
                        </m:r>
                        <m:sSub>
                          <m:sSubPr>
                            <m:ctrlPr>
                              <a:rPr lang="ar-AE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𝑘</m:t>
                            </m:r>
                            <m:r>
                              <a:rPr lang="es-ES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/</m:t>
                            </m:r>
                            <m:r>
                              <a:rPr lang="es-MX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𝑇𝐺𝐹</m:t>
                            </m:r>
                          </m:e>
                          <m:sub>
                            <m:r>
                              <a:rPr lang="ar-AE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e>
                    </m:func>
                  </m:oMath>
                </m:oMathPara>
              </a14:m>
              <a:endParaRPr lang="ar-AE">
                <a:effectLst/>
              </a:endParaRPr>
            </a:p>
            <a:p>
              <a:pPr rtl="0"/>
              <a:endParaRPr lang="ar-AE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ar-AE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r>
                      <a:rPr lang="ar-AE" sz="1100" b="0" i="1"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unc>
                      <m:funcPr>
                        <m:ctrlPr>
                          <a:rPr lang="ar-AE" sz="1100" b="0" i="1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ar-AE" sz="1100" b="0" i="1"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ar-AE" sz="1100" b="0" i="1"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b>
                                  <m:sSubPr>
                                    <m:ctrlPr>
                                      <a:rPr lang="ar-AE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𝑇𝐺𝐹</m:t>
                                    </m:r>
                                  </m:e>
                                  <m:sub>
                                    <m:r>
                                      <a:rPr lang="es-ES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0</m:t>
                                    </m:r>
                                  </m:sub>
                                </m:sSub>
                              </m:num>
                              <m:den>
                                <m:sSub>
                                  <m:sSubPr>
                                    <m:ctrlPr>
                                      <a:rPr lang="ar-AE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𝑇𝐺𝐹</m:t>
                                    </m:r>
                                  </m:e>
                                  <m:sub>
                                    <m:r>
                                      <a:rPr lang="es-ES" sz="1100" b="0" i="1"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ar-AE" sz="110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6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6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</mc:Choice>
      <mc:Fallback xmlns="">
        <xdr:sp macro="" textlink="">
          <xdr:nvSpPr>
            <xdr:cNvPr id="2" name="Shape 3">
              <a:extLst>
                <a:ext uri="{FF2B5EF4-FFF2-40B4-BE49-F238E27FC236}">
                  <a16:creationId xmlns:a16="http://schemas.microsoft.com/office/drawing/2014/main" id="{48A64D37-A6DB-42E1-AF85-1154F13628E5}"/>
                </a:ext>
              </a:extLst>
            </xdr:cNvPr>
            <xdr:cNvSpPr txBox="1"/>
          </xdr:nvSpPr>
          <xdr:spPr>
            <a:xfrm>
              <a:off x="8124825" y="295275"/>
              <a:ext cx="2286000" cy="2505075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2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Para proyectar  las tasas de fecundidad de cada grupo de edad para los años 2015, 2020 y 2025 utilizamos el método logístico para el caso de </a:t>
              </a:r>
              <a:r>
                <a:rPr lang="en-US" sz="1100">
                  <a:solidFill>
                    <a:srgbClr val="FF0000"/>
                  </a:solidFill>
                  <a:latin typeface="Calibri"/>
                  <a:ea typeface="Calibri"/>
                  <a:cs typeface="Calibri"/>
                  <a:sym typeface="Calibri"/>
                </a:rPr>
                <a:t>funciones decrecientes</a:t>
              </a:r>
              <a:r>
                <a:rPr lang="en-US"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:</a:t>
              </a:r>
              <a:endParaRPr lang="en-US" sz="140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/>
            </a:p>
            <a:p>
              <a:pPr rtl="0"/>
              <a:r>
                <a:rPr lang="en-U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(𝑡)=</a:t>
              </a:r>
              <a:r>
                <a:rPr lang="es-E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𝑘/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𝑒^(𝑎+𝑏𝑡)</a:t>
              </a:r>
              <a:endParaRPr lang="ar-AE">
                <a:effectLst/>
              </a:endParaRPr>
            </a:p>
            <a:p>
              <a:pPr rtl="0"/>
              <a:endParaRPr lang="ar-AE">
                <a:effectLst/>
              </a:endParaRPr>
            </a:p>
            <a:p>
              <a:pPr rtl="0"/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𝑎=</a:t>
              </a:r>
              <a:r>
                <a:rPr lang="en-U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⁡〖(〖</a:t>
              </a:r>
              <a:r>
                <a:rPr lang="es-E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𝑘/</a:t>
              </a:r>
              <a:r>
                <a:rPr lang="es-MX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𝑇𝐺𝐹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〗_0)〗</a:t>
              </a:r>
              <a:endParaRPr lang="ar-AE">
                <a:effectLst/>
              </a:endParaRPr>
            </a:p>
            <a:p>
              <a:pPr rtl="0"/>
              <a:endParaRPr lang="ar-AE">
                <a:effectLst/>
              </a:endParaRPr>
            </a:p>
            <a:p>
              <a:pPr/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𝑏=</a:t>
              </a:r>
              <a:r>
                <a:rPr lang="en-U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⁡(〖</a:t>
              </a:r>
              <a:r>
                <a:rPr lang="es-MX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𝑇𝐺𝐹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E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/〖</a:t>
              </a:r>
              <a:r>
                <a:rPr lang="es-MX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𝑇𝐺𝐹</a:t>
              </a:r>
              <a:r>
                <a:rPr lang="ar-AE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s-ES" sz="1100" b="0" i="0"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1 )</a:t>
              </a:r>
              <a:endParaRPr lang="ar-AE" sz="110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1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6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ar-AE" sz="1600" b="0"/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</mc:Fallback>
    </mc:AlternateContent>
    <xdr:clientData fLocksWithSheet="0"/>
  </xdr:oneCellAnchor>
  <xdr:twoCellAnchor>
    <xdr:from>
      <xdr:col>2</xdr:col>
      <xdr:colOff>339437</xdr:colOff>
      <xdr:row>6</xdr:row>
      <xdr:rowOff>20782</xdr:rowOff>
    </xdr:from>
    <xdr:to>
      <xdr:col>5</xdr:col>
      <xdr:colOff>162792</xdr:colOff>
      <xdr:row>12</xdr:row>
      <xdr:rowOff>96982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BB014B0F-7363-4476-8229-30632C68ED9E}"/>
            </a:ext>
          </a:extLst>
        </xdr:cNvPr>
        <xdr:cNvSpPr/>
      </xdr:nvSpPr>
      <xdr:spPr>
        <a:xfrm>
          <a:off x="1863437" y="1020907"/>
          <a:ext cx="2109355" cy="990600"/>
        </a:xfrm>
        <a:prstGeom prst="rect">
          <a:avLst/>
        </a:prstGeom>
        <a:solidFill>
          <a:srgbClr val="CCFFCC"/>
        </a:solidFill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>
              <a:solidFill>
                <a:sysClr val="windowText" lastClr="000000"/>
              </a:solidFill>
            </a:rPr>
            <a:t>Revisar</a:t>
          </a:r>
          <a:r>
            <a:rPr lang="es-MX" sz="1100" baseline="0">
              <a:solidFill>
                <a:sysClr val="windowText" lastClr="000000"/>
              </a:solidFill>
            </a:rPr>
            <a:t> la las TGF vayan decreciendo del año 2010 al 2015, si no decrecen no se pueden usar estas fórmulas para proyectar TGF</a:t>
          </a:r>
          <a:endParaRPr lang="es-MX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664634</xdr:colOff>
      <xdr:row>22</xdr:row>
      <xdr:rowOff>91017</xdr:rowOff>
    </xdr:from>
    <xdr:to>
      <xdr:col>20</xdr:col>
      <xdr:colOff>474134</xdr:colOff>
      <xdr:row>42</xdr:row>
      <xdr:rowOff>60326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28C6CC-CF16-4AE5-99BE-1FC090E4A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95249</xdr:colOff>
      <xdr:row>51</xdr:row>
      <xdr:rowOff>57150</xdr:rowOff>
    </xdr:from>
    <xdr:to>
      <xdr:col>7</xdr:col>
      <xdr:colOff>314324</xdr:colOff>
      <xdr:row>70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CD41807-D98A-403E-AB35-6F450235E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43179</xdr:colOff>
      <xdr:row>38</xdr:row>
      <xdr:rowOff>45719</xdr:rowOff>
    </xdr:from>
    <xdr:ext cx="3568702" cy="47846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B637DB-CBBF-4FA0-A1EB-C6D900601FD6}"/>
                </a:ext>
              </a:extLst>
            </xdr:cNvPr>
            <xdr:cNvSpPr txBox="1"/>
          </xdr:nvSpPr>
          <xdr:spPr>
            <a:xfrm>
              <a:off x="8110854" y="5846444"/>
              <a:ext cx="3568702" cy="4784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</m:e>
                      <m: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p>
                    </m:sSup>
                    <m:r>
                      <a:rPr lang="es-MX" sz="1100" b="0" i="1">
                        <a:latin typeface="Cambria Math" panose="02040503050406030204" pitchFamily="18" charset="0"/>
                      </a:rPr>
                      <m:t>= </m:t>
                    </m:r>
                    <m:nary>
                      <m:naryPr>
                        <m:chr m:val="∑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  <m: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45</m:t>
                        </m:r>
                      </m:sup>
                      <m:e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sSubSup>
                                  <m:sSubSupPr>
                                    <m:ctrlP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₅</m:t>
                                    </m:r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𝑃𝐹</m:t>
                                    </m:r>
                                  </m:e>
                                  <m:sub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  <m:sup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sup>
                                </m:sSubSup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+ </m:t>
                                </m:r>
                                <m:sSubSup>
                                  <m:sSubSupPr>
                                    <m:ctrlP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₅</m:t>
                                    </m:r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𝑃𝐹</m:t>
                                    </m:r>
                                  </m:e>
                                  <m:sub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  <m:sup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+</m:t>
                                    </m:r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5</m:t>
                                    </m:r>
                                  </m:sup>
                                </m:sSubSup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</m:t>
                                </m:r>
                              </m:num>
                              <m:den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</m:e>
                        </m:d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e>
                    </m:nary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₅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𝑓</m:t>
                            </m:r>
                          </m:e>
                          <m:sub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</m:t>
                            </m:r>
                          </m:sup>
                        </m:sSubSup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𝐾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B637DB-CBBF-4FA0-A1EB-C6D900601FD6}"/>
                </a:ext>
              </a:extLst>
            </xdr:cNvPr>
            <xdr:cNvSpPr txBox="1"/>
          </xdr:nvSpPr>
          <xdr:spPr>
            <a:xfrm>
              <a:off x="8110854" y="5846444"/>
              <a:ext cx="3568702" cy="4784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𝑁^(𝑡,𝑡+5)= ∑_15^45▒〖(( 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〖₅𝑃𝐹〗_𝑥^𝑡  </a:t>
              </a:r>
              <a:r>
                <a:rPr lang="es-MX" sz="1100" b="0" i="0">
                  <a:latin typeface="Cambria Math" panose="02040503050406030204" pitchFamily="18" charset="0"/>
                </a:rPr>
                <a:t>+ 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〖₅𝑃𝐹〗_𝑥^(𝑡+5)  )/</a:t>
              </a:r>
              <a:r>
                <a:rPr lang="es-MX" sz="1100" b="0" i="0">
                  <a:latin typeface="Cambria Math" panose="02040503050406030204" pitchFamily="18" charset="0"/>
                </a:rPr>
                <a:t>2)∗〗 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〖₅𝑓〗_𝑥^(𝑡, 𝑡+5)  ∗5 ∗𝐾) </a:t>
              </a:r>
              <a:r>
                <a:rPr lang="es-MX" sz="1100" b="0" i="0">
                  <a:latin typeface="Cambria Math" panose="02040503050406030204" pitchFamily="18" charset="0"/>
                </a:rPr>
                <a:t> 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16</xdr:col>
      <xdr:colOff>200024</xdr:colOff>
      <xdr:row>25</xdr:row>
      <xdr:rowOff>57148</xdr:rowOff>
    </xdr:from>
    <xdr:to>
      <xdr:col>28</xdr:col>
      <xdr:colOff>657225</xdr:colOff>
      <xdr:row>52</xdr:row>
      <xdr:rowOff>114299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E0E3890-6664-470B-83A1-75015F2A0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180975</xdr:colOff>
      <xdr:row>36</xdr:row>
      <xdr:rowOff>109537</xdr:rowOff>
    </xdr:from>
    <xdr:to>
      <xdr:col>10</xdr:col>
      <xdr:colOff>247650</xdr:colOff>
      <xdr:row>54</xdr:row>
      <xdr:rowOff>109537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44968A-D407-430E-250F-2980A8240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DOH\Downloads\LABORATORIO%202.xlsx" TargetMode="External"/><Relationship Id="rId1" Type="http://schemas.openxmlformats.org/officeDocument/2006/relationships/externalLinkPath" Target="/Users/ZDOH/Downloads/LABORATORIO%20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lo\Downloads\Demo%20LAB%202\Laboratorio%201%20-%20Zacatecas%20-%20S&#225;nchez%20Navarro%20Juan%20Carlos%20(1).xlsx" TargetMode="External"/><Relationship Id="rId1" Type="http://schemas.openxmlformats.org/officeDocument/2006/relationships/externalLinkPath" Target="/Users/carlo/Downloads/Demo%20LAB%202/Laboratorio%201%20-%20Zacatecas%20-%20S&#225;nchez%20Navarro%20Juan%20Carlo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6zn\Downloads\DA%209256_Laboratorio%203_Zaira_Ortega.xlsx" TargetMode="External"/><Relationship Id="rId1" Type="http://schemas.openxmlformats.org/officeDocument/2006/relationships/externalLinkPath" Target="DA%209256_Laboratorio%203_Zaira_Orteg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blacion"/>
      <sheetName val="Pirámides"/>
      <sheetName val="Indice de Myers"/>
      <sheetName val="Prorrateo"/>
      <sheetName val="Corrección"/>
      <sheetName val="Tasas de Crecimiento"/>
      <sheetName val="Datos defunciones"/>
      <sheetName val="Defunciones"/>
      <sheetName val="Nacimientos"/>
      <sheetName val="Factor de separación"/>
      <sheetName val="Pob 0 a 4 mitad de año 2010"/>
      <sheetName val="Pob 0 a 4 mitad de año 2015"/>
      <sheetName val="Pob 0 a 4 mitad de año 2020"/>
      <sheetName val="Pob Mitad de Año"/>
      <sheetName val="Mortalidad Indicadores"/>
      <sheetName val="Modelo Logito 2010"/>
      <sheetName val="Modelo Logito 2015"/>
      <sheetName val="Modelo Logito 2020"/>
      <sheetName val="Proyección de mortalidad"/>
      <sheetName val="Relación de sobrevivencia"/>
      <sheetName val="Defunciones por Causa"/>
      <sheetName val="Decrementos Múltiples"/>
      <sheetName val="Mujeres con Limitacion"/>
      <sheetName val="Esperanza de Vida Saludable"/>
    </sheetNames>
    <sheetDataSet>
      <sheetData sheetId="0">
        <row r="4">
          <cell r="A4" t="str">
            <v>0 años</v>
          </cell>
          <cell r="B4">
            <v>54889</v>
          </cell>
          <cell r="C4">
            <v>52963</v>
          </cell>
          <cell r="E4" t="str">
            <v>0 años</v>
          </cell>
          <cell r="F4">
            <v>54783</v>
          </cell>
          <cell r="G4">
            <v>53641</v>
          </cell>
        </row>
        <row r="5">
          <cell r="A5" t="str">
            <v>1 años</v>
          </cell>
          <cell r="B5">
            <v>56326</v>
          </cell>
          <cell r="C5">
            <v>54472</v>
          </cell>
          <cell r="E5" t="str">
            <v>1 años</v>
          </cell>
          <cell r="F5">
            <v>56315</v>
          </cell>
          <cell r="G5">
            <v>55313</v>
          </cell>
        </row>
        <row r="6">
          <cell r="A6" t="str">
            <v>2 años</v>
          </cell>
          <cell r="B6">
            <v>59233</v>
          </cell>
          <cell r="C6">
            <v>57591</v>
          </cell>
          <cell r="E6" t="str">
            <v>2 años</v>
          </cell>
          <cell r="F6">
            <v>60029</v>
          </cell>
          <cell r="G6">
            <v>58944</v>
          </cell>
        </row>
        <row r="7">
          <cell r="A7" t="str">
            <v>3 años</v>
          </cell>
          <cell r="B7">
            <v>60540</v>
          </cell>
          <cell r="C7">
            <v>59218</v>
          </cell>
          <cell r="E7" t="str">
            <v>3 años</v>
          </cell>
          <cell r="F7">
            <v>60003</v>
          </cell>
          <cell r="G7">
            <v>59228</v>
          </cell>
        </row>
        <row r="8">
          <cell r="A8" t="str">
            <v>4 años</v>
          </cell>
          <cell r="B8">
            <v>60596</v>
          </cell>
          <cell r="C8">
            <v>58685</v>
          </cell>
          <cell r="E8" t="str">
            <v>4 años</v>
          </cell>
          <cell r="F8">
            <v>61136</v>
          </cell>
          <cell r="G8">
            <v>59387</v>
          </cell>
        </row>
        <row r="9">
          <cell r="A9" t="str">
            <v>5 años</v>
          </cell>
          <cell r="B9">
            <v>61121</v>
          </cell>
          <cell r="C9">
            <v>58944</v>
          </cell>
          <cell r="E9" t="str">
            <v>5 años</v>
          </cell>
          <cell r="F9">
            <v>61596</v>
          </cell>
          <cell r="G9">
            <v>59612</v>
          </cell>
        </row>
        <row r="10">
          <cell r="A10" t="str">
            <v>6 años</v>
          </cell>
          <cell r="B10">
            <v>61960</v>
          </cell>
          <cell r="C10">
            <v>61252</v>
          </cell>
          <cell r="E10" t="str">
            <v>6 años</v>
          </cell>
          <cell r="F10">
            <v>58244</v>
          </cell>
          <cell r="G10">
            <v>57459</v>
          </cell>
        </row>
        <row r="11">
          <cell r="A11" t="str">
            <v>7 años</v>
          </cell>
          <cell r="B11">
            <v>62431</v>
          </cell>
          <cell r="C11">
            <v>60672</v>
          </cell>
          <cell r="E11" t="str">
            <v>7 años</v>
          </cell>
          <cell r="F11">
            <v>60564</v>
          </cell>
          <cell r="G11">
            <v>59487</v>
          </cell>
        </row>
        <row r="12">
          <cell r="A12" t="str">
            <v>8 años</v>
          </cell>
          <cell r="B12">
            <v>65164</v>
          </cell>
          <cell r="C12">
            <v>63357</v>
          </cell>
          <cell r="E12" t="str">
            <v>8 años</v>
          </cell>
          <cell r="F12">
            <v>63397</v>
          </cell>
          <cell r="G12">
            <v>61717</v>
          </cell>
        </row>
        <row r="13">
          <cell r="A13" t="str">
            <v>9 años</v>
          </cell>
          <cell r="B13">
            <v>63446</v>
          </cell>
          <cell r="C13">
            <v>62039</v>
          </cell>
          <cell r="E13" t="str">
            <v>9 años</v>
          </cell>
          <cell r="F13">
            <v>58387</v>
          </cell>
          <cell r="G13">
            <v>58087</v>
          </cell>
        </row>
        <row r="14">
          <cell r="A14" t="str">
            <v>10 años</v>
          </cell>
          <cell r="B14">
            <v>66971</v>
          </cell>
          <cell r="C14">
            <v>63830</v>
          </cell>
          <cell r="E14" t="str">
            <v>10 años</v>
          </cell>
          <cell r="F14">
            <v>64633</v>
          </cell>
          <cell r="G14">
            <v>61774</v>
          </cell>
        </row>
        <row r="15">
          <cell r="A15" t="str">
            <v>11 años</v>
          </cell>
          <cell r="B15">
            <v>57241</v>
          </cell>
          <cell r="C15">
            <v>56161</v>
          </cell>
          <cell r="E15" t="str">
            <v>11 años</v>
          </cell>
          <cell r="F15">
            <v>57913</v>
          </cell>
          <cell r="G15">
            <v>56762</v>
          </cell>
        </row>
        <row r="16">
          <cell r="A16" t="str">
            <v>12 años</v>
          </cell>
          <cell r="B16">
            <v>61328</v>
          </cell>
          <cell r="C16">
            <v>60064</v>
          </cell>
          <cell r="E16" t="str">
            <v>12 años</v>
          </cell>
          <cell r="F16">
            <v>62958</v>
          </cell>
          <cell r="G16">
            <v>60835</v>
          </cell>
        </row>
        <row r="17">
          <cell r="A17" t="str">
            <v>13 años</v>
          </cell>
          <cell r="B17">
            <v>58603</v>
          </cell>
          <cell r="C17">
            <v>57891</v>
          </cell>
          <cell r="E17" t="str">
            <v>13 años</v>
          </cell>
          <cell r="F17">
            <v>59981</v>
          </cell>
          <cell r="G17">
            <v>58729</v>
          </cell>
        </row>
        <row r="18">
          <cell r="A18" t="str">
            <v>14 años</v>
          </cell>
          <cell r="B18">
            <v>61514</v>
          </cell>
          <cell r="C18">
            <v>61242</v>
          </cell>
          <cell r="E18" t="str">
            <v>14 años</v>
          </cell>
          <cell r="F18">
            <v>60368</v>
          </cell>
          <cell r="G18">
            <v>59422</v>
          </cell>
        </row>
        <row r="19">
          <cell r="A19" t="str">
            <v>15 años</v>
          </cell>
          <cell r="B19">
            <v>64111</v>
          </cell>
          <cell r="C19">
            <v>64090</v>
          </cell>
          <cell r="E19" t="str">
            <v>15 años</v>
          </cell>
          <cell r="F19">
            <v>62916</v>
          </cell>
          <cell r="G19">
            <v>61226</v>
          </cell>
        </row>
        <row r="20">
          <cell r="A20" t="str">
            <v>16 años</v>
          </cell>
          <cell r="B20">
            <v>59884</v>
          </cell>
          <cell r="C20">
            <v>60076</v>
          </cell>
          <cell r="E20" t="str">
            <v>16 años</v>
          </cell>
          <cell r="F20">
            <v>59456</v>
          </cell>
          <cell r="G20">
            <v>58553</v>
          </cell>
        </row>
        <row r="21">
          <cell r="A21" t="str">
            <v>17 años</v>
          </cell>
          <cell r="B21">
            <v>62316</v>
          </cell>
          <cell r="C21">
            <v>62465</v>
          </cell>
          <cell r="E21" t="str">
            <v>17 años</v>
          </cell>
          <cell r="F21">
            <v>63764</v>
          </cell>
          <cell r="G21">
            <v>61716</v>
          </cell>
        </row>
        <row r="22">
          <cell r="A22" t="str">
            <v>18 años</v>
          </cell>
          <cell r="B22">
            <v>62494</v>
          </cell>
          <cell r="C22">
            <v>63473</v>
          </cell>
          <cell r="E22" t="str">
            <v>18 años</v>
          </cell>
          <cell r="F22">
            <v>65297</v>
          </cell>
          <cell r="G22">
            <v>64522</v>
          </cell>
        </row>
        <row r="23">
          <cell r="A23" t="str">
            <v>19 años</v>
          </cell>
          <cell r="B23">
            <v>50293</v>
          </cell>
          <cell r="C23">
            <v>54892</v>
          </cell>
          <cell r="E23" t="str">
            <v>19 años</v>
          </cell>
          <cell r="F23">
            <v>54394</v>
          </cell>
          <cell r="G23">
            <v>55356</v>
          </cell>
        </row>
        <row r="24">
          <cell r="A24" t="str">
            <v>20 años</v>
          </cell>
          <cell r="B24">
            <v>54998</v>
          </cell>
          <cell r="C24">
            <v>60235</v>
          </cell>
          <cell r="E24" t="str">
            <v>20 años</v>
          </cell>
          <cell r="F24">
            <v>63481</v>
          </cell>
          <cell r="G24">
            <v>65132</v>
          </cell>
        </row>
        <row r="25">
          <cell r="A25" t="str">
            <v>21 años</v>
          </cell>
          <cell r="B25">
            <v>44279</v>
          </cell>
          <cell r="C25">
            <v>49348</v>
          </cell>
          <cell r="E25" t="str">
            <v>21 años</v>
          </cell>
          <cell r="F25">
            <v>50416</v>
          </cell>
          <cell r="G25">
            <v>52033</v>
          </cell>
        </row>
        <row r="26">
          <cell r="A26" t="str">
            <v>22 años</v>
          </cell>
          <cell r="B26">
            <v>50227</v>
          </cell>
          <cell r="C26">
            <v>55366</v>
          </cell>
          <cell r="E26" t="str">
            <v>22 años</v>
          </cell>
          <cell r="F26">
            <v>57714</v>
          </cell>
          <cell r="G26">
            <v>59586</v>
          </cell>
        </row>
        <row r="27">
          <cell r="A27" t="str">
            <v>23 años</v>
          </cell>
          <cell r="B27">
            <v>46944</v>
          </cell>
          <cell r="C27">
            <v>53955</v>
          </cell>
          <cell r="E27" t="str">
            <v>23 años</v>
          </cell>
          <cell r="F27">
            <v>54059</v>
          </cell>
          <cell r="G27">
            <v>56617</v>
          </cell>
        </row>
        <row r="28">
          <cell r="A28" t="str">
            <v>24 años</v>
          </cell>
          <cell r="B28">
            <v>44739</v>
          </cell>
          <cell r="C28">
            <v>51594</v>
          </cell>
          <cell r="E28" t="str">
            <v>24 años</v>
          </cell>
          <cell r="F28">
            <v>53704</v>
          </cell>
          <cell r="G28">
            <v>57904</v>
          </cell>
        </row>
        <row r="29">
          <cell r="A29" t="str">
            <v>25 años</v>
          </cell>
          <cell r="B29">
            <v>43957</v>
          </cell>
          <cell r="C29">
            <v>50995</v>
          </cell>
          <cell r="E29" t="str">
            <v>25 años</v>
          </cell>
          <cell r="F29">
            <v>56583</v>
          </cell>
          <cell r="G29">
            <v>61421</v>
          </cell>
        </row>
        <row r="30">
          <cell r="A30" t="str">
            <v>26 años</v>
          </cell>
          <cell r="B30">
            <v>40030</v>
          </cell>
          <cell r="C30">
            <v>47373</v>
          </cell>
          <cell r="E30" t="str">
            <v>26 años</v>
          </cell>
          <cell r="F30">
            <v>49576</v>
          </cell>
          <cell r="G30">
            <v>55444</v>
          </cell>
        </row>
        <row r="31">
          <cell r="A31" t="str">
            <v>27 años</v>
          </cell>
          <cell r="B31">
            <v>40472</v>
          </cell>
          <cell r="C31">
            <v>46956</v>
          </cell>
          <cell r="E31" t="str">
            <v>27 años</v>
          </cell>
          <cell r="F31">
            <v>49416</v>
          </cell>
          <cell r="G31">
            <v>53195</v>
          </cell>
        </row>
        <row r="32">
          <cell r="A32" t="str">
            <v>28 años</v>
          </cell>
          <cell r="B32">
            <v>42125</v>
          </cell>
          <cell r="C32">
            <v>48960</v>
          </cell>
          <cell r="E32" t="str">
            <v>28 años</v>
          </cell>
          <cell r="F32">
            <v>51353</v>
          </cell>
          <cell r="G32">
            <v>56149</v>
          </cell>
        </row>
        <row r="33">
          <cell r="A33" t="str">
            <v>29 años</v>
          </cell>
          <cell r="B33">
            <v>37042</v>
          </cell>
          <cell r="C33">
            <v>43648</v>
          </cell>
          <cell r="E33" t="str">
            <v>29 años</v>
          </cell>
          <cell r="F33">
            <v>44971</v>
          </cell>
          <cell r="G33">
            <v>50181</v>
          </cell>
        </row>
        <row r="34">
          <cell r="A34" t="str">
            <v>30 años</v>
          </cell>
          <cell r="B34">
            <v>48274</v>
          </cell>
          <cell r="C34">
            <v>56019</v>
          </cell>
          <cell r="E34" t="str">
            <v>30 años</v>
          </cell>
          <cell r="F34">
            <v>57368</v>
          </cell>
          <cell r="G34">
            <v>64633</v>
          </cell>
        </row>
        <row r="35">
          <cell r="A35" t="str">
            <v>31 años</v>
          </cell>
          <cell r="B35">
            <v>30382</v>
          </cell>
          <cell r="C35">
            <v>35774</v>
          </cell>
          <cell r="E35" t="str">
            <v>31 años</v>
          </cell>
          <cell r="F35">
            <v>35062</v>
          </cell>
          <cell r="G35">
            <v>40445</v>
          </cell>
        </row>
        <row r="36">
          <cell r="A36" t="str">
            <v>32 años</v>
          </cell>
          <cell r="B36">
            <v>41179</v>
          </cell>
          <cell r="C36">
            <v>48828</v>
          </cell>
          <cell r="E36" t="str">
            <v>32 años</v>
          </cell>
          <cell r="F36">
            <v>47342</v>
          </cell>
          <cell r="G36">
            <v>54373</v>
          </cell>
        </row>
        <row r="37">
          <cell r="A37" t="str">
            <v>33 años</v>
          </cell>
          <cell r="B37">
            <v>37236</v>
          </cell>
          <cell r="C37">
            <v>44529</v>
          </cell>
          <cell r="E37" t="str">
            <v>33 años</v>
          </cell>
          <cell r="F37">
            <v>40816</v>
          </cell>
          <cell r="G37">
            <v>48094</v>
          </cell>
        </row>
        <row r="38">
          <cell r="A38" t="str">
            <v>34 años</v>
          </cell>
          <cell r="B38">
            <v>35878</v>
          </cell>
          <cell r="C38">
            <v>42393</v>
          </cell>
          <cell r="E38" t="str">
            <v>34 años</v>
          </cell>
          <cell r="F38">
            <v>40557</v>
          </cell>
          <cell r="G38">
            <v>47164</v>
          </cell>
        </row>
        <row r="39">
          <cell r="A39" t="str">
            <v>35 años</v>
          </cell>
          <cell r="B39">
            <v>40137</v>
          </cell>
          <cell r="C39">
            <v>46734</v>
          </cell>
          <cell r="E39" t="str">
            <v>35 años</v>
          </cell>
          <cell r="F39">
            <v>47027</v>
          </cell>
          <cell r="G39">
            <v>53852</v>
          </cell>
        </row>
        <row r="40">
          <cell r="A40" t="str">
            <v>36 años</v>
          </cell>
          <cell r="B40">
            <v>37234</v>
          </cell>
          <cell r="C40">
            <v>43722</v>
          </cell>
          <cell r="E40" t="str">
            <v>36 años</v>
          </cell>
          <cell r="F40">
            <v>42442</v>
          </cell>
          <cell r="G40">
            <v>49964</v>
          </cell>
        </row>
        <row r="41">
          <cell r="A41" t="str">
            <v>37 años</v>
          </cell>
          <cell r="B41">
            <v>34146</v>
          </cell>
          <cell r="C41">
            <v>39018</v>
          </cell>
          <cell r="E41" t="str">
            <v>37 años</v>
          </cell>
          <cell r="F41">
            <v>37185</v>
          </cell>
          <cell r="G41">
            <v>43071</v>
          </cell>
        </row>
        <row r="42">
          <cell r="A42" t="str">
            <v>38 años</v>
          </cell>
          <cell r="B42">
            <v>39601</v>
          </cell>
          <cell r="C42">
            <v>45731</v>
          </cell>
          <cell r="E42" t="str">
            <v>38 años</v>
          </cell>
          <cell r="F42">
            <v>47193</v>
          </cell>
          <cell r="G42">
            <v>53643</v>
          </cell>
        </row>
        <row r="43">
          <cell r="A43" t="str">
            <v>39 años</v>
          </cell>
          <cell r="B43">
            <v>31572</v>
          </cell>
          <cell r="C43">
            <v>37066</v>
          </cell>
          <cell r="E43" t="str">
            <v>39 años</v>
          </cell>
          <cell r="F43">
            <v>38673</v>
          </cell>
          <cell r="G43">
            <v>44814</v>
          </cell>
        </row>
        <row r="44">
          <cell r="A44" t="str">
            <v>40 años</v>
          </cell>
          <cell r="B44">
            <v>41594</v>
          </cell>
          <cell r="C44">
            <v>47759</v>
          </cell>
          <cell r="E44" t="str">
            <v>40 años</v>
          </cell>
          <cell r="F44">
            <v>52972</v>
          </cell>
          <cell r="G44">
            <v>60845</v>
          </cell>
        </row>
        <row r="45">
          <cell r="A45" t="str">
            <v>41 años</v>
          </cell>
          <cell r="B45">
            <v>22794</v>
          </cell>
          <cell r="C45">
            <v>27093</v>
          </cell>
          <cell r="E45" t="str">
            <v>41 años</v>
          </cell>
          <cell r="F45">
            <v>28930</v>
          </cell>
          <cell r="G45">
            <v>34301</v>
          </cell>
        </row>
        <row r="46">
          <cell r="A46" t="str">
            <v>42 años</v>
          </cell>
          <cell r="B46">
            <v>35343</v>
          </cell>
          <cell r="C46">
            <v>40173</v>
          </cell>
          <cell r="E46" t="str">
            <v>42 años</v>
          </cell>
          <cell r="F46">
            <v>45421</v>
          </cell>
          <cell r="G46">
            <v>51980</v>
          </cell>
        </row>
        <row r="47">
          <cell r="A47" t="str">
            <v>43 años</v>
          </cell>
          <cell r="B47">
            <v>26675</v>
          </cell>
          <cell r="C47">
            <v>32143</v>
          </cell>
          <cell r="E47" t="str">
            <v>43 años</v>
          </cell>
          <cell r="F47">
            <v>36727</v>
          </cell>
          <cell r="G47">
            <v>42965</v>
          </cell>
        </row>
        <row r="48">
          <cell r="A48" t="str">
            <v>44 años</v>
          </cell>
          <cell r="B48">
            <v>24822</v>
          </cell>
          <cell r="C48">
            <v>30160</v>
          </cell>
          <cell r="E48" t="str">
            <v>44 años</v>
          </cell>
          <cell r="F48">
            <v>32500</v>
          </cell>
          <cell r="G48">
            <v>38448</v>
          </cell>
        </row>
        <row r="49">
          <cell r="A49" t="str">
            <v>45 años</v>
          </cell>
          <cell r="B49">
            <v>30765</v>
          </cell>
          <cell r="C49">
            <v>35386</v>
          </cell>
          <cell r="E49" t="str">
            <v>45 años</v>
          </cell>
          <cell r="F49">
            <v>43557</v>
          </cell>
          <cell r="G49">
            <v>48931</v>
          </cell>
        </row>
        <row r="50">
          <cell r="A50" t="str">
            <v>46 años</v>
          </cell>
          <cell r="B50">
            <v>24735</v>
          </cell>
          <cell r="C50">
            <v>28990</v>
          </cell>
          <cell r="E50" t="str">
            <v>46 años</v>
          </cell>
          <cell r="F50">
            <v>33246</v>
          </cell>
          <cell r="G50">
            <v>38999</v>
          </cell>
        </row>
        <row r="51">
          <cell r="A51" t="str">
            <v>47 años</v>
          </cell>
          <cell r="B51">
            <v>23762</v>
          </cell>
          <cell r="C51">
            <v>27176</v>
          </cell>
          <cell r="E51" t="str">
            <v>47 años</v>
          </cell>
          <cell r="F51">
            <v>33815</v>
          </cell>
          <cell r="G51">
            <v>37929</v>
          </cell>
        </row>
        <row r="52">
          <cell r="A52" t="str">
            <v>48 años</v>
          </cell>
          <cell r="B52">
            <v>26558</v>
          </cell>
          <cell r="C52">
            <v>31032</v>
          </cell>
          <cell r="E52" t="str">
            <v>48 años</v>
          </cell>
          <cell r="F52">
            <v>35632</v>
          </cell>
          <cell r="G52">
            <v>41906</v>
          </cell>
        </row>
        <row r="53">
          <cell r="A53" t="str">
            <v>49 años</v>
          </cell>
          <cell r="B53">
            <v>23488</v>
          </cell>
          <cell r="C53">
            <v>27533</v>
          </cell>
          <cell r="E53" t="str">
            <v>49 años</v>
          </cell>
          <cell r="F53">
            <v>31956</v>
          </cell>
          <cell r="G53">
            <v>36894</v>
          </cell>
        </row>
        <row r="54">
          <cell r="A54" t="str">
            <v>50 años</v>
          </cell>
          <cell r="B54">
            <v>30377</v>
          </cell>
          <cell r="C54">
            <v>35350</v>
          </cell>
          <cell r="E54" t="str">
            <v>50 años</v>
          </cell>
          <cell r="F54">
            <v>41515</v>
          </cell>
          <cell r="G54">
            <v>48480</v>
          </cell>
        </row>
        <row r="55">
          <cell r="A55" t="str">
            <v>51 años</v>
          </cell>
          <cell r="B55">
            <v>16864</v>
          </cell>
          <cell r="C55">
            <v>19774</v>
          </cell>
          <cell r="E55" t="str">
            <v>51 años</v>
          </cell>
          <cell r="F55">
            <v>23313</v>
          </cell>
          <cell r="G55">
            <v>27521</v>
          </cell>
        </row>
        <row r="56">
          <cell r="A56" t="str">
            <v>52 años</v>
          </cell>
          <cell r="B56">
            <v>23593</v>
          </cell>
          <cell r="C56">
            <v>27055</v>
          </cell>
          <cell r="E56" t="str">
            <v>52 años</v>
          </cell>
          <cell r="F56">
            <v>32873</v>
          </cell>
          <cell r="G56">
            <v>38663</v>
          </cell>
        </row>
        <row r="57">
          <cell r="A57" t="str">
            <v>53 años</v>
          </cell>
          <cell r="B57">
            <v>19807</v>
          </cell>
          <cell r="C57">
            <v>23225</v>
          </cell>
          <cell r="E57" t="str">
            <v>53 años</v>
          </cell>
          <cell r="F57">
            <v>27595</v>
          </cell>
          <cell r="G57">
            <v>32873</v>
          </cell>
        </row>
        <row r="58">
          <cell r="A58" t="str">
            <v>54 años</v>
          </cell>
          <cell r="B58">
            <v>19736</v>
          </cell>
          <cell r="C58">
            <v>24239</v>
          </cell>
          <cell r="E58" t="str">
            <v>54 años</v>
          </cell>
          <cell r="F58">
            <v>27743</v>
          </cell>
          <cell r="G58">
            <v>34021</v>
          </cell>
        </row>
        <row r="59">
          <cell r="A59" t="str">
            <v>55 años</v>
          </cell>
          <cell r="B59">
            <v>21631</v>
          </cell>
          <cell r="C59">
            <v>24724</v>
          </cell>
          <cell r="E59" t="str">
            <v>55 años</v>
          </cell>
          <cell r="F59">
            <v>28761</v>
          </cell>
          <cell r="G59">
            <v>33974</v>
          </cell>
        </row>
        <row r="60">
          <cell r="A60" t="str">
            <v>56 años</v>
          </cell>
          <cell r="B60">
            <v>19351</v>
          </cell>
          <cell r="C60">
            <v>21864</v>
          </cell>
          <cell r="E60" t="str">
            <v>56 años</v>
          </cell>
          <cell r="F60">
            <v>27147</v>
          </cell>
          <cell r="G60">
            <v>31249</v>
          </cell>
        </row>
        <row r="61">
          <cell r="A61" t="str">
            <v>57 años</v>
          </cell>
          <cell r="B61">
            <v>15359</v>
          </cell>
          <cell r="C61">
            <v>17350</v>
          </cell>
          <cell r="E61" t="str">
            <v>57 años</v>
          </cell>
          <cell r="F61">
            <v>21300</v>
          </cell>
          <cell r="G61">
            <v>25298</v>
          </cell>
        </row>
        <row r="62">
          <cell r="A62" t="str">
            <v>58 años</v>
          </cell>
          <cell r="B62">
            <v>16995</v>
          </cell>
          <cell r="C62">
            <v>19561</v>
          </cell>
          <cell r="E62" t="str">
            <v>58 años</v>
          </cell>
          <cell r="F62">
            <v>24414</v>
          </cell>
          <cell r="G62">
            <v>28796</v>
          </cell>
        </row>
        <row r="63">
          <cell r="A63" t="str">
            <v>59 años</v>
          </cell>
          <cell r="B63">
            <v>14871</v>
          </cell>
          <cell r="C63">
            <v>17213</v>
          </cell>
          <cell r="E63" t="str">
            <v>59 años</v>
          </cell>
          <cell r="F63">
            <v>21983</v>
          </cell>
          <cell r="G63">
            <v>26158</v>
          </cell>
        </row>
        <row r="64">
          <cell r="A64" t="str">
            <v>60 años</v>
          </cell>
          <cell r="B64">
            <v>20283</v>
          </cell>
          <cell r="C64">
            <v>23700</v>
          </cell>
          <cell r="E64" t="str">
            <v>60 años</v>
          </cell>
          <cell r="F64">
            <v>29501</v>
          </cell>
          <cell r="G64">
            <v>35038</v>
          </cell>
        </row>
        <row r="65">
          <cell r="A65" t="str">
            <v>61 años</v>
          </cell>
          <cell r="B65">
            <v>9557</v>
          </cell>
          <cell r="C65">
            <v>11198</v>
          </cell>
          <cell r="E65" t="str">
            <v>61 años</v>
          </cell>
          <cell r="F65">
            <v>15311</v>
          </cell>
          <cell r="G65">
            <v>18706</v>
          </cell>
        </row>
        <row r="66">
          <cell r="A66" t="str">
            <v>62 años</v>
          </cell>
          <cell r="B66">
            <v>13514</v>
          </cell>
          <cell r="C66">
            <v>15853</v>
          </cell>
          <cell r="E66" t="str">
            <v>62 años</v>
          </cell>
          <cell r="F66">
            <v>20890</v>
          </cell>
          <cell r="G66">
            <v>24979</v>
          </cell>
        </row>
        <row r="67">
          <cell r="A67" t="str">
            <v>63 años</v>
          </cell>
          <cell r="B67">
            <v>13430</v>
          </cell>
          <cell r="C67">
            <v>15860</v>
          </cell>
          <cell r="E67" t="str">
            <v>63 años</v>
          </cell>
          <cell r="F67">
            <v>20091</v>
          </cell>
          <cell r="G67">
            <v>23877</v>
          </cell>
        </row>
        <row r="68">
          <cell r="A68" t="str">
            <v>64 años</v>
          </cell>
          <cell r="B68">
            <v>12257</v>
          </cell>
          <cell r="C68">
            <v>14913</v>
          </cell>
          <cell r="E68" t="str">
            <v>64 años</v>
          </cell>
          <cell r="F68">
            <v>18576</v>
          </cell>
          <cell r="G68">
            <v>22395</v>
          </cell>
        </row>
        <row r="69">
          <cell r="A69" t="str">
            <v>65 años</v>
          </cell>
          <cell r="B69">
            <v>13481</v>
          </cell>
          <cell r="C69">
            <v>16046</v>
          </cell>
          <cell r="E69" t="str">
            <v>65 años</v>
          </cell>
          <cell r="F69">
            <v>22147</v>
          </cell>
          <cell r="G69">
            <v>26458</v>
          </cell>
        </row>
        <row r="70">
          <cell r="A70" t="str">
            <v>66 años</v>
          </cell>
          <cell r="B70">
            <v>10163</v>
          </cell>
          <cell r="C70">
            <v>11730</v>
          </cell>
          <cell r="E70" t="str">
            <v>66 años</v>
          </cell>
          <cell r="F70">
            <v>14875</v>
          </cell>
          <cell r="G70">
            <v>18089</v>
          </cell>
        </row>
        <row r="71">
          <cell r="A71" t="str">
            <v>67 años</v>
          </cell>
          <cell r="B71">
            <v>9706</v>
          </cell>
          <cell r="C71">
            <v>11173</v>
          </cell>
          <cell r="E71" t="str">
            <v>67 años</v>
          </cell>
          <cell r="F71">
            <v>15109</v>
          </cell>
          <cell r="G71">
            <v>17372</v>
          </cell>
        </row>
        <row r="72">
          <cell r="A72" t="str">
            <v>68 años</v>
          </cell>
          <cell r="B72">
            <v>10684</v>
          </cell>
          <cell r="C72">
            <v>12694</v>
          </cell>
          <cell r="E72" t="str">
            <v>68 años</v>
          </cell>
          <cell r="F72">
            <v>16642</v>
          </cell>
          <cell r="G72">
            <v>20352</v>
          </cell>
        </row>
        <row r="73">
          <cell r="A73" t="str">
            <v>69 años</v>
          </cell>
          <cell r="B73">
            <v>9350</v>
          </cell>
          <cell r="C73">
            <v>10963</v>
          </cell>
          <cell r="E73" t="str">
            <v>69 años</v>
          </cell>
          <cell r="F73">
            <v>12119</v>
          </cell>
          <cell r="G73">
            <v>14713</v>
          </cell>
        </row>
        <row r="74">
          <cell r="A74" t="str">
            <v>70 años</v>
          </cell>
          <cell r="B74">
            <v>12766</v>
          </cell>
          <cell r="C74">
            <v>15835</v>
          </cell>
          <cell r="E74" t="str">
            <v>70 años</v>
          </cell>
          <cell r="F74">
            <v>15728</v>
          </cell>
          <cell r="G74">
            <v>19448</v>
          </cell>
        </row>
        <row r="75">
          <cell r="A75" t="str">
            <v>71 años</v>
          </cell>
          <cell r="B75">
            <v>5942</v>
          </cell>
          <cell r="C75">
            <v>7063</v>
          </cell>
          <cell r="E75" t="str">
            <v>71 años</v>
          </cell>
          <cell r="F75">
            <v>8598</v>
          </cell>
          <cell r="G75">
            <v>10205</v>
          </cell>
        </row>
        <row r="76">
          <cell r="A76" t="str">
            <v>72 años</v>
          </cell>
          <cell r="B76">
            <v>9120</v>
          </cell>
          <cell r="C76">
            <v>11213</v>
          </cell>
          <cell r="E76" t="str">
            <v>72 años</v>
          </cell>
          <cell r="F76">
            <v>12982</v>
          </cell>
          <cell r="G76">
            <v>15138</v>
          </cell>
        </row>
        <row r="77">
          <cell r="A77" t="str">
            <v>73 años</v>
          </cell>
          <cell r="B77">
            <v>8013</v>
          </cell>
          <cell r="C77">
            <v>9822</v>
          </cell>
          <cell r="E77" t="str">
            <v>73 años</v>
          </cell>
          <cell r="F77">
            <v>10492</v>
          </cell>
          <cell r="G77">
            <v>12795</v>
          </cell>
        </row>
        <row r="78">
          <cell r="A78" t="str">
            <v>74 años</v>
          </cell>
          <cell r="B78">
            <v>7567</v>
          </cell>
          <cell r="C78">
            <v>9344</v>
          </cell>
          <cell r="E78" t="str">
            <v>74 años</v>
          </cell>
          <cell r="F78">
            <v>10204</v>
          </cell>
          <cell r="G78">
            <v>12784</v>
          </cell>
        </row>
        <row r="79">
          <cell r="A79" t="str">
            <v>75 años</v>
          </cell>
          <cell r="B79">
            <v>8005</v>
          </cell>
          <cell r="C79">
            <v>9905</v>
          </cell>
          <cell r="E79" t="str">
            <v>75 años</v>
          </cell>
          <cell r="F79">
            <v>10898</v>
          </cell>
          <cell r="G79">
            <v>12674</v>
          </cell>
        </row>
        <row r="80">
          <cell r="A80" t="str">
            <v>76 años</v>
          </cell>
          <cell r="B80">
            <v>6321</v>
          </cell>
          <cell r="C80">
            <v>7764</v>
          </cell>
          <cell r="E80" t="str">
            <v>76 años</v>
          </cell>
          <cell r="F80">
            <v>8819</v>
          </cell>
          <cell r="G80">
            <v>10639</v>
          </cell>
        </row>
        <row r="81">
          <cell r="A81" t="str">
            <v>77 años</v>
          </cell>
          <cell r="B81">
            <v>5229</v>
          </cell>
          <cell r="C81">
            <v>6172</v>
          </cell>
          <cell r="E81" t="str">
            <v>77 años</v>
          </cell>
          <cell r="F81">
            <v>7025</v>
          </cell>
          <cell r="G81">
            <v>8415</v>
          </cell>
        </row>
        <row r="82">
          <cell r="A82" t="str">
            <v>78 años</v>
          </cell>
          <cell r="B82">
            <v>6374</v>
          </cell>
          <cell r="C82">
            <v>7755</v>
          </cell>
          <cell r="E82" t="str">
            <v>78 años</v>
          </cell>
          <cell r="F82">
            <v>8738</v>
          </cell>
          <cell r="G82">
            <v>10366</v>
          </cell>
        </row>
        <row r="83">
          <cell r="A83" t="str">
            <v>79 años</v>
          </cell>
          <cell r="B83">
            <v>4309</v>
          </cell>
          <cell r="C83">
            <v>5185</v>
          </cell>
          <cell r="E83" t="str">
            <v>79 años</v>
          </cell>
          <cell r="F83">
            <v>6319</v>
          </cell>
          <cell r="G83">
            <v>7601</v>
          </cell>
        </row>
        <row r="84">
          <cell r="A84" t="str">
            <v>80 años</v>
          </cell>
          <cell r="B84">
            <v>6266</v>
          </cell>
          <cell r="C84">
            <v>8236</v>
          </cell>
          <cell r="E84" t="str">
            <v>80 años</v>
          </cell>
          <cell r="F84">
            <v>7639</v>
          </cell>
          <cell r="G84">
            <v>10107</v>
          </cell>
        </row>
        <row r="85">
          <cell r="A85" t="str">
            <v>81 años</v>
          </cell>
          <cell r="B85">
            <v>2703</v>
          </cell>
          <cell r="C85">
            <v>3150</v>
          </cell>
          <cell r="E85" t="str">
            <v>81 años</v>
          </cell>
          <cell r="F85">
            <v>3838</v>
          </cell>
          <cell r="G85">
            <v>4859</v>
          </cell>
        </row>
        <row r="86">
          <cell r="A86" t="str">
            <v>82 años</v>
          </cell>
          <cell r="B86">
            <v>3587</v>
          </cell>
          <cell r="C86">
            <v>4570</v>
          </cell>
          <cell r="E86" t="str">
            <v>82 años</v>
          </cell>
          <cell r="F86">
            <v>5107</v>
          </cell>
          <cell r="G86">
            <v>6762</v>
          </cell>
        </row>
        <row r="87">
          <cell r="A87" t="str">
            <v>83 años</v>
          </cell>
          <cell r="B87">
            <v>3169</v>
          </cell>
          <cell r="C87">
            <v>4130</v>
          </cell>
          <cell r="E87" t="str">
            <v>83 años</v>
          </cell>
          <cell r="F87">
            <v>4782</v>
          </cell>
          <cell r="G87">
            <v>6229</v>
          </cell>
        </row>
        <row r="88">
          <cell r="A88" t="str">
            <v>84 años</v>
          </cell>
          <cell r="B88">
            <v>3244</v>
          </cell>
          <cell r="C88">
            <v>4312</v>
          </cell>
          <cell r="E88" t="str">
            <v>84 años</v>
          </cell>
          <cell r="F88">
            <v>4736</v>
          </cell>
          <cell r="G88">
            <v>6295</v>
          </cell>
        </row>
        <row r="89">
          <cell r="A89" t="str">
            <v>85 años</v>
          </cell>
          <cell r="B89">
            <v>3323</v>
          </cell>
          <cell r="C89">
            <v>4689</v>
          </cell>
          <cell r="E89" t="str">
            <v>85 años</v>
          </cell>
          <cell r="F89">
            <v>4463</v>
          </cell>
          <cell r="G89">
            <v>5980</v>
          </cell>
        </row>
        <row r="90">
          <cell r="A90" t="str">
            <v>86 años</v>
          </cell>
          <cell r="B90">
            <v>2570</v>
          </cell>
          <cell r="C90">
            <v>3310</v>
          </cell>
          <cell r="E90" t="str">
            <v>86 años</v>
          </cell>
          <cell r="F90">
            <v>3403</v>
          </cell>
          <cell r="G90">
            <v>4815</v>
          </cell>
        </row>
        <row r="91">
          <cell r="A91" t="str">
            <v>87 años</v>
          </cell>
          <cell r="B91">
            <v>2127</v>
          </cell>
          <cell r="C91">
            <v>2734</v>
          </cell>
          <cell r="E91" t="str">
            <v>87 años</v>
          </cell>
          <cell r="F91">
            <v>2907</v>
          </cell>
          <cell r="G91">
            <v>4026</v>
          </cell>
        </row>
        <row r="92">
          <cell r="A92" t="str">
            <v>88 años</v>
          </cell>
          <cell r="B92">
            <v>1782</v>
          </cell>
          <cell r="C92">
            <v>2493</v>
          </cell>
          <cell r="E92" t="str">
            <v>88 años</v>
          </cell>
          <cell r="F92">
            <v>2419</v>
          </cell>
          <cell r="G92">
            <v>3219</v>
          </cell>
        </row>
        <row r="93">
          <cell r="A93" t="str">
            <v>89 años</v>
          </cell>
          <cell r="B93">
            <v>1366</v>
          </cell>
          <cell r="C93">
            <v>1986</v>
          </cell>
          <cell r="E93" t="str">
            <v>89 años</v>
          </cell>
          <cell r="F93">
            <v>2148</v>
          </cell>
          <cell r="G93">
            <v>3111</v>
          </cell>
        </row>
        <row r="94">
          <cell r="A94" t="str">
            <v>90 años</v>
          </cell>
          <cell r="B94">
            <v>1632</v>
          </cell>
          <cell r="C94">
            <v>2482</v>
          </cell>
          <cell r="E94" t="str">
            <v>90 años</v>
          </cell>
          <cell r="F94">
            <v>2161</v>
          </cell>
          <cell r="G94">
            <v>3209</v>
          </cell>
        </row>
        <row r="95">
          <cell r="A95" t="str">
            <v>91 años</v>
          </cell>
          <cell r="B95">
            <v>601</v>
          </cell>
          <cell r="C95">
            <v>749</v>
          </cell>
          <cell r="E95" t="str">
            <v>91 años</v>
          </cell>
          <cell r="F95">
            <v>908</v>
          </cell>
          <cell r="G95">
            <v>1377</v>
          </cell>
        </row>
        <row r="96">
          <cell r="A96" t="str">
            <v>92 años</v>
          </cell>
          <cell r="B96">
            <v>714</v>
          </cell>
          <cell r="C96">
            <v>1026</v>
          </cell>
          <cell r="E96" t="str">
            <v>92 años</v>
          </cell>
          <cell r="F96">
            <v>1033</v>
          </cell>
          <cell r="G96">
            <v>1612</v>
          </cell>
        </row>
        <row r="97">
          <cell r="A97" t="str">
            <v>93 años</v>
          </cell>
          <cell r="B97">
            <v>544</v>
          </cell>
          <cell r="C97">
            <v>748</v>
          </cell>
          <cell r="E97" t="str">
            <v>93 años</v>
          </cell>
          <cell r="F97">
            <v>983</v>
          </cell>
          <cell r="G97">
            <v>1387</v>
          </cell>
        </row>
        <row r="98">
          <cell r="A98" t="str">
            <v>94 años</v>
          </cell>
          <cell r="B98">
            <v>415</v>
          </cell>
          <cell r="C98">
            <v>617</v>
          </cell>
          <cell r="E98" t="str">
            <v>94 años</v>
          </cell>
          <cell r="F98">
            <v>818</v>
          </cell>
          <cell r="G98">
            <v>1282</v>
          </cell>
        </row>
        <row r="99">
          <cell r="A99" t="str">
            <v>95 años</v>
          </cell>
          <cell r="B99">
            <v>404</v>
          </cell>
          <cell r="C99">
            <v>736</v>
          </cell>
          <cell r="E99" t="str">
            <v>95 años</v>
          </cell>
          <cell r="F99">
            <v>652</v>
          </cell>
          <cell r="G99">
            <v>1066</v>
          </cell>
        </row>
        <row r="100">
          <cell r="A100" t="str">
            <v>96 años</v>
          </cell>
          <cell r="B100">
            <v>322</v>
          </cell>
          <cell r="C100">
            <v>569</v>
          </cell>
          <cell r="E100" t="str">
            <v>96 años</v>
          </cell>
          <cell r="F100">
            <v>511</v>
          </cell>
          <cell r="G100">
            <v>867</v>
          </cell>
        </row>
        <row r="101">
          <cell r="A101" t="str">
            <v>97 años</v>
          </cell>
          <cell r="B101">
            <v>254</v>
          </cell>
          <cell r="C101">
            <v>360</v>
          </cell>
          <cell r="E101" t="str">
            <v>97 años</v>
          </cell>
          <cell r="F101">
            <v>342</v>
          </cell>
          <cell r="G101">
            <v>605</v>
          </cell>
        </row>
        <row r="102">
          <cell r="A102" t="str">
            <v>98 años</v>
          </cell>
          <cell r="B102">
            <v>252</v>
          </cell>
          <cell r="C102">
            <v>484</v>
          </cell>
          <cell r="E102" t="str">
            <v>98 años</v>
          </cell>
          <cell r="F102">
            <v>334</v>
          </cell>
          <cell r="G102">
            <v>606</v>
          </cell>
        </row>
        <row r="103">
          <cell r="A103" t="str">
            <v>99 años</v>
          </cell>
          <cell r="B103">
            <v>181</v>
          </cell>
          <cell r="C103">
            <v>283</v>
          </cell>
          <cell r="E103" t="str">
            <v>99 años</v>
          </cell>
          <cell r="F103">
            <v>238</v>
          </cell>
          <cell r="G103">
            <v>410</v>
          </cell>
        </row>
        <row r="104">
          <cell r="A104" t="str">
            <v>100 años y más</v>
          </cell>
          <cell r="B104">
            <v>329</v>
          </cell>
          <cell r="C104">
            <v>728</v>
          </cell>
          <cell r="E104" t="str">
            <v>100 años y más</v>
          </cell>
          <cell r="F104">
            <v>335</v>
          </cell>
          <cell r="G104">
            <v>730</v>
          </cell>
        </row>
        <row r="105">
          <cell r="A105" t="str">
            <v>No Especificada</v>
          </cell>
          <cell r="B105">
            <v>27966</v>
          </cell>
          <cell r="C105">
            <v>27973</v>
          </cell>
          <cell r="E105" t="str">
            <v>No Especificada</v>
          </cell>
          <cell r="F105">
            <v>2822</v>
          </cell>
          <cell r="G105">
            <v>2849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5">
          <cell r="H5">
            <v>207</v>
          </cell>
          <cell r="M5">
            <v>152</v>
          </cell>
          <cell r="R5">
            <v>135</v>
          </cell>
        </row>
        <row r="6">
          <cell r="H6">
            <v>48</v>
          </cell>
          <cell r="M6">
            <v>37</v>
          </cell>
          <cell r="R6">
            <v>23</v>
          </cell>
        </row>
        <row r="7">
          <cell r="H7">
            <v>56</v>
          </cell>
          <cell r="M7">
            <v>42</v>
          </cell>
          <cell r="R7">
            <v>39</v>
          </cell>
        </row>
        <row r="8">
          <cell r="H8">
            <v>30</v>
          </cell>
          <cell r="M8">
            <v>34</v>
          </cell>
          <cell r="R8">
            <v>25</v>
          </cell>
        </row>
        <row r="9">
          <cell r="H9">
            <v>41</v>
          </cell>
          <cell r="M9">
            <v>15</v>
          </cell>
          <cell r="R9">
            <v>18</v>
          </cell>
        </row>
        <row r="10">
          <cell r="H10">
            <v>32</v>
          </cell>
          <cell r="M10">
            <v>14</v>
          </cell>
          <cell r="R10">
            <v>27</v>
          </cell>
        </row>
        <row r="11">
          <cell r="H11">
            <v>15</v>
          </cell>
          <cell r="M11">
            <v>14</v>
          </cell>
          <cell r="R11">
            <v>19</v>
          </cell>
        </row>
        <row r="12">
          <cell r="H12">
            <v>78</v>
          </cell>
          <cell r="M12">
            <v>75</v>
          </cell>
          <cell r="R12">
            <v>71</v>
          </cell>
        </row>
        <row r="13">
          <cell r="H13">
            <v>50</v>
          </cell>
          <cell r="M13">
            <v>31</v>
          </cell>
          <cell r="R13">
            <v>39</v>
          </cell>
        </row>
        <row r="14">
          <cell r="H14">
            <v>41</v>
          </cell>
          <cell r="M14">
            <v>39</v>
          </cell>
          <cell r="R14">
            <v>27</v>
          </cell>
        </row>
        <row r="15">
          <cell r="H15">
            <v>93</v>
          </cell>
          <cell r="M15">
            <v>95</v>
          </cell>
          <cell r="R15">
            <v>63</v>
          </cell>
        </row>
        <row r="16">
          <cell r="H16">
            <v>79</v>
          </cell>
          <cell r="M16">
            <v>57</v>
          </cell>
          <cell r="R16">
            <v>37</v>
          </cell>
        </row>
        <row r="17">
          <cell r="H17">
            <v>71</v>
          </cell>
          <cell r="M17">
            <v>42</v>
          </cell>
          <cell r="R17">
            <v>25</v>
          </cell>
        </row>
        <row r="18">
          <cell r="H18">
            <v>31</v>
          </cell>
          <cell r="M18">
            <v>33</v>
          </cell>
          <cell r="R18">
            <v>18</v>
          </cell>
        </row>
        <row r="19">
          <cell r="H19">
            <v>30</v>
          </cell>
          <cell r="M19">
            <v>26</v>
          </cell>
          <cell r="R19">
            <v>14</v>
          </cell>
        </row>
        <row r="20">
          <cell r="H20">
            <v>22</v>
          </cell>
          <cell r="M20">
            <v>24</v>
          </cell>
          <cell r="R20">
            <v>15</v>
          </cell>
        </row>
        <row r="21">
          <cell r="H21">
            <v>26</v>
          </cell>
          <cell r="M21">
            <v>14</v>
          </cell>
          <cell r="R21">
            <v>11</v>
          </cell>
        </row>
        <row r="22">
          <cell r="H22">
            <v>16</v>
          </cell>
          <cell r="M22">
            <v>10</v>
          </cell>
          <cell r="R22">
            <v>10</v>
          </cell>
        </row>
        <row r="23">
          <cell r="H23">
            <v>14</v>
          </cell>
          <cell r="M23">
            <v>7</v>
          </cell>
          <cell r="R23">
            <v>5</v>
          </cell>
        </row>
        <row r="24">
          <cell r="H24">
            <v>9</v>
          </cell>
          <cell r="M24">
            <v>20</v>
          </cell>
          <cell r="R24">
            <v>8</v>
          </cell>
        </row>
        <row r="25">
          <cell r="H25">
            <v>17</v>
          </cell>
          <cell r="M25">
            <v>15</v>
          </cell>
          <cell r="R25">
            <v>4</v>
          </cell>
        </row>
        <row r="26">
          <cell r="H26">
            <v>82</v>
          </cell>
          <cell r="M26">
            <v>72</v>
          </cell>
          <cell r="R26">
            <v>59</v>
          </cell>
        </row>
        <row r="27">
          <cell r="H27">
            <v>46</v>
          </cell>
          <cell r="M27">
            <v>33</v>
          </cell>
          <cell r="R27">
            <v>31</v>
          </cell>
        </row>
        <row r="28">
          <cell r="H28">
            <v>34</v>
          </cell>
          <cell r="M28">
            <v>20</v>
          </cell>
          <cell r="R28">
            <v>18</v>
          </cell>
        </row>
        <row r="29">
          <cell r="H29">
            <v>29</v>
          </cell>
          <cell r="M29">
            <v>22</v>
          </cell>
          <cell r="R29">
            <v>10</v>
          </cell>
        </row>
        <row r="30">
          <cell r="H30">
            <v>84</v>
          </cell>
          <cell r="M30">
            <v>74</v>
          </cell>
          <cell r="R30">
            <v>70</v>
          </cell>
        </row>
        <row r="31">
          <cell r="H31">
            <v>84</v>
          </cell>
          <cell r="M31">
            <v>73</v>
          </cell>
          <cell r="R31">
            <v>89</v>
          </cell>
        </row>
        <row r="32">
          <cell r="H32">
            <v>163</v>
          </cell>
          <cell r="M32">
            <v>138</v>
          </cell>
          <cell r="R32">
            <v>153</v>
          </cell>
        </row>
        <row r="33">
          <cell r="H33">
            <v>135</v>
          </cell>
          <cell r="M33">
            <v>183</v>
          </cell>
          <cell r="R33">
            <v>174</v>
          </cell>
        </row>
        <row r="34">
          <cell r="H34">
            <v>167</v>
          </cell>
          <cell r="M34">
            <v>166</v>
          </cell>
          <cell r="R34">
            <v>242</v>
          </cell>
        </row>
        <row r="35">
          <cell r="H35">
            <v>182</v>
          </cell>
          <cell r="M35">
            <v>198</v>
          </cell>
          <cell r="R35">
            <v>279</v>
          </cell>
        </row>
        <row r="36">
          <cell r="H36">
            <v>267</v>
          </cell>
          <cell r="M36">
            <v>198</v>
          </cell>
          <cell r="R36">
            <v>438</v>
          </cell>
        </row>
        <row r="37">
          <cell r="H37">
            <v>317</v>
          </cell>
          <cell r="M37">
            <v>370</v>
          </cell>
          <cell r="R37">
            <v>636</v>
          </cell>
        </row>
        <row r="38">
          <cell r="H38">
            <v>445</v>
          </cell>
          <cell r="M38">
            <v>453</v>
          </cell>
          <cell r="R38">
            <v>958</v>
          </cell>
        </row>
        <row r="39">
          <cell r="H39">
            <v>666</v>
          </cell>
          <cell r="M39">
            <v>724</v>
          </cell>
          <cell r="R39">
            <v>1379</v>
          </cell>
        </row>
        <row r="40">
          <cell r="H40">
            <v>801</v>
          </cell>
          <cell r="M40">
            <v>879</v>
          </cell>
          <cell r="R40">
            <v>1798</v>
          </cell>
        </row>
        <row r="41">
          <cell r="H41">
            <v>946</v>
          </cell>
          <cell r="M41">
            <v>1076</v>
          </cell>
          <cell r="R41">
            <v>2157</v>
          </cell>
        </row>
        <row r="42">
          <cell r="H42">
            <v>1070</v>
          </cell>
          <cell r="M42">
            <v>1338</v>
          </cell>
          <cell r="R42">
            <v>2382</v>
          </cell>
        </row>
        <row r="43">
          <cell r="H43">
            <v>1305</v>
          </cell>
          <cell r="M43">
            <v>1485</v>
          </cell>
          <cell r="R43">
            <v>2502</v>
          </cell>
        </row>
        <row r="44">
          <cell r="H44">
            <v>1657</v>
          </cell>
          <cell r="M44">
            <v>1751</v>
          </cell>
          <cell r="R44">
            <v>2637</v>
          </cell>
        </row>
        <row r="45">
          <cell r="H45">
            <v>1755</v>
          </cell>
          <cell r="M45">
            <v>2053</v>
          </cell>
          <cell r="R45">
            <v>2754</v>
          </cell>
        </row>
        <row r="46">
          <cell r="H46">
            <v>3348</v>
          </cell>
          <cell r="M46">
            <v>3875</v>
          </cell>
          <cell r="R46">
            <v>5256</v>
          </cell>
        </row>
      </sheetData>
      <sheetData sheetId="8"/>
      <sheetData sheetId="9"/>
      <sheetData sheetId="10"/>
      <sheetData sheetId="11"/>
      <sheetData sheetId="12"/>
      <sheetData sheetId="13">
        <row r="30">
          <cell r="J30">
            <v>34692.064725089418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os"/>
      <sheetName val="Pirámide Poblacional"/>
      <sheetName val="Índice de Myers"/>
      <sheetName val="Prorrateo"/>
      <sheetName val="Corrección "/>
      <sheetName val="Tasa de crecimiento"/>
      <sheetName val="Pob mitad de año"/>
      <sheetName val="Descarga Defunciones"/>
      <sheetName val="Nacimientos"/>
      <sheetName val="Defunciones"/>
      <sheetName val="Factor de separación"/>
      <sheetName val="Pob 0 a 4 mitad de año 2010"/>
      <sheetName val="Pob 0 a 4 mitad de año 2015"/>
      <sheetName val="Pob 0 a 4 mitad de año 2020"/>
      <sheetName val="Tabla Final Mitad de añ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C7">
            <v>74717</v>
          </cell>
        </row>
        <row r="8">
          <cell r="C8">
            <v>74882</v>
          </cell>
          <cell r="G8">
            <v>77263</v>
          </cell>
          <cell r="I8">
            <v>3.2108397248962195E-3</v>
          </cell>
        </row>
        <row r="9">
          <cell r="C9">
            <v>79636.25</v>
          </cell>
          <cell r="G9">
            <v>75134.5625</v>
          </cell>
          <cell r="I9">
            <v>-5.9415610434704336E-3</v>
          </cell>
        </row>
        <row r="10">
          <cell r="C10">
            <v>76509.3125</v>
          </cell>
          <cell r="G10">
            <v>70861.3125</v>
          </cell>
          <cell r="I10">
            <v>-7.8230728362059798E-3</v>
          </cell>
        </row>
        <row r="11">
          <cell r="C11">
            <v>67733.25</v>
          </cell>
          <cell r="G11">
            <v>66357.125</v>
          </cell>
          <cell r="I11">
            <v>-2.0999274898464426E-3</v>
          </cell>
        </row>
        <row r="12">
          <cell r="C12">
            <v>59179.375</v>
          </cell>
          <cell r="G12">
            <v>62717.3125</v>
          </cell>
          <cell r="I12">
            <v>5.964270459911214E-3</v>
          </cell>
        </row>
        <row r="13">
          <cell r="C13">
            <v>55437.0625</v>
          </cell>
          <cell r="G13">
            <v>59690</v>
          </cell>
          <cell r="I13">
            <v>7.5986991250547309E-3</v>
          </cell>
        </row>
        <row r="14">
          <cell r="C14">
            <v>52776.5</v>
          </cell>
          <cell r="G14">
            <v>56197.4375</v>
          </cell>
          <cell r="I14">
            <v>6.4527945483632276E-3</v>
          </cell>
        </row>
        <row r="15">
          <cell r="C15">
            <v>46653.5</v>
          </cell>
          <cell r="G15">
            <v>53106.75</v>
          </cell>
          <cell r="I15">
            <v>1.3356643627286058E-2</v>
          </cell>
        </row>
        <row r="16">
          <cell r="C16">
            <v>39407.8125</v>
          </cell>
          <cell r="G16">
            <v>49712.4375</v>
          </cell>
          <cell r="I16">
            <v>2.4074860363581196E-2</v>
          </cell>
        </row>
        <row r="17">
          <cell r="C17">
            <v>32224.875</v>
          </cell>
          <cell r="G17">
            <v>44377.875</v>
          </cell>
          <cell r="I17">
            <v>3.3315338451975096E-2</v>
          </cell>
        </row>
        <row r="18">
          <cell r="C18">
            <v>25512.8125</v>
          </cell>
          <cell r="G18">
            <v>37163.8125</v>
          </cell>
          <cell r="I18">
            <v>3.9274778350265827E-2</v>
          </cell>
        </row>
        <row r="19">
          <cell r="C19">
            <v>20888</v>
          </cell>
          <cell r="G19">
            <v>29920</v>
          </cell>
          <cell r="I19">
            <v>3.7487947491481322E-2</v>
          </cell>
        </row>
        <row r="20">
          <cell r="C20">
            <v>17794.625</v>
          </cell>
          <cell r="G20">
            <v>23482.875</v>
          </cell>
          <cell r="I20">
            <v>2.8814130976977381E-2</v>
          </cell>
        </row>
        <row r="21">
          <cell r="C21">
            <v>14649.5625</v>
          </cell>
          <cell r="G21">
            <v>17916.75</v>
          </cell>
          <cell r="I21">
            <v>2.0832384985130847E-2</v>
          </cell>
        </row>
        <row r="22">
          <cell r="C22">
            <v>10559</v>
          </cell>
          <cell r="G22">
            <v>13342</v>
          </cell>
          <cell r="I22">
            <v>2.4247642250645018E-2</v>
          </cell>
        </row>
        <row r="23">
          <cell r="C23">
            <v>7073</v>
          </cell>
          <cell r="G23">
            <v>9417</v>
          </cell>
          <cell r="I23">
            <v>2.9747748376789396E-2</v>
          </cell>
        </row>
        <row r="24">
          <cell r="C24">
            <v>6692</v>
          </cell>
          <cell r="G24">
            <v>9273</v>
          </cell>
          <cell r="I24">
            <v>3.3970793568563584E-2</v>
          </cell>
        </row>
      </sheetData>
      <sheetData sheetId="6" refreshError="1"/>
      <sheetData sheetId="7" refreshError="1">
        <row r="11">
          <cell r="E11">
            <v>8</v>
          </cell>
          <cell r="F11">
            <v>5</v>
          </cell>
          <cell r="G11">
            <v>8</v>
          </cell>
          <cell r="H11">
            <v>13</v>
          </cell>
          <cell r="I11">
            <v>10</v>
          </cell>
          <cell r="J11">
            <v>8</v>
          </cell>
          <cell r="K11">
            <v>3</v>
          </cell>
          <cell r="L11">
            <v>1</v>
          </cell>
          <cell r="M11">
            <v>5</v>
          </cell>
          <cell r="N11">
            <v>4</v>
          </cell>
          <cell r="O11">
            <v>1</v>
          </cell>
          <cell r="P11">
            <v>3</v>
          </cell>
          <cell r="Q11">
            <v>1</v>
          </cell>
          <cell r="R11" t="str">
            <v/>
          </cell>
          <cell r="S11" t="str">
            <v/>
          </cell>
          <cell r="T11">
            <v>3</v>
          </cell>
          <cell r="U11">
            <v>2</v>
          </cell>
        </row>
        <row r="12">
          <cell r="E12">
            <v>3</v>
          </cell>
          <cell r="F12">
            <v>2</v>
          </cell>
          <cell r="G12">
            <v>2</v>
          </cell>
          <cell r="H12">
            <v>2</v>
          </cell>
          <cell r="I12">
            <v>1</v>
          </cell>
          <cell r="J12">
            <v>3</v>
          </cell>
          <cell r="K12">
            <v>3</v>
          </cell>
          <cell r="L12">
            <v>1</v>
          </cell>
          <cell r="M12">
            <v>4</v>
          </cell>
          <cell r="N12">
            <v>1</v>
          </cell>
          <cell r="O12">
            <v>3</v>
          </cell>
          <cell r="P12">
            <v>1</v>
          </cell>
          <cell r="Q12" t="str">
            <v/>
          </cell>
          <cell r="R12">
            <v>2</v>
          </cell>
          <cell r="S12">
            <v>3</v>
          </cell>
          <cell r="T12">
            <v>2</v>
          </cell>
          <cell r="U12">
            <v>1</v>
          </cell>
        </row>
        <row r="13">
          <cell r="E13">
            <v>2</v>
          </cell>
          <cell r="F13" t="str">
            <v/>
          </cell>
          <cell r="G13">
            <v>3</v>
          </cell>
          <cell r="H13">
            <v>2</v>
          </cell>
          <cell r="I13" t="str">
            <v/>
          </cell>
          <cell r="J13" t="str">
            <v/>
          </cell>
          <cell r="K13">
            <v>1</v>
          </cell>
          <cell r="L13">
            <v>1</v>
          </cell>
          <cell r="M13" t="str">
            <v/>
          </cell>
          <cell r="N13">
            <v>1</v>
          </cell>
          <cell r="O13" t="str">
            <v/>
          </cell>
          <cell r="P13">
            <v>1</v>
          </cell>
          <cell r="Q13">
            <v>1</v>
          </cell>
          <cell r="R13">
            <v>1</v>
          </cell>
          <cell r="S13" t="str">
            <v/>
          </cell>
          <cell r="T13">
            <v>2</v>
          </cell>
          <cell r="U13" t="str">
            <v/>
          </cell>
        </row>
        <row r="14">
          <cell r="E14">
            <v>1</v>
          </cell>
          <cell r="F14">
            <v>1</v>
          </cell>
          <cell r="G14">
            <v>7</v>
          </cell>
          <cell r="H14" t="str">
            <v/>
          </cell>
          <cell r="I14">
            <v>3</v>
          </cell>
          <cell r="J14" t="str">
            <v/>
          </cell>
          <cell r="K14">
            <v>1</v>
          </cell>
          <cell r="L14">
            <v>2</v>
          </cell>
          <cell r="M14" t="str">
            <v/>
          </cell>
          <cell r="N14">
            <v>1</v>
          </cell>
          <cell r="O14" t="str">
            <v/>
          </cell>
          <cell r="P14" t="str">
            <v/>
          </cell>
          <cell r="Q14">
            <v>3</v>
          </cell>
          <cell r="R14">
            <v>1</v>
          </cell>
          <cell r="S14">
            <v>1</v>
          </cell>
          <cell r="T14">
            <v>2</v>
          </cell>
          <cell r="U14">
            <v>1</v>
          </cell>
        </row>
        <row r="15">
          <cell r="E15" t="str">
            <v/>
          </cell>
          <cell r="F15">
            <v>4</v>
          </cell>
          <cell r="G15">
            <v>2</v>
          </cell>
          <cell r="H15">
            <v>1</v>
          </cell>
          <cell r="I15">
            <v>4</v>
          </cell>
          <cell r="J15">
            <v>1</v>
          </cell>
          <cell r="K15">
            <v>2</v>
          </cell>
          <cell r="L15" t="str">
            <v/>
          </cell>
          <cell r="M15" t="str">
            <v/>
          </cell>
          <cell r="N15">
            <v>1</v>
          </cell>
          <cell r="O15">
            <v>1</v>
          </cell>
          <cell r="P15">
            <v>2</v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>
            <v>1</v>
          </cell>
        </row>
        <row r="16">
          <cell r="E16" t="str">
            <v/>
          </cell>
          <cell r="F16">
            <v>1</v>
          </cell>
          <cell r="G16">
            <v>2</v>
          </cell>
          <cell r="H16">
            <v>4</v>
          </cell>
          <cell r="I16">
            <v>1</v>
          </cell>
          <cell r="J16" t="str">
            <v/>
          </cell>
          <cell r="K16" t="str">
            <v/>
          </cell>
          <cell r="L16" t="str">
            <v/>
          </cell>
          <cell r="M16">
            <v>1</v>
          </cell>
          <cell r="N16">
            <v>1</v>
          </cell>
          <cell r="O16" t="str">
            <v/>
          </cell>
          <cell r="P16" t="str">
            <v/>
          </cell>
          <cell r="Q16">
            <v>1</v>
          </cell>
          <cell r="R16" t="str">
            <v/>
          </cell>
          <cell r="S16" t="str">
            <v/>
          </cell>
          <cell r="T16" t="str">
            <v/>
          </cell>
          <cell r="U16">
            <v>2</v>
          </cell>
        </row>
        <row r="17">
          <cell r="E17">
            <v>2</v>
          </cell>
          <cell r="F17">
            <v>4</v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>
            <v>1</v>
          </cell>
          <cell r="M17" t="str">
            <v/>
          </cell>
          <cell r="N17" t="str">
            <v/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 t="str">
            <v/>
          </cell>
          <cell r="T17" t="str">
            <v/>
          </cell>
          <cell r="U17">
            <v>1</v>
          </cell>
        </row>
        <row r="18">
          <cell r="E18" t="str">
            <v/>
          </cell>
          <cell r="F18" t="str">
            <v/>
          </cell>
          <cell r="G18">
            <v>2</v>
          </cell>
          <cell r="H18">
            <v>1</v>
          </cell>
          <cell r="I18">
            <v>2</v>
          </cell>
          <cell r="J18" t="str">
            <v/>
          </cell>
          <cell r="K18">
            <v>1</v>
          </cell>
          <cell r="L18">
            <v>1</v>
          </cell>
          <cell r="M18" t="str">
            <v/>
          </cell>
          <cell r="N18" t="str">
            <v/>
          </cell>
          <cell r="O18">
            <v>1</v>
          </cell>
          <cell r="P18" t="str">
            <v/>
          </cell>
          <cell r="Q18">
            <v>1</v>
          </cell>
          <cell r="R18" t="str">
            <v/>
          </cell>
          <cell r="S18" t="str">
            <v/>
          </cell>
          <cell r="T18" t="str">
            <v/>
          </cell>
          <cell r="U18">
            <v>2</v>
          </cell>
        </row>
        <row r="19">
          <cell r="E19">
            <v>1</v>
          </cell>
          <cell r="F19" t="str">
            <v/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 t="str">
            <v/>
          </cell>
          <cell r="N19" t="str">
            <v/>
          </cell>
          <cell r="O19">
            <v>1</v>
          </cell>
          <cell r="P19">
            <v>1</v>
          </cell>
          <cell r="Q19" t="str">
            <v/>
          </cell>
          <cell r="R19" t="str">
            <v/>
          </cell>
          <cell r="S19">
            <v>1</v>
          </cell>
          <cell r="T19" t="str">
            <v/>
          </cell>
          <cell r="U19" t="str">
            <v/>
          </cell>
        </row>
        <row r="20">
          <cell r="E20">
            <v>1</v>
          </cell>
          <cell r="F20">
            <v>4</v>
          </cell>
          <cell r="G20">
            <v>1</v>
          </cell>
          <cell r="H20" t="str">
            <v/>
          </cell>
          <cell r="I20">
            <v>2</v>
          </cell>
          <cell r="J20">
            <v>2</v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>
            <v>1</v>
          </cell>
          <cell r="P20" t="str">
            <v/>
          </cell>
          <cell r="Q20">
            <v>1</v>
          </cell>
          <cell r="R20">
            <v>1</v>
          </cell>
          <cell r="S20">
            <v>2</v>
          </cell>
          <cell r="T20" t="str">
            <v/>
          </cell>
          <cell r="U20" t="str">
            <v/>
          </cell>
        </row>
        <row r="21">
          <cell r="E21" t="str">
            <v/>
          </cell>
          <cell r="F21">
            <v>2</v>
          </cell>
          <cell r="G21" t="str">
            <v/>
          </cell>
          <cell r="H21">
            <v>2</v>
          </cell>
          <cell r="I21" t="str">
            <v/>
          </cell>
          <cell r="J21">
            <v>1</v>
          </cell>
          <cell r="K21" t="str">
            <v/>
          </cell>
          <cell r="L21" t="str">
            <v/>
          </cell>
          <cell r="M21" t="str">
            <v/>
          </cell>
          <cell r="N21">
            <v>1</v>
          </cell>
          <cell r="O21" t="str">
            <v/>
          </cell>
          <cell r="P21" t="str">
            <v/>
          </cell>
          <cell r="Q21">
            <v>2</v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</row>
        <row r="22">
          <cell r="E22">
            <v>1</v>
          </cell>
          <cell r="F22">
            <v>2</v>
          </cell>
          <cell r="G22">
            <v>1</v>
          </cell>
          <cell r="H22" t="str">
            <v/>
          </cell>
          <cell r="I22" t="str">
            <v/>
          </cell>
          <cell r="J22">
            <v>1</v>
          </cell>
          <cell r="K22" t="str">
            <v/>
          </cell>
          <cell r="L22">
            <v>1</v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>
            <v>1</v>
          </cell>
          <cell r="R22" t="str">
            <v/>
          </cell>
          <cell r="S22">
            <v>1</v>
          </cell>
          <cell r="T22" t="str">
            <v/>
          </cell>
          <cell r="U22" t="str">
            <v/>
          </cell>
        </row>
        <row r="23">
          <cell r="E23" t="str">
            <v/>
          </cell>
          <cell r="F23">
            <v>1</v>
          </cell>
          <cell r="G23" t="str">
            <v/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 t="str">
            <v/>
          </cell>
          <cell r="N23">
            <v>1</v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>
            <v>1</v>
          </cell>
          <cell r="U23">
            <v>1</v>
          </cell>
        </row>
        <row r="24">
          <cell r="E24">
            <v>1</v>
          </cell>
          <cell r="F24" t="str">
            <v/>
          </cell>
          <cell r="G24" t="str">
            <v/>
          </cell>
          <cell r="H24" t="str">
            <v/>
          </cell>
          <cell r="I24">
            <v>1</v>
          </cell>
          <cell r="J24">
            <v>2</v>
          </cell>
          <cell r="K24">
            <v>1</v>
          </cell>
          <cell r="L24" t="str">
            <v/>
          </cell>
          <cell r="M24">
            <v>1</v>
          </cell>
          <cell r="N24">
            <v>1</v>
          </cell>
          <cell r="O24">
            <v>1</v>
          </cell>
          <cell r="P24" t="str">
            <v/>
          </cell>
          <cell r="Q24">
            <v>3</v>
          </cell>
          <cell r="R24" t="str">
            <v/>
          </cell>
          <cell r="S24" t="str">
            <v/>
          </cell>
          <cell r="T24" t="str">
            <v/>
          </cell>
          <cell r="U24">
            <v>1</v>
          </cell>
        </row>
        <row r="25">
          <cell r="E25" t="str">
            <v/>
          </cell>
          <cell r="F25">
            <v>1</v>
          </cell>
          <cell r="G25">
            <v>1</v>
          </cell>
          <cell r="H25">
            <v>1</v>
          </cell>
          <cell r="I25" t="str">
            <v/>
          </cell>
          <cell r="J25">
            <v>2</v>
          </cell>
          <cell r="K25" t="str">
            <v/>
          </cell>
          <cell r="L25" t="str">
            <v/>
          </cell>
          <cell r="M25">
            <v>1</v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</row>
        <row r="26">
          <cell r="E26" t="str">
            <v/>
          </cell>
          <cell r="F26">
            <v>1</v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>
            <v>1</v>
          </cell>
          <cell r="L26">
            <v>1</v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>
            <v>1</v>
          </cell>
        </row>
        <row r="27">
          <cell r="E27" t="str">
            <v/>
          </cell>
          <cell r="F27" t="str">
            <v/>
          </cell>
          <cell r="G27">
            <v>1</v>
          </cell>
          <cell r="H27" t="str">
            <v/>
          </cell>
          <cell r="I27">
            <v>1</v>
          </cell>
          <cell r="J27" t="str">
            <v/>
          </cell>
          <cell r="K27" t="str">
            <v/>
          </cell>
          <cell r="L27" t="str">
            <v/>
          </cell>
          <cell r="M27">
            <v>2</v>
          </cell>
          <cell r="N27" t="str">
            <v/>
          </cell>
          <cell r="O27" t="str">
            <v/>
          </cell>
          <cell r="P27">
            <v>1</v>
          </cell>
          <cell r="Q27">
            <v>1</v>
          </cell>
          <cell r="R27">
            <v>1</v>
          </cell>
          <cell r="S27" t="str">
            <v/>
          </cell>
          <cell r="T27" t="str">
            <v/>
          </cell>
          <cell r="U27" t="str">
            <v/>
          </cell>
        </row>
        <row r="28">
          <cell r="E28" t="str">
            <v/>
          </cell>
          <cell r="F28" t="str">
            <v/>
          </cell>
          <cell r="G28">
            <v>1</v>
          </cell>
          <cell r="H28" t="str">
            <v/>
          </cell>
          <cell r="I28" t="str">
            <v/>
          </cell>
          <cell r="J28">
            <v>2</v>
          </cell>
          <cell r="K28" t="str">
            <v/>
          </cell>
          <cell r="L28" t="str">
            <v/>
          </cell>
          <cell r="M28" t="str">
            <v/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 t="str">
            <v/>
          </cell>
          <cell r="T28">
            <v>1</v>
          </cell>
          <cell r="U28" t="str">
            <v/>
          </cell>
        </row>
        <row r="29">
          <cell r="E29" t="str">
            <v/>
          </cell>
          <cell r="F29" t="str">
            <v/>
          </cell>
          <cell r="G29">
            <v>1</v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>
            <v>1</v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>
            <v>1</v>
          </cell>
        </row>
        <row r="30">
          <cell r="E30" t="str">
            <v/>
          </cell>
          <cell r="F30" t="str">
            <v/>
          </cell>
          <cell r="G30">
            <v>1</v>
          </cell>
          <cell r="H30">
            <v>2</v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>
            <v>1</v>
          </cell>
          <cell r="P30">
            <v>2</v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</row>
        <row r="31">
          <cell r="E31" t="str">
            <v/>
          </cell>
          <cell r="F31">
            <v>3</v>
          </cell>
          <cell r="G31" t="str">
            <v/>
          </cell>
          <cell r="H31" t="str">
            <v/>
          </cell>
          <cell r="I31">
            <v>1</v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>
            <v>1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</row>
        <row r="32"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>
            <v>1</v>
          </cell>
          <cell r="O32" t="str">
            <v/>
          </cell>
          <cell r="P32" t="str">
            <v/>
          </cell>
          <cell r="Q32">
            <v>2</v>
          </cell>
          <cell r="R32" t="str">
            <v/>
          </cell>
          <cell r="S32" t="str">
            <v/>
          </cell>
          <cell r="T32">
            <v>1</v>
          </cell>
          <cell r="U32" t="str">
            <v/>
          </cell>
        </row>
        <row r="33">
          <cell r="E33" t="str">
            <v/>
          </cell>
          <cell r="F33">
            <v>1</v>
          </cell>
          <cell r="G33">
            <v>1</v>
          </cell>
          <cell r="H33" t="str">
            <v/>
          </cell>
          <cell r="I33">
            <v>1</v>
          </cell>
          <cell r="J33" t="str">
            <v/>
          </cell>
          <cell r="K33">
            <v>1</v>
          </cell>
          <cell r="L33">
            <v>2</v>
          </cell>
          <cell r="M33">
            <v>1</v>
          </cell>
          <cell r="N33" t="str">
            <v/>
          </cell>
          <cell r="O33" t="str">
            <v/>
          </cell>
          <cell r="P33">
            <v>1</v>
          </cell>
          <cell r="Q33">
            <v>1</v>
          </cell>
          <cell r="R33" t="str">
            <v/>
          </cell>
          <cell r="S33">
            <v>1</v>
          </cell>
          <cell r="T33" t="str">
            <v/>
          </cell>
          <cell r="U33" t="str">
            <v/>
          </cell>
        </row>
        <row r="34">
          <cell r="E34">
            <v>3</v>
          </cell>
          <cell r="F34" t="str">
            <v/>
          </cell>
          <cell r="G34">
            <v>2</v>
          </cell>
          <cell r="H34">
            <v>1</v>
          </cell>
          <cell r="I34">
            <v>5</v>
          </cell>
          <cell r="J34">
            <v>8</v>
          </cell>
          <cell r="K34">
            <v>3</v>
          </cell>
          <cell r="L34">
            <v>7</v>
          </cell>
          <cell r="M34">
            <v>5</v>
          </cell>
          <cell r="N34">
            <v>14</v>
          </cell>
          <cell r="O34">
            <v>13</v>
          </cell>
          <cell r="P34">
            <v>4</v>
          </cell>
          <cell r="Q34">
            <v>5</v>
          </cell>
          <cell r="R34">
            <v>10</v>
          </cell>
          <cell r="S34">
            <v>7</v>
          </cell>
          <cell r="T34">
            <v>9</v>
          </cell>
          <cell r="U34">
            <v>2</v>
          </cell>
        </row>
        <row r="35">
          <cell r="E35" t="str">
            <v/>
          </cell>
          <cell r="F35">
            <v>1</v>
          </cell>
          <cell r="G35" t="str">
            <v/>
          </cell>
          <cell r="H35">
            <v>1</v>
          </cell>
          <cell r="I35" t="str">
            <v/>
          </cell>
          <cell r="J35">
            <v>1</v>
          </cell>
          <cell r="K35" t="str">
            <v/>
          </cell>
          <cell r="L35" t="str">
            <v/>
          </cell>
          <cell r="M35">
            <v>1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</row>
        <row r="36">
          <cell r="E36">
            <v>9</v>
          </cell>
          <cell r="F36">
            <v>8</v>
          </cell>
          <cell r="G36">
            <v>12</v>
          </cell>
          <cell r="H36">
            <v>7</v>
          </cell>
          <cell r="I36">
            <v>7</v>
          </cell>
          <cell r="J36">
            <v>9</v>
          </cell>
          <cell r="K36">
            <v>6</v>
          </cell>
          <cell r="L36">
            <v>6</v>
          </cell>
          <cell r="M36">
            <v>8</v>
          </cell>
          <cell r="N36">
            <v>3</v>
          </cell>
          <cell r="O36">
            <v>10</v>
          </cell>
          <cell r="P36">
            <v>7</v>
          </cell>
          <cell r="Q36">
            <v>5</v>
          </cell>
          <cell r="R36">
            <v>4</v>
          </cell>
          <cell r="S36">
            <v>6</v>
          </cell>
          <cell r="T36">
            <v>5</v>
          </cell>
          <cell r="U36">
            <v>3</v>
          </cell>
        </row>
        <row r="37">
          <cell r="E37">
            <v>11</v>
          </cell>
          <cell r="F37">
            <v>8</v>
          </cell>
          <cell r="G37">
            <v>16</v>
          </cell>
          <cell r="H37">
            <v>4</v>
          </cell>
          <cell r="I37">
            <v>10</v>
          </cell>
          <cell r="J37">
            <v>10</v>
          </cell>
          <cell r="K37">
            <v>5</v>
          </cell>
          <cell r="L37">
            <v>8</v>
          </cell>
          <cell r="M37">
            <v>10</v>
          </cell>
          <cell r="N37">
            <v>9</v>
          </cell>
          <cell r="O37">
            <v>17</v>
          </cell>
          <cell r="P37">
            <v>7</v>
          </cell>
          <cell r="Q37">
            <v>6</v>
          </cell>
          <cell r="R37">
            <v>6</v>
          </cell>
          <cell r="S37">
            <v>12</v>
          </cell>
          <cell r="T37">
            <v>4</v>
          </cell>
          <cell r="U37">
            <v>6</v>
          </cell>
        </row>
        <row r="38">
          <cell r="E38">
            <v>14</v>
          </cell>
          <cell r="F38">
            <v>5</v>
          </cell>
          <cell r="G38">
            <v>6</v>
          </cell>
          <cell r="H38">
            <v>3</v>
          </cell>
          <cell r="I38">
            <v>5</v>
          </cell>
          <cell r="J38">
            <v>3</v>
          </cell>
          <cell r="K38">
            <v>9</v>
          </cell>
          <cell r="L38">
            <v>8</v>
          </cell>
          <cell r="M38">
            <v>3</v>
          </cell>
          <cell r="N38">
            <v>6</v>
          </cell>
          <cell r="O38">
            <v>10</v>
          </cell>
          <cell r="P38">
            <v>5</v>
          </cell>
          <cell r="Q38">
            <v>7</v>
          </cell>
          <cell r="R38">
            <v>8</v>
          </cell>
          <cell r="S38">
            <v>8</v>
          </cell>
          <cell r="T38">
            <v>6</v>
          </cell>
          <cell r="U38">
            <v>5</v>
          </cell>
        </row>
        <row r="39">
          <cell r="E39">
            <v>5</v>
          </cell>
          <cell r="F39">
            <v>9</v>
          </cell>
          <cell r="G39">
            <v>4</v>
          </cell>
          <cell r="H39">
            <v>5</v>
          </cell>
          <cell r="I39">
            <v>1</v>
          </cell>
          <cell r="J39">
            <v>8</v>
          </cell>
          <cell r="K39">
            <v>8</v>
          </cell>
          <cell r="L39">
            <v>8</v>
          </cell>
          <cell r="M39">
            <v>6</v>
          </cell>
          <cell r="N39">
            <v>4</v>
          </cell>
          <cell r="O39">
            <v>3</v>
          </cell>
          <cell r="P39">
            <v>4</v>
          </cell>
          <cell r="Q39">
            <v>2</v>
          </cell>
          <cell r="R39">
            <v>1</v>
          </cell>
          <cell r="S39">
            <v>5</v>
          </cell>
          <cell r="T39">
            <v>4</v>
          </cell>
          <cell r="U39">
            <v>1</v>
          </cell>
        </row>
        <row r="40">
          <cell r="E40">
            <v>3</v>
          </cell>
          <cell r="F40">
            <v>10</v>
          </cell>
          <cell r="G40">
            <v>3</v>
          </cell>
          <cell r="H40">
            <v>3</v>
          </cell>
          <cell r="I40">
            <v>2</v>
          </cell>
          <cell r="J40">
            <v>2</v>
          </cell>
          <cell r="K40">
            <v>6</v>
          </cell>
          <cell r="L40">
            <v>4</v>
          </cell>
          <cell r="M40">
            <v>2</v>
          </cell>
          <cell r="N40">
            <v>9</v>
          </cell>
          <cell r="O40">
            <v>4</v>
          </cell>
          <cell r="P40">
            <v>2</v>
          </cell>
          <cell r="Q40">
            <v>5</v>
          </cell>
          <cell r="R40">
            <v>5</v>
          </cell>
          <cell r="S40">
            <v>2</v>
          </cell>
          <cell r="T40">
            <v>5</v>
          </cell>
          <cell r="U40">
            <v>2</v>
          </cell>
        </row>
        <row r="41">
          <cell r="E41">
            <v>9</v>
          </cell>
          <cell r="F41">
            <v>3</v>
          </cell>
          <cell r="G41">
            <v>3</v>
          </cell>
          <cell r="H41">
            <v>3</v>
          </cell>
          <cell r="I41">
            <v>4</v>
          </cell>
          <cell r="J41">
            <v>1</v>
          </cell>
          <cell r="K41">
            <v>1</v>
          </cell>
          <cell r="L41">
            <v>5</v>
          </cell>
          <cell r="M41">
            <v>3</v>
          </cell>
          <cell r="N41">
            <v>1</v>
          </cell>
          <cell r="O41">
            <v>4</v>
          </cell>
          <cell r="P41">
            <v>2</v>
          </cell>
          <cell r="Q41">
            <v>3</v>
          </cell>
          <cell r="R41">
            <v>1</v>
          </cell>
          <cell r="S41">
            <v>3</v>
          </cell>
          <cell r="T41">
            <v>3</v>
          </cell>
          <cell r="U41">
            <v>3</v>
          </cell>
        </row>
        <row r="42">
          <cell r="E42">
            <v>3</v>
          </cell>
          <cell r="F42" t="str">
            <v/>
          </cell>
          <cell r="G42">
            <v>2</v>
          </cell>
          <cell r="H42">
            <v>1</v>
          </cell>
          <cell r="I42" t="str">
            <v/>
          </cell>
          <cell r="J42">
            <v>3</v>
          </cell>
          <cell r="K42">
            <v>1</v>
          </cell>
          <cell r="L42">
            <v>2</v>
          </cell>
          <cell r="M42">
            <v>3</v>
          </cell>
          <cell r="N42">
            <v>3</v>
          </cell>
          <cell r="O42">
            <v>5</v>
          </cell>
          <cell r="P42">
            <v>1</v>
          </cell>
          <cell r="Q42">
            <v>3</v>
          </cell>
          <cell r="R42">
            <v>4</v>
          </cell>
          <cell r="S42">
            <v>3</v>
          </cell>
          <cell r="T42">
            <v>1</v>
          </cell>
          <cell r="U42">
            <v>2</v>
          </cell>
        </row>
        <row r="43">
          <cell r="U43">
            <v>7</v>
          </cell>
        </row>
        <row r="44">
          <cell r="E44">
            <v>7</v>
          </cell>
          <cell r="F44">
            <v>1</v>
          </cell>
          <cell r="G44">
            <v>2</v>
          </cell>
          <cell r="H44">
            <v>2</v>
          </cell>
          <cell r="I44">
            <v>4</v>
          </cell>
          <cell r="J44">
            <v>2</v>
          </cell>
          <cell r="K44">
            <v>3</v>
          </cell>
          <cell r="L44">
            <v>5</v>
          </cell>
          <cell r="M44">
            <v>5</v>
          </cell>
          <cell r="N44" t="str">
            <v/>
          </cell>
          <cell r="O44">
            <v>2</v>
          </cell>
          <cell r="P44">
            <v>3</v>
          </cell>
          <cell r="Q44">
            <v>1</v>
          </cell>
          <cell r="R44">
            <v>2</v>
          </cell>
          <cell r="S44" t="str">
            <v/>
          </cell>
          <cell r="T44">
            <v>1</v>
          </cell>
          <cell r="U44">
            <v>2</v>
          </cell>
        </row>
        <row r="45">
          <cell r="E45">
            <v>2</v>
          </cell>
          <cell r="F45">
            <v>2</v>
          </cell>
          <cell r="G45">
            <v>1</v>
          </cell>
          <cell r="H45">
            <v>1</v>
          </cell>
          <cell r="I45">
            <v>1</v>
          </cell>
          <cell r="J45">
            <v>2</v>
          </cell>
          <cell r="K45">
            <v>3</v>
          </cell>
          <cell r="L45">
            <v>1</v>
          </cell>
          <cell r="M45">
            <v>1</v>
          </cell>
          <cell r="N45">
            <v>1</v>
          </cell>
          <cell r="O45">
            <v>3</v>
          </cell>
          <cell r="P45">
            <v>3</v>
          </cell>
          <cell r="Q45">
            <v>1</v>
          </cell>
          <cell r="R45">
            <v>2</v>
          </cell>
          <cell r="S45">
            <v>1</v>
          </cell>
          <cell r="T45">
            <v>3</v>
          </cell>
          <cell r="U45" t="str">
            <v/>
          </cell>
        </row>
        <row r="46">
          <cell r="E46">
            <v>1</v>
          </cell>
          <cell r="F46">
            <v>4</v>
          </cell>
          <cell r="G46">
            <v>3</v>
          </cell>
          <cell r="H46" t="str">
            <v/>
          </cell>
          <cell r="I46">
            <v>1</v>
          </cell>
          <cell r="J46">
            <v>2</v>
          </cell>
          <cell r="K46">
            <v>3</v>
          </cell>
          <cell r="L46">
            <v>2</v>
          </cell>
          <cell r="M46">
            <v>2</v>
          </cell>
          <cell r="N46" t="str">
            <v/>
          </cell>
          <cell r="O46">
            <v>1</v>
          </cell>
          <cell r="P46">
            <v>2</v>
          </cell>
          <cell r="Q46">
            <v>1</v>
          </cell>
          <cell r="R46">
            <v>1</v>
          </cell>
          <cell r="S46">
            <v>5</v>
          </cell>
          <cell r="T46" t="str">
            <v/>
          </cell>
          <cell r="U46">
            <v>2</v>
          </cell>
        </row>
        <row r="47">
          <cell r="E47">
            <v>3</v>
          </cell>
          <cell r="F47">
            <v>3</v>
          </cell>
          <cell r="G47">
            <v>2</v>
          </cell>
          <cell r="H47">
            <v>3</v>
          </cell>
          <cell r="I47">
            <v>2</v>
          </cell>
          <cell r="J47">
            <v>4</v>
          </cell>
          <cell r="K47">
            <v>3</v>
          </cell>
          <cell r="L47">
            <v>1</v>
          </cell>
          <cell r="M47">
            <v>2</v>
          </cell>
          <cell r="N47">
            <v>2</v>
          </cell>
          <cell r="O47">
            <v>2</v>
          </cell>
          <cell r="P47">
            <v>1</v>
          </cell>
          <cell r="Q47">
            <v>2</v>
          </cell>
          <cell r="R47" t="str">
            <v/>
          </cell>
          <cell r="S47" t="str">
            <v/>
          </cell>
          <cell r="T47">
            <v>1</v>
          </cell>
          <cell r="U47" t="str">
            <v/>
          </cell>
        </row>
        <row r="48">
          <cell r="E48" t="str">
            <v/>
          </cell>
          <cell r="F48" t="str">
            <v/>
          </cell>
          <cell r="G48">
            <v>2</v>
          </cell>
          <cell r="H48">
            <v>4</v>
          </cell>
          <cell r="I48">
            <v>2</v>
          </cell>
          <cell r="J48">
            <v>3</v>
          </cell>
          <cell r="K48">
            <v>2</v>
          </cell>
          <cell r="L48">
            <v>2</v>
          </cell>
          <cell r="M48">
            <v>1</v>
          </cell>
          <cell r="N48">
            <v>2</v>
          </cell>
          <cell r="O48" t="str">
            <v/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4</v>
          </cell>
          <cell r="U48">
            <v>2</v>
          </cell>
        </row>
        <row r="49">
          <cell r="E49">
            <v>3</v>
          </cell>
          <cell r="F49">
            <v>1</v>
          </cell>
          <cell r="G49">
            <v>1</v>
          </cell>
          <cell r="H49">
            <v>3</v>
          </cell>
          <cell r="I49">
            <v>1</v>
          </cell>
          <cell r="J49">
            <v>1</v>
          </cell>
          <cell r="K49">
            <v>2</v>
          </cell>
          <cell r="L49">
            <v>1</v>
          </cell>
          <cell r="M49">
            <v>1</v>
          </cell>
          <cell r="N49">
            <v>2</v>
          </cell>
          <cell r="O49">
            <v>2</v>
          </cell>
          <cell r="P49">
            <v>3</v>
          </cell>
          <cell r="Q49" t="str">
            <v/>
          </cell>
          <cell r="R49">
            <v>3</v>
          </cell>
          <cell r="S49" t="str">
            <v/>
          </cell>
          <cell r="T49">
            <v>5</v>
          </cell>
          <cell r="U49">
            <v>1</v>
          </cell>
        </row>
        <row r="50">
          <cell r="E50">
            <v>1</v>
          </cell>
          <cell r="F50" t="str">
            <v/>
          </cell>
          <cell r="G50">
            <v>1</v>
          </cell>
          <cell r="H50">
            <v>1</v>
          </cell>
          <cell r="I50" t="str">
            <v/>
          </cell>
          <cell r="J50">
            <v>1</v>
          </cell>
          <cell r="K50">
            <v>3</v>
          </cell>
          <cell r="L50">
            <v>1</v>
          </cell>
          <cell r="M50">
            <v>1</v>
          </cell>
          <cell r="N50">
            <v>4</v>
          </cell>
          <cell r="O50">
            <v>2</v>
          </cell>
          <cell r="P50">
            <v>1</v>
          </cell>
          <cell r="Q50" t="str">
            <v/>
          </cell>
          <cell r="R50">
            <v>1</v>
          </cell>
          <cell r="S50">
            <v>2</v>
          </cell>
          <cell r="T50">
            <v>2</v>
          </cell>
          <cell r="U50" t="str">
            <v/>
          </cell>
        </row>
        <row r="51">
          <cell r="U51">
            <v>3</v>
          </cell>
        </row>
        <row r="52">
          <cell r="E52" t="str">
            <v/>
          </cell>
          <cell r="F52">
            <v>5</v>
          </cell>
          <cell r="G52">
            <v>2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  <cell r="L52" t="str">
            <v/>
          </cell>
          <cell r="M52">
            <v>1</v>
          </cell>
          <cell r="N52">
            <v>2</v>
          </cell>
          <cell r="O52" t="str">
            <v/>
          </cell>
          <cell r="P52">
            <v>2</v>
          </cell>
          <cell r="Q52" t="str">
            <v/>
          </cell>
          <cell r="R52">
            <v>1</v>
          </cell>
          <cell r="S52">
            <v>1</v>
          </cell>
          <cell r="T52">
            <v>1</v>
          </cell>
          <cell r="U52" t="str">
            <v/>
          </cell>
        </row>
        <row r="53">
          <cell r="E53">
            <v>4</v>
          </cell>
          <cell r="F53">
            <v>5</v>
          </cell>
          <cell r="G53" t="str">
            <v/>
          </cell>
          <cell r="H53" t="str">
            <v/>
          </cell>
          <cell r="I53">
            <v>2</v>
          </cell>
          <cell r="J53" t="str">
            <v/>
          </cell>
          <cell r="K53">
            <v>2</v>
          </cell>
          <cell r="L53" t="str">
            <v/>
          </cell>
          <cell r="M53">
            <v>1</v>
          </cell>
          <cell r="N53">
            <v>3</v>
          </cell>
          <cell r="O53">
            <v>2</v>
          </cell>
          <cell r="P53">
            <v>1</v>
          </cell>
          <cell r="Q53">
            <v>4</v>
          </cell>
          <cell r="R53">
            <v>1</v>
          </cell>
          <cell r="S53" t="str">
            <v/>
          </cell>
          <cell r="T53">
            <v>1</v>
          </cell>
          <cell r="U53" t="str">
            <v/>
          </cell>
        </row>
        <row r="54">
          <cell r="E54">
            <v>1</v>
          </cell>
          <cell r="F54">
            <v>1</v>
          </cell>
          <cell r="G54" t="str">
            <v/>
          </cell>
          <cell r="H54">
            <v>3</v>
          </cell>
          <cell r="I54">
            <v>1</v>
          </cell>
          <cell r="J54">
            <v>2</v>
          </cell>
          <cell r="K54" t="str">
            <v/>
          </cell>
          <cell r="L54" t="str">
            <v/>
          </cell>
          <cell r="M54">
            <v>1</v>
          </cell>
          <cell r="N54">
            <v>2</v>
          </cell>
          <cell r="O54">
            <v>1</v>
          </cell>
          <cell r="P54">
            <v>1</v>
          </cell>
          <cell r="Q54" t="str">
            <v/>
          </cell>
          <cell r="R54">
            <v>1</v>
          </cell>
          <cell r="S54" t="str">
            <v/>
          </cell>
          <cell r="T54" t="str">
            <v/>
          </cell>
          <cell r="U54" t="str">
            <v/>
          </cell>
        </row>
        <row r="55">
          <cell r="E55">
            <v>1</v>
          </cell>
          <cell r="F55">
            <v>1</v>
          </cell>
          <cell r="G55">
            <v>2</v>
          </cell>
          <cell r="H55">
            <v>1</v>
          </cell>
          <cell r="I55" t="str">
            <v/>
          </cell>
          <cell r="J55">
            <v>1</v>
          </cell>
          <cell r="K55">
            <v>3</v>
          </cell>
          <cell r="L55">
            <v>1</v>
          </cell>
          <cell r="M55" t="str">
            <v/>
          </cell>
          <cell r="N55">
            <v>1</v>
          </cell>
          <cell r="O55">
            <v>3</v>
          </cell>
          <cell r="P55" t="str">
            <v/>
          </cell>
          <cell r="Q55" t="str">
            <v/>
          </cell>
          <cell r="R55">
            <v>1</v>
          </cell>
          <cell r="S55" t="str">
            <v/>
          </cell>
          <cell r="T55">
            <v>1</v>
          </cell>
          <cell r="U55">
            <v>2</v>
          </cell>
        </row>
        <row r="56">
          <cell r="E56" t="str">
            <v/>
          </cell>
          <cell r="F56">
            <v>1</v>
          </cell>
          <cell r="G56" t="str">
            <v/>
          </cell>
          <cell r="H56" t="str">
            <v/>
          </cell>
          <cell r="I56">
            <v>1</v>
          </cell>
          <cell r="J56" t="str">
            <v/>
          </cell>
          <cell r="K56" t="str">
            <v/>
          </cell>
          <cell r="L56">
            <v>2</v>
          </cell>
          <cell r="M56" t="str">
            <v/>
          </cell>
          <cell r="N56">
            <v>1</v>
          </cell>
          <cell r="O56">
            <v>2</v>
          </cell>
          <cell r="P56">
            <v>2</v>
          </cell>
          <cell r="Q56">
            <v>2</v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</row>
        <row r="57">
          <cell r="E57">
            <v>1</v>
          </cell>
          <cell r="F57" t="str">
            <v/>
          </cell>
          <cell r="G57" t="str">
            <v/>
          </cell>
          <cell r="H57">
            <v>1</v>
          </cell>
          <cell r="I57">
            <v>1</v>
          </cell>
          <cell r="J57">
            <v>2</v>
          </cell>
          <cell r="K57">
            <v>1</v>
          </cell>
          <cell r="L57">
            <v>1</v>
          </cell>
          <cell r="M57" t="str">
            <v/>
          </cell>
          <cell r="N57">
            <v>1</v>
          </cell>
          <cell r="O57">
            <v>1</v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>
            <v>1</v>
          </cell>
        </row>
        <row r="58">
          <cell r="E58">
            <v>1</v>
          </cell>
          <cell r="F58" t="str">
            <v/>
          </cell>
          <cell r="G58">
            <v>1</v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>
            <v>3</v>
          </cell>
          <cell r="M58" t="str">
            <v/>
          </cell>
          <cell r="N58">
            <v>1</v>
          </cell>
          <cell r="O58" t="str">
            <v/>
          </cell>
          <cell r="P58">
            <v>1</v>
          </cell>
          <cell r="Q58" t="str">
            <v/>
          </cell>
          <cell r="R58" t="str">
            <v/>
          </cell>
          <cell r="S58">
            <v>2</v>
          </cell>
          <cell r="T58">
            <v>1</v>
          </cell>
          <cell r="U58" t="str">
            <v/>
          </cell>
        </row>
        <row r="59">
          <cell r="U59">
            <v>4</v>
          </cell>
        </row>
        <row r="60">
          <cell r="E60" t="str">
            <v/>
          </cell>
          <cell r="F60">
            <v>2</v>
          </cell>
          <cell r="G60">
            <v>1</v>
          </cell>
          <cell r="H60">
            <v>1</v>
          </cell>
          <cell r="I60" t="str">
            <v/>
          </cell>
          <cell r="J60">
            <v>1</v>
          </cell>
          <cell r="K60" t="str">
            <v/>
          </cell>
          <cell r="L60">
            <v>2</v>
          </cell>
          <cell r="M60">
            <v>2</v>
          </cell>
          <cell r="N60" t="str">
            <v/>
          </cell>
          <cell r="O60">
            <v>2</v>
          </cell>
          <cell r="P60" t="str">
            <v/>
          </cell>
          <cell r="Q60">
            <v>3</v>
          </cell>
          <cell r="R60" t="str">
            <v/>
          </cell>
          <cell r="S60">
            <v>2</v>
          </cell>
          <cell r="T60" t="str">
            <v/>
          </cell>
          <cell r="U60">
            <v>1</v>
          </cell>
        </row>
        <row r="61">
          <cell r="E61">
            <v>1</v>
          </cell>
          <cell r="F61" t="str">
            <v/>
          </cell>
          <cell r="G61">
            <v>1</v>
          </cell>
          <cell r="H61" t="str">
            <v/>
          </cell>
          <cell r="I61" t="str">
            <v/>
          </cell>
          <cell r="J61">
            <v>3</v>
          </cell>
          <cell r="K61">
            <v>2</v>
          </cell>
          <cell r="L61" t="str">
            <v/>
          </cell>
          <cell r="M61" t="str">
            <v/>
          </cell>
          <cell r="N61">
            <v>1</v>
          </cell>
          <cell r="O61">
            <v>2</v>
          </cell>
          <cell r="P61">
            <v>2</v>
          </cell>
          <cell r="Q61" t="str">
            <v/>
          </cell>
          <cell r="R61">
            <v>1</v>
          </cell>
          <cell r="S61" t="str">
            <v/>
          </cell>
          <cell r="T61">
            <v>3</v>
          </cell>
          <cell r="U61">
            <v>1</v>
          </cell>
        </row>
        <row r="62">
          <cell r="E62">
            <v>1</v>
          </cell>
          <cell r="F62">
            <v>1</v>
          </cell>
          <cell r="G62">
            <v>1</v>
          </cell>
          <cell r="H62" t="str">
            <v/>
          </cell>
          <cell r="I62">
            <v>1</v>
          </cell>
          <cell r="J62">
            <v>2</v>
          </cell>
          <cell r="K62" t="str">
            <v/>
          </cell>
          <cell r="L62" t="str">
            <v/>
          </cell>
          <cell r="M62">
            <v>1</v>
          </cell>
          <cell r="N62" t="str">
            <v/>
          </cell>
          <cell r="O62">
            <v>2</v>
          </cell>
          <cell r="P62" t="str">
            <v/>
          </cell>
          <cell r="Q62" t="str">
            <v/>
          </cell>
          <cell r="R62">
            <v>2</v>
          </cell>
          <cell r="S62" t="str">
            <v/>
          </cell>
          <cell r="T62" t="str">
            <v/>
          </cell>
          <cell r="U62" t="str">
            <v/>
          </cell>
        </row>
        <row r="63">
          <cell r="E63" t="str">
            <v/>
          </cell>
          <cell r="F63">
            <v>1</v>
          </cell>
          <cell r="G63" t="str">
            <v/>
          </cell>
          <cell r="H63">
            <v>1</v>
          </cell>
          <cell r="I63">
            <v>3</v>
          </cell>
          <cell r="J63">
            <v>2</v>
          </cell>
          <cell r="K63" t="str">
            <v/>
          </cell>
          <cell r="L63" t="str">
            <v/>
          </cell>
          <cell r="M63" t="str">
            <v/>
          </cell>
          <cell r="N63">
            <v>1</v>
          </cell>
          <cell r="O63">
            <v>2</v>
          </cell>
          <cell r="P63">
            <v>1</v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>
            <v>1</v>
          </cell>
        </row>
        <row r="64">
          <cell r="E64">
            <v>1</v>
          </cell>
          <cell r="F64" t="str">
            <v/>
          </cell>
          <cell r="G64" t="str">
            <v/>
          </cell>
          <cell r="H64">
            <v>1</v>
          </cell>
          <cell r="I64">
            <v>2</v>
          </cell>
          <cell r="J64">
            <v>1</v>
          </cell>
          <cell r="K64">
            <v>1</v>
          </cell>
          <cell r="L64">
            <v>3</v>
          </cell>
          <cell r="M64">
            <v>3</v>
          </cell>
          <cell r="N64">
            <v>1</v>
          </cell>
          <cell r="O64" t="str">
            <v/>
          </cell>
          <cell r="P64">
            <v>1</v>
          </cell>
          <cell r="Q64">
            <v>1</v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</row>
        <row r="65">
          <cell r="E65" t="str">
            <v/>
          </cell>
          <cell r="F65">
            <v>1</v>
          </cell>
          <cell r="G65" t="str">
            <v/>
          </cell>
          <cell r="H65">
            <v>1</v>
          </cell>
          <cell r="I65">
            <v>1</v>
          </cell>
          <cell r="J65" t="str">
            <v/>
          </cell>
          <cell r="K65">
            <v>1</v>
          </cell>
          <cell r="L65" t="str">
            <v/>
          </cell>
          <cell r="M65" t="str">
            <v/>
          </cell>
          <cell r="N65" t="str">
            <v/>
          </cell>
          <cell r="O65">
            <v>1</v>
          </cell>
          <cell r="P65">
            <v>1</v>
          </cell>
          <cell r="Q65">
            <v>1</v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</row>
        <row r="66">
          <cell r="E66" t="str">
            <v/>
          </cell>
          <cell r="F66" t="str">
            <v/>
          </cell>
          <cell r="G66">
            <v>2</v>
          </cell>
          <cell r="H66">
            <v>2</v>
          </cell>
          <cell r="I66">
            <v>1</v>
          </cell>
          <cell r="J66">
            <v>1</v>
          </cell>
          <cell r="K66">
            <v>1</v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>
            <v>1</v>
          </cell>
          <cell r="T66" t="str">
            <v/>
          </cell>
          <cell r="U66">
            <v>1</v>
          </cell>
        </row>
        <row r="67">
          <cell r="E67" t="str">
            <v/>
          </cell>
          <cell r="F67" t="str">
            <v/>
          </cell>
          <cell r="G67" t="str">
            <v/>
          </cell>
          <cell r="H67">
            <v>1</v>
          </cell>
          <cell r="I67">
            <v>2</v>
          </cell>
          <cell r="J67" t="str">
            <v/>
          </cell>
          <cell r="K67" t="str">
            <v/>
          </cell>
          <cell r="L67" t="str">
            <v/>
          </cell>
          <cell r="M67">
            <v>1</v>
          </cell>
          <cell r="N67">
            <v>2</v>
          </cell>
          <cell r="O67" t="str">
            <v/>
          </cell>
          <cell r="P67" t="str">
            <v/>
          </cell>
          <cell r="Q67" t="str">
            <v/>
          </cell>
          <cell r="R67">
            <v>1</v>
          </cell>
          <cell r="S67">
            <v>1</v>
          </cell>
          <cell r="T67" t="str">
            <v/>
          </cell>
          <cell r="U67" t="str">
            <v/>
          </cell>
        </row>
        <row r="68"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>
            <v>1</v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</row>
        <row r="69">
          <cell r="E69">
            <v>10</v>
          </cell>
          <cell r="F69">
            <v>18</v>
          </cell>
          <cell r="G69">
            <v>12</v>
          </cell>
          <cell r="H69">
            <v>25</v>
          </cell>
          <cell r="I69">
            <v>15</v>
          </cell>
          <cell r="J69">
            <v>17</v>
          </cell>
          <cell r="K69">
            <v>14</v>
          </cell>
          <cell r="L69">
            <v>17</v>
          </cell>
          <cell r="M69">
            <v>20</v>
          </cell>
          <cell r="N69">
            <v>22</v>
          </cell>
          <cell r="O69">
            <v>19</v>
          </cell>
          <cell r="P69">
            <v>15</v>
          </cell>
          <cell r="Q69">
            <v>14</v>
          </cell>
          <cell r="R69">
            <v>12</v>
          </cell>
          <cell r="S69">
            <v>12</v>
          </cell>
          <cell r="T69">
            <v>10</v>
          </cell>
          <cell r="U69">
            <v>9</v>
          </cell>
        </row>
        <row r="70">
          <cell r="E70">
            <v>7</v>
          </cell>
          <cell r="F70">
            <v>8</v>
          </cell>
          <cell r="G70">
            <v>5</v>
          </cell>
          <cell r="H70">
            <v>12</v>
          </cell>
          <cell r="I70">
            <v>9</v>
          </cell>
          <cell r="J70">
            <v>11</v>
          </cell>
          <cell r="K70">
            <v>4</v>
          </cell>
          <cell r="L70">
            <v>9</v>
          </cell>
          <cell r="M70">
            <v>12</v>
          </cell>
          <cell r="N70">
            <v>10</v>
          </cell>
          <cell r="O70">
            <v>15</v>
          </cell>
          <cell r="P70">
            <v>6</v>
          </cell>
          <cell r="Q70">
            <v>10</v>
          </cell>
          <cell r="R70">
            <v>11</v>
          </cell>
          <cell r="S70">
            <v>11</v>
          </cell>
          <cell r="T70">
            <v>6</v>
          </cell>
          <cell r="U70">
            <v>4</v>
          </cell>
        </row>
        <row r="71">
          <cell r="E71">
            <v>5</v>
          </cell>
          <cell r="F71">
            <v>6</v>
          </cell>
          <cell r="G71">
            <v>7</v>
          </cell>
          <cell r="H71" t="str">
            <v/>
          </cell>
          <cell r="I71">
            <v>6</v>
          </cell>
          <cell r="J71">
            <v>9</v>
          </cell>
          <cell r="K71">
            <v>7</v>
          </cell>
          <cell r="L71">
            <v>8</v>
          </cell>
          <cell r="M71">
            <v>7</v>
          </cell>
          <cell r="N71">
            <v>4</v>
          </cell>
          <cell r="O71">
            <v>7</v>
          </cell>
          <cell r="P71">
            <v>9</v>
          </cell>
          <cell r="Q71">
            <v>5</v>
          </cell>
          <cell r="R71">
            <v>6</v>
          </cell>
          <cell r="S71">
            <v>6</v>
          </cell>
          <cell r="T71">
            <v>5</v>
          </cell>
          <cell r="U71">
            <v>4</v>
          </cell>
        </row>
        <row r="72">
          <cell r="E72">
            <v>12</v>
          </cell>
          <cell r="F72">
            <v>2</v>
          </cell>
          <cell r="G72">
            <v>6</v>
          </cell>
          <cell r="H72">
            <v>7</v>
          </cell>
          <cell r="I72">
            <v>7</v>
          </cell>
          <cell r="J72">
            <v>7</v>
          </cell>
          <cell r="K72">
            <v>6</v>
          </cell>
          <cell r="L72">
            <v>3</v>
          </cell>
          <cell r="M72">
            <v>7</v>
          </cell>
          <cell r="N72">
            <v>2</v>
          </cell>
          <cell r="O72">
            <v>6</v>
          </cell>
          <cell r="P72">
            <v>7</v>
          </cell>
          <cell r="Q72">
            <v>7</v>
          </cell>
          <cell r="R72">
            <v>4</v>
          </cell>
          <cell r="S72">
            <v>1</v>
          </cell>
          <cell r="T72">
            <v>8</v>
          </cell>
          <cell r="U72">
            <v>3</v>
          </cell>
        </row>
        <row r="73">
          <cell r="E73">
            <v>8</v>
          </cell>
          <cell r="F73">
            <v>3</v>
          </cell>
          <cell r="G73">
            <v>3</v>
          </cell>
          <cell r="H73">
            <v>3</v>
          </cell>
          <cell r="I73">
            <v>1</v>
          </cell>
          <cell r="J73">
            <v>6</v>
          </cell>
          <cell r="K73">
            <v>3</v>
          </cell>
          <cell r="L73">
            <v>3</v>
          </cell>
          <cell r="M73">
            <v>6</v>
          </cell>
          <cell r="N73">
            <v>3</v>
          </cell>
          <cell r="O73">
            <v>6</v>
          </cell>
          <cell r="P73">
            <v>4</v>
          </cell>
          <cell r="Q73">
            <v>6</v>
          </cell>
          <cell r="R73">
            <v>5</v>
          </cell>
          <cell r="S73">
            <v>6</v>
          </cell>
          <cell r="T73">
            <v>3</v>
          </cell>
          <cell r="U73">
            <v>4</v>
          </cell>
        </row>
        <row r="74">
          <cell r="E74">
            <v>5</v>
          </cell>
          <cell r="F74">
            <v>2</v>
          </cell>
          <cell r="G74">
            <v>9</v>
          </cell>
          <cell r="H74">
            <v>7</v>
          </cell>
          <cell r="I74">
            <v>3</v>
          </cell>
          <cell r="J74">
            <v>3</v>
          </cell>
          <cell r="K74">
            <v>1</v>
          </cell>
          <cell r="L74">
            <v>6</v>
          </cell>
          <cell r="M74">
            <v>4</v>
          </cell>
          <cell r="N74">
            <v>1</v>
          </cell>
          <cell r="O74">
            <v>2</v>
          </cell>
          <cell r="P74">
            <v>6</v>
          </cell>
          <cell r="Q74">
            <v>3</v>
          </cell>
          <cell r="R74">
            <v>1</v>
          </cell>
          <cell r="S74">
            <v>2</v>
          </cell>
          <cell r="T74" t="str">
            <v/>
          </cell>
          <cell r="U74">
            <v>2</v>
          </cell>
        </row>
        <row r="75">
          <cell r="E75">
            <v>3</v>
          </cell>
          <cell r="F75">
            <v>4</v>
          </cell>
          <cell r="G75">
            <v>3</v>
          </cell>
          <cell r="H75">
            <v>1</v>
          </cell>
          <cell r="I75">
            <v>9</v>
          </cell>
          <cell r="J75">
            <v>2</v>
          </cell>
          <cell r="K75">
            <v>2</v>
          </cell>
          <cell r="L75">
            <v>1</v>
          </cell>
          <cell r="M75">
            <v>2</v>
          </cell>
          <cell r="N75">
            <v>3</v>
          </cell>
          <cell r="O75">
            <v>3</v>
          </cell>
          <cell r="P75">
            <v>5</v>
          </cell>
          <cell r="Q75">
            <v>3</v>
          </cell>
          <cell r="R75">
            <v>2</v>
          </cell>
          <cell r="S75">
            <v>1</v>
          </cell>
          <cell r="T75">
            <v>1</v>
          </cell>
          <cell r="U75">
            <v>2</v>
          </cell>
        </row>
        <row r="76">
          <cell r="E76">
            <v>4</v>
          </cell>
          <cell r="F76">
            <v>3</v>
          </cell>
          <cell r="G76">
            <v>3</v>
          </cell>
          <cell r="H76">
            <v>3</v>
          </cell>
          <cell r="I76">
            <v>1</v>
          </cell>
          <cell r="J76">
            <v>2</v>
          </cell>
          <cell r="K76">
            <v>5</v>
          </cell>
          <cell r="L76" t="str">
            <v/>
          </cell>
          <cell r="M76">
            <v>3</v>
          </cell>
          <cell r="N76">
            <v>4</v>
          </cell>
          <cell r="O76">
            <v>1</v>
          </cell>
          <cell r="P76" t="str">
            <v/>
          </cell>
          <cell r="Q76" t="str">
            <v/>
          </cell>
          <cell r="R76">
            <v>5</v>
          </cell>
          <cell r="S76">
            <v>2</v>
          </cell>
          <cell r="T76">
            <v>1</v>
          </cell>
          <cell r="U76">
            <v>2</v>
          </cell>
        </row>
        <row r="77">
          <cell r="E77" t="str">
            <v/>
          </cell>
          <cell r="F77">
            <v>1</v>
          </cell>
          <cell r="G77">
            <v>2</v>
          </cell>
          <cell r="H77">
            <v>3</v>
          </cell>
          <cell r="I77" t="str">
            <v/>
          </cell>
          <cell r="J77" t="str">
            <v/>
          </cell>
          <cell r="K77">
            <v>2</v>
          </cell>
          <cell r="L77">
            <v>2</v>
          </cell>
          <cell r="M77">
            <v>2</v>
          </cell>
          <cell r="N77">
            <v>1</v>
          </cell>
          <cell r="O77">
            <v>1</v>
          </cell>
          <cell r="P77">
            <v>3</v>
          </cell>
          <cell r="Q77" t="str">
            <v/>
          </cell>
          <cell r="R77">
            <v>2</v>
          </cell>
          <cell r="S77">
            <v>4</v>
          </cell>
          <cell r="T77">
            <v>1</v>
          </cell>
        </row>
        <row r="78">
          <cell r="E78">
            <v>2</v>
          </cell>
          <cell r="F78">
            <v>2</v>
          </cell>
          <cell r="G78">
            <v>2</v>
          </cell>
          <cell r="H78" t="str">
            <v/>
          </cell>
          <cell r="I78">
            <v>1</v>
          </cell>
          <cell r="J78">
            <v>3</v>
          </cell>
          <cell r="K78">
            <v>1</v>
          </cell>
          <cell r="L78">
            <v>5</v>
          </cell>
          <cell r="M78" t="str">
            <v/>
          </cell>
          <cell r="N78" t="str">
            <v/>
          </cell>
          <cell r="O78" t="str">
            <v/>
          </cell>
          <cell r="P78">
            <v>2</v>
          </cell>
          <cell r="Q78" t="str">
            <v/>
          </cell>
          <cell r="R78">
            <v>1</v>
          </cell>
          <cell r="S78">
            <v>1</v>
          </cell>
          <cell r="T78" t="str">
            <v/>
          </cell>
        </row>
        <row r="79">
          <cell r="E79">
            <v>2</v>
          </cell>
          <cell r="F79">
            <v>1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 t="str">
            <v/>
          </cell>
          <cell r="L79">
            <v>3</v>
          </cell>
          <cell r="M79">
            <v>1</v>
          </cell>
          <cell r="N79">
            <v>2</v>
          </cell>
          <cell r="O79" t="str">
            <v/>
          </cell>
          <cell r="P79">
            <v>1</v>
          </cell>
          <cell r="Q79" t="str">
            <v/>
          </cell>
          <cell r="R79">
            <v>1</v>
          </cell>
          <cell r="S79" t="str">
            <v/>
          </cell>
          <cell r="T79">
            <v>1</v>
          </cell>
        </row>
        <row r="80"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</row>
        <row r="82">
          <cell r="E82">
            <v>11</v>
          </cell>
          <cell r="F82">
            <v>10</v>
          </cell>
          <cell r="G82">
            <v>11</v>
          </cell>
          <cell r="H82">
            <v>19</v>
          </cell>
          <cell r="I82">
            <v>5</v>
          </cell>
          <cell r="J82">
            <v>11</v>
          </cell>
          <cell r="K82">
            <v>20</v>
          </cell>
          <cell r="L82">
            <v>12</v>
          </cell>
          <cell r="M82">
            <v>23</v>
          </cell>
          <cell r="N82">
            <v>9</v>
          </cell>
          <cell r="O82">
            <v>9</v>
          </cell>
          <cell r="P82">
            <v>12</v>
          </cell>
          <cell r="Q82">
            <v>9</v>
          </cell>
          <cell r="R82">
            <v>11</v>
          </cell>
          <cell r="S82">
            <v>14</v>
          </cell>
          <cell r="T82">
            <v>7</v>
          </cell>
        </row>
        <row r="83">
          <cell r="E83">
            <v>13</v>
          </cell>
          <cell r="F83">
            <v>8</v>
          </cell>
          <cell r="G83">
            <v>12</v>
          </cell>
          <cell r="H83">
            <v>11</v>
          </cell>
          <cell r="I83">
            <v>6</v>
          </cell>
          <cell r="J83">
            <v>9</v>
          </cell>
          <cell r="K83">
            <v>12</v>
          </cell>
          <cell r="L83">
            <v>7</v>
          </cell>
          <cell r="M83">
            <v>4</v>
          </cell>
          <cell r="N83">
            <v>7</v>
          </cell>
          <cell r="O83">
            <v>4</v>
          </cell>
          <cell r="P83">
            <v>7</v>
          </cell>
          <cell r="Q83">
            <v>9</v>
          </cell>
          <cell r="R83">
            <v>6</v>
          </cell>
          <cell r="S83">
            <v>6</v>
          </cell>
          <cell r="T83">
            <v>2</v>
          </cell>
        </row>
        <row r="84">
          <cell r="E84">
            <v>9</v>
          </cell>
          <cell r="F84">
            <v>7</v>
          </cell>
          <cell r="G84">
            <v>7</v>
          </cell>
          <cell r="H84">
            <v>9</v>
          </cell>
          <cell r="I84">
            <v>8</v>
          </cell>
          <cell r="J84">
            <v>8</v>
          </cell>
          <cell r="K84">
            <v>4</v>
          </cell>
          <cell r="L84">
            <v>9</v>
          </cell>
          <cell r="M84">
            <v>3</v>
          </cell>
          <cell r="N84">
            <v>2</v>
          </cell>
          <cell r="O84">
            <v>4</v>
          </cell>
          <cell r="P84">
            <v>5</v>
          </cell>
          <cell r="Q84">
            <v>1</v>
          </cell>
          <cell r="R84">
            <v>4</v>
          </cell>
          <cell r="S84">
            <v>1</v>
          </cell>
          <cell r="T84">
            <v>4</v>
          </cell>
        </row>
        <row r="85">
          <cell r="E85">
            <v>5</v>
          </cell>
          <cell r="F85">
            <v>3</v>
          </cell>
          <cell r="G85">
            <v>2</v>
          </cell>
          <cell r="H85" t="str">
            <v/>
          </cell>
          <cell r="I85">
            <v>7</v>
          </cell>
          <cell r="J85">
            <v>8</v>
          </cell>
          <cell r="K85">
            <v>1</v>
          </cell>
          <cell r="L85">
            <v>3</v>
          </cell>
          <cell r="M85">
            <v>3</v>
          </cell>
          <cell r="N85">
            <v>5</v>
          </cell>
          <cell r="O85">
            <v>6</v>
          </cell>
          <cell r="P85">
            <v>6</v>
          </cell>
          <cell r="Q85">
            <v>6</v>
          </cell>
          <cell r="R85">
            <v>5</v>
          </cell>
          <cell r="S85">
            <v>5</v>
          </cell>
          <cell r="T85">
            <v>2</v>
          </cell>
        </row>
        <row r="86">
          <cell r="E86">
            <v>16</v>
          </cell>
          <cell r="F86">
            <v>21</v>
          </cell>
          <cell r="G86">
            <v>12</v>
          </cell>
          <cell r="H86">
            <v>16</v>
          </cell>
          <cell r="I86">
            <v>10</v>
          </cell>
          <cell r="J86">
            <v>19</v>
          </cell>
          <cell r="K86">
            <v>22</v>
          </cell>
          <cell r="L86">
            <v>10</v>
          </cell>
          <cell r="M86">
            <v>12</v>
          </cell>
          <cell r="N86">
            <v>12</v>
          </cell>
          <cell r="O86">
            <v>15</v>
          </cell>
          <cell r="P86">
            <v>17</v>
          </cell>
          <cell r="Q86">
            <v>11</v>
          </cell>
          <cell r="R86">
            <v>18</v>
          </cell>
          <cell r="S86">
            <v>15</v>
          </cell>
          <cell r="T86">
            <v>9</v>
          </cell>
        </row>
        <row r="87">
          <cell r="E87">
            <v>24</v>
          </cell>
          <cell r="F87">
            <v>20</v>
          </cell>
          <cell r="G87">
            <v>17</v>
          </cell>
          <cell r="H87">
            <v>18</v>
          </cell>
          <cell r="I87">
            <v>26</v>
          </cell>
          <cell r="J87">
            <v>16</v>
          </cell>
          <cell r="K87">
            <v>16</v>
          </cell>
          <cell r="L87">
            <v>24</v>
          </cell>
          <cell r="M87">
            <v>10</v>
          </cell>
          <cell r="N87">
            <v>23</v>
          </cell>
          <cell r="O87">
            <v>19</v>
          </cell>
          <cell r="P87">
            <v>19</v>
          </cell>
          <cell r="Q87">
            <v>22</v>
          </cell>
          <cell r="R87">
            <v>18</v>
          </cell>
          <cell r="S87">
            <v>13</v>
          </cell>
          <cell r="T87">
            <v>15</v>
          </cell>
        </row>
        <row r="88">
          <cell r="E88">
            <v>27</v>
          </cell>
          <cell r="F88">
            <v>29</v>
          </cell>
          <cell r="G88">
            <v>33</v>
          </cell>
          <cell r="H88">
            <v>27</v>
          </cell>
          <cell r="I88">
            <v>59</v>
          </cell>
          <cell r="J88">
            <v>30</v>
          </cell>
          <cell r="K88">
            <v>31</v>
          </cell>
          <cell r="L88">
            <v>44</v>
          </cell>
          <cell r="M88">
            <v>38</v>
          </cell>
          <cell r="N88">
            <v>27</v>
          </cell>
          <cell r="O88">
            <v>34</v>
          </cell>
          <cell r="P88">
            <v>38</v>
          </cell>
          <cell r="Q88">
            <v>49</v>
          </cell>
          <cell r="R88">
            <v>44</v>
          </cell>
          <cell r="S88">
            <v>56</v>
          </cell>
          <cell r="T88">
            <v>43</v>
          </cell>
        </row>
        <row r="89">
          <cell r="E89">
            <v>26</v>
          </cell>
          <cell r="F89">
            <v>40</v>
          </cell>
          <cell r="G89">
            <v>31</v>
          </cell>
          <cell r="H89">
            <v>46</v>
          </cell>
          <cell r="I89">
            <v>56</v>
          </cell>
          <cell r="J89">
            <v>36</v>
          </cell>
          <cell r="K89">
            <v>41</v>
          </cell>
          <cell r="L89">
            <v>55</v>
          </cell>
          <cell r="M89">
            <v>47</v>
          </cell>
          <cell r="N89">
            <v>36</v>
          </cell>
          <cell r="O89">
            <v>38</v>
          </cell>
          <cell r="P89">
            <v>50</v>
          </cell>
          <cell r="Q89">
            <v>45</v>
          </cell>
          <cell r="R89">
            <v>45</v>
          </cell>
          <cell r="S89">
            <v>46</v>
          </cell>
          <cell r="T89">
            <v>65</v>
          </cell>
        </row>
        <row r="90">
          <cell r="E90">
            <v>32</v>
          </cell>
          <cell r="F90">
            <v>29</v>
          </cell>
          <cell r="G90">
            <v>29</v>
          </cell>
          <cell r="H90">
            <v>32</v>
          </cell>
          <cell r="I90">
            <v>34</v>
          </cell>
          <cell r="J90">
            <v>41</v>
          </cell>
          <cell r="K90">
            <v>44</v>
          </cell>
          <cell r="L90">
            <v>31</v>
          </cell>
          <cell r="M90">
            <v>37</v>
          </cell>
          <cell r="N90">
            <v>40</v>
          </cell>
          <cell r="O90">
            <v>49</v>
          </cell>
          <cell r="P90">
            <v>51</v>
          </cell>
          <cell r="Q90">
            <v>55</v>
          </cell>
          <cell r="R90">
            <v>41</v>
          </cell>
          <cell r="S90">
            <v>47</v>
          </cell>
          <cell r="T90">
            <v>65</v>
          </cell>
        </row>
        <row r="91">
          <cell r="E91">
            <v>45</v>
          </cell>
          <cell r="F91">
            <v>36</v>
          </cell>
          <cell r="G91">
            <v>38</v>
          </cell>
          <cell r="H91">
            <v>39</v>
          </cell>
          <cell r="I91">
            <v>54</v>
          </cell>
          <cell r="J91">
            <v>52</v>
          </cell>
          <cell r="K91">
            <v>40</v>
          </cell>
          <cell r="L91">
            <v>46</v>
          </cell>
          <cell r="M91">
            <v>42</v>
          </cell>
          <cell r="N91">
            <v>37</v>
          </cell>
          <cell r="O91">
            <v>36</v>
          </cell>
          <cell r="P91">
            <v>54</v>
          </cell>
          <cell r="Q91">
            <v>45</v>
          </cell>
          <cell r="R91">
            <v>37</v>
          </cell>
          <cell r="S91">
            <v>50</v>
          </cell>
          <cell r="T91">
            <v>86</v>
          </cell>
        </row>
        <row r="92">
          <cell r="E92">
            <v>51</v>
          </cell>
          <cell r="F92">
            <v>46</v>
          </cell>
          <cell r="G92">
            <v>53</v>
          </cell>
          <cell r="H92">
            <v>49</v>
          </cell>
          <cell r="I92">
            <v>57</v>
          </cell>
          <cell r="J92">
            <v>47</v>
          </cell>
          <cell r="K92">
            <v>54</v>
          </cell>
          <cell r="L92">
            <v>60</v>
          </cell>
          <cell r="M92">
            <v>59</v>
          </cell>
          <cell r="N92">
            <v>44</v>
          </cell>
          <cell r="O92">
            <v>44</v>
          </cell>
          <cell r="P92">
            <v>81</v>
          </cell>
          <cell r="Q92">
            <v>71</v>
          </cell>
          <cell r="R92">
            <v>65</v>
          </cell>
          <cell r="S92">
            <v>67</v>
          </cell>
          <cell r="T92">
            <v>78</v>
          </cell>
        </row>
        <row r="93">
          <cell r="E93">
            <v>60</v>
          </cell>
          <cell r="F93">
            <v>61</v>
          </cell>
          <cell r="G93">
            <v>59</v>
          </cell>
          <cell r="H93">
            <v>55</v>
          </cell>
          <cell r="I93">
            <v>86</v>
          </cell>
          <cell r="J93">
            <v>70</v>
          </cell>
          <cell r="K93">
            <v>70</v>
          </cell>
          <cell r="L93">
            <v>64</v>
          </cell>
          <cell r="M93">
            <v>78</v>
          </cell>
          <cell r="N93">
            <v>82</v>
          </cell>
          <cell r="O93">
            <v>68</v>
          </cell>
          <cell r="P93">
            <v>97</v>
          </cell>
          <cell r="Q93">
            <v>81</v>
          </cell>
          <cell r="R93">
            <v>90</v>
          </cell>
          <cell r="S93">
            <v>88</v>
          </cell>
          <cell r="T93">
            <v>145</v>
          </cell>
        </row>
        <row r="94">
          <cell r="E94">
            <v>91</v>
          </cell>
          <cell r="F94">
            <v>90</v>
          </cell>
          <cell r="G94">
            <v>80</v>
          </cell>
          <cell r="H94">
            <v>88</v>
          </cell>
          <cell r="I94">
            <v>112</v>
          </cell>
          <cell r="J94">
            <v>104</v>
          </cell>
          <cell r="K94">
            <v>107</v>
          </cell>
          <cell r="L94">
            <v>81</v>
          </cell>
          <cell r="M94">
            <v>105</v>
          </cell>
          <cell r="N94">
            <v>111</v>
          </cell>
          <cell r="O94">
            <v>112</v>
          </cell>
          <cell r="P94">
            <v>120</v>
          </cell>
          <cell r="Q94">
            <v>102</v>
          </cell>
          <cell r="R94">
            <v>123</v>
          </cell>
          <cell r="S94">
            <v>124</v>
          </cell>
          <cell r="T94">
            <v>181</v>
          </cell>
        </row>
        <row r="95">
          <cell r="E95">
            <v>112</v>
          </cell>
          <cell r="F95">
            <v>104</v>
          </cell>
          <cell r="G95">
            <v>113</v>
          </cell>
          <cell r="H95">
            <v>118</v>
          </cell>
          <cell r="I95">
            <v>126</v>
          </cell>
          <cell r="J95">
            <v>155</v>
          </cell>
          <cell r="K95">
            <v>135</v>
          </cell>
          <cell r="L95">
            <v>145</v>
          </cell>
          <cell r="M95">
            <v>127</v>
          </cell>
          <cell r="N95">
            <v>158</v>
          </cell>
          <cell r="O95">
            <v>137</v>
          </cell>
          <cell r="P95">
            <v>154</v>
          </cell>
          <cell r="Q95">
            <v>144</v>
          </cell>
          <cell r="R95">
            <v>165</v>
          </cell>
          <cell r="S95">
            <v>148</v>
          </cell>
          <cell r="T95">
            <v>255</v>
          </cell>
        </row>
        <row r="96">
          <cell r="E96">
            <v>187</v>
          </cell>
          <cell r="F96">
            <v>124</v>
          </cell>
          <cell r="G96">
            <v>151</v>
          </cell>
          <cell r="H96">
            <v>164</v>
          </cell>
          <cell r="I96">
            <v>136</v>
          </cell>
          <cell r="J96">
            <v>172</v>
          </cell>
          <cell r="K96">
            <v>158</v>
          </cell>
          <cell r="L96">
            <v>176</v>
          </cell>
          <cell r="M96">
            <v>169</v>
          </cell>
          <cell r="N96">
            <v>184</v>
          </cell>
          <cell r="O96">
            <v>202</v>
          </cell>
          <cell r="P96">
            <v>187</v>
          </cell>
          <cell r="Q96">
            <v>200</v>
          </cell>
          <cell r="R96">
            <v>209</v>
          </cell>
          <cell r="S96">
            <v>212</v>
          </cell>
          <cell r="T96">
            <v>346</v>
          </cell>
        </row>
        <row r="97">
          <cell r="E97">
            <v>198</v>
          </cell>
          <cell r="F97">
            <v>208</v>
          </cell>
          <cell r="G97">
            <v>227</v>
          </cell>
          <cell r="H97">
            <v>194</v>
          </cell>
          <cell r="I97">
            <v>215</v>
          </cell>
          <cell r="J97">
            <v>208</v>
          </cell>
          <cell r="K97">
            <v>212</v>
          </cell>
          <cell r="L97">
            <v>223</v>
          </cell>
          <cell r="M97">
            <v>230</v>
          </cell>
          <cell r="N97">
            <v>222</v>
          </cell>
          <cell r="O97">
            <v>200</v>
          </cell>
          <cell r="P97">
            <v>239</v>
          </cell>
          <cell r="Q97">
            <v>231</v>
          </cell>
          <cell r="R97">
            <v>260</v>
          </cell>
          <cell r="S97">
            <v>266</v>
          </cell>
          <cell r="T97">
            <v>501</v>
          </cell>
        </row>
        <row r="98">
          <cell r="E98">
            <v>233</v>
          </cell>
          <cell r="F98">
            <v>199</v>
          </cell>
          <cell r="G98">
            <v>241</v>
          </cell>
          <cell r="H98">
            <v>252</v>
          </cell>
          <cell r="I98">
            <v>269</v>
          </cell>
          <cell r="J98">
            <v>263</v>
          </cell>
          <cell r="K98">
            <v>258</v>
          </cell>
          <cell r="L98">
            <v>274</v>
          </cell>
          <cell r="M98">
            <v>280</v>
          </cell>
          <cell r="N98">
            <v>281</v>
          </cell>
          <cell r="O98">
            <v>292</v>
          </cell>
          <cell r="P98">
            <v>279</v>
          </cell>
          <cell r="Q98">
            <v>290</v>
          </cell>
          <cell r="R98">
            <v>317</v>
          </cell>
          <cell r="S98">
            <v>303</v>
          </cell>
          <cell r="T98">
            <v>474</v>
          </cell>
        </row>
        <row r="99">
          <cell r="E99">
            <v>293</v>
          </cell>
          <cell r="F99">
            <v>269</v>
          </cell>
          <cell r="G99">
            <v>283</v>
          </cell>
          <cell r="H99">
            <v>329</v>
          </cell>
          <cell r="I99">
            <v>299</v>
          </cell>
          <cell r="J99">
            <v>328</v>
          </cell>
          <cell r="K99">
            <v>323</v>
          </cell>
          <cell r="L99">
            <v>330</v>
          </cell>
          <cell r="M99">
            <v>371</v>
          </cell>
          <cell r="N99">
            <v>320</v>
          </cell>
          <cell r="O99">
            <v>325</v>
          </cell>
          <cell r="P99">
            <v>365</v>
          </cell>
          <cell r="Q99">
            <v>397</v>
          </cell>
          <cell r="R99">
            <v>348</v>
          </cell>
          <cell r="S99">
            <v>374</v>
          </cell>
          <cell r="T99">
            <v>590</v>
          </cell>
        </row>
        <row r="100">
          <cell r="E100">
            <v>376</v>
          </cell>
          <cell r="F100">
            <v>346</v>
          </cell>
          <cell r="G100">
            <v>380</v>
          </cell>
          <cell r="H100">
            <v>405</v>
          </cell>
          <cell r="I100">
            <v>371</v>
          </cell>
          <cell r="J100">
            <v>409</v>
          </cell>
          <cell r="K100">
            <v>413</v>
          </cell>
          <cell r="L100">
            <v>416</v>
          </cell>
          <cell r="M100">
            <v>409</v>
          </cell>
          <cell r="N100">
            <v>429</v>
          </cell>
          <cell r="O100">
            <v>459</v>
          </cell>
          <cell r="P100">
            <v>462</v>
          </cell>
          <cell r="Q100">
            <v>428</v>
          </cell>
          <cell r="R100">
            <v>422</v>
          </cell>
          <cell r="S100">
            <v>470</v>
          </cell>
          <cell r="T100">
            <v>600</v>
          </cell>
        </row>
        <row r="101">
          <cell r="E101">
            <v>407</v>
          </cell>
          <cell r="F101">
            <v>377</v>
          </cell>
          <cell r="G101">
            <v>387</v>
          </cell>
          <cell r="H101">
            <v>448</v>
          </cell>
          <cell r="I101">
            <v>453</v>
          </cell>
          <cell r="J101">
            <v>466</v>
          </cell>
          <cell r="K101">
            <v>460</v>
          </cell>
          <cell r="L101">
            <v>473</v>
          </cell>
          <cell r="M101">
            <v>525</v>
          </cell>
          <cell r="N101">
            <v>511</v>
          </cell>
          <cell r="O101">
            <v>505</v>
          </cell>
          <cell r="P101">
            <v>522</v>
          </cell>
          <cell r="Q101">
            <v>520</v>
          </cell>
          <cell r="R101">
            <v>526</v>
          </cell>
          <cell r="S101">
            <v>542</v>
          </cell>
          <cell r="T101">
            <v>726</v>
          </cell>
        </row>
        <row r="102">
          <cell r="E102">
            <v>751</v>
          </cell>
          <cell r="F102">
            <v>818</v>
          </cell>
          <cell r="G102">
            <v>852</v>
          </cell>
          <cell r="H102">
            <v>892</v>
          </cell>
          <cell r="I102">
            <v>864</v>
          </cell>
          <cell r="J102">
            <v>1035</v>
          </cell>
          <cell r="K102">
            <v>893</v>
          </cell>
          <cell r="L102">
            <v>986</v>
          </cell>
          <cell r="M102">
            <v>1059</v>
          </cell>
          <cell r="N102">
            <v>1090</v>
          </cell>
          <cell r="O102">
            <v>1047</v>
          </cell>
          <cell r="P102">
            <v>1179</v>
          </cell>
          <cell r="Q102">
            <v>1135</v>
          </cell>
          <cell r="R102">
            <v>1192</v>
          </cell>
          <cell r="S102">
            <v>1214</v>
          </cell>
          <cell r="T102">
            <v>1501</v>
          </cell>
        </row>
        <row r="103">
          <cell r="E103">
            <v>15</v>
          </cell>
          <cell r="F103">
            <v>18</v>
          </cell>
          <cell r="G103">
            <v>10</v>
          </cell>
          <cell r="H103">
            <v>14</v>
          </cell>
          <cell r="I103">
            <v>12</v>
          </cell>
          <cell r="J103">
            <v>9</v>
          </cell>
          <cell r="K103">
            <v>10</v>
          </cell>
          <cell r="L103">
            <v>16</v>
          </cell>
          <cell r="M103">
            <v>25</v>
          </cell>
          <cell r="N103">
            <v>14</v>
          </cell>
          <cell r="O103">
            <v>4</v>
          </cell>
          <cell r="P103">
            <v>5</v>
          </cell>
          <cell r="Q103">
            <v>4</v>
          </cell>
          <cell r="R103">
            <v>13</v>
          </cell>
          <cell r="S103">
            <v>7</v>
          </cell>
          <cell r="T103">
            <v>16</v>
          </cell>
        </row>
      </sheetData>
      <sheetData sheetId="8" refreshError="1">
        <row r="35">
          <cell r="U35">
            <v>2014</v>
          </cell>
        </row>
        <row r="44">
          <cell r="D44">
            <v>17111</v>
          </cell>
          <cell r="F44">
            <v>16690.999999999996</v>
          </cell>
          <cell r="H44">
            <v>17777</v>
          </cell>
          <cell r="J44">
            <v>17461</v>
          </cell>
          <cell r="L44">
            <v>17658</v>
          </cell>
          <cell r="N44">
            <v>18044.000000000004</v>
          </cell>
          <cell r="P44">
            <v>18527</v>
          </cell>
          <cell r="R44">
            <v>17698.000000000004</v>
          </cell>
          <cell r="T44">
            <v>17635</v>
          </cell>
          <cell r="V44">
            <v>16981</v>
          </cell>
          <cell r="X44">
            <v>16576</v>
          </cell>
          <cell r="Z44">
            <v>16658.999999999996</v>
          </cell>
          <cell r="AB44">
            <v>17183</v>
          </cell>
          <cell r="AD44">
            <v>16451</v>
          </cell>
          <cell r="AF44">
            <v>15699</v>
          </cell>
          <cell r="AH44">
            <v>15019.269823404882</v>
          </cell>
        </row>
      </sheetData>
      <sheetData sheetId="9" refreshError="1">
        <row r="31">
          <cell r="C31">
            <v>11</v>
          </cell>
          <cell r="D31">
            <v>10</v>
          </cell>
          <cell r="E31">
            <v>11</v>
          </cell>
          <cell r="F31">
            <v>19</v>
          </cell>
          <cell r="G31">
            <v>5</v>
          </cell>
          <cell r="H31">
            <v>11</v>
          </cell>
          <cell r="I31">
            <v>20</v>
          </cell>
          <cell r="J31">
            <v>12</v>
          </cell>
          <cell r="K31">
            <v>23</v>
          </cell>
          <cell r="L31">
            <v>9</v>
          </cell>
          <cell r="M31">
            <v>9</v>
          </cell>
          <cell r="N31">
            <v>12</v>
          </cell>
          <cell r="O31">
            <v>9</v>
          </cell>
          <cell r="P31">
            <v>11</v>
          </cell>
          <cell r="Q31">
            <v>14</v>
          </cell>
          <cell r="R31">
            <v>7</v>
          </cell>
        </row>
        <row r="32">
          <cell r="C32">
            <v>13</v>
          </cell>
          <cell r="D32">
            <v>8</v>
          </cell>
          <cell r="E32">
            <v>12</v>
          </cell>
          <cell r="F32">
            <v>11</v>
          </cell>
          <cell r="G32">
            <v>6</v>
          </cell>
          <cell r="H32">
            <v>9</v>
          </cell>
          <cell r="I32">
            <v>12</v>
          </cell>
          <cell r="J32">
            <v>7</v>
          </cell>
          <cell r="K32">
            <v>4</v>
          </cell>
          <cell r="L32">
            <v>7</v>
          </cell>
          <cell r="M32">
            <v>4</v>
          </cell>
          <cell r="N32">
            <v>7</v>
          </cell>
          <cell r="O32">
            <v>9</v>
          </cell>
          <cell r="P32">
            <v>6</v>
          </cell>
          <cell r="Q32">
            <v>6</v>
          </cell>
          <cell r="R32">
            <v>2</v>
          </cell>
        </row>
        <row r="33">
          <cell r="C33">
            <v>9</v>
          </cell>
          <cell r="D33">
            <v>7</v>
          </cell>
          <cell r="E33">
            <v>7</v>
          </cell>
          <cell r="F33">
            <v>9</v>
          </cell>
          <cell r="G33">
            <v>8</v>
          </cell>
          <cell r="H33">
            <v>8</v>
          </cell>
          <cell r="I33">
            <v>4</v>
          </cell>
          <cell r="J33">
            <v>9</v>
          </cell>
          <cell r="K33">
            <v>3</v>
          </cell>
          <cell r="L33">
            <v>2</v>
          </cell>
          <cell r="M33">
            <v>4</v>
          </cell>
          <cell r="N33">
            <v>5</v>
          </cell>
          <cell r="O33">
            <v>1</v>
          </cell>
          <cell r="P33">
            <v>4</v>
          </cell>
          <cell r="Q33">
            <v>1</v>
          </cell>
          <cell r="R33">
            <v>4</v>
          </cell>
        </row>
        <row r="34">
          <cell r="C34">
            <v>5</v>
          </cell>
          <cell r="D34">
            <v>3</v>
          </cell>
          <cell r="E34">
            <v>2</v>
          </cell>
          <cell r="F34" t="str">
            <v/>
          </cell>
          <cell r="G34">
            <v>7</v>
          </cell>
          <cell r="H34">
            <v>8</v>
          </cell>
          <cell r="I34">
            <v>1</v>
          </cell>
          <cell r="J34">
            <v>3</v>
          </cell>
          <cell r="K34">
            <v>3</v>
          </cell>
          <cell r="L34">
            <v>5</v>
          </cell>
          <cell r="M34">
            <v>6</v>
          </cell>
          <cell r="N34">
            <v>6</v>
          </cell>
          <cell r="O34">
            <v>6</v>
          </cell>
          <cell r="P34">
            <v>5</v>
          </cell>
          <cell r="Q34">
            <v>5</v>
          </cell>
          <cell r="R34">
            <v>2</v>
          </cell>
        </row>
      </sheetData>
      <sheetData sheetId="10" refreshError="1">
        <row r="2">
          <cell r="I2">
            <v>0.15437911179780242</v>
          </cell>
          <cell r="J2">
            <v>0.12112733267616166</v>
          </cell>
          <cell r="K2">
            <v>0.14436265355937627</v>
          </cell>
          <cell r="L2">
            <v>0.1428610854246862</v>
          </cell>
          <cell r="M2">
            <v>0.13957570353776885</v>
          </cell>
          <cell r="N2">
            <v>0.13737698176352137</v>
          </cell>
          <cell r="O2">
            <v>0.13532397836747934</v>
          </cell>
          <cell r="P2">
            <v>0.16081413671310932</v>
          </cell>
          <cell r="Q2">
            <v>0.15323491050572186</v>
          </cell>
          <cell r="R2">
            <v>0.12550225836932377</v>
          </cell>
          <cell r="S2">
            <v>0.11257302922415997</v>
          </cell>
          <cell r="T2">
            <v>0.17666098236525926</v>
          </cell>
          <cell r="U2">
            <v>0.12700595378054905</v>
          </cell>
          <cell r="V2">
            <v>0.16723767199645698</v>
          </cell>
          <cell r="W2">
            <v>0.14547484381520209</v>
          </cell>
          <cell r="X2">
            <v>0.11732688079720043</v>
          </cell>
        </row>
        <row r="7">
          <cell r="I7">
            <v>163</v>
          </cell>
          <cell r="J7">
            <v>155</v>
          </cell>
          <cell r="K7">
            <v>158</v>
          </cell>
          <cell r="L7">
            <v>147</v>
          </cell>
          <cell r="M7">
            <v>143</v>
          </cell>
          <cell r="N7">
            <v>161</v>
          </cell>
          <cell r="O7">
            <v>131</v>
          </cell>
          <cell r="P7">
            <v>144</v>
          </cell>
          <cell r="Q7">
            <v>143</v>
          </cell>
          <cell r="R7">
            <v>142</v>
          </cell>
          <cell r="S7">
            <v>169</v>
          </cell>
          <cell r="T7">
            <v>131</v>
          </cell>
          <cell r="U7">
            <v>121</v>
          </cell>
          <cell r="V7">
            <v>115</v>
          </cell>
          <cell r="W7">
            <v>117</v>
          </cell>
          <cell r="X7">
            <v>108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os"/>
      <sheetName val="Pirámide Poblacional"/>
      <sheetName val="Índice de Myers"/>
      <sheetName val="Prorrateo"/>
      <sheetName val="Corrección "/>
      <sheetName val="Tasa de crecimiento"/>
      <sheetName val="DESCARGA DEFUNCIONES"/>
      <sheetName val="DEFUNCIONES"/>
      <sheetName val="Factor de separación"/>
      <sheetName val="Pob mitad de año"/>
      <sheetName val="Pob 0 a 4 mitad de año 2010"/>
      <sheetName val="Pob 0 a 4 mitad de año 2015"/>
      <sheetName val="Pob 0 a 4 mitad de año 2020"/>
      <sheetName val="Mortalidad Indicadores"/>
      <sheetName val="Modelo Logito 2010"/>
      <sheetName val="Modelo Logito 2015"/>
      <sheetName val="Modelo Logito 2020"/>
      <sheetName val="Proyección de mortalidad"/>
      <sheetName val="Proyección de mortalidad MODIF"/>
      <sheetName val="Relación de sobrevivencia"/>
      <sheetName val="Defunciones por Causa"/>
      <sheetName val="Decrementos Múltiples"/>
      <sheetName val="Mujeres con Limitacion"/>
      <sheetName val="Esperanza de Vida Saludable"/>
      <sheetName val="Indicadores fecundidad"/>
      <sheetName val="Factores extrínsecos"/>
      <sheetName val="NACIMIENTOS"/>
      <sheetName val="Bilogito"/>
      <sheetName val="Proyección TGF"/>
      <sheetName val="Bilogito Proyección"/>
      <sheetName val="Rel sob"/>
      <sheetName val="Proyección de pobl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>
        <row r="50">
          <cell r="B50" t="str">
            <v xml:space="preserve">15 a 19 </v>
          </cell>
          <cell r="C50">
            <v>0.12454610540904953</v>
          </cell>
          <cell r="D50">
            <v>0.10236862473613742</v>
          </cell>
        </row>
        <row r="51">
          <cell r="B51" t="str">
            <v xml:space="preserve">20 a 24 </v>
          </cell>
          <cell r="C51">
            <v>0.21131352314987009</v>
          </cell>
          <cell r="D51">
            <v>0.17385484974720744</v>
          </cell>
        </row>
        <row r="52">
          <cell r="B52" t="str">
            <v xml:space="preserve">25 a 29 </v>
          </cell>
          <cell r="C52">
            <v>0.20126253985944606</v>
          </cell>
          <cell r="D52">
            <v>0.1571533543472817</v>
          </cell>
        </row>
        <row r="53">
          <cell r="B53" t="str">
            <v xml:space="preserve">30 a 34 </v>
          </cell>
          <cell r="C53">
            <v>0.1481113537638224</v>
          </cell>
          <cell r="D53">
            <v>0.10840842536569881</v>
          </cell>
        </row>
        <row r="54">
          <cell r="B54" t="str">
            <v xml:space="preserve">35 a 39 </v>
          </cell>
          <cell r="C54">
            <v>8.5624328695678084E-2</v>
          </cell>
          <cell r="D54">
            <v>5.8203994486014383E-2</v>
          </cell>
        </row>
        <row r="55">
          <cell r="B55" t="str">
            <v xml:space="preserve">40 a 44 </v>
          </cell>
          <cell r="C55">
            <v>3.1020789294889949E-2</v>
          </cell>
          <cell r="D55">
            <v>1.9328709692652941E-2</v>
          </cell>
        </row>
        <row r="56">
          <cell r="B56" t="str">
            <v xml:space="preserve">45 a 49 </v>
          </cell>
          <cell r="C56">
            <v>7.2026518445859004E-3</v>
          </cell>
          <cell r="D56">
            <v>3.9833456519570466E-3</v>
          </cell>
        </row>
      </sheetData>
      <sheetData sheetId="28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DF0C-1F6F-4A4F-8F3F-A7FEDA3156BB}">
  <sheetPr>
    <tabColor rgb="FF66FFFF"/>
  </sheetPr>
  <dimension ref="B1:AU78"/>
  <sheetViews>
    <sheetView topLeftCell="A32" zoomScale="90" zoomScaleNormal="90" workbookViewId="0">
      <selection activeCell="F59" sqref="F59"/>
    </sheetView>
  </sheetViews>
  <sheetFormatPr baseColWidth="10" defaultColWidth="8.85546875" defaultRowHeight="15" x14ac:dyDescent="0.25"/>
  <cols>
    <col min="1" max="1" width="8.85546875" style="1"/>
    <col min="2" max="2" width="23.28515625" style="1" customWidth="1"/>
    <col min="3" max="4" width="11.28515625" style="1" bestFit="1" customWidth="1"/>
    <col min="5" max="12" width="11.42578125" style="1" bestFit="1" customWidth="1"/>
    <col min="13" max="17" width="11.28515625" style="1" bestFit="1" customWidth="1"/>
    <col min="18" max="18" width="11.28515625" style="1" customWidth="1"/>
    <col min="19" max="22" width="11.28515625" style="1" bestFit="1" customWidth="1"/>
    <col min="23" max="23" width="15.28515625" style="1" customWidth="1"/>
    <col min="24" max="24" width="11.28515625" style="1" bestFit="1" customWidth="1"/>
    <col min="25" max="25" width="22.5703125" style="1" customWidth="1"/>
    <col min="26" max="26" width="13" style="1" bestFit="1" customWidth="1"/>
    <col min="27" max="32" width="11.28515625" style="1" bestFit="1" customWidth="1"/>
    <col min="33" max="33" width="10.42578125" style="1" bestFit="1" customWidth="1"/>
    <col min="34" max="34" width="10.140625" style="1" bestFit="1" customWidth="1"/>
    <col min="35" max="35" width="9.140625" style="1" customWidth="1"/>
    <col min="36" max="16384" width="8.85546875" style="1"/>
  </cols>
  <sheetData>
    <row r="1" spans="2:36" x14ac:dyDescent="0.25">
      <c r="B1" s="628"/>
      <c r="C1" s="628"/>
      <c r="D1" s="628"/>
      <c r="E1"/>
    </row>
    <row r="3" spans="2:36" x14ac:dyDescent="0.2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2:36" x14ac:dyDescent="0.25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2:36" x14ac:dyDescent="0.25">
      <c r="B5" s="1" t="s">
        <v>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2:36" x14ac:dyDescent="0.25">
      <c r="B6" s="1" t="s">
        <v>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2:36" ht="15.75" thickBot="1" x14ac:dyDescent="0.3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2:36" ht="15.75" thickBot="1" x14ac:dyDescent="0.3">
      <c r="B8" s="3"/>
      <c r="C8" s="625">
        <v>2005</v>
      </c>
      <c r="D8" s="627"/>
      <c r="E8" s="625">
        <v>2006</v>
      </c>
      <c r="F8" s="627"/>
      <c r="G8" s="625">
        <v>2007</v>
      </c>
      <c r="H8" s="627"/>
      <c r="I8" s="625">
        <v>2008</v>
      </c>
      <c r="J8" s="627"/>
      <c r="K8" s="625">
        <v>2009</v>
      </c>
      <c r="L8" s="627"/>
      <c r="M8" s="625">
        <v>2010</v>
      </c>
      <c r="N8" s="627"/>
      <c r="O8" s="625">
        <v>2011</v>
      </c>
      <c r="P8" s="627"/>
      <c r="Q8" s="625">
        <v>2012</v>
      </c>
      <c r="R8" s="627"/>
      <c r="S8" s="625">
        <v>2013</v>
      </c>
      <c r="T8" s="627"/>
      <c r="U8" s="625">
        <v>2014</v>
      </c>
      <c r="V8" s="627"/>
      <c r="W8" s="625">
        <v>2015</v>
      </c>
      <c r="X8" s="627"/>
      <c r="Y8" s="625">
        <v>2016</v>
      </c>
      <c r="Z8" s="627"/>
      <c r="AA8" s="625">
        <v>2017</v>
      </c>
      <c r="AB8" s="627"/>
      <c r="AC8" s="625">
        <v>2018</v>
      </c>
      <c r="AD8" s="627"/>
      <c r="AE8" s="625">
        <v>2019</v>
      </c>
      <c r="AF8" s="627"/>
      <c r="AG8" s="625">
        <v>2020</v>
      </c>
      <c r="AH8" s="626"/>
      <c r="AI8" s="625">
        <v>2021</v>
      </c>
      <c r="AJ8" s="626"/>
    </row>
    <row r="9" spans="2:36" x14ac:dyDescent="0.25">
      <c r="B9" s="6" t="s">
        <v>4</v>
      </c>
      <c r="C9" s="7" t="s">
        <v>5</v>
      </c>
      <c r="D9" s="2" t="s">
        <v>6</v>
      </c>
      <c r="E9" s="7" t="s">
        <v>5</v>
      </c>
      <c r="F9" s="2" t="s">
        <v>6</v>
      </c>
      <c r="G9" s="7" t="s">
        <v>5</v>
      </c>
      <c r="H9" s="8" t="s">
        <v>6</v>
      </c>
      <c r="I9" s="7" t="s">
        <v>5</v>
      </c>
      <c r="J9" s="8" t="s">
        <v>6</v>
      </c>
      <c r="K9" s="7" t="s">
        <v>5</v>
      </c>
      <c r="L9" s="8" t="s">
        <v>6</v>
      </c>
      <c r="M9" s="7" t="s">
        <v>5</v>
      </c>
      <c r="N9" s="8" t="s">
        <v>6</v>
      </c>
      <c r="O9" s="7" t="s">
        <v>5</v>
      </c>
      <c r="P9" s="8" t="s">
        <v>6</v>
      </c>
      <c r="Q9" s="7" t="s">
        <v>5</v>
      </c>
      <c r="R9" s="8" t="s">
        <v>6</v>
      </c>
      <c r="S9" s="7" t="s">
        <v>5</v>
      </c>
      <c r="T9" s="8" t="s">
        <v>6</v>
      </c>
      <c r="U9" s="7" t="s">
        <v>5</v>
      </c>
      <c r="V9" s="8" t="s">
        <v>6</v>
      </c>
      <c r="W9" s="7" t="s">
        <v>5</v>
      </c>
      <c r="X9" s="8" t="s">
        <v>6</v>
      </c>
      <c r="Y9" s="7" t="s">
        <v>5</v>
      </c>
      <c r="Z9" s="8" t="s">
        <v>6</v>
      </c>
      <c r="AA9" s="7" t="s">
        <v>5</v>
      </c>
      <c r="AB9" s="8" t="s">
        <v>6</v>
      </c>
      <c r="AC9" s="7" t="s">
        <v>5</v>
      </c>
      <c r="AD9" s="8" t="s">
        <v>6</v>
      </c>
      <c r="AE9" s="7" t="s">
        <v>5</v>
      </c>
      <c r="AF9" s="8" t="s">
        <v>6</v>
      </c>
      <c r="AG9" s="7" t="s">
        <v>5</v>
      </c>
      <c r="AH9" s="8" t="s">
        <v>6</v>
      </c>
      <c r="AI9" s="7" t="s">
        <v>5</v>
      </c>
      <c r="AJ9" s="8" t="s">
        <v>6</v>
      </c>
    </row>
    <row r="10" spans="2:36" x14ac:dyDescent="0.25">
      <c r="B10" s="6" t="s">
        <v>7</v>
      </c>
      <c r="C10" s="9">
        <v>44</v>
      </c>
      <c r="D10" s="10">
        <v>47</v>
      </c>
      <c r="E10" s="9">
        <v>63</v>
      </c>
      <c r="F10" s="10">
        <v>44</v>
      </c>
      <c r="G10" s="9">
        <v>73</v>
      </c>
      <c r="H10" s="11">
        <v>64</v>
      </c>
      <c r="I10" s="9">
        <v>62</v>
      </c>
      <c r="J10" s="11">
        <v>85</v>
      </c>
      <c r="K10" s="9">
        <v>81</v>
      </c>
      <c r="L10" s="11">
        <v>59</v>
      </c>
      <c r="M10" s="9">
        <v>87</v>
      </c>
      <c r="N10" s="11">
        <v>88</v>
      </c>
      <c r="O10" s="9">
        <v>80</v>
      </c>
      <c r="P10" s="11">
        <v>82</v>
      </c>
      <c r="Q10" s="9">
        <v>83</v>
      </c>
      <c r="R10" s="11">
        <v>80</v>
      </c>
      <c r="S10" s="9">
        <v>85</v>
      </c>
      <c r="T10" s="11">
        <v>70</v>
      </c>
      <c r="U10" s="9">
        <v>69</v>
      </c>
      <c r="V10" s="11">
        <v>66</v>
      </c>
      <c r="W10" s="9">
        <v>70</v>
      </c>
      <c r="X10" s="11">
        <v>69</v>
      </c>
      <c r="Y10" s="9">
        <v>69</v>
      </c>
      <c r="Z10" s="11">
        <v>83</v>
      </c>
      <c r="AA10" s="9">
        <v>76</v>
      </c>
      <c r="AB10" s="11">
        <v>105</v>
      </c>
      <c r="AC10" s="9">
        <v>41</v>
      </c>
      <c r="AD10" s="11">
        <v>62</v>
      </c>
      <c r="AE10" s="9">
        <v>57</v>
      </c>
      <c r="AF10" s="11">
        <v>56</v>
      </c>
      <c r="AG10" s="9">
        <v>44</v>
      </c>
      <c r="AH10" s="11">
        <v>39</v>
      </c>
      <c r="AI10" s="9">
        <v>56</v>
      </c>
      <c r="AJ10" s="11">
        <v>50</v>
      </c>
    </row>
    <row r="11" spans="2:36" x14ac:dyDescent="0.25">
      <c r="B11" s="6" t="s">
        <v>8</v>
      </c>
      <c r="C11" s="9">
        <v>2865</v>
      </c>
      <c r="D11" s="10">
        <v>2765</v>
      </c>
      <c r="E11" s="9">
        <v>2847</v>
      </c>
      <c r="F11" s="10">
        <v>2643</v>
      </c>
      <c r="G11" s="9">
        <v>3082</v>
      </c>
      <c r="H11" s="11">
        <v>2886</v>
      </c>
      <c r="I11" s="9">
        <v>3178</v>
      </c>
      <c r="J11" s="11">
        <v>2818</v>
      </c>
      <c r="K11" s="9">
        <v>3162</v>
      </c>
      <c r="L11" s="11">
        <v>3093</v>
      </c>
      <c r="M11" s="9">
        <v>3257</v>
      </c>
      <c r="N11" s="11">
        <v>3268</v>
      </c>
      <c r="O11" s="9">
        <v>3365</v>
      </c>
      <c r="P11" s="11">
        <v>3278</v>
      </c>
      <c r="Q11" s="9">
        <v>3283</v>
      </c>
      <c r="R11" s="11">
        <v>3126</v>
      </c>
      <c r="S11" s="9">
        <v>3197</v>
      </c>
      <c r="T11" s="11">
        <v>3135</v>
      </c>
      <c r="U11" s="9">
        <v>3203</v>
      </c>
      <c r="V11" s="11">
        <v>2871</v>
      </c>
      <c r="W11" s="9">
        <v>3002</v>
      </c>
      <c r="X11" s="11">
        <v>2927</v>
      </c>
      <c r="Y11" s="9">
        <v>2879</v>
      </c>
      <c r="Z11" s="11">
        <v>2788</v>
      </c>
      <c r="AA11" s="9">
        <v>2874</v>
      </c>
      <c r="AB11" s="11">
        <v>2837</v>
      </c>
      <c r="AC11" s="9">
        <v>2764</v>
      </c>
      <c r="AD11" s="11">
        <v>2741</v>
      </c>
      <c r="AE11" s="9">
        <v>2426</v>
      </c>
      <c r="AF11" s="11">
        <v>2382</v>
      </c>
      <c r="AG11" s="9">
        <v>1978</v>
      </c>
      <c r="AH11" s="11">
        <v>1944</v>
      </c>
      <c r="AI11" s="9">
        <v>2174</v>
      </c>
      <c r="AJ11" s="11">
        <v>2034</v>
      </c>
    </row>
    <row r="12" spans="2:36" x14ac:dyDescent="0.25">
      <c r="B12" s="6" t="s">
        <v>9</v>
      </c>
      <c r="C12" s="9">
        <v>4877</v>
      </c>
      <c r="D12" s="10">
        <v>4621</v>
      </c>
      <c r="E12" s="9">
        <v>4878</v>
      </c>
      <c r="F12" s="10">
        <v>4568</v>
      </c>
      <c r="G12" s="9">
        <v>5157</v>
      </c>
      <c r="H12" s="11">
        <v>4972</v>
      </c>
      <c r="I12" s="9">
        <v>5147</v>
      </c>
      <c r="J12" s="11">
        <v>4741</v>
      </c>
      <c r="K12" s="9">
        <v>5109</v>
      </c>
      <c r="L12" s="11">
        <v>4990</v>
      </c>
      <c r="M12" s="9">
        <v>5136</v>
      </c>
      <c r="N12" s="11">
        <v>5125</v>
      </c>
      <c r="O12" s="9">
        <v>5205</v>
      </c>
      <c r="P12" s="11">
        <v>5308</v>
      </c>
      <c r="Q12" s="9">
        <v>5173</v>
      </c>
      <c r="R12" s="11">
        <v>4946</v>
      </c>
      <c r="S12" s="9">
        <v>5101</v>
      </c>
      <c r="T12" s="11">
        <v>4984</v>
      </c>
      <c r="U12" s="9">
        <v>4781</v>
      </c>
      <c r="V12" s="11">
        <v>4780</v>
      </c>
      <c r="W12" s="9">
        <v>4824</v>
      </c>
      <c r="X12" s="11">
        <v>4571</v>
      </c>
      <c r="Y12" s="9">
        <v>4668</v>
      </c>
      <c r="Z12" s="11">
        <v>4586</v>
      </c>
      <c r="AA12" s="9">
        <v>4484</v>
      </c>
      <c r="AB12" s="11">
        <v>4397</v>
      </c>
      <c r="AC12" s="9">
        <v>4416</v>
      </c>
      <c r="AD12" s="11">
        <v>4222</v>
      </c>
      <c r="AE12" s="9">
        <v>4018</v>
      </c>
      <c r="AF12" s="11">
        <v>3863</v>
      </c>
      <c r="AG12" s="9">
        <v>3398</v>
      </c>
      <c r="AH12" s="11">
        <v>3268</v>
      </c>
      <c r="AI12" s="9">
        <v>3719</v>
      </c>
      <c r="AJ12" s="11">
        <v>3635</v>
      </c>
    </row>
    <row r="13" spans="2:36" x14ac:dyDescent="0.25">
      <c r="B13" s="6" t="s">
        <v>10</v>
      </c>
      <c r="C13" s="9">
        <v>4320</v>
      </c>
      <c r="D13" s="10">
        <v>4158</v>
      </c>
      <c r="E13" s="9">
        <v>4207</v>
      </c>
      <c r="F13" s="10">
        <v>4044</v>
      </c>
      <c r="G13" s="9">
        <v>4399</v>
      </c>
      <c r="H13" s="11">
        <v>4148</v>
      </c>
      <c r="I13" s="9">
        <v>4252</v>
      </c>
      <c r="J13" s="11">
        <v>4145</v>
      </c>
      <c r="K13" s="9">
        <v>4143</v>
      </c>
      <c r="L13" s="11">
        <v>4060</v>
      </c>
      <c r="M13" s="9">
        <v>4333</v>
      </c>
      <c r="N13" s="11">
        <v>4096</v>
      </c>
      <c r="O13" s="9">
        <v>4324</v>
      </c>
      <c r="P13" s="11">
        <v>4282</v>
      </c>
      <c r="Q13" s="9">
        <v>4182</v>
      </c>
      <c r="R13" s="11">
        <v>4161</v>
      </c>
      <c r="S13" s="9">
        <v>4221</v>
      </c>
      <c r="T13" s="11">
        <v>4283</v>
      </c>
      <c r="U13" s="9">
        <v>4260</v>
      </c>
      <c r="V13" s="11">
        <v>4130</v>
      </c>
      <c r="W13" s="9">
        <v>4264</v>
      </c>
      <c r="X13" s="11">
        <v>4014</v>
      </c>
      <c r="Y13" s="9">
        <v>4189</v>
      </c>
      <c r="Z13" s="11">
        <v>4016</v>
      </c>
      <c r="AA13" s="9">
        <v>4078</v>
      </c>
      <c r="AB13" s="11">
        <v>4106</v>
      </c>
      <c r="AC13" s="9">
        <v>3961</v>
      </c>
      <c r="AD13" s="11">
        <v>3983</v>
      </c>
      <c r="AE13" s="9">
        <v>3844</v>
      </c>
      <c r="AF13" s="11">
        <v>3743</v>
      </c>
      <c r="AG13" s="9">
        <v>3444</v>
      </c>
      <c r="AH13" s="11">
        <v>3195</v>
      </c>
      <c r="AI13" s="9">
        <v>3545</v>
      </c>
      <c r="AJ13" s="11">
        <v>3506</v>
      </c>
    </row>
    <row r="14" spans="2:36" x14ac:dyDescent="0.25">
      <c r="B14" s="6" t="s">
        <v>11</v>
      </c>
      <c r="C14" s="9">
        <v>3065</v>
      </c>
      <c r="D14" s="10">
        <v>3014</v>
      </c>
      <c r="E14" s="9">
        <v>3039</v>
      </c>
      <c r="F14" s="10">
        <v>2921</v>
      </c>
      <c r="G14" s="9">
        <v>3100</v>
      </c>
      <c r="H14" s="11">
        <v>3121</v>
      </c>
      <c r="I14" s="9">
        <v>3058</v>
      </c>
      <c r="J14" s="11">
        <v>3071</v>
      </c>
      <c r="K14" s="9">
        <v>3099</v>
      </c>
      <c r="L14" s="11">
        <v>2943</v>
      </c>
      <c r="M14" s="9">
        <v>3051</v>
      </c>
      <c r="N14" s="11">
        <v>2972</v>
      </c>
      <c r="O14" s="9">
        <v>2965</v>
      </c>
      <c r="P14" s="11">
        <v>2901</v>
      </c>
      <c r="Q14" s="9">
        <v>3000</v>
      </c>
      <c r="R14" s="11">
        <v>2802</v>
      </c>
      <c r="S14" s="9">
        <v>2872</v>
      </c>
      <c r="T14" s="11">
        <v>2846</v>
      </c>
      <c r="U14" s="9">
        <v>2709</v>
      </c>
      <c r="V14" s="11">
        <v>2822</v>
      </c>
      <c r="W14" s="9">
        <v>2851</v>
      </c>
      <c r="X14" s="11">
        <v>2722</v>
      </c>
      <c r="Y14" s="9">
        <v>2835</v>
      </c>
      <c r="Z14" s="11">
        <v>2739</v>
      </c>
      <c r="AA14" s="9">
        <v>2942</v>
      </c>
      <c r="AB14" s="11">
        <v>2776</v>
      </c>
      <c r="AC14" s="9">
        <v>2847</v>
      </c>
      <c r="AD14" s="11">
        <v>2693</v>
      </c>
      <c r="AE14" s="9">
        <v>2712</v>
      </c>
      <c r="AF14" s="11">
        <v>2855</v>
      </c>
      <c r="AG14" s="9">
        <v>2514</v>
      </c>
      <c r="AH14" s="11">
        <v>2466</v>
      </c>
      <c r="AI14" s="9">
        <v>2638</v>
      </c>
      <c r="AJ14" s="11">
        <v>2557</v>
      </c>
    </row>
    <row r="15" spans="2:36" x14ac:dyDescent="0.25">
      <c r="B15" s="6" t="s">
        <v>12</v>
      </c>
      <c r="C15" s="9">
        <v>1553</v>
      </c>
      <c r="D15" s="10">
        <v>1520</v>
      </c>
      <c r="E15" s="9">
        <v>1486</v>
      </c>
      <c r="F15" s="10">
        <v>1446</v>
      </c>
      <c r="G15" s="9">
        <v>1588</v>
      </c>
      <c r="H15" s="11">
        <v>1574</v>
      </c>
      <c r="I15" s="9">
        <v>1626</v>
      </c>
      <c r="J15" s="11">
        <v>1497</v>
      </c>
      <c r="K15" s="9">
        <v>1513</v>
      </c>
      <c r="L15" s="11">
        <v>1539</v>
      </c>
      <c r="M15" s="9">
        <v>1590</v>
      </c>
      <c r="N15" s="11">
        <v>1548</v>
      </c>
      <c r="O15" s="9">
        <v>1559</v>
      </c>
      <c r="P15" s="11">
        <v>1539</v>
      </c>
      <c r="Q15" s="9">
        <v>1434</v>
      </c>
      <c r="R15" s="11">
        <v>1458</v>
      </c>
      <c r="S15" s="9">
        <v>1474</v>
      </c>
      <c r="T15" s="11">
        <v>1424</v>
      </c>
      <c r="U15" s="9">
        <v>1463</v>
      </c>
      <c r="V15" s="11">
        <v>1437</v>
      </c>
      <c r="W15" s="9">
        <v>1427</v>
      </c>
      <c r="X15" s="11">
        <v>1373</v>
      </c>
      <c r="Y15" s="9">
        <v>1481</v>
      </c>
      <c r="Z15" s="11">
        <v>1441</v>
      </c>
      <c r="AA15" s="9">
        <v>1387</v>
      </c>
      <c r="AB15" s="11">
        <v>1372</v>
      </c>
      <c r="AC15" s="9">
        <v>1448</v>
      </c>
      <c r="AD15" s="11">
        <v>1345</v>
      </c>
      <c r="AE15" s="9">
        <v>1335</v>
      </c>
      <c r="AF15" s="11">
        <v>1308</v>
      </c>
      <c r="AG15" s="9">
        <v>1288</v>
      </c>
      <c r="AH15" s="11">
        <v>1194</v>
      </c>
      <c r="AI15" s="9">
        <v>1383</v>
      </c>
      <c r="AJ15" s="11">
        <v>1270</v>
      </c>
    </row>
    <row r="16" spans="2:36" x14ac:dyDescent="0.25">
      <c r="B16" s="6" t="s">
        <v>13</v>
      </c>
      <c r="C16" s="9">
        <v>378</v>
      </c>
      <c r="D16" s="10">
        <v>366</v>
      </c>
      <c r="E16" s="9">
        <v>402</v>
      </c>
      <c r="F16" s="10">
        <v>391</v>
      </c>
      <c r="G16" s="9">
        <v>400</v>
      </c>
      <c r="H16" s="11">
        <v>367</v>
      </c>
      <c r="I16" s="9">
        <v>362</v>
      </c>
      <c r="J16" s="11">
        <v>374</v>
      </c>
      <c r="K16" s="9">
        <v>398</v>
      </c>
      <c r="L16" s="11">
        <v>378</v>
      </c>
      <c r="M16" s="9">
        <v>374</v>
      </c>
      <c r="N16" s="11">
        <v>347</v>
      </c>
      <c r="O16" s="9">
        <v>342</v>
      </c>
      <c r="P16" s="11">
        <v>345</v>
      </c>
      <c r="Q16" s="9">
        <v>361</v>
      </c>
      <c r="R16" s="11">
        <v>355</v>
      </c>
      <c r="S16" s="9">
        <v>327</v>
      </c>
      <c r="T16" s="11">
        <v>349</v>
      </c>
      <c r="U16" s="9">
        <v>356</v>
      </c>
      <c r="V16" s="11">
        <v>340</v>
      </c>
      <c r="W16" s="9">
        <v>354</v>
      </c>
      <c r="X16" s="11">
        <v>344</v>
      </c>
      <c r="Y16" s="9">
        <v>342</v>
      </c>
      <c r="Z16" s="11">
        <v>364</v>
      </c>
      <c r="AA16" s="9">
        <v>356</v>
      </c>
      <c r="AB16" s="11">
        <v>336</v>
      </c>
      <c r="AC16" s="9">
        <v>374</v>
      </c>
      <c r="AD16" s="11">
        <v>338</v>
      </c>
      <c r="AE16" s="9">
        <v>339</v>
      </c>
      <c r="AF16" s="11">
        <v>324</v>
      </c>
      <c r="AG16" s="9">
        <v>325</v>
      </c>
      <c r="AH16" s="11">
        <v>313</v>
      </c>
      <c r="AI16" s="9">
        <v>353</v>
      </c>
      <c r="AJ16" s="11">
        <v>318</v>
      </c>
    </row>
    <row r="17" spans="2:47" x14ac:dyDescent="0.25">
      <c r="B17" s="6" t="s">
        <v>14</v>
      </c>
      <c r="C17" s="9">
        <v>29</v>
      </c>
      <c r="D17" s="10">
        <v>39</v>
      </c>
      <c r="E17" s="9">
        <v>35</v>
      </c>
      <c r="F17" s="10">
        <v>34</v>
      </c>
      <c r="G17" s="9">
        <v>27</v>
      </c>
      <c r="H17" s="11">
        <v>28</v>
      </c>
      <c r="I17" s="9">
        <v>28</v>
      </c>
      <c r="J17" s="11">
        <v>24</v>
      </c>
      <c r="K17" s="9">
        <v>29</v>
      </c>
      <c r="L17" s="11">
        <v>28</v>
      </c>
      <c r="M17" s="9">
        <v>24</v>
      </c>
      <c r="N17" s="11">
        <v>15</v>
      </c>
      <c r="O17" s="9">
        <v>23</v>
      </c>
      <c r="P17" s="11">
        <v>33</v>
      </c>
      <c r="Q17" s="9">
        <v>18</v>
      </c>
      <c r="R17" s="11">
        <v>22</v>
      </c>
      <c r="S17" s="9">
        <v>30</v>
      </c>
      <c r="T17" s="11">
        <v>24</v>
      </c>
      <c r="U17" s="9">
        <v>26</v>
      </c>
      <c r="V17" s="11">
        <v>22</v>
      </c>
      <c r="W17" s="9">
        <v>18</v>
      </c>
      <c r="X17" s="11">
        <v>23</v>
      </c>
      <c r="Y17" s="9">
        <v>30</v>
      </c>
      <c r="Z17" s="11">
        <v>20</v>
      </c>
      <c r="AA17" s="9">
        <v>27</v>
      </c>
      <c r="AB17" s="11">
        <v>27</v>
      </c>
      <c r="AC17" s="9">
        <v>20</v>
      </c>
      <c r="AD17" s="11">
        <v>27</v>
      </c>
      <c r="AE17" s="9">
        <v>19</v>
      </c>
      <c r="AF17" s="11">
        <v>13</v>
      </c>
      <c r="AG17" s="9">
        <v>18</v>
      </c>
      <c r="AH17" s="11">
        <v>15</v>
      </c>
      <c r="AI17" s="9">
        <v>10</v>
      </c>
      <c r="AJ17" s="11">
        <v>22</v>
      </c>
    </row>
    <row r="18" spans="2:47" x14ac:dyDescent="0.25">
      <c r="B18" s="6" t="s">
        <v>15</v>
      </c>
      <c r="C18" s="9">
        <v>6</v>
      </c>
      <c r="D18" s="10">
        <v>7</v>
      </c>
      <c r="E18" s="9">
        <v>4</v>
      </c>
      <c r="F18" s="10">
        <v>7</v>
      </c>
      <c r="G18" s="9">
        <v>5</v>
      </c>
      <c r="H18" s="11">
        <v>4</v>
      </c>
      <c r="I18" s="9">
        <v>5</v>
      </c>
      <c r="J18" s="11">
        <v>7</v>
      </c>
      <c r="K18" s="9">
        <v>6</v>
      </c>
      <c r="L18" s="11">
        <v>4</v>
      </c>
      <c r="M18" s="9">
        <v>5</v>
      </c>
      <c r="N18" s="11">
        <v>1</v>
      </c>
      <c r="O18" s="9">
        <v>3</v>
      </c>
      <c r="P18" s="11">
        <v>2</v>
      </c>
      <c r="Q18" s="9">
        <v>5</v>
      </c>
      <c r="R18" s="11"/>
      <c r="S18" s="9"/>
      <c r="T18" s="11">
        <v>1</v>
      </c>
      <c r="U18" s="9">
        <v>2</v>
      </c>
      <c r="V18" s="11">
        <v>2</v>
      </c>
      <c r="W18" s="9">
        <v>4</v>
      </c>
      <c r="X18" s="11">
        <v>1</v>
      </c>
      <c r="Y18" s="9">
        <v>2</v>
      </c>
      <c r="Z18" s="11">
        <v>1</v>
      </c>
      <c r="AA18" s="9">
        <v>4</v>
      </c>
      <c r="AB18" s="11"/>
      <c r="AC18" s="9">
        <v>1</v>
      </c>
      <c r="AD18" s="11">
        <v>3</v>
      </c>
      <c r="AE18" s="9"/>
      <c r="AF18" s="11"/>
      <c r="AG18" s="9">
        <v>2</v>
      </c>
      <c r="AH18" s="11">
        <v>5</v>
      </c>
      <c r="AI18" s="9">
        <v>1</v>
      </c>
      <c r="AJ18" s="11">
        <v>1</v>
      </c>
    </row>
    <row r="19" spans="2:47" ht="15.75" thickBot="1" x14ac:dyDescent="0.3">
      <c r="B19" s="12" t="s">
        <v>16</v>
      </c>
      <c r="C19" s="13">
        <v>426</v>
      </c>
      <c r="D19" s="14">
        <v>574</v>
      </c>
      <c r="E19" s="13">
        <v>411</v>
      </c>
      <c r="F19" s="14">
        <v>593</v>
      </c>
      <c r="G19" s="13">
        <v>472</v>
      </c>
      <c r="H19" s="15">
        <v>613</v>
      </c>
      <c r="I19" s="13">
        <v>486</v>
      </c>
      <c r="J19" s="15">
        <v>699</v>
      </c>
      <c r="K19" s="13">
        <v>403</v>
      </c>
      <c r="L19" s="15">
        <v>564</v>
      </c>
      <c r="M19" s="13">
        <v>422</v>
      </c>
      <c r="N19" s="15">
        <v>584</v>
      </c>
      <c r="O19" s="13">
        <v>488</v>
      </c>
      <c r="P19" s="15">
        <v>757</v>
      </c>
      <c r="Q19" s="13">
        <v>626</v>
      </c>
      <c r="R19" s="15">
        <v>748</v>
      </c>
      <c r="S19" s="13">
        <v>412</v>
      </c>
      <c r="T19" s="15">
        <v>519</v>
      </c>
      <c r="U19" s="13">
        <v>446</v>
      </c>
      <c r="V19" s="15">
        <v>511</v>
      </c>
      <c r="W19" s="13">
        <v>509</v>
      </c>
      <c r="X19" s="15">
        <v>532</v>
      </c>
      <c r="Y19" s="13">
        <v>532</v>
      </c>
      <c r="Z19" s="15">
        <v>621</v>
      </c>
      <c r="AA19" s="13">
        <v>1197</v>
      </c>
      <c r="AB19" s="15">
        <v>1227</v>
      </c>
      <c r="AC19" s="13">
        <v>985</v>
      </c>
      <c r="AD19" s="15">
        <v>1037</v>
      </c>
      <c r="AE19" s="13">
        <v>1104</v>
      </c>
      <c r="AF19" s="15">
        <v>1155</v>
      </c>
      <c r="AG19" s="13">
        <v>467</v>
      </c>
      <c r="AH19" s="15">
        <v>474</v>
      </c>
      <c r="AI19" s="13">
        <v>607</v>
      </c>
      <c r="AJ19" s="15">
        <v>677</v>
      </c>
    </row>
    <row r="20" spans="2:47" x14ac:dyDescent="0.25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47" ht="15.75" thickBot="1" x14ac:dyDescent="0.3">
      <c r="B21" s="16" t="s">
        <v>17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47" s="18" customFormat="1" ht="15.75" thickBot="1" x14ac:dyDescent="0.3">
      <c r="B22" s="17"/>
      <c r="C22" s="621">
        <v>2005</v>
      </c>
      <c r="D22" s="622"/>
      <c r="E22" s="621">
        <v>2006</v>
      </c>
      <c r="F22" s="622"/>
      <c r="G22" s="621">
        <v>2007</v>
      </c>
      <c r="H22" s="622"/>
      <c r="I22" s="621">
        <v>2008</v>
      </c>
      <c r="J22" s="622"/>
      <c r="K22" s="621">
        <v>2009</v>
      </c>
      <c r="L22" s="622"/>
      <c r="M22" s="621">
        <v>2010</v>
      </c>
      <c r="N22" s="622"/>
      <c r="O22" s="621">
        <v>2011</v>
      </c>
      <c r="P22" s="622"/>
      <c r="Q22" s="621">
        <v>2012</v>
      </c>
      <c r="R22" s="622"/>
      <c r="S22" s="621">
        <v>2013</v>
      </c>
      <c r="T22" s="622"/>
      <c r="U22" s="621">
        <v>2014</v>
      </c>
      <c r="V22" s="622"/>
      <c r="W22" s="621">
        <v>2015</v>
      </c>
      <c r="X22" s="622"/>
      <c r="Y22" s="621">
        <v>2016</v>
      </c>
      <c r="Z22" s="622"/>
      <c r="AA22" s="621">
        <v>2017</v>
      </c>
      <c r="AB22" s="622"/>
      <c r="AC22" s="621">
        <v>2018</v>
      </c>
      <c r="AD22" s="622"/>
      <c r="AE22" s="621">
        <v>2019</v>
      </c>
      <c r="AF22" s="622"/>
      <c r="AG22" s="621">
        <v>2020</v>
      </c>
      <c r="AH22" s="622"/>
      <c r="AI22" s="621">
        <v>2021</v>
      </c>
      <c r="AJ22" s="622"/>
    </row>
    <row r="23" spans="2:47" s="23" customFormat="1" x14ac:dyDescent="0.25">
      <c r="B23" s="19" t="s">
        <v>4</v>
      </c>
      <c r="C23" s="20" t="s">
        <v>5</v>
      </c>
      <c r="D23" s="21" t="s">
        <v>6</v>
      </c>
      <c r="E23" s="20" t="s">
        <v>5</v>
      </c>
      <c r="F23" s="21" t="s">
        <v>6</v>
      </c>
      <c r="G23" s="20" t="s">
        <v>5</v>
      </c>
      <c r="H23" s="21" t="s">
        <v>6</v>
      </c>
      <c r="I23" s="20" t="s">
        <v>5</v>
      </c>
      <c r="J23" s="21" t="s">
        <v>6</v>
      </c>
      <c r="K23" s="20" t="s">
        <v>5</v>
      </c>
      <c r="L23" s="21" t="s">
        <v>6</v>
      </c>
      <c r="M23" s="20" t="s">
        <v>5</v>
      </c>
      <c r="N23" s="21" t="s">
        <v>6</v>
      </c>
      <c r="O23" s="20" t="s">
        <v>5</v>
      </c>
      <c r="P23" s="21" t="s">
        <v>6</v>
      </c>
      <c r="Q23" s="20" t="s">
        <v>5</v>
      </c>
      <c r="R23" s="21" t="s">
        <v>6</v>
      </c>
      <c r="S23" s="20" t="s">
        <v>5</v>
      </c>
      <c r="T23" s="22" t="s">
        <v>6</v>
      </c>
      <c r="U23" s="20" t="s">
        <v>5</v>
      </c>
      <c r="V23" s="21" t="s">
        <v>6</v>
      </c>
      <c r="W23" s="20" t="s">
        <v>5</v>
      </c>
      <c r="X23" s="21" t="s">
        <v>6</v>
      </c>
      <c r="Y23" s="20" t="s">
        <v>5</v>
      </c>
      <c r="Z23" s="21" t="s">
        <v>6</v>
      </c>
      <c r="AA23" s="20" t="s">
        <v>5</v>
      </c>
      <c r="AB23" s="21" t="s">
        <v>6</v>
      </c>
      <c r="AC23" s="20" t="s">
        <v>5</v>
      </c>
      <c r="AD23" s="21" t="s">
        <v>6</v>
      </c>
      <c r="AE23" s="20" t="s">
        <v>5</v>
      </c>
      <c r="AF23" s="21" t="s">
        <v>6</v>
      </c>
      <c r="AG23" s="20" t="s">
        <v>5</v>
      </c>
      <c r="AH23" s="21" t="s">
        <v>6</v>
      </c>
      <c r="AI23" s="20" t="s">
        <v>5</v>
      </c>
      <c r="AJ23" s="21" t="s">
        <v>6</v>
      </c>
    </row>
    <row r="24" spans="2:47" s="23" customFormat="1" x14ac:dyDescent="0.25">
      <c r="B24" s="19" t="s">
        <v>7</v>
      </c>
      <c r="C24" s="20">
        <f>C10+C10*(C$19/SUM(C$10:C$18))</f>
        <v>45.093773706016222</v>
      </c>
      <c r="D24" s="21">
        <f>D10+D10*(D$19/SUM(D$10:D$18))</f>
        <v>48.631372074741492</v>
      </c>
      <c r="E24" s="20">
        <f t="shared" ref="E24:AH31" si="0">E10+E10*(E$19/SUM(E$10:E$18))</f>
        <v>64.52661989269501</v>
      </c>
      <c r="F24" s="21">
        <f t="shared" si="0"/>
        <v>45.620822462417692</v>
      </c>
      <c r="G24" s="20">
        <f t="shared" si="0"/>
        <v>74.932364982334136</v>
      </c>
      <c r="H24" s="21">
        <f t="shared" si="0"/>
        <v>66.285714285714292</v>
      </c>
      <c r="I24" s="20">
        <f t="shared" si="0"/>
        <v>63.70064341347782</v>
      </c>
      <c r="J24" s="21">
        <f t="shared" si="0"/>
        <v>88.54462474645031</v>
      </c>
      <c r="K24" s="20">
        <f t="shared" si="0"/>
        <v>82.861060433295322</v>
      </c>
      <c r="L24" s="21">
        <f t="shared" si="0"/>
        <v>60.94664794664795</v>
      </c>
      <c r="M24" s="20">
        <f t="shared" si="0"/>
        <v>89.056000448003587</v>
      </c>
      <c r="N24" s="21">
        <f t="shared" si="0"/>
        <v>90.943413516609397</v>
      </c>
      <c r="O24" s="20">
        <f t="shared" si="0"/>
        <v>82.185156162543379</v>
      </c>
      <c r="P24" s="21">
        <f t="shared" si="0"/>
        <v>85.4931907709623</v>
      </c>
      <c r="Q24" s="20">
        <f t="shared" si="0"/>
        <v>85.962426592166025</v>
      </c>
      <c r="R24" s="21">
        <f t="shared" si="0"/>
        <v>83.530383480825961</v>
      </c>
      <c r="S24" s="20">
        <f t="shared" si="0"/>
        <v>87.023458716126427</v>
      </c>
      <c r="T24" s="22">
        <f t="shared" si="0"/>
        <v>72.122575368076653</v>
      </c>
      <c r="U24" s="20">
        <f t="shared" si="0"/>
        <v>70.824293081984706</v>
      </c>
      <c r="V24" s="21">
        <f t="shared" si="0"/>
        <v>68.04772313296904</v>
      </c>
      <c r="W24" s="20">
        <f t="shared" si="0"/>
        <v>72.119067443796837</v>
      </c>
      <c r="X24" s="21">
        <f t="shared" si="0"/>
        <v>71.287958115183244</v>
      </c>
      <c r="Y24" s="20">
        <f t="shared" si="0"/>
        <v>71.225401636859658</v>
      </c>
      <c r="Z24" s="21">
        <f t="shared" si="0"/>
        <v>86.21380471380472</v>
      </c>
      <c r="AA24" s="20">
        <f t="shared" si="0"/>
        <v>81.605866403746617</v>
      </c>
      <c r="AB24" s="21">
        <f t="shared" si="0"/>
        <v>113.07439207821508</v>
      </c>
      <c r="AC24" s="20">
        <f t="shared" si="0"/>
        <v>43.544417842741936</v>
      </c>
      <c r="AD24" s="21">
        <f t="shared" si="0"/>
        <v>66.171143116647201</v>
      </c>
      <c r="AE24" s="20">
        <f t="shared" si="0"/>
        <v>61.26630508474576</v>
      </c>
      <c r="AF24" s="21">
        <f t="shared" si="0"/>
        <v>60.447194719471945</v>
      </c>
      <c r="AG24" s="20">
        <f>AG10+AG10*(AG$19/SUM(AG$10:AG$18))</f>
        <v>45.579279071554836</v>
      </c>
      <c r="AH24" s="21">
        <f t="shared" si="0"/>
        <v>40.486132325749658</v>
      </c>
      <c r="AI24" s="20">
        <f>AI10+AI10*(AI$19/SUM(AI$10:AI$18))</f>
        <v>58.449167807478922</v>
      </c>
      <c r="AJ24" s="21">
        <f t="shared" ref="AJ24" si="1">AJ10+AJ10*(AJ$19/SUM(AJ$10:AJ$18))</f>
        <v>52.527439707309789</v>
      </c>
    </row>
    <row r="25" spans="2:47" s="23" customFormat="1" x14ac:dyDescent="0.25">
      <c r="B25" s="19" t="s">
        <v>8</v>
      </c>
      <c r="C25" s="20">
        <f t="shared" ref="C25:Q31" si="2">C11+C11*(C$19/SUM(C$10:C$18))</f>
        <v>2936.219583357647</v>
      </c>
      <c r="D25" s="21">
        <f t="shared" si="2"/>
        <v>2860.9732720566003</v>
      </c>
      <c r="E25" s="20">
        <f t="shared" si="0"/>
        <v>2915.9886799127412</v>
      </c>
      <c r="F25" s="21">
        <f t="shared" si="0"/>
        <v>2740.3598583674989</v>
      </c>
      <c r="G25" s="20">
        <f t="shared" si="0"/>
        <v>3163.5828613089561</v>
      </c>
      <c r="H25" s="21">
        <f t="shared" si="0"/>
        <v>2989.0714285714284</v>
      </c>
      <c r="I25" s="20">
        <f t="shared" si="0"/>
        <v>3265.1716898069758</v>
      </c>
      <c r="J25" s="21">
        <f t="shared" si="0"/>
        <v>2935.5147357117289</v>
      </c>
      <c r="K25" s="20">
        <f t="shared" si="0"/>
        <v>3234.6502850627139</v>
      </c>
      <c r="L25" s="21">
        <f t="shared" si="0"/>
        <v>3195.050544050544</v>
      </c>
      <c r="M25" s="20">
        <f t="shared" si="0"/>
        <v>3333.9700397603183</v>
      </c>
      <c r="N25" s="21">
        <f t="shared" si="0"/>
        <v>3377.3076746849943</v>
      </c>
      <c r="O25" s="20">
        <f t="shared" si="0"/>
        <v>3456.9131310869807</v>
      </c>
      <c r="P25" s="21">
        <f t="shared" si="0"/>
        <v>3417.6424310635903</v>
      </c>
      <c r="Q25" s="20">
        <f t="shared" si="0"/>
        <v>3400.1764638804948</v>
      </c>
      <c r="R25" s="21">
        <f t="shared" si="0"/>
        <v>3263.9497345132745</v>
      </c>
      <c r="S25" s="20">
        <f t="shared" si="0"/>
        <v>3273.1058531230137</v>
      </c>
      <c r="T25" s="22">
        <f t="shared" si="0"/>
        <v>3230.0610539845757</v>
      </c>
      <c r="U25" s="20">
        <f t="shared" si="0"/>
        <v>3287.6842136463333</v>
      </c>
      <c r="V25" s="21">
        <f t="shared" si="0"/>
        <v>2960.0759562841531</v>
      </c>
      <c r="W25" s="20">
        <f t="shared" si="0"/>
        <v>3092.8777209468299</v>
      </c>
      <c r="X25" s="21">
        <f t="shared" si="0"/>
        <v>3024.0558464223386</v>
      </c>
      <c r="Y25" s="20">
        <f t="shared" si="0"/>
        <v>2971.8540769930282</v>
      </c>
      <c r="Z25" s="21">
        <f t="shared" si="0"/>
        <v>2895.9528619528619</v>
      </c>
      <c r="AA25" s="20">
        <f t="shared" si="0"/>
        <v>3085.9902637416812</v>
      </c>
      <c r="AB25" s="21">
        <f t="shared" si="0"/>
        <v>3055.1623840561542</v>
      </c>
      <c r="AC25" s="20">
        <f t="shared" si="0"/>
        <v>2935.5309979838712</v>
      </c>
      <c r="AD25" s="21">
        <f t="shared" si="0"/>
        <v>2925.4048916569354</v>
      </c>
      <c r="AE25" s="20">
        <f t="shared" si="0"/>
        <v>2607.5799322033899</v>
      </c>
      <c r="AF25" s="21">
        <f t="shared" si="0"/>
        <v>2571.1646039603961</v>
      </c>
      <c r="AG25" s="20">
        <f t="shared" si="0"/>
        <v>2048.9957728076242</v>
      </c>
      <c r="AH25" s="21">
        <f t="shared" si="0"/>
        <v>2018.07798054506</v>
      </c>
      <c r="AI25" s="20">
        <f t="shared" ref="AI25:AJ31" si="3">AI11+AI11*(AI$19/SUM(AI$10:AI$18))</f>
        <v>2269.0801930974853</v>
      </c>
      <c r="AJ25" s="21">
        <f t="shared" si="3"/>
        <v>2136.8162472933623</v>
      </c>
    </row>
    <row r="26" spans="2:47" s="23" customFormat="1" x14ac:dyDescent="0.25">
      <c r="B26" s="19" t="s">
        <v>9</v>
      </c>
      <c r="C26" s="20">
        <f t="shared" si="2"/>
        <v>4998.2348719145712</v>
      </c>
      <c r="D26" s="21">
        <f t="shared" si="2"/>
        <v>4781.3951139868177</v>
      </c>
      <c r="E26" s="20">
        <f t="shared" si="0"/>
        <v>4996.2039974058134</v>
      </c>
      <c r="F26" s="21">
        <f t="shared" si="0"/>
        <v>4736.2708410982732</v>
      </c>
      <c r="G26" s="20">
        <f t="shared" si="0"/>
        <v>5293.509674162975</v>
      </c>
      <c r="H26" s="21">
        <f t="shared" si="0"/>
        <v>5149.5714285714284</v>
      </c>
      <c r="I26" s="20">
        <f t="shared" si="0"/>
        <v>5288.1808330511349</v>
      </c>
      <c r="J26" s="21">
        <f t="shared" si="0"/>
        <v>4938.7066579167167</v>
      </c>
      <c r="K26" s="20">
        <f t="shared" si="0"/>
        <v>5226.3846636259977</v>
      </c>
      <c r="L26" s="21">
        <f t="shared" si="0"/>
        <v>5154.6402246402249</v>
      </c>
      <c r="M26" s="20">
        <f t="shared" si="0"/>
        <v>5257.3749229993837</v>
      </c>
      <c r="N26" s="21">
        <f t="shared" si="0"/>
        <v>5296.4203894616267</v>
      </c>
      <c r="O26" s="20">
        <f t="shared" si="0"/>
        <v>5347.1717228254784</v>
      </c>
      <c r="P26" s="21">
        <f t="shared" si="0"/>
        <v>5534.1202025886323</v>
      </c>
      <c r="Q26" s="20">
        <f t="shared" si="0"/>
        <v>5357.634129653914</v>
      </c>
      <c r="R26" s="21">
        <f t="shared" si="0"/>
        <v>5164.2659587020653</v>
      </c>
      <c r="S26" s="20">
        <f t="shared" si="0"/>
        <v>5222.4313283642459</v>
      </c>
      <c r="T26" s="22">
        <f t="shared" si="0"/>
        <v>5135.127366207058</v>
      </c>
      <c r="U26" s="20">
        <f t="shared" si="0"/>
        <v>4907.4050032604182</v>
      </c>
      <c r="V26" s="21">
        <f t="shared" si="0"/>
        <v>4928.3047965998785</v>
      </c>
      <c r="W26" s="20">
        <f t="shared" si="0"/>
        <v>4970.0340192696558</v>
      </c>
      <c r="X26" s="21">
        <f t="shared" si="0"/>
        <v>4722.5689354275746</v>
      </c>
      <c r="Y26" s="20">
        <f t="shared" si="0"/>
        <v>4818.5532585632009</v>
      </c>
      <c r="Z26" s="21">
        <f t="shared" si="0"/>
        <v>4763.5723905723908</v>
      </c>
      <c r="AA26" s="20">
        <f t="shared" si="0"/>
        <v>4814.7461178210497</v>
      </c>
      <c r="AB26" s="21">
        <f t="shared" si="0"/>
        <v>4735.1247806467782</v>
      </c>
      <c r="AC26" s="20">
        <f t="shared" si="0"/>
        <v>4690.052419354839</v>
      </c>
      <c r="AD26" s="21">
        <f t="shared" si="0"/>
        <v>4506.0413909432982</v>
      </c>
      <c r="AE26" s="20">
        <f t="shared" si="0"/>
        <v>4318.7370847457623</v>
      </c>
      <c r="AF26" s="21">
        <f t="shared" si="0"/>
        <v>4169.7770214521452</v>
      </c>
      <c r="AG26" s="20">
        <f t="shared" si="0"/>
        <v>3519.9634155714393</v>
      </c>
      <c r="AH26" s="21">
        <f t="shared" si="0"/>
        <v>3392.5302677064074</v>
      </c>
      <c r="AI26" s="20">
        <f t="shared" si="3"/>
        <v>3881.6509835002521</v>
      </c>
      <c r="AJ26" s="21">
        <f t="shared" si="3"/>
        <v>3818.7448667214217</v>
      </c>
    </row>
    <row r="27" spans="2:47" s="23" customFormat="1" x14ac:dyDescent="0.25">
      <c r="B27" s="19" t="s">
        <v>10</v>
      </c>
      <c r="C27" s="20">
        <f t="shared" si="2"/>
        <v>4427.3886911361378</v>
      </c>
      <c r="D27" s="21">
        <f t="shared" si="2"/>
        <v>4302.3243635484068</v>
      </c>
      <c r="E27" s="20">
        <f t="shared" si="0"/>
        <v>4308.9442839455223</v>
      </c>
      <c r="F27" s="21">
        <f t="shared" si="0"/>
        <v>4192.9683190458445</v>
      </c>
      <c r="G27" s="20">
        <f t="shared" si="0"/>
        <v>4515.4448432505187</v>
      </c>
      <c r="H27" s="21">
        <f t="shared" si="0"/>
        <v>4296.1428571428569</v>
      </c>
      <c r="I27" s="20">
        <f t="shared" si="0"/>
        <v>4368.6312224856083</v>
      </c>
      <c r="J27" s="21">
        <f t="shared" si="0"/>
        <v>4317.8525832239593</v>
      </c>
      <c r="K27" s="20">
        <f t="shared" si="0"/>
        <v>4238.1897947548459</v>
      </c>
      <c r="L27" s="21">
        <f t="shared" si="0"/>
        <v>4193.955773955774</v>
      </c>
      <c r="M27" s="20">
        <f t="shared" si="0"/>
        <v>4435.3982751862013</v>
      </c>
      <c r="N27" s="21">
        <f t="shared" si="0"/>
        <v>4233.0025200458194</v>
      </c>
      <c r="O27" s="20">
        <f t="shared" si="0"/>
        <v>4442.1076905854698</v>
      </c>
      <c r="P27" s="21">
        <f t="shared" si="0"/>
        <v>4464.4127180641535</v>
      </c>
      <c r="Q27" s="20">
        <f t="shared" si="0"/>
        <v>4331.2634699811852</v>
      </c>
      <c r="R27" s="21">
        <f t="shared" si="0"/>
        <v>4344.6240707964598</v>
      </c>
      <c r="S27" s="20">
        <f t="shared" si="0"/>
        <v>4321.4825793031723</v>
      </c>
      <c r="T27" s="22">
        <f t="shared" si="0"/>
        <v>4412.871290021033</v>
      </c>
      <c r="U27" s="20">
        <f t="shared" si="0"/>
        <v>4372.6302685399251</v>
      </c>
      <c r="V27" s="21">
        <f t="shared" si="0"/>
        <v>4258.1378263509414</v>
      </c>
      <c r="W27" s="20">
        <f t="shared" si="0"/>
        <v>4393.0814797192816</v>
      </c>
      <c r="X27" s="21">
        <f t="shared" si="0"/>
        <v>4147.099476439791</v>
      </c>
      <c r="Y27" s="20">
        <f t="shared" si="0"/>
        <v>4324.1044558957256</v>
      </c>
      <c r="Z27" s="21">
        <f t="shared" si="0"/>
        <v>4171.5016835016831</v>
      </c>
      <c r="AA27" s="20">
        <f t="shared" si="0"/>
        <v>4378.7989894010352</v>
      </c>
      <c r="AB27" s="21">
        <f t="shared" si="0"/>
        <v>4421.7471797442968</v>
      </c>
      <c r="AC27" s="20">
        <f t="shared" si="0"/>
        <v>4206.8155871975805</v>
      </c>
      <c r="AD27" s="21">
        <f t="shared" si="0"/>
        <v>4250.9623069936424</v>
      </c>
      <c r="AE27" s="20">
        <f t="shared" si="0"/>
        <v>4131.7136271186437</v>
      </c>
      <c r="AF27" s="21">
        <f t="shared" si="0"/>
        <v>4040.2473184818482</v>
      </c>
      <c r="AG27" s="20">
        <f t="shared" si="0"/>
        <v>3567.6144800553379</v>
      </c>
      <c r="AH27" s="21">
        <f t="shared" si="0"/>
        <v>3316.7485328402604</v>
      </c>
      <c r="AI27" s="20">
        <f t="shared" si="3"/>
        <v>3700.0410692412997</v>
      </c>
      <c r="AJ27" s="21">
        <f t="shared" si="3"/>
        <v>3683.2240722765623</v>
      </c>
    </row>
    <row r="28" spans="2:47" s="23" customFormat="1" x14ac:dyDescent="0.25">
      <c r="B28" s="19" t="s">
        <v>11</v>
      </c>
      <c r="C28" s="20">
        <f t="shared" si="2"/>
        <v>3141.1912820213574</v>
      </c>
      <c r="D28" s="21">
        <f t="shared" si="2"/>
        <v>3118.6160730483157</v>
      </c>
      <c r="E28" s="20">
        <f t="shared" si="0"/>
        <v>3112.6412357761924</v>
      </c>
      <c r="F28" s="21">
        <f t="shared" si="0"/>
        <v>3028.6005093800472</v>
      </c>
      <c r="G28" s="20">
        <f t="shared" si="0"/>
        <v>3182.0593348662442</v>
      </c>
      <c r="H28" s="21">
        <f t="shared" si="0"/>
        <v>3232.4642857142858</v>
      </c>
      <c r="I28" s="20">
        <f t="shared" si="0"/>
        <v>3141.8801219099223</v>
      </c>
      <c r="J28" s="21">
        <f t="shared" si="0"/>
        <v>3199.0652070158694</v>
      </c>
      <c r="K28" s="20">
        <f t="shared" si="0"/>
        <v>3170.2027936145951</v>
      </c>
      <c r="L28" s="21">
        <f t="shared" si="0"/>
        <v>3040.1014391014392</v>
      </c>
      <c r="M28" s="20">
        <f t="shared" si="0"/>
        <v>3123.1018088144706</v>
      </c>
      <c r="N28" s="21">
        <f t="shared" si="0"/>
        <v>3071.4071019473081</v>
      </c>
      <c r="O28" s="20">
        <f t="shared" si="0"/>
        <v>3045.9873502742639</v>
      </c>
      <c r="P28" s="21">
        <f t="shared" si="0"/>
        <v>3024.5822734946541</v>
      </c>
      <c r="Q28" s="20">
        <f t="shared" si="0"/>
        <v>3107.0756599578085</v>
      </c>
      <c r="R28" s="21">
        <f t="shared" si="0"/>
        <v>2925.651681415929</v>
      </c>
      <c r="S28" s="20">
        <f t="shared" si="0"/>
        <v>2940.369099208413</v>
      </c>
      <c r="T28" s="22">
        <f t="shared" si="0"/>
        <v>2932.2978499649453</v>
      </c>
      <c r="U28" s="20">
        <f t="shared" si="0"/>
        <v>2780.6233327405298</v>
      </c>
      <c r="V28" s="21">
        <f t="shared" si="0"/>
        <v>2909.5556769884638</v>
      </c>
      <c r="W28" s="20">
        <f t="shared" si="0"/>
        <v>2937.3065897466395</v>
      </c>
      <c r="X28" s="21">
        <f t="shared" si="0"/>
        <v>2812.2582897033158</v>
      </c>
      <c r="Y28" s="20">
        <f t="shared" si="0"/>
        <v>2926.4349802970596</v>
      </c>
      <c r="Z28" s="21">
        <f t="shared" si="0"/>
        <v>2845.0555555555557</v>
      </c>
      <c r="AA28" s="20">
        <f t="shared" si="0"/>
        <v>3159.0060389450332</v>
      </c>
      <c r="AB28" s="21">
        <f t="shared" si="0"/>
        <v>2989.4715467535725</v>
      </c>
      <c r="AC28" s="20">
        <f t="shared" si="0"/>
        <v>3023.6818926411288</v>
      </c>
      <c r="AD28" s="21">
        <f t="shared" si="0"/>
        <v>2874.1756195666276</v>
      </c>
      <c r="AE28" s="20">
        <f t="shared" si="0"/>
        <v>2914.9863050847457</v>
      </c>
      <c r="AF28" s="21">
        <f t="shared" si="0"/>
        <v>3081.7275165016499</v>
      </c>
      <c r="AG28" s="20">
        <f t="shared" si="0"/>
        <v>2604.2342633156559</v>
      </c>
      <c r="AH28" s="21">
        <f t="shared" si="0"/>
        <v>2559.969290135863</v>
      </c>
      <c r="AI28" s="20">
        <f t="shared" si="3"/>
        <v>2753.373297788025</v>
      </c>
      <c r="AJ28" s="21">
        <f t="shared" si="3"/>
        <v>2686.2532666318225</v>
      </c>
    </row>
    <row r="29" spans="2:47" s="23" customFormat="1" x14ac:dyDescent="0.25">
      <c r="B29" s="19" t="s">
        <v>12</v>
      </c>
      <c r="C29" s="20">
        <f t="shared" si="2"/>
        <v>1591.6052401237089</v>
      </c>
      <c r="D29" s="21">
        <f t="shared" si="2"/>
        <v>1572.7592670980225</v>
      </c>
      <c r="E29" s="20">
        <f t="shared" si="0"/>
        <v>1522.008843818171</v>
      </c>
      <c r="F29" s="21">
        <f t="shared" si="0"/>
        <v>1499.2661200149087</v>
      </c>
      <c r="G29" s="20">
        <f t="shared" si="0"/>
        <v>1630.0355560540631</v>
      </c>
      <c r="H29" s="21">
        <f t="shared" si="0"/>
        <v>1630.2142857142858</v>
      </c>
      <c r="I29" s="20">
        <f t="shared" si="0"/>
        <v>1670.6007450050795</v>
      </c>
      <c r="J29" s="21">
        <f t="shared" si="0"/>
        <v>1559.4270970051307</v>
      </c>
      <c r="K29" s="20">
        <f t="shared" si="0"/>
        <v>1547.7627708095781</v>
      </c>
      <c r="L29" s="21">
        <f t="shared" si="0"/>
        <v>1589.7778167778167</v>
      </c>
      <c r="M29" s="20">
        <f t="shared" si="0"/>
        <v>1627.5751806014448</v>
      </c>
      <c r="N29" s="21">
        <f t="shared" si="0"/>
        <v>1599.7773195876289</v>
      </c>
      <c r="O29" s="20">
        <f t="shared" si="0"/>
        <v>1601.583230717564</v>
      </c>
      <c r="P29" s="21">
        <f t="shared" si="0"/>
        <v>1604.5612267867191</v>
      </c>
      <c r="Q29" s="20">
        <f t="shared" si="0"/>
        <v>1485.1821654598323</v>
      </c>
      <c r="R29" s="21">
        <f t="shared" si="0"/>
        <v>1522.341238938053</v>
      </c>
      <c r="S29" s="20">
        <f t="shared" si="0"/>
        <v>1509.0891546772982</v>
      </c>
      <c r="T29" s="22">
        <f t="shared" si="0"/>
        <v>1467.1792474877307</v>
      </c>
      <c r="U29" s="20">
        <f t="shared" si="0"/>
        <v>1501.6803011441104</v>
      </c>
      <c r="V29" s="21">
        <f t="shared" si="0"/>
        <v>1481.5845173041894</v>
      </c>
      <c r="W29" s="20">
        <f t="shared" si="0"/>
        <v>1470.1987034614012</v>
      </c>
      <c r="X29" s="21">
        <f t="shared" si="0"/>
        <v>1418.5270506108202</v>
      </c>
      <c r="Y29" s="20">
        <f t="shared" si="0"/>
        <v>1528.7655046983934</v>
      </c>
      <c r="Z29" s="21">
        <f t="shared" si="0"/>
        <v>1496.7962962962963</v>
      </c>
      <c r="AA29" s="20">
        <f t="shared" si="0"/>
        <v>1489.3070618683757</v>
      </c>
      <c r="AB29" s="21">
        <f t="shared" si="0"/>
        <v>1477.5053898220106</v>
      </c>
      <c r="AC29" s="20">
        <f t="shared" si="0"/>
        <v>1537.8613911290322</v>
      </c>
      <c r="AD29" s="21">
        <f t="shared" si="0"/>
        <v>1435.4868950304917</v>
      </c>
      <c r="AE29" s="20">
        <f t="shared" si="0"/>
        <v>1434.9213559322034</v>
      </c>
      <c r="AF29" s="21">
        <f t="shared" si="0"/>
        <v>1411.8737623762377</v>
      </c>
      <c r="AG29" s="20">
        <f t="shared" si="0"/>
        <v>1334.2298055491508</v>
      </c>
      <c r="AH29" s="21">
        <f t="shared" si="0"/>
        <v>1239.4985127421819</v>
      </c>
      <c r="AI29" s="20">
        <f t="shared" si="3"/>
        <v>1443.4856978168457</v>
      </c>
      <c r="AJ29" s="21">
        <f t="shared" si="3"/>
        <v>1334.1969685656686</v>
      </c>
    </row>
    <row r="30" spans="2:47" s="23" customFormat="1" x14ac:dyDescent="0.25">
      <c r="B30" s="19" t="s">
        <v>13</v>
      </c>
      <c r="C30" s="20">
        <f t="shared" si="2"/>
        <v>387.39651047441208</v>
      </c>
      <c r="D30" s="21">
        <f t="shared" si="2"/>
        <v>378.70387615649753</v>
      </c>
      <c r="E30" s="20">
        <f t="shared" si="0"/>
        <v>411.74128883910146</v>
      </c>
      <c r="F30" s="21">
        <f t="shared" si="0"/>
        <v>405.40321779102993</v>
      </c>
      <c r="G30" s="20">
        <f t="shared" si="0"/>
        <v>410.58830127306379</v>
      </c>
      <c r="H30" s="21">
        <f t="shared" si="0"/>
        <v>380.10714285714283</v>
      </c>
      <c r="I30" s="20">
        <f t="shared" si="0"/>
        <v>371.92956315611241</v>
      </c>
      <c r="J30" s="21">
        <f t="shared" si="0"/>
        <v>389.59634888438131</v>
      </c>
      <c r="K30" s="20">
        <f t="shared" si="0"/>
        <v>407.14446978335235</v>
      </c>
      <c r="L30" s="21">
        <f t="shared" si="0"/>
        <v>390.4717444717445</v>
      </c>
      <c r="M30" s="20">
        <f t="shared" si="0"/>
        <v>382.83843870750968</v>
      </c>
      <c r="N30" s="21">
        <f t="shared" si="0"/>
        <v>358.60641466208477</v>
      </c>
      <c r="O30" s="20">
        <f t="shared" si="0"/>
        <v>351.34154259487292</v>
      </c>
      <c r="P30" s="21">
        <f t="shared" si="0"/>
        <v>359.69696117051211</v>
      </c>
      <c r="Q30" s="20">
        <f t="shared" si="0"/>
        <v>373.88477108158958</v>
      </c>
      <c r="R30" s="21">
        <f t="shared" si="0"/>
        <v>370.66607669616519</v>
      </c>
      <c r="S30" s="20">
        <f t="shared" si="0"/>
        <v>334.78436470792167</v>
      </c>
      <c r="T30" s="22">
        <f t="shared" si="0"/>
        <v>359.58255433512505</v>
      </c>
      <c r="U30" s="20">
        <f t="shared" si="0"/>
        <v>365.41229474183416</v>
      </c>
      <c r="V30" s="21">
        <f t="shared" si="0"/>
        <v>350.54887674559808</v>
      </c>
      <c r="W30" s="20">
        <f t="shared" si="0"/>
        <v>364.71642678720116</v>
      </c>
      <c r="X30" s="21">
        <f t="shared" si="0"/>
        <v>355.40663176265269</v>
      </c>
      <c r="Y30" s="20">
        <f t="shared" si="0"/>
        <v>353.03025159139133</v>
      </c>
      <c r="Z30" s="21">
        <f t="shared" si="0"/>
        <v>378.0942760942761</v>
      </c>
      <c r="AA30" s="20">
        <f t="shared" si="0"/>
        <v>382.25905841754991</v>
      </c>
      <c r="AB30" s="21">
        <f t="shared" si="0"/>
        <v>361.83805465028831</v>
      </c>
      <c r="AC30" s="20">
        <f t="shared" si="0"/>
        <v>397.21005544354841</v>
      </c>
      <c r="AD30" s="21">
        <f t="shared" si="0"/>
        <v>360.73945763591541</v>
      </c>
      <c r="AE30" s="20">
        <f t="shared" si="0"/>
        <v>364.37328813559321</v>
      </c>
      <c r="AF30" s="21">
        <f t="shared" si="0"/>
        <v>349.730198019802</v>
      </c>
      <c r="AG30" s="20">
        <f t="shared" si="0"/>
        <v>336.66512950580278</v>
      </c>
      <c r="AH30" s="21">
        <f t="shared" si="0"/>
        <v>324.92716456306778</v>
      </c>
      <c r="AI30" s="20">
        <f t="shared" si="3"/>
        <v>368.4385042150011</v>
      </c>
      <c r="AJ30" s="21">
        <f t="shared" si="3"/>
        <v>334.07451653849023</v>
      </c>
    </row>
    <row r="31" spans="2:47" s="23" customFormat="1" x14ac:dyDescent="0.25">
      <c r="B31" s="19" t="s">
        <v>14</v>
      </c>
      <c r="C31" s="20">
        <f t="shared" si="2"/>
        <v>29.720896306237965</v>
      </c>
      <c r="D31" s="21">
        <f t="shared" si="2"/>
        <v>40.353691721594004</v>
      </c>
      <c r="E31" s="20">
        <f t="shared" si="2"/>
        <v>35.848122162608334</v>
      </c>
      <c r="F31" s="21">
        <f t="shared" si="2"/>
        <v>35.252453720959124</v>
      </c>
      <c r="G31" s="20">
        <f t="shared" si="2"/>
        <v>27.714710335931805</v>
      </c>
      <c r="H31" s="21">
        <f t="shared" si="2"/>
        <v>29</v>
      </c>
      <c r="I31" s="20">
        <f t="shared" si="2"/>
        <v>28.768032509312562</v>
      </c>
      <c r="J31" s="21">
        <f t="shared" si="2"/>
        <v>25.000835222527144</v>
      </c>
      <c r="K31" s="20">
        <f t="shared" si="2"/>
        <v>29.666305587229189</v>
      </c>
      <c r="L31" s="21">
        <f t="shared" si="2"/>
        <v>28.923832923832922</v>
      </c>
      <c r="M31" s="20">
        <f t="shared" si="2"/>
        <v>24.567172537380298</v>
      </c>
      <c r="N31" s="21">
        <f t="shared" si="2"/>
        <v>15.501718213058419</v>
      </c>
      <c r="O31" s="20">
        <f t="shared" si="2"/>
        <v>23.628232396731221</v>
      </c>
      <c r="P31" s="21">
        <f t="shared" si="2"/>
        <v>34.40579628587507</v>
      </c>
      <c r="Q31" s="20">
        <f t="shared" si="2"/>
        <v>18.642453959746849</v>
      </c>
      <c r="R31" s="21">
        <f>R17+R17*(R$19/SUM(R$10:R$18))</f>
        <v>22.970855457227138</v>
      </c>
      <c r="S31" s="20">
        <f t="shared" si="0"/>
        <v>30.714161899809326</v>
      </c>
      <c r="T31" s="22">
        <f t="shared" si="0"/>
        <v>24.727740126197709</v>
      </c>
      <c r="U31" s="20">
        <f t="shared" si="0"/>
        <v>26.687414784515976</v>
      </c>
      <c r="V31" s="21">
        <f t="shared" si="0"/>
        <v>22.682574377656344</v>
      </c>
      <c r="W31" s="20">
        <f t="shared" si="0"/>
        <v>18.544903056976331</v>
      </c>
      <c r="X31" s="21">
        <f t="shared" si="0"/>
        <v>23.762652705061083</v>
      </c>
      <c r="Y31" s="20">
        <f t="shared" si="0"/>
        <v>30.967565929069416</v>
      </c>
      <c r="Z31" s="21">
        <f t="shared" si="0"/>
        <v>20.774410774410775</v>
      </c>
      <c r="AA31" s="20">
        <f t="shared" si="0"/>
        <v>28.991557801331034</v>
      </c>
      <c r="AB31" s="21">
        <f t="shared" si="0"/>
        <v>29.076272248683882</v>
      </c>
      <c r="AC31" s="20">
        <f t="shared" si="0"/>
        <v>21.241179435483872</v>
      </c>
      <c r="AD31" s="21">
        <f t="shared" si="0"/>
        <v>28.816465550797975</v>
      </c>
      <c r="AE31" s="20">
        <f t="shared" si="0"/>
        <v>20.422101694915256</v>
      </c>
      <c r="AF31" s="21">
        <f t="shared" si="0"/>
        <v>14.032384488448844</v>
      </c>
      <c r="AG31" s="20">
        <f t="shared" si="0"/>
        <v>18.646068711090617</v>
      </c>
      <c r="AH31" s="21">
        <f t="shared" si="0"/>
        <v>15.571589356057562</v>
      </c>
      <c r="AI31" s="20">
        <f t="shared" si="3"/>
        <v>10.437351394192666</v>
      </c>
      <c r="AJ31" s="21">
        <f t="shared" si="3"/>
        <v>23.112073471216306</v>
      </c>
    </row>
    <row r="32" spans="2:47" s="23" customFormat="1" ht="15.75" customHeight="1" thickBot="1" x14ac:dyDescent="0.3">
      <c r="B32" s="24" t="s">
        <v>15</v>
      </c>
      <c r="C32" s="427">
        <f>C18+C18*($C$19/SUM(C$10:C$18))</f>
        <v>6.149150959911303</v>
      </c>
      <c r="D32" s="427">
        <f t="shared" ref="D32:AJ32" si="4">D18+D18*($C$19/SUM(D$10:D$18))</f>
        <v>7.1803229122573624</v>
      </c>
      <c r="E32" s="426">
        <f t="shared" si="4"/>
        <v>4.1004657744236779</v>
      </c>
      <c r="F32" s="426">
        <f t="shared" si="4"/>
        <v>7.1852404025344763</v>
      </c>
      <c r="G32" s="25">
        <f t="shared" si="4"/>
        <v>5.1194548819471706</v>
      </c>
      <c r="H32" s="25">
        <f t="shared" si="4"/>
        <v>4.0992775576788629</v>
      </c>
      <c r="I32" s="25">
        <f t="shared" si="4"/>
        <v>5.1202167287504237</v>
      </c>
      <c r="J32" s="25">
        <f t="shared" si="4"/>
        <v>7.1779023982818284</v>
      </c>
      <c r="K32" s="25">
        <f t="shared" si="4"/>
        <v>6.1457240592930447</v>
      </c>
      <c r="L32" s="25">
        <f t="shared" si="4"/>
        <v>4.0996840996841</v>
      </c>
      <c r="M32" s="25">
        <f t="shared" si="4"/>
        <v>5.1192809542476336</v>
      </c>
      <c r="N32" s="25">
        <f t="shared" si="4"/>
        <v>1.0243986254295532</v>
      </c>
      <c r="O32" s="25">
        <f t="shared" si="4"/>
        <v>3.0715325198701442</v>
      </c>
      <c r="P32" s="25">
        <f t="shared" si="4"/>
        <v>2.0479459763646597</v>
      </c>
      <c r="Q32" s="25">
        <f t="shared" si="4"/>
        <v>5.1214436398882492</v>
      </c>
      <c r="R32" s="25">
        <f t="shared" si="4"/>
        <v>0</v>
      </c>
      <c r="S32" s="25">
        <f t="shared" si="4"/>
        <v>0</v>
      </c>
      <c r="T32" s="25">
        <f t="shared" si="4"/>
        <v>1.0248889927553166</v>
      </c>
      <c r="U32" s="25">
        <f t="shared" si="4"/>
        <v>2.0505068468788901</v>
      </c>
      <c r="V32" s="25">
        <f t="shared" si="4"/>
        <v>2.0517304189435337</v>
      </c>
      <c r="W32" s="25">
        <f t="shared" si="4"/>
        <v>4.1013441179969075</v>
      </c>
      <c r="X32" s="25">
        <f t="shared" si="4"/>
        <v>1.0265519820493643</v>
      </c>
      <c r="Y32" s="25">
        <f t="shared" si="4"/>
        <v>2.0516520157623521</v>
      </c>
      <c r="Z32" s="25">
        <f t="shared" si="4"/>
        <v>1.0265619154508043</v>
      </c>
      <c r="AA32" s="25">
        <f t="shared" si="4"/>
        <v>4.1050036973132853</v>
      </c>
      <c r="AB32" s="25">
        <f t="shared" si="4"/>
        <v>0</v>
      </c>
      <c r="AC32" s="25">
        <f t="shared" si="4"/>
        <v>1.0268397177419355</v>
      </c>
      <c r="AD32" s="25">
        <f t="shared" si="4"/>
        <v>3.0829116387699496</v>
      </c>
      <c r="AE32" s="25">
        <f t="shared" si="4"/>
        <v>0</v>
      </c>
      <c r="AF32" s="25">
        <f t="shared" si="4"/>
        <v>0</v>
      </c>
      <c r="AG32" s="25">
        <f t="shared" si="4"/>
        <v>2.0654830528014756</v>
      </c>
      <c r="AH32" s="25">
        <f t="shared" si="4"/>
        <v>5.1712356298737845</v>
      </c>
      <c r="AI32" s="25">
        <f t="shared" si="4"/>
        <v>1.0306938540240651</v>
      </c>
      <c r="AJ32" s="25">
        <f t="shared" si="4"/>
        <v>1.0318076607182856</v>
      </c>
      <c r="AM32" s="1"/>
      <c r="AN32" s="1"/>
      <c r="AO32" s="1"/>
      <c r="AP32" s="1"/>
      <c r="AQ32" s="1"/>
      <c r="AR32" s="1"/>
      <c r="AS32" s="624"/>
      <c r="AT32" s="624"/>
      <c r="AU32" s="624"/>
    </row>
    <row r="33" spans="2:47" x14ac:dyDescent="0.25">
      <c r="B33" s="26"/>
      <c r="AS33" s="624"/>
      <c r="AT33" s="624"/>
      <c r="AU33" s="624"/>
    </row>
    <row r="34" spans="2:47" ht="15.75" thickBot="1" x14ac:dyDescent="0.3">
      <c r="B34" s="16" t="s">
        <v>18</v>
      </c>
      <c r="AM34" s="623"/>
      <c r="AN34" s="623"/>
      <c r="AO34" s="623"/>
      <c r="AP34" s="623"/>
      <c r="AQ34" s="623"/>
      <c r="AR34" s="623"/>
      <c r="AS34" s="18"/>
      <c r="AT34" s="623"/>
      <c r="AU34" s="623"/>
    </row>
    <row r="35" spans="2:47" s="18" customFormat="1" ht="15.75" customHeight="1" thickBot="1" x14ac:dyDescent="0.3">
      <c r="B35" s="17"/>
      <c r="C35" s="621">
        <v>2005</v>
      </c>
      <c r="D35" s="622"/>
      <c r="E35" s="621">
        <v>2006</v>
      </c>
      <c r="F35" s="622"/>
      <c r="G35" s="621">
        <v>2007</v>
      </c>
      <c r="H35" s="622"/>
      <c r="I35" s="621">
        <v>2008</v>
      </c>
      <c r="J35" s="622"/>
      <c r="K35" s="621">
        <v>2009</v>
      </c>
      <c r="L35" s="622"/>
      <c r="M35" s="621">
        <v>2010</v>
      </c>
      <c r="N35" s="622"/>
      <c r="O35" s="621">
        <v>2011</v>
      </c>
      <c r="P35" s="622"/>
      <c r="Q35" s="621">
        <v>2012</v>
      </c>
      <c r="R35" s="622"/>
      <c r="S35" s="621">
        <v>2013</v>
      </c>
      <c r="T35" s="622"/>
      <c r="U35" s="621">
        <v>2014</v>
      </c>
      <c r="V35" s="622"/>
      <c r="W35" s="621">
        <v>2015</v>
      </c>
      <c r="X35" s="622"/>
      <c r="Y35" s="621">
        <v>2016</v>
      </c>
      <c r="Z35" s="622"/>
      <c r="AA35" s="621">
        <v>2017</v>
      </c>
      <c r="AB35" s="622"/>
      <c r="AC35" s="621">
        <v>2018</v>
      </c>
      <c r="AD35" s="622"/>
      <c r="AE35" s="619">
        <v>2019</v>
      </c>
      <c r="AF35" s="620"/>
      <c r="AG35" s="621">
        <v>2020</v>
      </c>
      <c r="AH35" s="622"/>
      <c r="AI35" s="619">
        <v>2021</v>
      </c>
      <c r="AJ35" s="620"/>
      <c r="AM35" s="621">
        <v>2018</v>
      </c>
      <c r="AN35" s="622"/>
      <c r="AO35" s="621">
        <v>2019</v>
      </c>
      <c r="AP35" s="622"/>
      <c r="AQ35" s="619">
        <v>2020</v>
      </c>
      <c r="AR35" s="620"/>
      <c r="AS35" s="619">
        <v>2020</v>
      </c>
      <c r="AT35" s="620"/>
      <c r="AU35" s="23"/>
    </row>
    <row r="36" spans="2:47" s="23" customFormat="1" x14ac:dyDescent="0.25">
      <c r="B36" s="19" t="s">
        <v>4</v>
      </c>
      <c r="C36" s="20" t="s">
        <v>5</v>
      </c>
      <c r="D36" s="21" t="s">
        <v>6</v>
      </c>
      <c r="E36" s="20" t="s">
        <v>5</v>
      </c>
      <c r="F36" s="21" t="s">
        <v>6</v>
      </c>
      <c r="G36" s="20" t="s">
        <v>5</v>
      </c>
      <c r="H36" s="21" t="s">
        <v>6</v>
      </c>
      <c r="I36" s="20" t="s">
        <v>5</v>
      </c>
      <c r="J36" s="21" t="s">
        <v>6</v>
      </c>
      <c r="K36" s="20" t="s">
        <v>5</v>
      </c>
      <c r="L36" s="21" t="s">
        <v>6</v>
      </c>
      <c r="M36" s="20" t="s">
        <v>5</v>
      </c>
      <c r="N36" s="21" t="s">
        <v>6</v>
      </c>
      <c r="O36" s="20" t="s">
        <v>5</v>
      </c>
      <c r="P36" s="21" t="s">
        <v>6</v>
      </c>
      <c r="Q36" s="20" t="s">
        <v>5</v>
      </c>
      <c r="R36" s="21" t="s">
        <v>6</v>
      </c>
      <c r="S36" s="20" t="s">
        <v>5</v>
      </c>
      <c r="T36" s="21" t="s">
        <v>6</v>
      </c>
      <c r="U36" s="20" t="s">
        <v>5</v>
      </c>
      <c r="V36" s="21" t="s">
        <v>6</v>
      </c>
      <c r="W36" s="20" t="s">
        <v>5</v>
      </c>
      <c r="X36" s="21" t="s">
        <v>6</v>
      </c>
      <c r="Y36" s="20" t="s">
        <v>5</v>
      </c>
      <c r="Z36" s="21" t="s">
        <v>6</v>
      </c>
      <c r="AA36" s="20" t="s">
        <v>5</v>
      </c>
      <c r="AB36" s="21" t="s">
        <v>6</v>
      </c>
      <c r="AC36" s="20" t="s">
        <v>5</v>
      </c>
      <c r="AD36" s="21" t="s">
        <v>6</v>
      </c>
      <c r="AE36" s="27" t="s">
        <v>5</v>
      </c>
      <c r="AF36" s="28" t="s">
        <v>6</v>
      </c>
      <c r="AG36" s="20" t="s">
        <v>5</v>
      </c>
      <c r="AH36" s="21" t="s">
        <v>6</v>
      </c>
      <c r="AI36" s="27" t="s">
        <v>5</v>
      </c>
      <c r="AJ36" s="28" t="s">
        <v>6</v>
      </c>
      <c r="AM36" s="20" t="s">
        <v>5</v>
      </c>
      <c r="AN36" s="21" t="s">
        <v>6</v>
      </c>
      <c r="AO36" s="20" t="s">
        <v>5</v>
      </c>
      <c r="AP36" s="21" t="s">
        <v>6</v>
      </c>
      <c r="AQ36" s="27" t="s">
        <v>5</v>
      </c>
      <c r="AR36" s="28" t="s">
        <v>6</v>
      </c>
      <c r="AS36" s="27" t="s">
        <v>5</v>
      </c>
      <c r="AT36" s="28" t="s">
        <v>6</v>
      </c>
    </row>
    <row r="37" spans="2:47" s="23" customFormat="1" x14ac:dyDescent="0.25">
      <c r="B37" s="19" t="s">
        <v>8</v>
      </c>
      <c r="C37" s="20">
        <f>C24+C25</f>
        <v>2981.3133570636633</v>
      </c>
      <c r="D37" s="21">
        <f>D24+D25</f>
        <v>2909.604644131342</v>
      </c>
      <c r="E37" s="20">
        <f t="shared" ref="E37:AE37" si="5">E24+E25</f>
        <v>2980.5152998054364</v>
      </c>
      <c r="F37" s="21">
        <f t="shared" si="5"/>
        <v>2785.9806808299168</v>
      </c>
      <c r="G37" s="20">
        <f t="shared" si="5"/>
        <v>3238.5152262912902</v>
      </c>
      <c r="H37" s="21">
        <f t="shared" si="5"/>
        <v>3055.3571428571427</v>
      </c>
      <c r="I37" s="20">
        <f t="shared" si="5"/>
        <v>3328.8723332204536</v>
      </c>
      <c r="J37" s="21">
        <f t="shared" si="5"/>
        <v>3024.0593604581791</v>
      </c>
      <c r="K37" s="20">
        <f t="shared" si="5"/>
        <v>3317.5113454960092</v>
      </c>
      <c r="L37" s="21">
        <f t="shared" si="5"/>
        <v>3255.9971919971917</v>
      </c>
      <c r="M37" s="20">
        <f t="shared" si="5"/>
        <v>3423.0260402083218</v>
      </c>
      <c r="N37" s="21">
        <f t="shared" si="5"/>
        <v>3468.2510882016036</v>
      </c>
      <c r="O37" s="20">
        <f t="shared" si="5"/>
        <v>3539.0982872495242</v>
      </c>
      <c r="P37" s="21">
        <f t="shared" si="5"/>
        <v>3503.1356218345527</v>
      </c>
      <c r="Q37" s="20">
        <f t="shared" si="5"/>
        <v>3486.1388904726609</v>
      </c>
      <c r="R37" s="21">
        <f t="shared" si="5"/>
        <v>3347.4801179941005</v>
      </c>
      <c r="S37" s="20">
        <f t="shared" si="5"/>
        <v>3360.12931183914</v>
      </c>
      <c r="T37" s="21">
        <f t="shared" si="5"/>
        <v>3302.1836293526521</v>
      </c>
      <c r="U37" s="20">
        <f t="shared" si="5"/>
        <v>3358.508506728318</v>
      </c>
      <c r="V37" s="21">
        <f t="shared" si="5"/>
        <v>3028.1236794171223</v>
      </c>
      <c r="W37" s="20">
        <f t="shared" si="5"/>
        <v>3164.9967883906265</v>
      </c>
      <c r="X37" s="21">
        <f t="shared" si="5"/>
        <v>3095.3438045375219</v>
      </c>
      <c r="Y37" s="20">
        <f t="shared" si="5"/>
        <v>3043.0794786298879</v>
      </c>
      <c r="Z37" s="21">
        <f t="shared" si="5"/>
        <v>2982.1666666666665</v>
      </c>
      <c r="AA37" s="20">
        <f t="shared" si="5"/>
        <v>3167.5961301454277</v>
      </c>
      <c r="AB37" s="21">
        <f t="shared" si="5"/>
        <v>3168.2367761343694</v>
      </c>
      <c r="AC37" s="20">
        <f t="shared" si="5"/>
        <v>2979.0754158266132</v>
      </c>
      <c r="AD37" s="21">
        <f t="shared" si="5"/>
        <v>2991.5760347735827</v>
      </c>
      <c r="AE37" s="27">
        <f t="shared" si="5"/>
        <v>2668.8462372881359</v>
      </c>
      <c r="AF37" s="28">
        <f>AF24+AF25</f>
        <v>2631.6117986798681</v>
      </c>
      <c r="AG37" s="20">
        <f>SUM(AG24:AG25)</f>
        <v>2094.5750518791792</v>
      </c>
      <c r="AH37" s="21">
        <f>SUM(AH24:AH25)</f>
        <v>2058.5641128708098</v>
      </c>
      <c r="AI37" s="27">
        <f>SUM(AI24:AI25)</f>
        <v>2327.5293609049641</v>
      </c>
      <c r="AJ37" s="28">
        <f>SUM(AJ24:AJ25)</f>
        <v>2189.3436870006722</v>
      </c>
      <c r="AM37" s="20">
        <v>2979.0754158266132</v>
      </c>
      <c r="AN37" s="21">
        <v>2991.5760347735827</v>
      </c>
      <c r="AO37" s="20">
        <v>2668.8462372881359</v>
      </c>
      <c r="AP37" s="21">
        <v>2631.6117986798681</v>
      </c>
      <c r="AQ37" s="27">
        <v>2094.5750518791792</v>
      </c>
      <c r="AR37" s="28">
        <v>2058.5641128708098</v>
      </c>
      <c r="AS37" s="23">
        <f>AVERAGE(AM37,AO37,AQ37)</f>
        <v>2580.8322349979758</v>
      </c>
      <c r="AT37" s="23">
        <f>AVERAGE(AN37,AP37,AR37)</f>
        <v>2560.5839821080867</v>
      </c>
    </row>
    <row r="38" spans="2:47" s="23" customFormat="1" x14ac:dyDescent="0.25">
      <c r="B38" s="19" t="s">
        <v>9</v>
      </c>
      <c r="C38" s="20">
        <f>C26</f>
        <v>4998.2348719145712</v>
      </c>
      <c r="D38" s="21">
        <f>D26</f>
        <v>4781.3951139868177</v>
      </c>
      <c r="E38" s="20">
        <f t="shared" ref="E38:AF42" si="6">E26</f>
        <v>4996.2039974058134</v>
      </c>
      <c r="F38" s="21">
        <f t="shared" si="6"/>
        <v>4736.2708410982732</v>
      </c>
      <c r="G38" s="20">
        <f t="shared" si="6"/>
        <v>5293.509674162975</v>
      </c>
      <c r="H38" s="21">
        <f t="shared" si="6"/>
        <v>5149.5714285714284</v>
      </c>
      <c r="I38" s="20">
        <f t="shared" si="6"/>
        <v>5288.1808330511349</v>
      </c>
      <c r="J38" s="21">
        <f t="shared" si="6"/>
        <v>4938.7066579167167</v>
      </c>
      <c r="K38" s="20">
        <f t="shared" si="6"/>
        <v>5226.3846636259977</v>
      </c>
      <c r="L38" s="21">
        <f t="shared" si="6"/>
        <v>5154.6402246402249</v>
      </c>
      <c r="M38" s="20">
        <f t="shared" si="6"/>
        <v>5257.3749229993837</v>
      </c>
      <c r="N38" s="21">
        <f t="shared" si="6"/>
        <v>5296.4203894616267</v>
      </c>
      <c r="O38" s="20">
        <f t="shared" si="6"/>
        <v>5347.1717228254784</v>
      </c>
      <c r="P38" s="21">
        <f t="shared" si="6"/>
        <v>5534.1202025886323</v>
      </c>
      <c r="Q38" s="20">
        <f t="shared" si="6"/>
        <v>5357.634129653914</v>
      </c>
      <c r="R38" s="21">
        <f t="shared" si="6"/>
        <v>5164.2659587020653</v>
      </c>
      <c r="S38" s="20">
        <f t="shared" si="6"/>
        <v>5222.4313283642459</v>
      </c>
      <c r="T38" s="21">
        <f t="shared" si="6"/>
        <v>5135.127366207058</v>
      </c>
      <c r="U38" s="20">
        <f t="shared" si="6"/>
        <v>4907.4050032604182</v>
      </c>
      <c r="V38" s="21">
        <f t="shared" si="6"/>
        <v>4928.3047965998785</v>
      </c>
      <c r="W38" s="20">
        <f t="shared" si="6"/>
        <v>4970.0340192696558</v>
      </c>
      <c r="X38" s="21">
        <f t="shared" si="6"/>
        <v>4722.5689354275746</v>
      </c>
      <c r="Y38" s="20">
        <f t="shared" si="6"/>
        <v>4818.5532585632009</v>
      </c>
      <c r="Z38" s="21">
        <f t="shared" si="6"/>
        <v>4763.5723905723908</v>
      </c>
      <c r="AA38" s="20">
        <f t="shared" si="6"/>
        <v>4814.7461178210497</v>
      </c>
      <c r="AB38" s="21">
        <f t="shared" si="6"/>
        <v>4735.1247806467782</v>
      </c>
      <c r="AC38" s="20">
        <f t="shared" si="6"/>
        <v>4690.052419354839</v>
      </c>
      <c r="AD38" s="21">
        <f t="shared" si="6"/>
        <v>4506.0413909432982</v>
      </c>
      <c r="AE38" s="27">
        <f t="shared" si="6"/>
        <v>4318.7370847457623</v>
      </c>
      <c r="AF38" s="28">
        <f t="shared" si="6"/>
        <v>4169.7770214521452</v>
      </c>
      <c r="AG38" s="20">
        <f>AG26</f>
        <v>3519.9634155714393</v>
      </c>
      <c r="AH38" s="21">
        <f>AH26</f>
        <v>3392.5302677064074</v>
      </c>
      <c r="AI38" s="27">
        <f>AI26</f>
        <v>3881.6509835002521</v>
      </c>
      <c r="AJ38" s="28">
        <f>AJ26</f>
        <v>3818.7448667214217</v>
      </c>
      <c r="AM38" s="20">
        <v>4690.052419354839</v>
      </c>
      <c r="AN38" s="21">
        <v>4506.0413909432982</v>
      </c>
      <c r="AO38" s="20">
        <v>4318.7370847457623</v>
      </c>
      <c r="AP38" s="21">
        <v>4169.7770214521452</v>
      </c>
      <c r="AQ38" s="27">
        <v>3519.9634155714393</v>
      </c>
      <c r="AR38" s="28">
        <v>3392.5302677064074</v>
      </c>
      <c r="AS38" s="23">
        <f t="shared" ref="AS38:AT43" si="7">AVERAGE(AM38,AO38,AQ38)</f>
        <v>4176.2509732240133</v>
      </c>
      <c r="AT38" s="23">
        <f>AVERAGE(AN38,AP38,AR38)</f>
        <v>4022.782893367284</v>
      </c>
    </row>
    <row r="39" spans="2:47" s="23" customFormat="1" x14ac:dyDescent="0.25">
      <c r="B39" s="19" t="s">
        <v>10</v>
      </c>
      <c r="C39" s="20">
        <f t="shared" ref="C39:D42" si="8">C27</f>
        <v>4427.3886911361378</v>
      </c>
      <c r="D39" s="21">
        <f t="shared" si="8"/>
        <v>4302.3243635484068</v>
      </c>
      <c r="E39" s="20">
        <f t="shared" si="6"/>
        <v>4308.9442839455223</v>
      </c>
      <c r="F39" s="21">
        <f t="shared" si="6"/>
        <v>4192.9683190458445</v>
      </c>
      <c r="G39" s="20">
        <f t="shared" si="6"/>
        <v>4515.4448432505187</v>
      </c>
      <c r="H39" s="21">
        <f t="shared" si="6"/>
        <v>4296.1428571428569</v>
      </c>
      <c r="I39" s="20">
        <f t="shared" si="6"/>
        <v>4368.6312224856083</v>
      </c>
      <c r="J39" s="21">
        <f t="shared" si="6"/>
        <v>4317.8525832239593</v>
      </c>
      <c r="K39" s="20">
        <f t="shared" si="6"/>
        <v>4238.1897947548459</v>
      </c>
      <c r="L39" s="21">
        <f t="shared" si="6"/>
        <v>4193.955773955774</v>
      </c>
      <c r="M39" s="20">
        <f t="shared" si="6"/>
        <v>4435.3982751862013</v>
      </c>
      <c r="N39" s="21">
        <f t="shared" si="6"/>
        <v>4233.0025200458194</v>
      </c>
      <c r="O39" s="20">
        <f t="shared" si="6"/>
        <v>4442.1076905854698</v>
      </c>
      <c r="P39" s="21">
        <f t="shared" si="6"/>
        <v>4464.4127180641535</v>
      </c>
      <c r="Q39" s="20">
        <f t="shared" si="6"/>
        <v>4331.2634699811852</v>
      </c>
      <c r="R39" s="21">
        <f t="shared" si="6"/>
        <v>4344.6240707964598</v>
      </c>
      <c r="S39" s="20">
        <f t="shared" si="6"/>
        <v>4321.4825793031723</v>
      </c>
      <c r="T39" s="21">
        <f t="shared" si="6"/>
        <v>4412.871290021033</v>
      </c>
      <c r="U39" s="20">
        <f t="shared" si="6"/>
        <v>4372.6302685399251</v>
      </c>
      <c r="V39" s="21">
        <f t="shared" si="6"/>
        <v>4258.1378263509414</v>
      </c>
      <c r="W39" s="20">
        <f t="shared" si="6"/>
        <v>4393.0814797192816</v>
      </c>
      <c r="X39" s="21">
        <f t="shared" si="6"/>
        <v>4147.099476439791</v>
      </c>
      <c r="Y39" s="20">
        <f t="shared" si="6"/>
        <v>4324.1044558957256</v>
      </c>
      <c r="Z39" s="21">
        <f t="shared" si="6"/>
        <v>4171.5016835016831</v>
      </c>
      <c r="AA39" s="20">
        <f t="shared" si="6"/>
        <v>4378.7989894010352</v>
      </c>
      <c r="AB39" s="21">
        <f t="shared" si="6"/>
        <v>4421.7471797442968</v>
      </c>
      <c r="AC39" s="20">
        <f t="shared" si="6"/>
        <v>4206.8155871975805</v>
      </c>
      <c r="AD39" s="21">
        <f t="shared" si="6"/>
        <v>4250.9623069936424</v>
      </c>
      <c r="AE39" s="27">
        <f t="shared" si="6"/>
        <v>4131.7136271186437</v>
      </c>
      <c r="AF39" s="28">
        <f t="shared" si="6"/>
        <v>4040.2473184818482</v>
      </c>
      <c r="AG39" s="20">
        <f t="shared" ref="AG39:AJ43" si="9">AG27</f>
        <v>3567.6144800553379</v>
      </c>
      <c r="AH39" s="21">
        <f t="shared" si="9"/>
        <v>3316.7485328402604</v>
      </c>
      <c r="AI39" s="27">
        <f t="shared" si="9"/>
        <v>3700.0410692412997</v>
      </c>
      <c r="AJ39" s="28">
        <f t="shared" si="9"/>
        <v>3683.2240722765623</v>
      </c>
      <c r="AM39" s="20">
        <v>4206.8155871975805</v>
      </c>
      <c r="AN39" s="21">
        <v>4250.9623069936424</v>
      </c>
      <c r="AO39" s="20">
        <v>4131.7136271186437</v>
      </c>
      <c r="AP39" s="21">
        <v>4040.2473184818482</v>
      </c>
      <c r="AQ39" s="27">
        <v>3567.6144800553379</v>
      </c>
      <c r="AR39" s="28">
        <v>3316.7485328402604</v>
      </c>
      <c r="AS39" s="23">
        <f t="shared" si="7"/>
        <v>3968.7145647905204</v>
      </c>
      <c r="AT39" s="23">
        <f t="shared" si="7"/>
        <v>3869.31938610525</v>
      </c>
    </row>
    <row r="40" spans="2:47" s="23" customFormat="1" x14ac:dyDescent="0.25">
      <c r="B40" s="19" t="s">
        <v>11</v>
      </c>
      <c r="C40" s="20">
        <f t="shared" si="8"/>
        <v>3141.1912820213574</v>
      </c>
      <c r="D40" s="21">
        <f t="shared" si="8"/>
        <v>3118.6160730483157</v>
      </c>
      <c r="E40" s="20">
        <f t="shared" si="6"/>
        <v>3112.6412357761924</v>
      </c>
      <c r="F40" s="21">
        <f t="shared" si="6"/>
        <v>3028.6005093800472</v>
      </c>
      <c r="G40" s="20">
        <f t="shared" si="6"/>
        <v>3182.0593348662442</v>
      </c>
      <c r="H40" s="21">
        <f t="shared" si="6"/>
        <v>3232.4642857142858</v>
      </c>
      <c r="I40" s="20">
        <f t="shared" si="6"/>
        <v>3141.8801219099223</v>
      </c>
      <c r="J40" s="21">
        <f t="shared" si="6"/>
        <v>3199.0652070158694</v>
      </c>
      <c r="K40" s="20">
        <f t="shared" si="6"/>
        <v>3170.2027936145951</v>
      </c>
      <c r="L40" s="21">
        <f t="shared" si="6"/>
        <v>3040.1014391014392</v>
      </c>
      <c r="M40" s="20">
        <f t="shared" si="6"/>
        <v>3123.1018088144706</v>
      </c>
      <c r="N40" s="21">
        <f t="shared" si="6"/>
        <v>3071.4071019473081</v>
      </c>
      <c r="O40" s="20">
        <f t="shared" si="6"/>
        <v>3045.9873502742639</v>
      </c>
      <c r="P40" s="21">
        <f t="shared" si="6"/>
        <v>3024.5822734946541</v>
      </c>
      <c r="Q40" s="20">
        <f t="shared" si="6"/>
        <v>3107.0756599578085</v>
      </c>
      <c r="R40" s="21">
        <f t="shared" si="6"/>
        <v>2925.651681415929</v>
      </c>
      <c r="S40" s="20">
        <f t="shared" si="6"/>
        <v>2940.369099208413</v>
      </c>
      <c r="T40" s="21">
        <f t="shared" si="6"/>
        <v>2932.2978499649453</v>
      </c>
      <c r="U40" s="20">
        <f t="shared" si="6"/>
        <v>2780.6233327405298</v>
      </c>
      <c r="V40" s="21">
        <f t="shared" si="6"/>
        <v>2909.5556769884638</v>
      </c>
      <c r="W40" s="20">
        <f t="shared" si="6"/>
        <v>2937.3065897466395</v>
      </c>
      <c r="X40" s="21">
        <f t="shared" si="6"/>
        <v>2812.2582897033158</v>
      </c>
      <c r="Y40" s="20">
        <f t="shared" si="6"/>
        <v>2926.4349802970596</v>
      </c>
      <c r="Z40" s="21">
        <f t="shared" si="6"/>
        <v>2845.0555555555557</v>
      </c>
      <c r="AA40" s="20">
        <f t="shared" si="6"/>
        <v>3159.0060389450332</v>
      </c>
      <c r="AB40" s="21">
        <f t="shared" si="6"/>
        <v>2989.4715467535725</v>
      </c>
      <c r="AC40" s="20">
        <f t="shared" si="6"/>
        <v>3023.6818926411288</v>
      </c>
      <c r="AD40" s="21">
        <f t="shared" si="6"/>
        <v>2874.1756195666276</v>
      </c>
      <c r="AE40" s="27">
        <f t="shared" si="6"/>
        <v>2914.9863050847457</v>
      </c>
      <c r="AF40" s="28">
        <f t="shared" si="6"/>
        <v>3081.7275165016499</v>
      </c>
      <c r="AG40" s="20">
        <f t="shared" si="9"/>
        <v>2604.2342633156559</v>
      </c>
      <c r="AH40" s="21">
        <f t="shared" si="9"/>
        <v>2559.969290135863</v>
      </c>
      <c r="AI40" s="27">
        <f t="shared" si="9"/>
        <v>2753.373297788025</v>
      </c>
      <c r="AJ40" s="28">
        <f t="shared" si="9"/>
        <v>2686.2532666318225</v>
      </c>
      <c r="AM40" s="20">
        <v>3023.6818926411288</v>
      </c>
      <c r="AN40" s="21">
        <v>2874.1756195666276</v>
      </c>
      <c r="AO40" s="20">
        <v>2914.9863050847457</v>
      </c>
      <c r="AP40" s="21">
        <v>3081.7275165016499</v>
      </c>
      <c r="AQ40" s="27">
        <v>2604.2342633156559</v>
      </c>
      <c r="AR40" s="28">
        <v>2559.969290135863</v>
      </c>
      <c r="AS40" s="23">
        <f t="shared" si="7"/>
        <v>2847.6341536805098</v>
      </c>
      <c r="AT40" s="23">
        <f t="shared" si="7"/>
        <v>2838.6241420680467</v>
      </c>
    </row>
    <row r="41" spans="2:47" s="23" customFormat="1" x14ac:dyDescent="0.25">
      <c r="B41" s="19" t="s">
        <v>12</v>
      </c>
      <c r="C41" s="20">
        <f t="shared" si="8"/>
        <v>1591.6052401237089</v>
      </c>
      <c r="D41" s="21">
        <f t="shared" si="8"/>
        <v>1572.7592670980225</v>
      </c>
      <c r="E41" s="20">
        <f t="shared" si="6"/>
        <v>1522.008843818171</v>
      </c>
      <c r="F41" s="21">
        <f t="shared" si="6"/>
        <v>1499.2661200149087</v>
      </c>
      <c r="G41" s="20">
        <f t="shared" si="6"/>
        <v>1630.0355560540631</v>
      </c>
      <c r="H41" s="21">
        <f t="shared" si="6"/>
        <v>1630.2142857142858</v>
      </c>
      <c r="I41" s="20">
        <f t="shared" si="6"/>
        <v>1670.6007450050795</v>
      </c>
      <c r="J41" s="21">
        <f t="shared" si="6"/>
        <v>1559.4270970051307</v>
      </c>
      <c r="K41" s="20">
        <f t="shared" si="6"/>
        <v>1547.7627708095781</v>
      </c>
      <c r="L41" s="21">
        <f t="shared" si="6"/>
        <v>1589.7778167778167</v>
      </c>
      <c r="M41" s="20">
        <f t="shared" si="6"/>
        <v>1627.5751806014448</v>
      </c>
      <c r="N41" s="21">
        <f t="shared" si="6"/>
        <v>1599.7773195876289</v>
      </c>
      <c r="O41" s="20">
        <f t="shared" si="6"/>
        <v>1601.583230717564</v>
      </c>
      <c r="P41" s="21">
        <f t="shared" si="6"/>
        <v>1604.5612267867191</v>
      </c>
      <c r="Q41" s="20">
        <f t="shared" si="6"/>
        <v>1485.1821654598323</v>
      </c>
      <c r="R41" s="21">
        <f t="shared" si="6"/>
        <v>1522.341238938053</v>
      </c>
      <c r="S41" s="20">
        <f t="shared" si="6"/>
        <v>1509.0891546772982</v>
      </c>
      <c r="T41" s="21">
        <f t="shared" si="6"/>
        <v>1467.1792474877307</v>
      </c>
      <c r="U41" s="20">
        <f t="shared" si="6"/>
        <v>1501.6803011441104</v>
      </c>
      <c r="V41" s="21">
        <f t="shared" si="6"/>
        <v>1481.5845173041894</v>
      </c>
      <c r="W41" s="20">
        <f t="shared" si="6"/>
        <v>1470.1987034614012</v>
      </c>
      <c r="X41" s="21">
        <f t="shared" si="6"/>
        <v>1418.5270506108202</v>
      </c>
      <c r="Y41" s="20">
        <f t="shared" si="6"/>
        <v>1528.7655046983934</v>
      </c>
      <c r="Z41" s="21">
        <f t="shared" si="6"/>
        <v>1496.7962962962963</v>
      </c>
      <c r="AA41" s="20">
        <f t="shared" si="6"/>
        <v>1489.3070618683757</v>
      </c>
      <c r="AB41" s="21">
        <f t="shared" si="6"/>
        <v>1477.5053898220106</v>
      </c>
      <c r="AC41" s="20">
        <f t="shared" si="6"/>
        <v>1537.8613911290322</v>
      </c>
      <c r="AD41" s="21">
        <f t="shared" si="6"/>
        <v>1435.4868950304917</v>
      </c>
      <c r="AE41" s="27">
        <f t="shared" si="6"/>
        <v>1434.9213559322034</v>
      </c>
      <c r="AF41" s="28">
        <f t="shared" si="6"/>
        <v>1411.8737623762377</v>
      </c>
      <c r="AG41" s="20">
        <f t="shared" si="9"/>
        <v>1334.2298055491508</v>
      </c>
      <c r="AH41" s="21">
        <f t="shared" si="9"/>
        <v>1239.4985127421819</v>
      </c>
      <c r="AI41" s="27">
        <f t="shared" si="9"/>
        <v>1443.4856978168457</v>
      </c>
      <c r="AJ41" s="28">
        <f t="shared" si="9"/>
        <v>1334.1969685656686</v>
      </c>
      <c r="AM41" s="20">
        <v>1537.8613911290322</v>
      </c>
      <c r="AN41" s="21">
        <v>1435.4868950304917</v>
      </c>
      <c r="AO41" s="20">
        <v>1434.9213559322034</v>
      </c>
      <c r="AP41" s="21">
        <v>1411.8737623762377</v>
      </c>
      <c r="AQ41" s="27">
        <v>1334.2298055491508</v>
      </c>
      <c r="AR41" s="28">
        <v>1239.4985127421819</v>
      </c>
      <c r="AS41" s="23">
        <f t="shared" si="7"/>
        <v>1435.6708508701288</v>
      </c>
      <c r="AT41" s="23">
        <f t="shared" si="7"/>
        <v>1362.286390049637</v>
      </c>
    </row>
    <row r="42" spans="2:47" s="23" customFormat="1" x14ac:dyDescent="0.25">
      <c r="B42" s="19" t="s">
        <v>13</v>
      </c>
      <c r="C42" s="20">
        <f>C30</f>
        <v>387.39651047441208</v>
      </c>
      <c r="D42" s="21">
        <f t="shared" si="8"/>
        <v>378.70387615649753</v>
      </c>
      <c r="E42" s="20">
        <f t="shared" si="6"/>
        <v>411.74128883910146</v>
      </c>
      <c r="F42" s="21">
        <f t="shared" si="6"/>
        <v>405.40321779102993</v>
      </c>
      <c r="G42" s="20">
        <f t="shared" si="6"/>
        <v>410.58830127306379</v>
      </c>
      <c r="H42" s="21">
        <f t="shared" si="6"/>
        <v>380.10714285714283</v>
      </c>
      <c r="I42" s="20">
        <f t="shared" si="6"/>
        <v>371.92956315611241</v>
      </c>
      <c r="J42" s="21">
        <f t="shared" si="6"/>
        <v>389.59634888438131</v>
      </c>
      <c r="K42" s="20">
        <f t="shared" si="6"/>
        <v>407.14446978335235</v>
      </c>
      <c r="L42" s="21">
        <f t="shared" si="6"/>
        <v>390.4717444717445</v>
      </c>
      <c r="M42" s="20">
        <f t="shared" si="6"/>
        <v>382.83843870750968</v>
      </c>
      <c r="N42" s="21">
        <f t="shared" si="6"/>
        <v>358.60641466208477</v>
      </c>
      <c r="O42" s="20">
        <f t="shared" si="6"/>
        <v>351.34154259487292</v>
      </c>
      <c r="P42" s="21">
        <f t="shared" si="6"/>
        <v>359.69696117051211</v>
      </c>
      <c r="Q42" s="20">
        <f t="shared" si="6"/>
        <v>373.88477108158958</v>
      </c>
      <c r="R42" s="21">
        <f t="shared" si="6"/>
        <v>370.66607669616519</v>
      </c>
      <c r="S42" s="20">
        <f t="shared" si="6"/>
        <v>334.78436470792167</v>
      </c>
      <c r="T42" s="21">
        <f t="shared" si="6"/>
        <v>359.58255433512505</v>
      </c>
      <c r="U42" s="20">
        <f t="shared" si="6"/>
        <v>365.41229474183416</v>
      </c>
      <c r="V42" s="21">
        <f t="shared" si="6"/>
        <v>350.54887674559808</v>
      </c>
      <c r="W42" s="20">
        <f t="shared" si="6"/>
        <v>364.71642678720116</v>
      </c>
      <c r="X42" s="21">
        <f t="shared" si="6"/>
        <v>355.40663176265269</v>
      </c>
      <c r="Y42" s="20">
        <f t="shared" si="6"/>
        <v>353.03025159139133</v>
      </c>
      <c r="Z42" s="21">
        <f t="shared" si="6"/>
        <v>378.0942760942761</v>
      </c>
      <c r="AA42" s="20">
        <f t="shared" si="6"/>
        <v>382.25905841754991</v>
      </c>
      <c r="AB42" s="21">
        <f t="shared" si="6"/>
        <v>361.83805465028831</v>
      </c>
      <c r="AC42" s="20">
        <f t="shared" si="6"/>
        <v>397.21005544354841</v>
      </c>
      <c r="AD42" s="21">
        <f t="shared" si="6"/>
        <v>360.73945763591541</v>
      </c>
      <c r="AE42" s="27">
        <f t="shared" si="6"/>
        <v>364.37328813559321</v>
      </c>
      <c r="AF42" s="28">
        <f t="shared" si="6"/>
        <v>349.730198019802</v>
      </c>
      <c r="AG42" s="20">
        <f t="shared" si="9"/>
        <v>336.66512950580278</v>
      </c>
      <c r="AH42" s="21">
        <f t="shared" si="9"/>
        <v>324.92716456306778</v>
      </c>
      <c r="AI42" s="27">
        <f t="shared" si="9"/>
        <v>368.4385042150011</v>
      </c>
      <c r="AJ42" s="28">
        <f t="shared" si="9"/>
        <v>334.07451653849023</v>
      </c>
      <c r="AM42" s="20">
        <v>397.21005544354841</v>
      </c>
      <c r="AN42" s="21">
        <v>360.73945763591541</v>
      </c>
      <c r="AO42" s="20">
        <v>364.37328813559321</v>
      </c>
      <c r="AP42" s="21">
        <v>349.730198019802</v>
      </c>
      <c r="AQ42" s="27">
        <v>336.66512950580278</v>
      </c>
      <c r="AR42" s="28">
        <v>324.92716456306778</v>
      </c>
      <c r="AS42" s="23">
        <f t="shared" si="7"/>
        <v>366.08282436164814</v>
      </c>
      <c r="AT42" s="23">
        <f t="shared" si="7"/>
        <v>345.13227340626173</v>
      </c>
    </row>
    <row r="43" spans="2:47" s="23" customFormat="1" ht="15.75" thickBot="1" x14ac:dyDescent="0.3">
      <c r="B43" s="24" t="s">
        <v>14</v>
      </c>
      <c r="C43" s="25">
        <f>C31+C32</f>
        <v>35.870047266149271</v>
      </c>
      <c r="D43" s="29">
        <f>D31+D32</f>
        <v>47.534014633851363</v>
      </c>
      <c r="E43" s="25">
        <f t="shared" ref="E43:AF43" si="10">E31+E32</f>
        <v>39.948587937032009</v>
      </c>
      <c r="F43" s="29">
        <f t="shared" si="10"/>
        <v>42.4376941234936</v>
      </c>
      <c r="G43" s="25">
        <f t="shared" si="10"/>
        <v>32.834165217878976</v>
      </c>
      <c r="H43" s="29">
        <f t="shared" si="10"/>
        <v>33.09927755767886</v>
      </c>
      <c r="I43" s="25">
        <f t="shared" si="10"/>
        <v>33.888249238062983</v>
      </c>
      <c r="J43" s="29">
        <f t="shared" si="10"/>
        <v>32.178737620808974</v>
      </c>
      <c r="K43" s="25">
        <f t="shared" si="10"/>
        <v>35.812029646522234</v>
      </c>
      <c r="L43" s="29">
        <f t="shared" si="10"/>
        <v>33.023517023517023</v>
      </c>
      <c r="M43" s="25">
        <f t="shared" si="10"/>
        <v>29.68645349162793</v>
      </c>
      <c r="N43" s="29">
        <f t="shared" si="10"/>
        <v>16.526116838487972</v>
      </c>
      <c r="O43" s="25">
        <f t="shared" si="10"/>
        <v>26.699764916601364</v>
      </c>
      <c r="P43" s="29">
        <f t="shared" si="10"/>
        <v>36.453742262239729</v>
      </c>
      <c r="Q43" s="25">
        <f t="shared" si="10"/>
        <v>23.763897599635097</v>
      </c>
      <c r="R43" s="29">
        <f>R31+R32</f>
        <v>22.970855457227138</v>
      </c>
      <c r="S43" s="25">
        <f t="shared" si="10"/>
        <v>30.714161899809326</v>
      </c>
      <c r="T43" s="29">
        <f t="shared" si="10"/>
        <v>25.752629118953024</v>
      </c>
      <c r="U43" s="25">
        <f t="shared" si="10"/>
        <v>28.737921631394865</v>
      </c>
      <c r="V43" s="29">
        <f t="shared" si="10"/>
        <v>24.734304796599879</v>
      </c>
      <c r="W43" s="25">
        <f t="shared" si="10"/>
        <v>22.64624717497324</v>
      </c>
      <c r="X43" s="29">
        <f t="shared" si="10"/>
        <v>24.789204687110448</v>
      </c>
      <c r="Y43" s="25">
        <f t="shared" si="10"/>
        <v>33.019217944831766</v>
      </c>
      <c r="Z43" s="29">
        <f t="shared" si="10"/>
        <v>21.800972689861581</v>
      </c>
      <c r="AA43" s="25">
        <f t="shared" si="10"/>
        <v>33.09656149864432</v>
      </c>
      <c r="AB43" s="29">
        <f t="shared" si="10"/>
        <v>29.076272248683882</v>
      </c>
      <c r="AC43" s="25">
        <f t="shared" si="10"/>
        <v>22.268019153225808</v>
      </c>
      <c r="AD43" s="29">
        <f t="shared" si="10"/>
        <v>31.899377189567925</v>
      </c>
      <c r="AE43" s="30">
        <f t="shared" si="10"/>
        <v>20.422101694915256</v>
      </c>
      <c r="AF43" s="31">
        <f t="shared" si="10"/>
        <v>14.032384488448844</v>
      </c>
      <c r="AG43" s="25">
        <f t="shared" si="9"/>
        <v>18.646068711090617</v>
      </c>
      <c r="AH43" s="29">
        <f t="shared" si="9"/>
        <v>15.571589356057562</v>
      </c>
      <c r="AI43" s="30">
        <f t="shared" si="9"/>
        <v>10.437351394192666</v>
      </c>
      <c r="AJ43" s="31">
        <f t="shared" si="9"/>
        <v>23.112073471216306</v>
      </c>
      <c r="AM43" s="25">
        <v>22.303238407258064</v>
      </c>
      <c r="AN43" s="29">
        <v>32.018295056442192</v>
      </c>
      <c r="AO43" s="25">
        <v>20.422101694915256</v>
      </c>
      <c r="AP43" s="29">
        <v>14.032384488448844</v>
      </c>
      <c r="AQ43" s="30">
        <v>18.646068711090617</v>
      </c>
      <c r="AR43" s="31">
        <v>15.571589356057562</v>
      </c>
      <c r="AS43" s="23">
        <f t="shared" si="7"/>
        <v>20.457136271087979</v>
      </c>
      <c r="AT43" s="23">
        <f t="shared" si="7"/>
        <v>20.5407563003162</v>
      </c>
      <c r="AU43" s="32"/>
    </row>
    <row r="44" spans="2:47" x14ac:dyDescent="0.25">
      <c r="B44" s="33" t="s">
        <v>19</v>
      </c>
      <c r="C44" s="32">
        <f>SUM(C37:C43)</f>
        <v>17563</v>
      </c>
      <c r="D44" s="34">
        <f t="shared" ref="D44:AJ44" si="11">SUM(D37:D43)</f>
        <v>17110.937352603254</v>
      </c>
      <c r="E44" s="32">
        <f t="shared" si="11"/>
        <v>17372.003537527271</v>
      </c>
      <c r="F44" s="34">
        <f t="shared" si="11"/>
        <v>16690.927382283513</v>
      </c>
      <c r="G44" s="32">
        <f t="shared" si="11"/>
        <v>18302.987101116032</v>
      </c>
      <c r="H44" s="34">
        <f t="shared" si="11"/>
        <v>17776.956420414819</v>
      </c>
      <c r="I44" s="32">
        <f t="shared" si="11"/>
        <v>18203.983068066369</v>
      </c>
      <c r="J44" s="34">
        <f t="shared" si="11"/>
        <v>17460.885992125044</v>
      </c>
      <c r="K44" s="32">
        <f t="shared" si="11"/>
        <v>17943.007867730903</v>
      </c>
      <c r="L44" s="34">
        <f t="shared" si="11"/>
        <v>17657.967707967709</v>
      </c>
      <c r="M44" s="32">
        <f t="shared" si="11"/>
        <v>18279.001120008958</v>
      </c>
      <c r="N44" s="34">
        <f t="shared" si="11"/>
        <v>18043.990950744563</v>
      </c>
      <c r="O44" s="32">
        <f t="shared" si="11"/>
        <v>18353.989589163772</v>
      </c>
      <c r="P44" s="32">
        <f t="shared" si="11"/>
        <v>18526.962746201461</v>
      </c>
      <c r="Q44" s="32">
        <f t="shared" si="11"/>
        <v>18164.942984206624</v>
      </c>
      <c r="R44" s="32">
        <f t="shared" si="11"/>
        <v>17698.000000000004</v>
      </c>
      <c r="S44" s="32">
        <f t="shared" si="11"/>
        <v>17719</v>
      </c>
      <c r="T44" s="32">
        <f t="shared" si="11"/>
        <v>17634.994566487498</v>
      </c>
      <c r="U44" s="32">
        <f t="shared" si="11"/>
        <v>17314.997628786528</v>
      </c>
      <c r="V44" s="32">
        <f t="shared" si="11"/>
        <v>16980.989678202794</v>
      </c>
      <c r="W44" s="32">
        <f t="shared" si="11"/>
        <v>17322.980254549777</v>
      </c>
      <c r="X44" s="32">
        <f t="shared" si="11"/>
        <v>16575.993393168785</v>
      </c>
      <c r="Y44" s="32">
        <f t="shared" si="11"/>
        <v>17026.98714762049</v>
      </c>
      <c r="Z44" s="32">
        <f t="shared" si="11"/>
        <v>16658.987841376726</v>
      </c>
      <c r="AA44" s="32">
        <f t="shared" si="11"/>
        <v>17424.809958097114</v>
      </c>
      <c r="AB44" s="32">
        <f t="shared" si="11"/>
        <v>17183</v>
      </c>
      <c r="AC44" s="32">
        <f t="shared" si="11"/>
        <v>16856.964780745973</v>
      </c>
      <c r="AD44" s="32">
        <f t="shared" si="11"/>
        <v>16450.881082133128</v>
      </c>
      <c r="AE44" s="35">
        <f t="shared" si="11"/>
        <v>15854</v>
      </c>
      <c r="AF44" s="35">
        <f t="shared" si="11"/>
        <v>15699</v>
      </c>
      <c r="AG44" s="428">
        <v>15395.642738195886</v>
      </c>
      <c r="AH44" s="428">
        <v>15019.269823404882</v>
      </c>
      <c r="AI44" s="37">
        <f>SUM(AI37:AI43)</f>
        <v>14484.956264860579</v>
      </c>
      <c r="AJ44" s="37">
        <f t="shared" si="11"/>
        <v>14068.949451205855</v>
      </c>
      <c r="AM44" s="38">
        <v>17424.999999999996</v>
      </c>
      <c r="AN44" s="38">
        <v>17183</v>
      </c>
      <c r="AO44" s="38">
        <v>16857.000000000004</v>
      </c>
      <c r="AP44" s="38">
        <v>16451</v>
      </c>
      <c r="AQ44" s="38">
        <v>15854</v>
      </c>
      <c r="AR44" s="38">
        <v>15699</v>
      </c>
      <c r="AS44" s="36">
        <f>SUM(AS37:AS43)</f>
        <v>15395.642738195886</v>
      </c>
      <c r="AT44" s="36">
        <f>SUM(AT37:AT43)</f>
        <v>15019.269823404882</v>
      </c>
    </row>
    <row r="45" spans="2:47" x14ac:dyDescent="0.25">
      <c r="AM45" s="23"/>
      <c r="AN45" s="23"/>
      <c r="AO45" s="23"/>
      <c r="AP45" s="23"/>
      <c r="AQ45" s="23"/>
      <c r="AR45" s="23"/>
    </row>
    <row r="46" spans="2:47" ht="15.75" thickBot="1" x14ac:dyDescent="0.3">
      <c r="AM46" s="23"/>
      <c r="AN46" s="23"/>
      <c r="AO46" s="23"/>
      <c r="AP46" s="23"/>
      <c r="AQ46" s="23"/>
      <c r="AR46" s="23"/>
    </row>
    <row r="47" spans="2:47" ht="15.75" thickBot="1" x14ac:dyDescent="0.3">
      <c r="B47" s="629" t="s">
        <v>356</v>
      </c>
      <c r="C47" s="630"/>
      <c r="D47"/>
      <c r="E47"/>
      <c r="F47"/>
      <c r="G47"/>
      <c r="H47"/>
      <c r="AM47" s="23"/>
      <c r="AN47" s="23"/>
      <c r="AO47" s="23"/>
      <c r="AP47" s="23"/>
      <c r="AQ47" s="23"/>
      <c r="AR47" s="23"/>
    </row>
    <row r="48" spans="2:47" ht="15.75" thickBot="1" x14ac:dyDescent="0.3">
      <c r="B48"/>
      <c r="C48"/>
      <c r="D48"/>
      <c r="E48"/>
      <c r="F48"/>
      <c r="G48"/>
      <c r="H48"/>
      <c r="AM48" s="23"/>
      <c r="AN48" s="23"/>
      <c r="AO48" s="23"/>
      <c r="AP48" s="23"/>
      <c r="AQ48" s="23"/>
      <c r="AR48" s="23"/>
    </row>
    <row r="49" spans="2:44" ht="15.75" thickBot="1" x14ac:dyDescent="0.3">
      <c r="B49" s="359"/>
      <c r="C49" s="631">
        <v>2010</v>
      </c>
      <c r="D49" s="632"/>
      <c r="E49" s="631">
        <v>2015</v>
      </c>
      <c r="F49" s="632"/>
      <c r="G49" s="631">
        <v>2020</v>
      </c>
      <c r="H49" s="632"/>
      <c r="AM49" s="23"/>
      <c r="AN49" s="23"/>
      <c r="AO49" s="23"/>
      <c r="AP49" s="23"/>
      <c r="AQ49" s="23"/>
      <c r="AR49" s="23"/>
    </row>
    <row r="50" spans="2:44" ht="15.75" thickBot="1" x14ac:dyDescent="0.3">
      <c r="B50" s="462" t="s">
        <v>4</v>
      </c>
      <c r="C50" s="462" t="s">
        <v>5</v>
      </c>
      <c r="D50" s="463" t="s">
        <v>6</v>
      </c>
      <c r="E50" s="462" t="s">
        <v>5</v>
      </c>
      <c r="F50" s="463" t="s">
        <v>6</v>
      </c>
      <c r="G50" s="462" t="s">
        <v>5</v>
      </c>
      <c r="H50" s="463" t="s">
        <v>6</v>
      </c>
      <c r="AM50" s="23"/>
      <c r="AN50" s="23"/>
      <c r="AO50" s="23"/>
      <c r="AP50" s="23"/>
      <c r="AQ50" s="23"/>
      <c r="AR50" s="23"/>
    </row>
    <row r="51" spans="2:44" ht="15.75" thickBot="1" x14ac:dyDescent="0.3">
      <c r="B51" s="464" t="s">
        <v>8</v>
      </c>
      <c r="C51" s="465">
        <f>AVERAGE(K37,M37,O37)</f>
        <v>3426.5452243179516</v>
      </c>
      <c r="D51" s="465">
        <f>AVERAGE(L37,N37,P37)</f>
        <v>3409.1279673444492</v>
      </c>
      <c r="E51" s="465">
        <f>AVERAGE(U37,W37,Y37)</f>
        <v>3188.8615912496111</v>
      </c>
      <c r="F51" s="465">
        <f>AVERAGE(V37,X37,Z37)</f>
        <v>3035.2113835404366</v>
      </c>
      <c r="G51" s="465">
        <f>AS37</f>
        <v>2580.8322349979758</v>
      </c>
      <c r="H51" s="465">
        <f>AT37</f>
        <v>2560.5839821080867</v>
      </c>
      <c r="AM51" s="23"/>
      <c r="AN51" s="23"/>
      <c r="AO51" s="23"/>
      <c r="AP51" s="23"/>
      <c r="AQ51" s="23"/>
      <c r="AR51" s="23"/>
    </row>
    <row r="52" spans="2:44" ht="15.75" thickBot="1" x14ac:dyDescent="0.3">
      <c r="B52" s="466" t="s">
        <v>9</v>
      </c>
      <c r="C52" s="465">
        <f t="shared" ref="C52:C58" si="12">AVERAGE(K38,M38,O38)</f>
        <v>5276.9771031502869</v>
      </c>
      <c r="D52" s="465">
        <f t="shared" ref="D52:D58" si="13">AVERAGE(L38,N38,P38)</f>
        <v>5328.393605563494</v>
      </c>
      <c r="E52" s="465">
        <f t="shared" ref="E52:E58" si="14">AVERAGE(U38,W38,Y38)</f>
        <v>4898.6640936977583</v>
      </c>
      <c r="F52" s="465">
        <f t="shared" ref="F52:F58" si="15">AVERAGE(V38,X38,Z38)</f>
        <v>4804.8153741999477</v>
      </c>
      <c r="G52" s="465">
        <f t="shared" ref="G52:G58" si="16">AS38</f>
        <v>4176.2509732240133</v>
      </c>
      <c r="H52" s="465">
        <f t="shared" ref="H52:H58" si="17">AT38</f>
        <v>4022.782893367284</v>
      </c>
      <c r="AM52" s="23"/>
      <c r="AN52" s="23"/>
      <c r="AO52" s="23"/>
      <c r="AP52" s="23"/>
      <c r="AQ52" s="23"/>
      <c r="AR52" s="23"/>
    </row>
    <row r="53" spans="2:44" ht="15.75" thickBot="1" x14ac:dyDescent="0.3">
      <c r="B53" s="466" t="s">
        <v>10</v>
      </c>
      <c r="C53" s="465">
        <f t="shared" si="12"/>
        <v>4371.8985868421723</v>
      </c>
      <c r="D53" s="465">
        <f t="shared" si="13"/>
        <v>4297.123670688582</v>
      </c>
      <c r="E53" s="465">
        <f t="shared" si="14"/>
        <v>4363.2720680516441</v>
      </c>
      <c r="F53" s="465">
        <f t="shared" si="15"/>
        <v>4192.2463287641385</v>
      </c>
      <c r="G53" s="465">
        <f t="shared" si="16"/>
        <v>3968.7145647905204</v>
      </c>
      <c r="H53" s="465">
        <f t="shared" si="17"/>
        <v>3869.31938610525</v>
      </c>
    </row>
    <row r="54" spans="2:44" ht="15.75" thickBot="1" x14ac:dyDescent="0.3">
      <c r="B54" s="466" t="s">
        <v>11</v>
      </c>
      <c r="C54" s="465">
        <f t="shared" si="12"/>
        <v>3113.0973175677768</v>
      </c>
      <c r="D54" s="465">
        <f t="shared" si="13"/>
        <v>3045.3636048478002</v>
      </c>
      <c r="E54" s="465">
        <f t="shared" si="14"/>
        <v>2881.4549675947433</v>
      </c>
      <c r="F54" s="465">
        <f t="shared" si="15"/>
        <v>2855.6231740824455</v>
      </c>
      <c r="G54" s="465">
        <f t="shared" si="16"/>
        <v>2847.6341536805098</v>
      </c>
      <c r="H54" s="465">
        <f t="shared" si="17"/>
        <v>2838.6241420680467</v>
      </c>
    </row>
    <row r="55" spans="2:44" ht="15.75" thickBot="1" x14ac:dyDescent="0.3">
      <c r="B55" s="466" t="s">
        <v>12</v>
      </c>
      <c r="C55" s="465">
        <f t="shared" si="12"/>
        <v>1592.307060709529</v>
      </c>
      <c r="D55" s="465">
        <f t="shared" si="13"/>
        <v>1598.0387877173882</v>
      </c>
      <c r="E55" s="465">
        <f t="shared" si="14"/>
        <v>1500.2148364346351</v>
      </c>
      <c r="F55" s="465">
        <f t="shared" si="15"/>
        <v>1465.6359547371021</v>
      </c>
      <c r="G55" s="465">
        <f t="shared" si="16"/>
        <v>1435.6708508701288</v>
      </c>
      <c r="H55" s="465">
        <f t="shared" si="17"/>
        <v>1362.286390049637</v>
      </c>
    </row>
    <row r="56" spans="2:44" ht="15.75" thickBot="1" x14ac:dyDescent="0.3">
      <c r="B56" s="466" t="s">
        <v>13</v>
      </c>
      <c r="C56" s="465">
        <f t="shared" si="12"/>
        <v>380.44148369524493</v>
      </c>
      <c r="D56" s="465">
        <f t="shared" si="13"/>
        <v>369.59170676811385</v>
      </c>
      <c r="E56" s="465">
        <f t="shared" si="14"/>
        <v>361.05299104014222</v>
      </c>
      <c r="F56" s="465">
        <f t="shared" si="15"/>
        <v>361.34992820084227</v>
      </c>
      <c r="G56" s="465">
        <f t="shared" si="16"/>
        <v>366.08282436164814</v>
      </c>
      <c r="H56" s="465">
        <f t="shared" si="17"/>
        <v>345.13227340626173</v>
      </c>
    </row>
    <row r="57" spans="2:44" ht="15.75" thickBot="1" x14ac:dyDescent="0.3">
      <c r="B57" s="467" t="s">
        <v>14</v>
      </c>
      <c r="C57" s="465">
        <f t="shared" si="12"/>
        <v>30.732749351583845</v>
      </c>
      <c r="D57" s="465">
        <f t="shared" si="13"/>
        <v>28.667792041414909</v>
      </c>
      <c r="E57" s="465">
        <f t="shared" si="14"/>
        <v>28.13446225039996</v>
      </c>
      <c r="F57" s="465">
        <f t="shared" si="15"/>
        <v>23.774827391190637</v>
      </c>
      <c r="G57" s="465">
        <f t="shared" si="16"/>
        <v>20.457136271087979</v>
      </c>
      <c r="H57" s="465">
        <f t="shared" si="17"/>
        <v>20.5407563003162</v>
      </c>
    </row>
    <row r="58" spans="2:44" ht="15.75" thickBot="1" x14ac:dyDescent="0.3">
      <c r="B58" s="462" t="s">
        <v>19</v>
      </c>
      <c r="C58" s="468">
        <f t="shared" si="12"/>
        <v>18191.999525634543</v>
      </c>
      <c r="D58" s="468">
        <f t="shared" si="13"/>
        <v>18076.307134971245</v>
      </c>
      <c r="E58" s="468">
        <f t="shared" si="14"/>
        <v>17221.655010318933</v>
      </c>
      <c r="F58" s="468">
        <f t="shared" si="15"/>
        <v>16738.656970916101</v>
      </c>
      <c r="G58" s="468">
        <f t="shared" si="16"/>
        <v>15395.642738195886</v>
      </c>
      <c r="H58" s="468">
        <f t="shared" si="17"/>
        <v>15019.269823404882</v>
      </c>
    </row>
    <row r="59" spans="2:44" ht="15.75" thickBot="1" x14ac:dyDescent="0.3">
      <c r="D59" s="468">
        <f>C58+D58</f>
        <v>36268.306660605784</v>
      </c>
      <c r="F59" s="468">
        <f>E58+F58</f>
        <v>33960.311981235034</v>
      </c>
      <c r="H59" s="468">
        <f>G58+H58</f>
        <v>30414.912561600766</v>
      </c>
    </row>
    <row r="66" spans="22:32" x14ac:dyDescent="0.25">
      <c r="Z66" s="39"/>
    </row>
    <row r="70" spans="22:32" x14ac:dyDescent="0.25">
      <c r="V70" s="1" t="s">
        <v>20</v>
      </c>
      <c r="W70" s="1" t="s">
        <v>0</v>
      </c>
      <c r="X70" s="40"/>
      <c r="Y70" s="40"/>
      <c r="Z70" s="40"/>
      <c r="AA70" s="40"/>
      <c r="AB70" s="40"/>
      <c r="AC70" s="40"/>
      <c r="AF70" s="32"/>
    </row>
    <row r="71" spans="22:32" x14ac:dyDescent="0.25">
      <c r="V71" s="1">
        <v>2014</v>
      </c>
      <c r="W71" s="41">
        <f>SUM(U44:V44)</f>
        <v>34295.987306989322</v>
      </c>
      <c r="AC71" s="41"/>
    </row>
    <row r="72" spans="22:32" x14ac:dyDescent="0.25">
      <c r="V72" s="1">
        <v>2015</v>
      </c>
      <c r="W72" s="41">
        <f>SUM(W44:X44)</f>
        <v>33898.973647718565</v>
      </c>
    </row>
    <row r="73" spans="22:32" x14ac:dyDescent="0.25">
      <c r="V73" s="1">
        <v>2016</v>
      </c>
      <c r="W73" s="41">
        <f>SUM(Y44:Z44)</f>
        <v>33685.974988997215</v>
      </c>
    </row>
    <row r="74" spans="22:32" x14ac:dyDescent="0.25">
      <c r="V74" s="1">
        <v>2017</v>
      </c>
      <c r="W74" s="41">
        <f>SUM(AA44:AB44)</f>
        <v>34607.809958097117</v>
      </c>
    </row>
    <row r="75" spans="22:32" x14ac:dyDescent="0.25">
      <c r="V75" s="1">
        <v>2018</v>
      </c>
      <c r="W75" s="41">
        <f>SUM(AC44:AD44)</f>
        <v>33307.845862879098</v>
      </c>
    </row>
    <row r="76" spans="22:32" x14ac:dyDescent="0.25">
      <c r="V76" s="1">
        <v>2019</v>
      </c>
      <c r="W76" s="41">
        <f>SUM(AE44:AF44)</f>
        <v>31553</v>
      </c>
      <c r="Y76" s="41"/>
      <c r="Z76" s="32"/>
    </row>
    <row r="77" spans="22:32" x14ac:dyDescent="0.25">
      <c r="V77" s="1">
        <v>2020</v>
      </c>
      <c r="W77" s="32">
        <f>SUM(AS44:AT44)</f>
        <v>30414.912561600766</v>
      </c>
      <c r="Y77" s="41"/>
    </row>
    <row r="78" spans="22:32" ht="15" customHeight="1" x14ac:dyDescent="0.25"/>
  </sheetData>
  <mergeCells count="65">
    <mergeCell ref="K8:L8"/>
    <mergeCell ref="B47:C47"/>
    <mergeCell ref="C49:D49"/>
    <mergeCell ref="E49:F49"/>
    <mergeCell ref="G49:H49"/>
    <mergeCell ref="C22:D22"/>
    <mergeCell ref="E22:F22"/>
    <mergeCell ref="G22:H22"/>
    <mergeCell ref="I22:J22"/>
    <mergeCell ref="K22:L22"/>
    <mergeCell ref="C35:D35"/>
    <mergeCell ref="E35:F35"/>
    <mergeCell ref="G35:H35"/>
    <mergeCell ref="I35:J35"/>
    <mergeCell ref="K35:L35"/>
    <mergeCell ref="B1:D1"/>
    <mergeCell ref="C8:D8"/>
    <mergeCell ref="E8:F8"/>
    <mergeCell ref="G8:H8"/>
    <mergeCell ref="I8:J8"/>
    <mergeCell ref="AI8:AJ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22:AJ22"/>
    <mergeCell ref="AS32:AU33"/>
    <mergeCell ref="O22:P22"/>
    <mergeCell ref="Q22:R22"/>
    <mergeCell ref="S22:T22"/>
    <mergeCell ref="U22:V22"/>
    <mergeCell ref="W22:X22"/>
    <mergeCell ref="Y22:Z22"/>
    <mergeCell ref="M35:N35"/>
    <mergeCell ref="AA22:AB22"/>
    <mergeCell ref="AC22:AD22"/>
    <mergeCell ref="AE22:AF22"/>
    <mergeCell ref="AG22:AH22"/>
    <mergeCell ref="M22:N22"/>
    <mergeCell ref="Y35:Z35"/>
    <mergeCell ref="AT34:AU34"/>
    <mergeCell ref="O35:P35"/>
    <mergeCell ref="Q35:R35"/>
    <mergeCell ref="S35:T35"/>
    <mergeCell ref="U35:V35"/>
    <mergeCell ref="W35:X35"/>
    <mergeCell ref="AO35:AP35"/>
    <mergeCell ref="AQ35:AR35"/>
    <mergeCell ref="AS35:AT35"/>
    <mergeCell ref="AA35:AB35"/>
    <mergeCell ref="AC35:AD35"/>
    <mergeCell ref="AE35:AF35"/>
    <mergeCell ref="AG35:AH35"/>
    <mergeCell ref="AI35:AJ35"/>
    <mergeCell ref="AM35:AN35"/>
    <mergeCell ref="AM34:AN34"/>
    <mergeCell ref="AO34:AP34"/>
    <mergeCell ref="AQ34:AR34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1085-DA6E-43CC-BE05-C8B3E7CB4099}">
  <sheetPr>
    <tabColor rgb="FF66FFFF"/>
  </sheetPr>
  <dimension ref="B1:V56"/>
  <sheetViews>
    <sheetView topLeftCell="A4" zoomScaleNormal="100" workbookViewId="0">
      <selection activeCell="B5" sqref="B5"/>
    </sheetView>
  </sheetViews>
  <sheetFormatPr baseColWidth="10" defaultColWidth="8.85546875" defaultRowHeight="15" x14ac:dyDescent="0.25"/>
  <cols>
    <col min="1" max="1" width="8.85546875" style="1"/>
    <col min="2" max="2" width="23.7109375" style="1" customWidth="1"/>
    <col min="3" max="19" width="9.140625" style="1" customWidth="1"/>
    <col min="20" max="16384" width="8.85546875" style="1"/>
  </cols>
  <sheetData>
    <row r="1" spans="2:22" x14ac:dyDescent="0.25">
      <c r="B1" s="633" t="s">
        <v>66</v>
      </c>
      <c r="C1" s="633"/>
      <c r="D1" s="633"/>
    </row>
    <row r="3" spans="2:22" x14ac:dyDescent="0.25">
      <c r="B3" s="1" t="s">
        <v>65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2:22" x14ac:dyDescent="0.25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2:22" x14ac:dyDescent="0.25">
      <c r="B5" s="1" t="s">
        <v>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2:22" x14ac:dyDescent="0.25">
      <c r="B6" s="1" t="s">
        <v>64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2:22" ht="15.75" thickBot="1" x14ac:dyDescent="0.3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2:22" ht="15.75" thickBot="1" x14ac:dyDescent="0.3">
      <c r="B8" s="51" t="s">
        <v>4</v>
      </c>
      <c r="C8" s="4">
        <v>2005</v>
      </c>
      <c r="D8" s="5">
        <v>2006</v>
      </c>
      <c r="E8" s="5">
        <v>2007</v>
      </c>
      <c r="F8" s="5">
        <v>2008</v>
      </c>
      <c r="G8" s="5">
        <v>2009</v>
      </c>
      <c r="H8" s="5">
        <v>2010</v>
      </c>
      <c r="I8" s="5">
        <v>2011</v>
      </c>
      <c r="J8" s="4">
        <v>2012</v>
      </c>
      <c r="K8" s="5">
        <v>2013</v>
      </c>
      <c r="L8" s="5">
        <v>2014</v>
      </c>
      <c r="M8" s="5">
        <v>2015</v>
      </c>
      <c r="N8" s="5">
        <v>2016</v>
      </c>
      <c r="O8" s="5">
        <v>2017</v>
      </c>
      <c r="P8" s="5">
        <v>2018</v>
      </c>
      <c r="Q8" s="5">
        <v>2019</v>
      </c>
      <c r="R8" s="5">
        <v>2020</v>
      </c>
      <c r="S8" s="5">
        <v>2021</v>
      </c>
    </row>
    <row r="9" spans="2:22" x14ac:dyDescent="0.25">
      <c r="B9" s="6" t="s">
        <v>2</v>
      </c>
      <c r="C9" s="50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2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2" t="s">
        <v>6</v>
      </c>
    </row>
    <row r="10" spans="2:22" x14ac:dyDescent="0.25">
      <c r="B10" s="6" t="s">
        <v>63</v>
      </c>
      <c r="C10" s="48">
        <f>SUM('[2]Descarga Defunciones'!E11:E35)</f>
        <v>23</v>
      </c>
      <c r="D10" s="11">
        <f>SUM('[2]Descarga Defunciones'!F11:F35)</f>
        <v>33</v>
      </c>
      <c r="E10" s="11">
        <f>SUM('[2]Descarga Defunciones'!G11:G35)</f>
        <v>37</v>
      </c>
      <c r="F10" s="11">
        <f>SUM('[2]Descarga Defunciones'!H11:H35)</f>
        <v>32</v>
      </c>
      <c r="G10" s="11">
        <f>SUM('[2]Descarga Defunciones'!I11:I35)</f>
        <v>34</v>
      </c>
      <c r="H10" s="11">
        <f>SUM('[2]Descarga Defunciones'!J11:J35)</f>
        <v>33</v>
      </c>
      <c r="I10" s="11">
        <f>SUM('[2]Descarga Defunciones'!K11:K35)</f>
        <v>19</v>
      </c>
      <c r="J10" s="46">
        <f>SUM('[2]Descarga Defunciones'!L11:L35)</f>
        <v>21</v>
      </c>
      <c r="K10" s="11">
        <f>SUM('[2]Descarga Defunciones'!M11:M35)</f>
        <v>21</v>
      </c>
      <c r="L10" s="11">
        <f>SUM('[2]Descarga Defunciones'!N11:N35)</f>
        <v>28</v>
      </c>
      <c r="M10" s="11">
        <f>SUM('[2]Descarga Defunciones'!O11:O35)</f>
        <v>26</v>
      </c>
      <c r="N10" s="11">
        <f>SUM('[2]Descarga Defunciones'!P11:P35)</f>
        <v>18</v>
      </c>
      <c r="O10" s="11">
        <f>SUM('[2]Descarga Defunciones'!Q11:Q35)</f>
        <v>25</v>
      </c>
      <c r="P10" s="11">
        <f>SUM('[2]Descarga Defunciones'!R11:R35)</f>
        <v>18</v>
      </c>
      <c r="Q10" s="11">
        <f>SUM('[2]Descarga Defunciones'!S11:S35)</f>
        <v>16</v>
      </c>
      <c r="R10" s="11">
        <f>SUM('[2]Descarga Defunciones'!T11:T35)</f>
        <v>21</v>
      </c>
      <c r="S10" s="11">
        <f>SUM('[2]Descarga Defunciones'!U11:U35)</f>
        <v>16</v>
      </c>
      <c r="T10" s="2"/>
      <c r="U10" s="2"/>
      <c r="V10" s="2"/>
    </row>
    <row r="11" spans="2:22" x14ac:dyDescent="0.25">
      <c r="B11" s="6" t="s">
        <v>62</v>
      </c>
      <c r="C11" s="48">
        <f>'[2]Descarga Defunciones'!E36</f>
        <v>9</v>
      </c>
      <c r="D11" s="11">
        <f>'[2]Descarga Defunciones'!F36</f>
        <v>8</v>
      </c>
      <c r="E11" s="11">
        <f>'[2]Descarga Defunciones'!G36</f>
        <v>12</v>
      </c>
      <c r="F11" s="11">
        <f>'[2]Descarga Defunciones'!H36</f>
        <v>7</v>
      </c>
      <c r="G11" s="11">
        <f>'[2]Descarga Defunciones'!I36</f>
        <v>7</v>
      </c>
      <c r="H11" s="11">
        <f>'[2]Descarga Defunciones'!J36</f>
        <v>9</v>
      </c>
      <c r="I11" s="11">
        <f>'[2]Descarga Defunciones'!K36</f>
        <v>6</v>
      </c>
      <c r="J11" s="46">
        <f>'[2]Descarga Defunciones'!L36</f>
        <v>6</v>
      </c>
      <c r="K11" s="11">
        <f>'[2]Descarga Defunciones'!M36</f>
        <v>8</v>
      </c>
      <c r="L11" s="11">
        <f>'[2]Descarga Defunciones'!N36</f>
        <v>3</v>
      </c>
      <c r="M11" s="11">
        <f>'[2]Descarga Defunciones'!O36</f>
        <v>10</v>
      </c>
      <c r="N11" s="11">
        <f>'[2]Descarga Defunciones'!P36</f>
        <v>7</v>
      </c>
      <c r="O11" s="11">
        <f>'[2]Descarga Defunciones'!Q36</f>
        <v>5</v>
      </c>
      <c r="P11" s="11">
        <f>'[2]Descarga Defunciones'!R36</f>
        <v>4</v>
      </c>
      <c r="Q11" s="11">
        <f>'[2]Descarga Defunciones'!S36</f>
        <v>6</v>
      </c>
      <c r="R11" s="11">
        <f>'[2]Descarga Defunciones'!T36</f>
        <v>5</v>
      </c>
      <c r="S11" s="11">
        <f>'[2]Descarga Defunciones'!U36</f>
        <v>3</v>
      </c>
    </row>
    <row r="12" spans="2:22" x14ac:dyDescent="0.25">
      <c r="B12" s="6" t="s">
        <v>61</v>
      </c>
      <c r="C12" s="48">
        <f>'[2]Descarga Defunciones'!E37</f>
        <v>11</v>
      </c>
      <c r="D12" s="11">
        <f>'[2]Descarga Defunciones'!F37</f>
        <v>8</v>
      </c>
      <c r="E12" s="11">
        <f>'[2]Descarga Defunciones'!G37</f>
        <v>16</v>
      </c>
      <c r="F12" s="11">
        <f>'[2]Descarga Defunciones'!H37</f>
        <v>4</v>
      </c>
      <c r="G12" s="11">
        <f>'[2]Descarga Defunciones'!I37</f>
        <v>10</v>
      </c>
      <c r="H12" s="11">
        <f>'[2]Descarga Defunciones'!J37</f>
        <v>10</v>
      </c>
      <c r="I12" s="11">
        <f>'[2]Descarga Defunciones'!K37</f>
        <v>5</v>
      </c>
      <c r="J12" s="46">
        <f>'[2]Descarga Defunciones'!L37</f>
        <v>8</v>
      </c>
      <c r="K12" s="11">
        <f>'[2]Descarga Defunciones'!M37</f>
        <v>10</v>
      </c>
      <c r="L12" s="11">
        <f>'[2]Descarga Defunciones'!N37</f>
        <v>9</v>
      </c>
      <c r="M12" s="11">
        <f>'[2]Descarga Defunciones'!O37</f>
        <v>17</v>
      </c>
      <c r="N12" s="11">
        <f>'[2]Descarga Defunciones'!P37</f>
        <v>7</v>
      </c>
      <c r="O12" s="11">
        <f>'[2]Descarga Defunciones'!Q37</f>
        <v>6</v>
      </c>
      <c r="P12" s="11">
        <f>'[2]Descarga Defunciones'!R37</f>
        <v>6</v>
      </c>
      <c r="Q12" s="11">
        <f>'[2]Descarga Defunciones'!S37</f>
        <v>12</v>
      </c>
      <c r="R12" s="11">
        <f>'[2]Descarga Defunciones'!T37</f>
        <v>4</v>
      </c>
      <c r="S12" s="11">
        <f>'[2]Descarga Defunciones'!U37</f>
        <v>6</v>
      </c>
    </row>
    <row r="13" spans="2:22" x14ac:dyDescent="0.25">
      <c r="B13" s="6" t="s">
        <v>60</v>
      </c>
      <c r="C13" s="48">
        <f>'[2]Descarga Defunciones'!E38</f>
        <v>14</v>
      </c>
      <c r="D13" s="11">
        <f>'[2]Descarga Defunciones'!F38</f>
        <v>5</v>
      </c>
      <c r="E13" s="11">
        <f>'[2]Descarga Defunciones'!G38</f>
        <v>6</v>
      </c>
      <c r="F13" s="11">
        <f>'[2]Descarga Defunciones'!H38</f>
        <v>3</v>
      </c>
      <c r="G13" s="11">
        <f>'[2]Descarga Defunciones'!I38</f>
        <v>5</v>
      </c>
      <c r="H13" s="11">
        <f>'[2]Descarga Defunciones'!J38</f>
        <v>3</v>
      </c>
      <c r="I13" s="11">
        <f>'[2]Descarga Defunciones'!K38</f>
        <v>9</v>
      </c>
      <c r="J13" s="46">
        <f>'[2]Descarga Defunciones'!L38</f>
        <v>8</v>
      </c>
      <c r="K13" s="11">
        <f>'[2]Descarga Defunciones'!M38</f>
        <v>3</v>
      </c>
      <c r="L13" s="11">
        <f>'[2]Descarga Defunciones'!N38</f>
        <v>6</v>
      </c>
      <c r="M13" s="11">
        <f>'[2]Descarga Defunciones'!O38</f>
        <v>10</v>
      </c>
      <c r="N13" s="11">
        <f>'[2]Descarga Defunciones'!P38</f>
        <v>5</v>
      </c>
      <c r="O13" s="11">
        <f>'[2]Descarga Defunciones'!Q38</f>
        <v>7</v>
      </c>
      <c r="P13" s="11">
        <f>'[2]Descarga Defunciones'!R38</f>
        <v>8</v>
      </c>
      <c r="Q13" s="11">
        <f>'[2]Descarga Defunciones'!S38</f>
        <v>8</v>
      </c>
      <c r="R13" s="11">
        <f>'[2]Descarga Defunciones'!T38</f>
        <v>6</v>
      </c>
      <c r="S13" s="11">
        <f>'[2]Descarga Defunciones'!U38</f>
        <v>5</v>
      </c>
    </row>
    <row r="14" spans="2:22" x14ac:dyDescent="0.25">
      <c r="B14" s="6" t="s">
        <v>59</v>
      </c>
      <c r="C14" s="48">
        <f>'[2]Descarga Defunciones'!E39</f>
        <v>5</v>
      </c>
      <c r="D14" s="11">
        <f>'[2]Descarga Defunciones'!F39</f>
        <v>9</v>
      </c>
      <c r="E14" s="11">
        <f>'[2]Descarga Defunciones'!G39</f>
        <v>4</v>
      </c>
      <c r="F14" s="11">
        <f>'[2]Descarga Defunciones'!H39</f>
        <v>5</v>
      </c>
      <c r="G14" s="11">
        <f>'[2]Descarga Defunciones'!I39</f>
        <v>1</v>
      </c>
      <c r="H14" s="11">
        <f>'[2]Descarga Defunciones'!J39</f>
        <v>8</v>
      </c>
      <c r="I14" s="11">
        <f>'[2]Descarga Defunciones'!K39</f>
        <v>8</v>
      </c>
      <c r="J14" s="46">
        <f>'[2]Descarga Defunciones'!L39</f>
        <v>8</v>
      </c>
      <c r="K14" s="11">
        <f>'[2]Descarga Defunciones'!M39</f>
        <v>6</v>
      </c>
      <c r="L14" s="11">
        <f>'[2]Descarga Defunciones'!N39</f>
        <v>4</v>
      </c>
      <c r="M14" s="11">
        <f>'[2]Descarga Defunciones'!O39</f>
        <v>3</v>
      </c>
      <c r="N14" s="11">
        <f>'[2]Descarga Defunciones'!P39</f>
        <v>4</v>
      </c>
      <c r="O14" s="11">
        <f>'[2]Descarga Defunciones'!Q39</f>
        <v>2</v>
      </c>
      <c r="P14" s="11">
        <f>'[2]Descarga Defunciones'!R39</f>
        <v>1</v>
      </c>
      <c r="Q14" s="11">
        <f>'[2]Descarga Defunciones'!S39</f>
        <v>5</v>
      </c>
      <c r="R14" s="11">
        <f>'[2]Descarga Defunciones'!T39</f>
        <v>4</v>
      </c>
      <c r="S14" s="11">
        <f>'[2]Descarga Defunciones'!U39</f>
        <v>1</v>
      </c>
    </row>
    <row r="15" spans="2:22" x14ac:dyDescent="0.25">
      <c r="B15" s="6" t="s">
        <v>58</v>
      </c>
      <c r="C15" s="48">
        <f>'[2]Descarga Defunciones'!E40</f>
        <v>3</v>
      </c>
      <c r="D15" s="11">
        <f>'[2]Descarga Defunciones'!F40</f>
        <v>10</v>
      </c>
      <c r="E15" s="11">
        <f>'[2]Descarga Defunciones'!G40</f>
        <v>3</v>
      </c>
      <c r="F15" s="11">
        <f>'[2]Descarga Defunciones'!H40</f>
        <v>3</v>
      </c>
      <c r="G15" s="11">
        <f>'[2]Descarga Defunciones'!I40</f>
        <v>2</v>
      </c>
      <c r="H15" s="11">
        <f>'[2]Descarga Defunciones'!J40</f>
        <v>2</v>
      </c>
      <c r="I15" s="11">
        <f>'[2]Descarga Defunciones'!K40</f>
        <v>6</v>
      </c>
      <c r="J15" s="46">
        <f>'[2]Descarga Defunciones'!L40</f>
        <v>4</v>
      </c>
      <c r="K15" s="11">
        <f>'[2]Descarga Defunciones'!M40</f>
        <v>2</v>
      </c>
      <c r="L15" s="11">
        <f>'[2]Descarga Defunciones'!N40</f>
        <v>9</v>
      </c>
      <c r="M15" s="11">
        <f>'[2]Descarga Defunciones'!O40</f>
        <v>4</v>
      </c>
      <c r="N15" s="11">
        <f>'[2]Descarga Defunciones'!P40</f>
        <v>2</v>
      </c>
      <c r="O15" s="11">
        <f>'[2]Descarga Defunciones'!Q40</f>
        <v>5</v>
      </c>
      <c r="P15" s="11">
        <f>'[2]Descarga Defunciones'!R40</f>
        <v>5</v>
      </c>
      <c r="Q15" s="11">
        <f>'[2]Descarga Defunciones'!S40</f>
        <v>2</v>
      </c>
      <c r="R15" s="11">
        <f>'[2]Descarga Defunciones'!T40</f>
        <v>5</v>
      </c>
      <c r="S15" s="11">
        <f>'[2]Descarga Defunciones'!U40</f>
        <v>2</v>
      </c>
    </row>
    <row r="16" spans="2:22" x14ac:dyDescent="0.25">
      <c r="B16" s="6" t="s">
        <v>57</v>
      </c>
      <c r="C16" s="48">
        <f>'[2]Descarga Defunciones'!E41</f>
        <v>9</v>
      </c>
      <c r="D16" s="11">
        <f>'[2]Descarga Defunciones'!F41</f>
        <v>3</v>
      </c>
      <c r="E16" s="11">
        <f>'[2]Descarga Defunciones'!G41</f>
        <v>3</v>
      </c>
      <c r="F16" s="11">
        <f>'[2]Descarga Defunciones'!H41</f>
        <v>3</v>
      </c>
      <c r="G16" s="11">
        <f>'[2]Descarga Defunciones'!I41</f>
        <v>4</v>
      </c>
      <c r="H16" s="11">
        <f>'[2]Descarga Defunciones'!J41</f>
        <v>1</v>
      </c>
      <c r="I16" s="11">
        <f>'[2]Descarga Defunciones'!K41</f>
        <v>1</v>
      </c>
      <c r="J16" s="46">
        <f>'[2]Descarga Defunciones'!L41</f>
        <v>5</v>
      </c>
      <c r="K16" s="11">
        <f>'[2]Descarga Defunciones'!M41</f>
        <v>3</v>
      </c>
      <c r="L16" s="11">
        <f>'[2]Descarga Defunciones'!N41</f>
        <v>1</v>
      </c>
      <c r="M16" s="11">
        <f>'[2]Descarga Defunciones'!O41</f>
        <v>4</v>
      </c>
      <c r="N16" s="11">
        <f>'[2]Descarga Defunciones'!P41</f>
        <v>2</v>
      </c>
      <c r="O16" s="11">
        <f>'[2]Descarga Defunciones'!Q41</f>
        <v>3</v>
      </c>
      <c r="P16" s="11">
        <f>'[2]Descarga Defunciones'!R41</f>
        <v>1</v>
      </c>
      <c r="Q16" s="11">
        <f>'[2]Descarga Defunciones'!S41</f>
        <v>3</v>
      </c>
      <c r="R16" s="11">
        <f>'[2]Descarga Defunciones'!T41</f>
        <v>3</v>
      </c>
      <c r="S16" s="11">
        <f>'[2]Descarga Defunciones'!U41</f>
        <v>3</v>
      </c>
    </row>
    <row r="17" spans="2:19" x14ac:dyDescent="0.25">
      <c r="B17" s="6" t="s">
        <v>56</v>
      </c>
      <c r="C17" s="48">
        <f>SUM('[2]Descarga Defunciones'!E42,'[2]Descarga Defunciones'!E44:E49)</f>
        <v>19</v>
      </c>
      <c r="D17" s="11">
        <f>SUM('[2]Descarga Defunciones'!F42,'[2]Descarga Defunciones'!F44:F49)</f>
        <v>11</v>
      </c>
      <c r="E17" s="11">
        <f>SUM('[2]Descarga Defunciones'!G42,'[2]Descarga Defunciones'!G44:G49)</f>
        <v>13</v>
      </c>
      <c r="F17" s="11">
        <f>SUM('[2]Descarga Defunciones'!H42,'[2]Descarga Defunciones'!H44:H49)</f>
        <v>14</v>
      </c>
      <c r="G17" s="11">
        <f>SUM('[2]Descarga Defunciones'!I42,'[2]Descarga Defunciones'!I44:I49)</f>
        <v>11</v>
      </c>
      <c r="H17" s="11">
        <f>SUM('[2]Descarga Defunciones'!J42,'[2]Descarga Defunciones'!J44:J49)</f>
        <v>17</v>
      </c>
      <c r="I17" s="11">
        <f>SUM('[2]Descarga Defunciones'!K42,'[2]Descarga Defunciones'!K44:K49)</f>
        <v>17</v>
      </c>
      <c r="J17" s="46">
        <f>SUM('[2]Descarga Defunciones'!L42,'[2]Descarga Defunciones'!L44:L49)</f>
        <v>14</v>
      </c>
      <c r="K17" s="11">
        <f>SUM('[2]Descarga Defunciones'!M42,'[2]Descarga Defunciones'!M44:M49)</f>
        <v>15</v>
      </c>
      <c r="L17" s="11">
        <f>SUM('[2]Descarga Defunciones'!N42,'[2]Descarga Defunciones'!N44:N49)</f>
        <v>10</v>
      </c>
      <c r="M17" s="11">
        <f>SUM('[2]Descarga Defunciones'!O42,'[2]Descarga Defunciones'!O44:O49)</f>
        <v>15</v>
      </c>
      <c r="N17" s="11">
        <f>SUM('[2]Descarga Defunciones'!P42,'[2]Descarga Defunciones'!P44:P49)</f>
        <v>14</v>
      </c>
      <c r="O17" s="11">
        <f>SUM('[2]Descarga Defunciones'!Q42,'[2]Descarga Defunciones'!Q44:Q49)</f>
        <v>9</v>
      </c>
      <c r="P17" s="11">
        <f>SUM('[2]Descarga Defunciones'!R42,'[2]Descarga Defunciones'!R44:R49)</f>
        <v>13</v>
      </c>
      <c r="Q17" s="11">
        <f>SUM('[2]Descarga Defunciones'!S42,'[2]Descarga Defunciones'!S44:S49)</f>
        <v>10</v>
      </c>
      <c r="R17" s="11">
        <f>SUM('[2]Descarga Defunciones'!T42,'[2]Descarga Defunciones'!T44:T49)</f>
        <v>15</v>
      </c>
      <c r="S17" s="11">
        <f>'[2]Descarga Defunciones'!U42</f>
        <v>2</v>
      </c>
    </row>
    <row r="18" spans="2:19" x14ac:dyDescent="0.25">
      <c r="B18" s="6" t="s">
        <v>55</v>
      </c>
      <c r="C18" s="48">
        <f>SUM('[2]Descarga Defunciones'!E50,'[2]Descarga Defunciones'!E52:E57)</f>
        <v>8</v>
      </c>
      <c r="D18" s="11">
        <f>SUM('[2]Descarga Defunciones'!F50,'[2]Descarga Defunciones'!F52:F57)</f>
        <v>13</v>
      </c>
      <c r="E18" s="11">
        <f>SUM('[2]Descarga Defunciones'!G50,'[2]Descarga Defunciones'!G52:G57)</f>
        <v>5</v>
      </c>
      <c r="F18" s="11">
        <f>SUM('[2]Descarga Defunciones'!H50,'[2]Descarga Defunciones'!H52:H57)</f>
        <v>7</v>
      </c>
      <c r="G18" s="11">
        <f>SUM('[2]Descarga Defunciones'!I50,'[2]Descarga Defunciones'!I52:I57)</f>
        <v>6</v>
      </c>
      <c r="H18" s="11">
        <f>SUM('[2]Descarga Defunciones'!J50,'[2]Descarga Defunciones'!J52:J57)</f>
        <v>7</v>
      </c>
      <c r="I18" s="11">
        <f>SUM('[2]Descarga Defunciones'!K50,'[2]Descarga Defunciones'!K52:K57)</f>
        <v>10</v>
      </c>
      <c r="J18" s="46">
        <f>SUM('[2]Descarga Defunciones'!L50,'[2]Descarga Defunciones'!L52:L57)</f>
        <v>5</v>
      </c>
      <c r="K18" s="11">
        <f>SUM('[2]Descarga Defunciones'!M50,'[2]Descarga Defunciones'!M52:M57)</f>
        <v>4</v>
      </c>
      <c r="L18" s="11">
        <f>SUM('[2]Descarga Defunciones'!N50,'[2]Descarga Defunciones'!N52:N57)</f>
        <v>14</v>
      </c>
      <c r="M18" s="11">
        <f>SUM('[2]Descarga Defunciones'!O50,'[2]Descarga Defunciones'!O52:O57)</f>
        <v>11</v>
      </c>
      <c r="N18" s="11">
        <f>SUM('[2]Descarga Defunciones'!P50,'[2]Descarga Defunciones'!P52:P57)</f>
        <v>7</v>
      </c>
      <c r="O18" s="11">
        <f>SUM('[2]Descarga Defunciones'!Q50,'[2]Descarga Defunciones'!Q52:Q57)</f>
        <v>6</v>
      </c>
      <c r="P18" s="11">
        <f>SUM('[2]Descarga Defunciones'!R50,'[2]Descarga Defunciones'!R52:R57)</f>
        <v>5</v>
      </c>
      <c r="Q18" s="11">
        <f>SUM('[2]Descarga Defunciones'!S50,'[2]Descarga Defunciones'!S52:S57)</f>
        <v>3</v>
      </c>
      <c r="R18" s="11">
        <f>SUM('[2]Descarga Defunciones'!T50,'[2]Descarga Defunciones'!T52:T57)</f>
        <v>5</v>
      </c>
      <c r="S18" s="11">
        <f>'[2]Descarga Defunciones'!U43</f>
        <v>7</v>
      </c>
    </row>
    <row r="19" spans="2:19" x14ac:dyDescent="0.25">
      <c r="B19" s="49" t="s">
        <v>54</v>
      </c>
      <c r="C19" s="48">
        <f>SUM('[2]Descarga Defunciones'!E58,'[2]Descarga Defunciones'!E60:E68)</f>
        <v>4</v>
      </c>
      <c r="D19" s="11">
        <f>SUM('[2]Descarga Defunciones'!F58,'[2]Descarga Defunciones'!F60:F68)</f>
        <v>5</v>
      </c>
      <c r="E19" s="11">
        <f>SUM('[2]Descarga Defunciones'!G58,'[2]Descarga Defunciones'!G60:G68)</f>
        <v>6</v>
      </c>
      <c r="F19" s="11">
        <f>SUM('[2]Descarga Defunciones'!H58,'[2]Descarga Defunciones'!H60:H68)</f>
        <v>7</v>
      </c>
      <c r="G19" s="11">
        <f>SUM('[2]Descarga Defunciones'!I58,'[2]Descarga Defunciones'!I60:I68)</f>
        <v>10</v>
      </c>
      <c r="H19" s="11">
        <f>SUM('[2]Descarga Defunciones'!J58,'[2]Descarga Defunciones'!J60:J68)</f>
        <v>10</v>
      </c>
      <c r="I19" s="11">
        <f>SUM('[2]Descarga Defunciones'!K58,'[2]Descarga Defunciones'!K60:K68)</f>
        <v>5</v>
      </c>
      <c r="J19" s="46">
        <f>SUM('[2]Descarga Defunciones'!L58,'[2]Descarga Defunciones'!L60:L68)</f>
        <v>8</v>
      </c>
      <c r="K19" s="11">
        <f>SUM('[2]Descarga Defunciones'!M58,'[2]Descarga Defunciones'!M60:M68)</f>
        <v>7</v>
      </c>
      <c r="L19" s="11">
        <f>SUM('[2]Descarga Defunciones'!N58,'[2]Descarga Defunciones'!N60:N68)</f>
        <v>6</v>
      </c>
      <c r="M19" s="11">
        <f>SUM('[2]Descarga Defunciones'!O58,'[2]Descarga Defunciones'!O60:O68)</f>
        <v>9</v>
      </c>
      <c r="N19" s="11">
        <f>SUM('[2]Descarga Defunciones'!P58,'[2]Descarga Defunciones'!P60:P68)</f>
        <v>7</v>
      </c>
      <c r="O19" s="11">
        <f>SUM('[2]Descarga Defunciones'!Q58,'[2]Descarga Defunciones'!Q60:Q68)</f>
        <v>5</v>
      </c>
      <c r="P19" s="11">
        <f>SUM('[2]Descarga Defunciones'!R58,'[2]Descarga Defunciones'!R60:R68)</f>
        <v>4</v>
      </c>
      <c r="Q19" s="11">
        <f>SUM('[2]Descarga Defunciones'!S58,'[2]Descarga Defunciones'!S60:S68)</f>
        <v>6</v>
      </c>
      <c r="R19" s="11">
        <f>SUM('[2]Descarga Defunciones'!T58,'[2]Descarga Defunciones'!T60:T68)</f>
        <v>4</v>
      </c>
      <c r="S19" s="11">
        <f>'[2]Descarga Defunciones'!U44</f>
        <v>2</v>
      </c>
    </row>
    <row r="20" spans="2:19" x14ac:dyDescent="0.25">
      <c r="B20" s="6" t="s">
        <v>53</v>
      </c>
      <c r="C20" s="48">
        <f>'[2]Descarga Defunciones'!E69</f>
        <v>10</v>
      </c>
      <c r="D20" s="11">
        <f>'[2]Descarga Defunciones'!F69</f>
        <v>18</v>
      </c>
      <c r="E20" s="11">
        <f>'[2]Descarga Defunciones'!G69</f>
        <v>12</v>
      </c>
      <c r="F20" s="11">
        <f>'[2]Descarga Defunciones'!H69</f>
        <v>25</v>
      </c>
      <c r="G20" s="11">
        <f>'[2]Descarga Defunciones'!I69</f>
        <v>15</v>
      </c>
      <c r="H20" s="11">
        <f>'[2]Descarga Defunciones'!J69</f>
        <v>17</v>
      </c>
      <c r="I20" s="11">
        <f>'[2]Descarga Defunciones'!K69</f>
        <v>14</v>
      </c>
      <c r="J20" s="46">
        <f>'[2]Descarga Defunciones'!L69</f>
        <v>17</v>
      </c>
      <c r="K20" s="11">
        <f>'[2]Descarga Defunciones'!M69</f>
        <v>20</v>
      </c>
      <c r="L20" s="11">
        <f>'[2]Descarga Defunciones'!N69</f>
        <v>22</v>
      </c>
      <c r="M20" s="11">
        <f>'[2]Descarga Defunciones'!O69</f>
        <v>19</v>
      </c>
      <c r="N20" s="11">
        <f>'[2]Descarga Defunciones'!P69</f>
        <v>15</v>
      </c>
      <c r="O20" s="11">
        <f>'[2]Descarga Defunciones'!Q69</f>
        <v>14</v>
      </c>
      <c r="P20" s="11">
        <f>'[2]Descarga Defunciones'!R69</f>
        <v>12</v>
      </c>
      <c r="Q20" s="11">
        <f>'[2]Descarga Defunciones'!S69</f>
        <v>12</v>
      </c>
      <c r="R20" s="11">
        <f>'[2]Descarga Defunciones'!T69</f>
        <v>10</v>
      </c>
      <c r="S20" s="11" t="str">
        <f>'[2]Descarga Defunciones'!U45</f>
        <v/>
      </c>
    </row>
    <row r="21" spans="2:19" x14ac:dyDescent="0.25">
      <c r="B21" s="6" t="s">
        <v>52</v>
      </c>
      <c r="C21" s="48">
        <f>'[2]Descarga Defunciones'!E70</f>
        <v>7</v>
      </c>
      <c r="D21" s="11">
        <f>'[2]Descarga Defunciones'!F70</f>
        <v>8</v>
      </c>
      <c r="E21" s="11">
        <f>'[2]Descarga Defunciones'!G70</f>
        <v>5</v>
      </c>
      <c r="F21" s="11">
        <f>'[2]Descarga Defunciones'!H70</f>
        <v>12</v>
      </c>
      <c r="G21" s="11">
        <f>'[2]Descarga Defunciones'!I70</f>
        <v>9</v>
      </c>
      <c r="H21" s="11">
        <f>'[2]Descarga Defunciones'!J70</f>
        <v>11</v>
      </c>
      <c r="I21" s="11">
        <f>'[2]Descarga Defunciones'!K70</f>
        <v>4</v>
      </c>
      <c r="J21" s="46">
        <f>'[2]Descarga Defunciones'!L70</f>
        <v>9</v>
      </c>
      <c r="K21" s="11">
        <f>'[2]Descarga Defunciones'!M70</f>
        <v>12</v>
      </c>
      <c r="L21" s="11">
        <f>'[2]Descarga Defunciones'!N70</f>
        <v>10</v>
      </c>
      <c r="M21" s="11">
        <f>'[2]Descarga Defunciones'!O70</f>
        <v>15</v>
      </c>
      <c r="N21" s="11">
        <f>'[2]Descarga Defunciones'!P70</f>
        <v>6</v>
      </c>
      <c r="O21" s="11">
        <f>'[2]Descarga Defunciones'!Q70</f>
        <v>10</v>
      </c>
      <c r="P21" s="11">
        <f>'[2]Descarga Defunciones'!R70</f>
        <v>11</v>
      </c>
      <c r="Q21" s="11">
        <f>'[2]Descarga Defunciones'!S70</f>
        <v>11</v>
      </c>
      <c r="R21" s="11">
        <f>'[2]Descarga Defunciones'!T70</f>
        <v>6</v>
      </c>
      <c r="S21" s="11">
        <f>'[2]Descarga Defunciones'!U46</f>
        <v>2</v>
      </c>
    </row>
    <row r="22" spans="2:19" x14ac:dyDescent="0.25">
      <c r="B22" s="6" t="s">
        <v>51</v>
      </c>
      <c r="C22" s="48">
        <f>'[2]Descarga Defunciones'!E71</f>
        <v>5</v>
      </c>
      <c r="D22" s="11">
        <f>'[2]Descarga Defunciones'!F71</f>
        <v>6</v>
      </c>
      <c r="E22" s="11">
        <f>'[2]Descarga Defunciones'!G71</f>
        <v>7</v>
      </c>
      <c r="F22" s="11" t="str">
        <f>'[2]Descarga Defunciones'!H71</f>
        <v/>
      </c>
      <c r="G22" s="11">
        <f>'[2]Descarga Defunciones'!I71</f>
        <v>6</v>
      </c>
      <c r="H22" s="11">
        <f>'[2]Descarga Defunciones'!J71</f>
        <v>9</v>
      </c>
      <c r="I22" s="11">
        <f>'[2]Descarga Defunciones'!K71</f>
        <v>7</v>
      </c>
      <c r="J22" s="46">
        <f>'[2]Descarga Defunciones'!L71</f>
        <v>8</v>
      </c>
      <c r="K22" s="11">
        <f>'[2]Descarga Defunciones'!M71</f>
        <v>7</v>
      </c>
      <c r="L22" s="11">
        <f>'[2]Descarga Defunciones'!N71</f>
        <v>4</v>
      </c>
      <c r="M22" s="11">
        <f>'[2]Descarga Defunciones'!O71</f>
        <v>7</v>
      </c>
      <c r="N22" s="11">
        <f>'[2]Descarga Defunciones'!P71</f>
        <v>9</v>
      </c>
      <c r="O22" s="11">
        <f>'[2]Descarga Defunciones'!Q71</f>
        <v>5</v>
      </c>
      <c r="P22" s="11">
        <f>'[2]Descarga Defunciones'!R71</f>
        <v>6</v>
      </c>
      <c r="Q22" s="11">
        <f>'[2]Descarga Defunciones'!S71</f>
        <v>6</v>
      </c>
      <c r="R22" s="11">
        <f>'[2]Descarga Defunciones'!T71</f>
        <v>5</v>
      </c>
      <c r="S22" s="11" t="str">
        <f>'[2]Descarga Defunciones'!U47</f>
        <v/>
      </c>
    </row>
    <row r="23" spans="2:19" x14ac:dyDescent="0.25">
      <c r="B23" s="6" t="s">
        <v>50</v>
      </c>
      <c r="C23" s="48">
        <f>'[2]Descarga Defunciones'!E72</f>
        <v>12</v>
      </c>
      <c r="D23" s="11">
        <f>'[2]Descarga Defunciones'!F72</f>
        <v>2</v>
      </c>
      <c r="E23" s="11">
        <f>'[2]Descarga Defunciones'!G72</f>
        <v>6</v>
      </c>
      <c r="F23" s="11">
        <f>'[2]Descarga Defunciones'!H72</f>
        <v>7</v>
      </c>
      <c r="G23" s="11">
        <f>'[2]Descarga Defunciones'!I72</f>
        <v>7</v>
      </c>
      <c r="H23" s="11">
        <f>'[2]Descarga Defunciones'!J72</f>
        <v>7</v>
      </c>
      <c r="I23" s="11">
        <f>'[2]Descarga Defunciones'!K72</f>
        <v>6</v>
      </c>
      <c r="J23" s="46">
        <f>'[2]Descarga Defunciones'!L72</f>
        <v>3</v>
      </c>
      <c r="K23" s="11">
        <f>'[2]Descarga Defunciones'!M72</f>
        <v>7</v>
      </c>
      <c r="L23" s="11">
        <f>'[2]Descarga Defunciones'!N72</f>
        <v>2</v>
      </c>
      <c r="M23" s="11">
        <f>'[2]Descarga Defunciones'!O72</f>
        <v>6</v>
      </c>
      <c r="N23" s="11">
        <f>'[2]Descarga Defunciones'!P72</f>
        <v>7</v>
      </c>
      <c r="O23" s="11">
        <f>'[2]Descarga Defunciones'!Q72</f>
        <v>7</v>
      </c>
      <c r="P23" s="11">
        <f>'[2]Descarga Defunciones'!R72</f>
        <v>4</v>
      </c>
      <c r="Q23" s="11">
        <f>'[2]Descarga Defunciones'!S72</f>
        <v>1</v>
      </c>
      <c r="R23" s="11">
        <f>'[2]Descarga Defunciones'!T72</f>
        <v>8</v>
      </c>
      <c r="S23" s="11">
        <f>'[2]Descarga Defunciones'!U48</f>
        <v>2</v>
      </c>
    </row>
    <row r="24" spans="2:19" x14ac:dyDescent="0.25">
      <c r="B24" s="6" t="s">
        <v>49</v>
      </c>
      <c r="C24" s="48">
        <f>'[2]Descarga Defunciones'!E73</f>
        <v>8</v>
      </c>
      <c r="D24" s="11">
        <f>'[2]Descarga Defunciones'!F73</f>
        <v>3</v>
      </c>
      <c r="E24" s="11">
        <f>'[2]Descarga Defunciones'!G73</f>
        <v>3</v>
      </c>
      <c r="F24" s="11">
        <f>'[2]Descarga Defunciones'!H73</f>
        <v>3</v>
      </c>
      <c r="G24" s="11">
        <f>'[2]Descarga Defunciones'!I73</f>
        <v>1</v>
      </c>
      <c r="H24" s="11">
        <f>'[2]Descarga Defunciones'!J73</f>
        <v>6</v>
      </c>
      <c r="I24" s="11">
        <f>'[2]Descarga Defunciones'!K73</f>
        <v>3</v>
      </c>
      <c r="J24" s="46">
        <f>'[2]Descarga Defunciones'!L73</f>
        <v>3</v>
      </c>
      <c r="K24" s="11">
        <f>'[2]Descarga Defunciones'!M73</f>
        <v>6</v>
      </c>
      <c r="L24" s="11">
        <f>'[2]Descarga Defunciones'!N73</f>
        <v>3</v>
      </c>
      <c r="M24" s="11">
        <f>'[2]Descarga Defunciones'!O73</f>
        <v>6</v>
      </c>
      <c r="N24" s="11">
        <f>'[2]Descarga Defunciones'!P73</f>
        <v>4</v>
      </c>
      <c r="O24" s="11">
        <f>'[2]Descarga Defunciones'!Q73</f>
        <v>6</v>
      </c>
      <c r="P24" s="11">
        <f>'[2]Descarga Defunciones'!R73</f>
        <v>5</v>
      </c>
      <c r="Q24" s="11">
        <f>'[2]Descarga Defunciones'!S73</f>
        <v>6</v>
      </c>
      <c r="R24" s="11">
        <f>'[2]Descarga Defunciones'!T73</f>
        <v>3</v>
      </c>
      <c r="S24" s="11">
        <f>'[2]Descarga Defunciones'!U49</f>
        <v>1</v>
      </c>
    </row>
    <row r="25" spans="2:19" x14ac:dyDescent="0.25">
      <c r="B25" s="6" t="s">
        <v>48</v>
      </c>
      <c r="C25" s="48">
        <f>'[2]Descarga Defunciones'!E74</f>
        <v>5</v>
      </c>
      <c r="D25" s="11">
        <f>'[2]Descarga Defunciones'!F74</f>
        <v>2</v>
      </c>
      <c r="E25" s="11">
        <f>'[2]Descarga Defunciones'!G74</f>
        <v>9</v>
      </c>
      <c r="F25" s="11">
        <f>'[2]Descarga Defunciones'!H74</f>
        <v>7</v>
      </c>
      <c r="G25" s="11">
        <f>'[2]Descarga Defunciones'!I74</f>
        <v>3</v>
      </c>
      <c r="H25" s="11">
        <f>'[2]Descarga Defunciones'!J74</f>
        <v>3</v>
      </c>
      <c r="I25" s="11">
        <f>'[2]Descarga Defunciones'!K74</f>
        <v>1</v>
      </c>
      <c r="J25" s="46">
        <f>'[2]Descarga Defunciones'!L74</f>
        <v>6</v>
      </c>
      <c r="K25" s="11">
        <f>'[2]Descarga Defunciones'!M74</f>
        <v>4</v>
      </c>
      <c r="L25" s="11">
        <f>'[2]Descarga Defunciones'!N74</f>
        <v>1</v>
      </c>
      <c r="M25" s="11">
        <f>'[2]Descarga Defunciones'!O74</f>
        <v>2</v>
      </c>
      <c r="N25" s="11">
        <f>'[2]Descarga Defunciones'!P74</f>
        <v>6</v>
      </c>
      <c r="O25" s="11">
        <f>'[2]Descarga Defunciones'!Q74</f>
        <v>3</v>
      </c>
      <c r="P25" s="11">
        <f>'[2]Descarga Defunciones'!R74</f>
        <v>1</v>
      </c>
      <c r="Q25" s="11">
        <f>'[2]Descarga Defunciones'!S74</f>
        <v>2</v>
      </c>
      <c r="R25" s="11" t="str">
        <f>'[2]Descarga Defunciones'!T74</f>
        <v/>
      </c>
      <c r="S25" s="11" t="str">
        <f>'[2]Descarga Defunciones'!U50</f>
        <v/>
      </c>
    </row>
    <row r="26" spans="2:19" x14ac:dyDescent="0.25">
      <c r="B26" s="6" t="s">
        <v>47</v>
      </c>
      <c r="C26" s="48">
        <f>'[2]Descarga Defunciones'!E75</f>
        <v>3</v>
      </c>
      <c r="D26" s="11">
        <f>'[2]Descarga Defunciones'!F75</f>
        <v>4</v>
      </c>
      <c r="E26" s="11">
        <f>'[2]Descarga Defunciones'!G75</f>
        <v>3</v>
      </c>
      <c r="F26" s="11">
        <f>'[2]Descarga Defunciones'!H75</f>
        <v>1</v>
      </c>
      <c r="G26" s="11">
        <f>'[2]Descarga Defunciones'!I75</f>
        <v>9</v>
      </c>
      <c r="H26" s="11">
        <f>'[2]Descarga Defunciones'!J75</f>
        <v>2</v>
      </c>
      <c r="I26" s="11">
        <f>'[2]Descarga Defunciones'!K75</f>
        <v>2</v>
      </c>
      <c r="J26" s="46">
        <f>'[2]Descarga Defunciones'!L75</f>
        <v>1</v>
      </c>
      <c r="K26" s="11">
        <f>'[2]Descarga Defunciones'!M75</f>
        <v>2</v>
      </c>
      <c r="L26" s="11">
        <f>'[2]Descarga Defunciones'!N75</f>
        <v>3</v>
      </c>
      <c r="M26" s="11">
        <f>'[2]Descarga Defunciones'!O75</f>
        <v>3</v>
      </c>
      <c r="N26" s="11">
        <f>'[2]Descarga Defunciones'!P75</f>
        <v>5</v>
      </c>
      <c r="O26" s="11">
        <f>'[2]Descarga Defunciones'!Q75</f>
        <v>3</v>
      </c>
      <c r="P26" s="11">
        <f>'[2]Descarga Defunciones'!R75</f>
        <v>2</v>
      </c>
      <c r="Q26" s="11">
        <f>'[2]Descarga Defunciones'!S75</f>
        <v>1</v>
      </c>
      <c r="R26" s="11">
        <f>'[2]Descarga Defunciones'!T75</f>
        <v>1</v>
      </c>
      <c r="S26" s="11">
        <f>'[2]Descarga Defunciones'!U51</f>
        <v>3</v>
      </c>
    </row>
    <row r="27" spans="2:19" x14ac:dyDescent="0.25">
      <c r="B27" s="6" t="s">
        <v>46</v>
      </c>
      <c r="C27" s="48">
        <f>'[2]Descarga Defunciones'!E76</f>
        <v>4</v>
      </c>
      <c r="D27" s="11">
        <f>'[2]Descarga Defunciones'!F76</f>
        <v>3</v>
      </c>
      <c r="E27" s="11">
        <f>'[2]Descarga Defunciones'!G76</f>
        <v>3</v>
      </c>
      <c r="F27" s="11">
        <f>'[2]Descarga Defunciones'!H76</f>
        <v>3</v>
      </c>
      <c r="G27" s="11">
        <f>'[2]Descarga Defunciones'!I76</f>
        <v>1</v>
      </c>
      <c r="H27" s="11">
        <f>'[2]Descarga Defunciones'!J76</f>
        <v>2</v>
      </c>
      <c r="I27" s="11">
        <f>'[2]Descarga Defunciones'!K76</f>
        <v>5</v>
      </c>
      <c r="J27" s="46" t="str">
        <f>'[2]Descarga Defunciones'!L76</f>
        <v/>
      </c>
      <c r="K27" s="11">
        <f>'[2]Descarga Defunciones'!M76</f>
        <v>3</v>
      </c>
      <c r="L27" s="11">
        <f>'[2]Descarga Defunciones'!N76</f>
        <v>4</v>
      </c>
      <c r="M27" s="11">
        <f>'[2]Descarga Defunciones'!O76</f>
        <v>1</v>
      </c>
      <c r="N27" s="11" t="str">
        <f>'[2]Descarga Defunciones'!P76</f>
        <v/>
      </c>
      <c r="O27" s="11" t="str">
        <f>'[2]Descarga Defunciones'!Q76</f>
        <v/>
      </c>
      <c r="P27" s="11">
        <f>'[2]Descarga Defunciones'!R76</f>
        <v>5</v>
      </c>
      <c r="Q27" s="11">
        <f>'[2]Descarga Defunciones'!S76</f>
        <v>2</v>
      </c>
      <c r="R27" s="11">
        <f>'[2]Descarga Defunciones'!T76</f>
        <v>1</v>
      </c>
      <c r="S27" s="11" t="str">
        <f>'[2]Descarga Defunciones'!U52</f>
        <v/>
      </c>
    </row>
    <row r="28" spans="2:19" x14ac:dyDescent="0.25">
      <c r="B28" s="6" t="s">
        <v>45</v>
      </c>
      <c r="C28" s="48" t="str">
        <f>'[2]Descarga Defunciones'!E77</f>
        <v/>
      </c>
      <c r="D28" s="11">
        <f>'[2]Descarga Defunciones'!F77</f>
        <v>1</v>
      </c>
      <c r="E28" s="11">
        <f>'[2]Descarga Defunciones'!G77</f>
        <v>2</v>
      </c>
      <c r="F28" s="11">
        <f>'[2]Descarga Defunciones'!H77</f>
        <v>3</v>
      </c>
      <c r="G28" s="11" t="str">
        <f>'[2]Descarga Defunciones'!I77</f>
        <v/>
      </c>
      <c r="H28" s="11" t="str">
        <f>'[2]Descarga Defunciones'!J77</f>
        <v/>
      </c>
      <c r="I28" s="11">
        <f>'[2]Descarga Defunciones'!K77</f>
        <v>2</v>
      </c>
      <c r="J28" s="46">
        <f>'[2]Descarga Defunciones'!L77</f>
        <v>2</v>
      </c>
      <c r="K28" s="11">
        <f>'[2]Descarga Defunciones'!M77</f>
        <v>2</v>
      </c>
      <c r="L28" s="11">
        <f>'[2]Descarga Defunciones'!N77</f>
        <v>1</v>
      </c>
      <c r="M28" s="11">
        <f>'[2]Descarga Defunciones'!O77</f>
        <v>1</v>
      </c>
      <c r="N28" s="11">
        <f>'[2]Descarga Defunciones'!P77</f>
        <v>3</v>
      </c>
      <c r="O28" s="11" t="str">
        <f>'[2]Descarga Defunciones'!Q77</f>
        <v/>
      </c>
      <c r="P28" s="11">
        <f>'[2]Descarga Defunciones'!R77</f>
        <v>2</v>
      </c>
      <c r="Q28" s="11">
        <f>'[2]Descarga Defunciones'!S77</f>
        <v>4</v>
      </c>
      <c r="R28" s="11">
        <f>'[2]Descarga Defunciones'!T77</f>
        <v>1</v>
      </c>
      <c r="S28" s="11" t="str">
        <f>'[2]Descarga Defunciones'!U53</f>
        <v/>
      </c>
    </row>
    <row r="29" spans="2:19" x14ac:dyDescent="0.25">
      <c r="B29" s="6" t="s">
        <v>44</v>
      </c>
      <c r="C29" s="48">
        <f>'[2]Descarga Defunciones'!E78</f>
        <v>2</v>
      </c>
      <c r="D29" s="11">
        <f>'[2]Descarga Defunciones'!F78</f>
        <v>2</v>
      </c>
      <c r="E29" s="11">
        <f>'[2]Descarga Defunciones'!G78</f>
        <v>2</v>
      </c>
      <c r="F29" s="11" t="str">
        <f>'[2]Descarga Defunciones'!H78</f>
        <v/>
      </c>
      <c r="G29" s="11">
        <f>'[2]Descarga Defunciones'!I78</f>
        <v>1</v>
      </c>
      <c r="H29" s="11">
        <f>'[2]Descarga Defunciones'!J78</f>
        <v>3</v>
      </c>
      <c r="I29" s="11">
        <f>'[2]Descarga Defunciones'!K78</f>
        <v>1</v>
      </c>
      <c r="J29" s="46">
        <f>'[2]Descarga Defunciones'!L78</f>
        <v>5</v>
      </c>
      <c r="K29" s="11" t="str">
        <f>'[2]Descarga Defunciones'!M78</f>
        <v/>
      </c>
      <c r="L29" s="11" t="str">
        <f>'[2]Descarga Defunciones'!N78</f>
        <v/>
      </c>
      <c r="M29" s="11" t="str">
        <f>'[2]Descarga Defunciones'!O78</f>
        <v/>
      </c>
      <c r="N29" s="11">
        <f>'[2]Descarga Defunciones'!P78</f>
        <v>2</v>
      </c>
      <c r="O29" s="11" t="str">
        <f>'[2]Descarga Defunciones'!Q78</f>
        <v/>
      </c>
      <c r="P29" s="11">
        <f>'[2]Descarga Defunciones'!R78</f>
        <v>1</v>
      </c>
      <c r="Q29" s="11">
        <f>'[2]Descarga Defunciones'!S78</f>
        <v>1</v>
      </c>
      <c r="R29" s="11" t="str">
        <f>'[2]Descarga Defunciones'!T78</f>
        <v/>
      </c>
      <c r="S29" s="11" t="str">
        <f>'[2]Descarga Defunciones'!U54</f>
        <v/>
      </c>
    </row>
    <row r="30" spans="2:19" x14ac:dyDescent="0.25">
      <c r="B30" s="6" t="s">
        <v>43</v>
      </c>
      <c r="C30" s="48">
        <f>SUM('[2]Descarga Defunciones'!E79:E80)</f>
        <v>2</v>
      </c>
      <c r="D30" s="11">
        <f>SUM('[2]Descarga Defunciones'!F79:F80)</f>
        <v>1</v>
      </c>
      <c r="E30" s="11">
        <f>SUM('[2]Descarga Defunciones'!G79:G80)</f>
        <v>1</v>
      </c>
      <c r="F30" s="11">
        <f>SUM('[2]Descarga Defunciones'!H79:H80)</f>
        <v>1</v>
      </c>
      <c r="G30" s="11">
        <f>SUM('[2]Descarga Defunciones'!I79:I80)</f>
        <v>1</v>
      </c>
      <c r="H30" s="11">
        <f>SUM('[2]Descarga Defunciones'!J79:J80)</f>
        <v>1</v>
      </c>
      <c r="I30" s="11">
        <f>SUM('[2]Descarga Defunciones'!K79:K80)</f>
        <v>0</v>
      </c>
      <c r="J30" s="46">
        <f>SUM('[2]Descarga Defunciones'!L79:L80)</f>
        <v>3</v>
      </c>
      <c r="K30" s="11">
        <f>SUM('[2]Descarga Defunciones'!M79:M80)</f>
        <v>1</v>
      </c>
      <c r="L30" s="11">
        <f>SUM('[2]Descarga Defunciones'!N79:N80)</f>
        <v>2</v>
      </c>
      <c r="M30" s="11">
        <f>SUM('[2]Descarga Defunciones'!O79:O80)</f>
        <v>0</v>
      </c>
      <c r="N30" s="11">
        <f>SUM('[2]Descarga Defunciones'!P79:P80)</f>
        <v>1</v>
      </c>
      <c r="O30" s="11">
        <f>SUM('[2]Descarga Defunciones'!Q79:Q80)</f>
        <v>0</v>
      </c>
      <c r="P30" s="11">
        <f>SUM('[2]Descarga Defunciones'!R79:R80)</f>
        <v>1</v>
      </c>
      <c r="Q30" s="11">
        <f>SUM('[2]Descarga Defunciones'!S79:S80)</f>
        <v>0</v>
      </c>
      <c r="R30" s="11">
        <f>SUM('[2]Descarga Defunciones'!T79:T80)</f>
        <v>1</v>
      </c>
      <c r="S30" s="11">
        <f>'[2]Descarga Defunciones'!U55</f>
        <v>2</v>
      </c>
    </row>
    <row r="31" spans="2:19" x14ac:dyDescent="0.25">
      <c r="B31" s="6" t="s">
        <v>42</v>
      </c>
      <c r="C31" s="47">
        <f>'[2]Descarga Defunciones'!E82</f>
        <v>11</v>
      </c>
      <c r="D31" s="11">
        <f>'[2]Descarga Defunciones'!F82</f>
        <v>10</v>
      </c>
      <c r="E31" s="11">
        <f>'[2]Descarga Defunciones'!G82</f>
        <v>11</v>
      </c>
      <c r="F31" s="11">
        <f>'[2]Descarga Defunciones'!H82</f>
        <v>19</v>
      </c>
      <c r="G31" s="11">
        <f>'[2]Descarga Defunciones'!I82</f>
        <v>5</v>
      </c>
      <c r="H31" s="11">
        <f>'[2]Descarga Defunciones'!J82</f>
        <v>11</v>
      </c>
      <c r="I31" s="11">
        <f>'[2]Descarga Defunciones'!K82</f>
        <v>20</v>
      </c>
      <c r="J31" s="46">
        <f>'[2]Descarga Defunciones'!L82</f>
        <v>12</v>
      </c>
      <c r="K31" s="11">
        <f>'[2]Descarga Defunciones'!M82</f>
        <v>23</v>
      </c>
      <c r="L31" s="11">
        <f>'[2]Descarga Defunciones'!N82</f>
        <v>9</v>
      </c>
      <c r="M31" s="11">
        <f>'[2]Descarga Defunciones'!O82</f>
        <v>9</v>
      </c>
      <c r="N31" s="11">
        <f>'[2]Descarga Defunciones'!P82</f>
        <v>12</v>
      </c>
      <c r="O31" s="11">
        <f>'[2]Descarga Defunciones'!Q82</f>
        <v>9</v>
      </c>
      <c r="P31" s="11">
        <f>'[2]Descarga Defunciones'!R82</f>
        <v>11</v>
      </c>
      <c r="Q31" s="11">
        <f>'[2]Descarga Defunciones'!S82</f>
        <v>14</v>
      </c>
      <c r="R31" s="11">
        <f>'[2]Descarga Defunciones'!T82</f>
        <v>7</v>
      </c>
      <c r="S31" s="11" t="str">
        <f>'[2]Descarga Defunciones'!U56</f>
        <v/>
      </c>
    </row>
    <row r="32" spans="2:19" x14ac:dyDescent="0.25">
      <c r="B32" s="6" t="s">
        <v>41</v>
      </c>
      <c r="C32" s="47">
        <f>'[2]Descarga Defunciones'!E83</f>
        <v>13</v>
      </c>
      <c r="D32" s="11">
        <f>'[2]Descarga Defunciones'!F83</f>
        <v>8</v>
      </c>
      <c r="E32" s="11">
        <f>'[2]Descarga Defunciones'!G83</f>
        <v>12</v>
      </c>
      <c r="F32" s="11">
        <f>'[2]Descarga Defunciones'!H83</f>
        <v>11</v>
      </c>
      <c r="G32" s="11">
        <f>'[2]Descarga Defunciones'!I83</f>
        <v>6</v>
      </c>
      <c r="H32" s="11">
        <f>'[2]Descarga Defunciones'!J83</f>
        <v>9</v>
      </c>
      <c r="I32" s="11">
        <f>'[2]Descarga Defunciones'!K83</f>
        <v>12</v>
      </c>
      <c r="J32" s="46">
        <f>'[2]Descarga Defunciones'!L83</f>
        <v>7</v>
      </c>
      <c r="K32" s="11">
        <f>'[2]Descarga Defunciones'!M83</f>
        <v>4</v>
      </c>
      <c r="L32" s="11">
        <f>'[2]Descarga Defunciones'!N83</f>
        <v>7</v>
      </c>
      <c r="M32" s="11">
        <f>'[2]Descarga Defunciones'!O83</f>
        <v>4</v>
      </c>
      <c r="N32" s="11">
        <f>'[2]Descarga Defunciones'!P83</f>
        <v>7</v>
      </c>
      <c r="O32" s="11">
        <f>'[2]Descarga Defunciones'!Q83</f>
        <v>9</v>
      </c>
      <c r="P32" s="11">
        <f>'[2]Descarga Defunciones'!R83</f>
        <v>6</v>
      </c>
      <c r="Q32" s="11">
        <f>'[2]Descarga Defunciones'!S83</f>
        <v>6</v>
      </c>
      <c r="R32" s="11">
        <f>'[2]Descarga Defunciones'!T83</f>
        <v>2</v>
      </c>
      <c r="S32" s="11">
        <f>'[2]Descarga Defunciones'!U57</f>
        <v>1</v>
      </c>
    </row>
    <row r="33" spans="2:19" x14ac:dyDescent="0.25">
      <c r="B33" s="6" t="s">
        <v>40</v>
      </c>
      <c r="C33" s="47">
        <f>'[2]Descarga Defunciones'!E84</f>
        <v>9</v>
      </c>
      <c r="D33" s="11">
        <f>'[2]Descarga Defunciones'!F84</f>
        <v>7</v>
      </c>
      <c r="E33" s="11">
        <f>'[2]Descarga Defunciones'!G84</f>
        <v>7</v>
      </c>
      <c r="F33" s="11">
        <f>'[2]Descarga Defunciones'!H84</f>
        <v>9</v>
      </c>
      <c r="G33" s="11">
        <f>'[2]Descarga Defunciones'!I84</f>
        <v>8</v>
      </c>
      <c r="H33" s="11">
        <f>'[2]Descarga Defunciones'!J84</f>
        <v>8</v>
      </c>
      <c r="I33" s="11">
        <f>'[2]Descarga Defunciones'!K84</f>
        <v>4</v>
      </c>
      <c r="J33" s="46">
        <f>'[2]Descarga Defunciones'!L84</f>
        <v>9</v>
      </c>
      <c r="K33" s="11">
        <f>'[2]Descarga Defunciones'!M84</f>
        <v>3</v>
      </c>
      <c r="L33" s="11">
        <f>'[2]Descarga Defunciones'!N84</f>
        <v>2</v>
      </c>
      <c r="M33" s="11">
        <f>'[2]Descarga Defunciones'!O84</f>
        <v>4</v>
      </c>
      <c r="N33" s="11">
        <f>'[2]Descarga Defunciones'!P84</f>
        <v>5</v>
      </c>
      <c r="O33" s="11">
        <f>'[2]Descarga Defunciones'!Q84</f>
        <v>1</v>
      </c>
      <c r="P33" s="11">
        <f>'[2]Descarga Defunciones'!R84</f>
        <v>4</v>
      </c>
      <c r="Q33" s="11">
        <f>'[2]Descarga Defunciones'!S84</f>
        <v>1</v>
      </c>
      <c r="R33" s="11">
        <f>'[2]Descarga Defunciones'!T84</f>
        <v>4</v>
      </c>
      <c r="S33" s="11" t="str">
        <f>'[2]Descarga Defunciones'!U58</f>
        <v/>
      </c>
    </row>
    <row r="34" spans="2:19" x14ac:dyDescent="0.25">
      <c r="B34" s="6" t="s">
        <v>39</v>
      </c>
      <c r="C34" s="47">
        <f>'[2]Descarga Defunciones'!E85</f>
        <v>5</v>
      </c>
      <c r="D34" s="11">
        <f>'[2]Descarga Defunciones'!F85</f>
        <v>3</v>
      </c>
      <c r="E34" s="11">
        <f>'[2]Descarga Defunciones'!G85</f>
        <v>2</v>
      </c>
      <c r="F34" s="11" t="str">
        <f>'[2]Descarga Defunciones'!H85</f>
        <v/>
      </c>
      <c r="G34" s="11">
        <f>'[2]Descarga Defunciones'!I85</f>
        <v>7</v>
      </c>
      <c r="H34" s="11">
        <f>'[2]Descarga Defunciones'!J85</f>
        <v>8</v>
      </c>
      <c r="I34" s="11">
        <f>'[2]Descarga Defunciones'!K85</f>
        <v>1</v>
      </c>
      <c r="J34" s="46">
        <f>'[2]Descarga Defunciones'!L85</f>
        <v>3</v>
      </c>
      <c r="K34" s="11">
        <f>'[2]Descarga Defunciones'!M85</f>
        <v>3</v>
      </c>
      <c r="L34" s="11">
        <f>'[2]Descarga Defunciones'!N85</f>
        <v>5</v>
      </c>
      <c r="M34" s="11">
        <f>'[2]Descarga Defunciones'!O85</f>
        <v>6</v>
      </c>
      <c r="N34" s="11">
        <f>'[2]Descarga Defunciones'!P85</f>
        <v>6</v>
      </c>
      <c r="O34" s="11">
        <f>'[2]Descarga Defunciones'!Q85</f>
        <v>6</v>
      </c>
      <c r="P34" s="11">
        <f>'[2]Descarga Defunciones'!R85</f>
        <v>5</v>
      </c>
      <c r="Q34" s="11">
        <f>'[2]Descarga Defunciones'!S85</f>
        <v>5</v>
      </c>
      <c r="R34" s="11">
        <f>'[2]Descarga Defunciones'!T85</f>
        <v>2</v>
      </c>
      <c r="S34" s="11">
        <f>'[2]Descarga Defunciones'!U59</f>
        <v>4</v>
      </c>
    </row>
    <row r="35" spans="2:19" x14ac:dyDescent="0.25">
      <c r="B35" s="6" t="s">
        <v>38</v>
      </c>
      <c r="C35" s="46">
        <f>'[2]Descarga Defunciones'!E86</f>
        <v>16</v>
      </c>
      <c r="D35" s="11">
        <f>'[2]Descarga Defunciones'!F86</f>
        <v>21</v>
      </c>
      <c r="E35" s="11">
        <f>'[2]Descarga Defunciones'!G86</f>
        <v>12</v>
      </c>
      <c r="F35" s="11">
        <f>'[2]Descarga Defunciones'!H86</f>
        <v>16</v>
      </c>
      <c r="G35" s="11">
        <f>'[2]Descarga Defunciones'!I86</f>
        <v>10</v>
      </c>
      <c r="H35" s="11">
        <f>'[2]Descarga Defunciones'!J86</f>
        <v>19</v>
      </c>
      <c r="I35" s="11">
        <f>'[2]Descarga Defunciones'!K86</f>
        <v>22</v>
      </c>
      <c r="J35" s="46">
        <f>'[2]Descarga Defunciones'!L86</f>
        <v>10</v>
      </c>
      <c r="K35" s="11">
        <f>'[2]Descarga Defunciones'!M86</f>
        <v>12</v>
      </c>
      <c r="L35" s="11">
        <f>'[2]Descarga Defunciones'!N86</f>
        <v>12</v>
      </c>
      <c r="M35" s="11">
        <f>'[2]Descarga Defunciones'!O86</f>
        <v>15</v>
      </c>
      <c r="N35" s="11">
        <f>'[2]Descarga Defunciones'!P86</f>
        <v>17</v>
      </c>
      <c r="O35" s="11">
        <f>'[2]Descarga Defunciones'!Q86</f>
        <v>11</v>
      </c>
      <c r="P35" s="11">
        <f>'[2]Descarga Defunciones'!R86</f>
        <v>18</v>
      </c>
      <c r="Q35" s="11">
        <f>'[2]Descarga Defunciones'!S86</f>
        <v>15</v>
      </c>
      <c r="R35" s="11">
        <f>'[2]Descarga Defunciones'!T86</f>
        <v>9</v>
      </c>
      <c r="S35" s="11">
        <f>'[2]Descarga Defunciones'!U60</f>
        <v>1</v>
      </c>
    </row>
    <row r="36" spans="2:19" x14ac:dyDescent="0.25">
      <c r="B36" s="6" t="s">
        <v>37</v>
      </c>
      <c r="C36" s="46">
        <f>'[2]Descarga Defunciones'!E87</f>
        <v>24</v>
      </c>
      <c r="D36" s="11">
        <f>'[2]Descarga Defunciones'!F87</f>
        <v>20</v>
      </c>
      <c r="E36" s="11">
        <f>'[2]Descarga Defunciones'!G87</f>
        <v>17</v>
      </c>
      <c r="F36" s="11">
        <f>'[2]Descarga Defunciones'!H87</f>
        <v>18</v>
      </c>
      <c r="G36" s="11">
        <f>'[2]Descarga Defunciones'!I87</f>
        <v>26</v>
      </c>
      <c r="H36" s="11">
        <f>'[2]Descarga Defunciones'!J87</f>
        <v>16</v>
      </c>
      <c r="I36" s="11">
        <f>'[2]Descarga Defunciones'!K87</f>
        <v>16</v>
      </c>
      <c r="J36" s="46">
        <f>'[2]Descarga Defunciones'!L87</f>
        <v>24</v>
      </c>
      <c r="K36" s="11">
        <f>'[2]Descarga Defunciones'!M87</f>
        <v>10</v>
      </c>
      <c r="L36" s="11">
        <f>'[2]Descarga Defunciones'!N87</f>
        <v>23</v>
      </c>
      <c r="M36" s="11">
        <f>'[2]Descarga Defunciones'!O87</f>
        <v>19</v>
      </c>
      <c r="N36" s="11">
        <f>'[2]Descarga Defunciones'!P87</f>
        <v>19</v>
      </c>
      <c r="O36" s="11">
        <f>'[2]Descarga Defunciones'!Q87</f>
        <v>22</v>
      </c>
      <c r="P36" s="11">
        <f>'[2]Descarga Defunciones'!R87</f>
        <v>18</v>
      </c>
      <c r="Q36" s="11">
        <f>'[2]Descarga Defunciones'!S87</f>
        <v>13</v>
      </c>
      <c r="R36" s="11">
        <f>'[2]Descarga Defunciones'!T87</f>
        <v>15</v>
      </c>
      <c r="S36" s="11">
        <f>'[2]Descarga Defunciones'!U61</f>
        <v>1</v>
      </c>
    </row>
    <row r="37" spans="2:19" x14ac:dyDescent="0.25">
      <c r="B37" s="6" t="s">
        <v>36</v>
      </c>
      <c r="C37" s="46">
        <f>'[2]Descarga Defunciones'!E88</f>
        <v>27</v>
      </c>
      <c r="D37" s="11">
        <f>'[2]Descarga Defunciones'!F88</f>
        <v>29</v>
      </c>
      <c r="E37" s="11">
        <f>'[2]Descarga Defunciones'!G88</f>
        <v>33</v>
      </c>
      <c r="F37" s="11">
        <f>'[2]Descarga Defunciones'!H88</f>
        <v>27</v>
      </c>
      <c r="G37" s="11">
        <f>'[2]Descarga Defunciones'!I88</f>
        <v>59</v>
      </c>
      <c r="H37" s="11">
        <f>'[2]Descarga Defunciones'!J88</f>
        <v>30</v>
      </c>
      <c r="I37" s="11">
        <f>'[2]Descarga Defunciones'!K88</f>
        <v>31</v>
      </c>
      <c r="J37" s="46">
        <f>'[2]Descarga Defunciones'!L88</f>
        <v>44</v>
      </c>
      <c r="K37" s="11">
        <f>'[2]Descarga Defunciones'!M88</f>
        <v>38</v>
      </c>
      <c r="L37" s="11">
        <f>'[2]Descarga Defunciones'!N88</f>
        <v>27</v>
      </c>
      <c r="M37" s="11">
        <f>'[2]Descarga Defunciones'!O88</f>
        <v>34</v>
      </c>
      <c r="N37" s="11">
        <f>'[2]Descarga Defunciones'!P88</f>
        <v>38</v>
      </c>
      <c r="O37" s="11">
        <f>'[2]Descarga Defunciones'!Q88</f>
        <v>49</v>
      </c>
      <c r="P37" s="11">
        <f>'[2]Descarga Defunciones'!R88</f>
        <v>44</v>
      </c>
      <c r="Q37" s="11">
        <f>'[2]Descarga Defunciones'!S88</f>
        <v>56</v>
      </c>
      <c r="R37" s="11">
        <f>'[2]Descarga Defunciones'!T88</f>
        <v>43</v>
      </c>
      <c r="S37" s="11" t="str">
        <f>'[2]Descarga Defunciones'!U62</f>
        <v/>
      </c>
    </row>
    <row r="38" spans="2:19" x14ac:dyDescent="0.25">
      <c r="B38" s="6" t="s">
        <v>35</v>
      </c>
      <c r="C38" s="46">
        <f>'[2]Descarga Defunciones'!E89</f>
        <v>26</v>
      </c>
      <c r="D38" s="11">
        <f>'[2]Descarga Defunciones'!F89</f>
        <v>40</v>
      </c>
      <c r="E38" s="11">
        <f>'[2]Descarga Defunciones'!G89</f>
        <v>31</v>
      </c>
      <c r="F38" s="11">
        <f>'[2]Descarga Defunciones'!H89</f>
        <v>46</v>
      </c>
      <c r="G38" s="11">
        <f>'[2]Descarga Defunciones'!I89</f>
        <v>56</v>
      </c>
      <c r="H38" s="11">
        <f>'[2]Descarga Defunciones'!J89</f>
        <v>36</v>
      </c>
      <c r="I38" s="11">
        <f>'[2]Descarga Defunciones'!K89</f>
        <v>41</v>
      </c>
      <c r="J38" s="46">
        <f>'[2]Descarga Defunciones'!L89</f>
        <v>55</v>
      </c>
      <c r="K38" s="11">
        <f>'[2]Descarga Defunciones'!M89</f>
        <v>47</v>
      </c>
      <c r="L38" s="11">
        <f>'[2]Descarga Defunciones'!N89</f>
        <v>36</v>
      </c>
      <c r="M38" s="11">
        <f>'[2]Descarga Defunciones'!O89</f>
        <v>38</v>
      </c>
      <c r="N38" s="11">
        <f>'[2]Descarga Defunciones'!P89</f>
        <v>50</v>
      </c>
      <c r="O38" s="11">
        <f>'[2]Descarga Defunciones'!Q89</f>
        <v>45</v>
      </c>
      <c r="P38" s="11">
        <f>'[2]Descarga Defunciones'!R89</f>
        <v>45</v>
      </c>
      <c r="Q38" s="11">
        <f>'[2]Descarga Defunciones'!S89</f>
        <v>46</v>
      </c>
      <c r="R38" s="11">
        <f>'[2]Descarga Defunciones'!T89</f>
        <v>65</v>
      </c>
      <c r="S38" s="11">
        <f>'[2]Descarga Defunciones'!U63</f>
        <v>1</v>
      </c>
    </row>
    <row r="39" spans="2:19" x14ac:dyDescent="0.25">
      <c r="B39" s="6" t="s">
        <v>34</v>
      </c>
      <c r="C39" s="46">
        <f>'[2]Descarga Defunciones'!E90</f>
        <v>32</v>
      </c>
      <c r="D39" s="11">
        <f>'[2]Descarga Defunciones'!F90</f>
        <v>29</v>
      </c>
      <c r="E39" s="11">
        <f>'[2]Descarga Defunciones'!G90</f>
        <v>29</v>
      </c>
      <c r="F39" s="11">
        <f>'[2]Descarga Defunciones'!H90</f>
        <v>32</v>
      </c>
      <c r="G39" s="11">
        <f>'[2]Descarga Defunciones'!I90</f>
        <v>34</v>
      </c>
      <c r="H39" s="11">
        <f>'[2]Descarga Defunciones'!J90</f>
        <v>41</v>
      </c>
      <c r="I39" s="11">
        <f>'[2]Descarga Defunciones'!K90</f>
        <v>44</v>
      </c>
      <c r="J39" s="46">
        <f>'[2]Descarga Defunciones'!L90</f>
        <v>31</v>
      </c>
      <c r="K39" s="11">
        <f>'[2]Descarga Defunciones'!M90</f>
        <v>37</v>
      </c>
      <c r="L39" s="11">
        <f>'[2]Descarga Defunciones'!N90</f>
        <v>40</v>
      </c>
      <c r="M39" s="11">
        <f>'[2]Descarga Defunciones'!O90</f>
        <v>49</v>
      </c>
      <c r="N39" s="11">
        <f>'[2]Descarga Defunciones'!P90</f>
        <v>51</v>
      </c>
      <c r="O39" s="11">
        <f>'[2]Descarga Defunciones'!Q90</f>
        <v>55</v>
      </c>
      <c r="P39" s="11">
        <f>'[2]Descarga Defunciones'!R90</f>
        <v>41</v>
      </c>
      <c r="Q39" s="11">
        <f>'[2]Descarga Defunciones'!S90</f>
        <v>47</v>
      </c>
      <c r="R39" s="11">
        <f>'[2]Descarga Defunciones'!T90</f>
        <v>65</v>
      </c>
      <c r="S39" s="11" t="str">
        <f>'[2]Descarga Defunciones'!U64</f>
        <v/>
      </c>
    </row>
    <row r="40" spans="2:19" x14ac:dyDescent="0.25">
      <c r="B40" s="6" t="s">
        <v>33</v>
      </c>
      <c r="C40" s="46">
        <f>'[2]Descarga Defunciones'!E91</f>
        <v>45</v>
      </c>
      <c r="D40" s="11">
        <f>'[2]Descarga Defunciones'!F91</f>
        <v>36</v>
      </c>
      <c r="E40" s="11">
        <f>'[2]Descarga Defunciones'!G91</f>
        <v>38</v>
      </c>
      <c r="F40" s="11">
        <f>'[2]Descarga Defunciones'!H91</f>
        <v>39</v>
      </c>
      <c r="G40" s="11">
        <f>'[2]Descarga Defunciones'!I91</f>
        <v>54</v>
      </c>
      <c r="H40" s="11">
        <f>'[2]Descarga Defunciones'!J91</f>
        <v>52</v>
      </c>
      <c r="I40" s="11">
        <f>'[2]Descarga Defunciones'!K91</f>
        <v>40</v>
      </c>
      <c r="J40" s="46">
        <f>'[2]Descarga Defunciones'!L91</f>
        <v>46</v>
      </c>
      <c r="K40" s="11">
        <f>'[2]Descarga Defunciones'!M91</f>
        <v>42</v>
      </c>
      <c r="L40" s="11">
        <f>'[2]Descarga Defunciones'!N91</f>
        <v>37</v>
      </c>
      <c r="M40" s="11">
        <f>'[2]Descarga Defunciones'!O91</f>
        <v>36</v>
      </c>
      <c r="N40" s="11">
        <f>'[2]Descarga Defunciones'!P91</f>
        <v>54</v>
      </c>
      <c r="O40" s="11">
        <f>'[2]Descarga Defunciones'!Q91</f>
        <v>45</v>
      </c>
      <c r="P40" s="11">
        <f>'[2]Descarga Defunciones'!R91</f>
        <v>37</v>
      </c>
      <c r="Q40" s="11">
        <f>'[2]Descarga Defunciones'!S91</f>
        <v>50</v>
      </c>
      <c r="R40" s="11">
        <f>'[2]Descarga Defunciones'!T91</f>
        <v>86</v>
      </c>
      <c r="S40" s="11" t="str">
        <f>'[2]Descarga Defunciones'!U65</f>
        <v/>
      </c>
    </row>
    <row r="41" spans="2:19" x14ac:dyDescent="0.25">
      <c r="B41" s="6" t="s">
        <v>32</v>
      </c>
      <c r="C41" s="46">
        <f>'[2]Descarga Defunciones'!E92</f>
        <v>51</v>
      </c>
      <c r="D41" s="11">
        <f>'[2]Descarga Defunciones'!F92</f>
        <v>46</v>
      </c>
      <c r="E41" s="11">
        <f>'[2]Descarga Defunciones'!G92</f>
        <v>53</v>
      </c>
      <c r="F41" s="11">
        <f>'[2]Descarga Defunciones'!H92</f>
        <v>49</v>
      </c>
      <c r="G41" s="11">
        <f>'[2]Descarga Defunciones'!I92</f>
        <v>57</v>
      </c>
      <c r="H41" s="11">
        <f>'[2]Descarga Defunciones'!J92</f>
        <v>47</v>
      </c>
      <c r="I41" s="11">
        <f>'[2]Descarga Defunciones'!K92</f>
        <v>54</v>
      </c>
      <c r="J41" s="46">
        <f>'[2]Descarga Defunciones'!L92</f>
        <v>60</v>
      </c>
      <c r="K41" s="11">
        <f>'[2]Descarga Defunciones'!M92</f>
        <v>59</v>
      </c>
      <c r="L41" s="11">
        <f>'[2]Descarga Defunciones'!N92</f>
        <v>44</v>
      </c>
      <c r="M41" s="11">
        <f>'[2]Descarga Defunciones'!O92</f>
        <v>44</v>
      </c>
      <c r="N41" s="11">
        <f>'[2]Descarga Defunciones'!P92</f>
        <v>81</v>
      </c>
      <c r="O41" s="11">
        <f>'[2]Descarga Defunciones'!Q92</f>
        <v>71</v>
      </c>
      <c r="P41" s="11">
        <f>'[2]Descarga Defunciones'!R92</f>
        <v>65</v>
      </c>
      <c r="Q41" s="11">
        <f>'[2]Descarga Defunciones'!S92</f>
        <v>67</v>
      </c>
      <c r="R41" s="11">
        <f>'[2]Descarga Defunciones'!T92</f>
        <v>78</v>
      </c>
      <c r="S41" s="11">
        <f>'[2]Descarga Defunciones'!U66</f>
        <v>1</v>
      </c>
    </row>
    <row r="42" spans="2:19" x14ac:dyDescent="0.25">
      <c r="B42" s="6" t="s">
        <v>31</v>
      </c>
      <c r="C42" s="46">
        <f>'[2]Descarga Defunciones'!E93</f>
        <v>60</v>
      </c>
      <c r="D42" s="11">
        <f>'[2]Descarga Defunciones'!F93</f>
        <v>61</v>
      </c>
      <c r="E42" s="11">
        <f>'[2]Descarga Defunciones'!G93</f>
        <v>59</v>
      </c>
      <c r="F42" s="11">
        <f>'[2]Descarga Defunciones'!H93</f>
        <v>55</v>
      </c>
      <c r="G42" s="11">
        <f>'[2]Descarga Defunciones'!I93</f>
        <v>86</v>
      </c>
      <c r="H42" s="11">
        <f>'[2]Descarga Defunciones'!J93</f>
        <v>70</v>
      </c>
      <c r="I42" s="11">
        <f>'[2]Descarga Defunciones'!K93</f>
        <v>70</v>
      </c>
      <c r="J42" s="46">
        <f>'[2]Descarga Defunciones'!L93</f>
        <v>64</v>
      </c>
      <c r="K42" s="11">
        <f>'[2]Descarga Defunciones'!M93</f>
        <v>78</v>
      </c>
      <c r="L42" s="11">
        <f>'[2]Descarga Defunciones'!N93</f>
        <v>82</v>
      </c>
      <c r="M42" s="11">
        <f>'[2]Descarga Defunciones'!O93</f>
        <v>68</v>
      </c>
      <c r="N42" s="11">
        <f>'[2]Descarga Defunciones'!P93</f>
        <v>97</v>
      </c>
      <c r="O42" s="11">
        <f>'[2]Descarga Defunciones'!Q93</f>
        <v>81</v>
      </c>
      <c r="P42" s="11">
        <f>'[2]Descarga Defunciones'!R93</f>
        <v>90</v>
      </c>
      <c r="Q42" s="11">
        <f>'[2]Descarga Defunciones'!S93</f>
        <v>88</v>
      </c>
      <c r="R42" s="11">
        <f>'[2]Descarga Defunciones'!T93</f>
        <v>145</v>
      </c>
      <c r="S42" s="11" t="str">
        <f>'[2]Descarga Defunciones'!U67</f>
        <v/>
      </c>
    </row>
    <row r="43" spans="2:19" x14ac:dyDescent="0.25">
      <c r="B43" s="6" t="s">
        <v>30</v>
      </c>
      <c r="C43" s="46">
        <f>'[2]Descarga Defunciones'!E94</f>
        <v>91</v>
      </c>
      <c r="D43" s="11">
        <f>'[2]Descarga Defunciones'!F94</f>
        <v>90</v>
      </c>
      <c r="E43" s="11">
        <f>'[2]Descarga Defunciones'!G94</f>
        <v>80</v>
      </c>
      <c r="F43" s="11">
        <f>'[2]Descarga Defunciones'!H94</f>
        <v>88</v>
      </c>
      <c r="G43" s="11">
        <f>'[2]Descarga Defunciones'!I94</f>
        <v>112</v>
      </c>
      <c r="H43" s="11">
        <f>'[2]Descarga Defunciones'!J94</f>
        <v>104</v>
      </c>
      <c r="I43" s="11">
        <f>'[2]Descarga Defunciones'!K94</f>
        <v>107</v>
      </c>
      <c r="J43" s="46">
        <f>'[2]Descarga Defunciones'!L94</f>
        <v>81</v>
      </c>
      <c r="K43" s="11">
        <f>'[2]Descarga Defunciones'!M94</f>
        <v>105</v>
      </c>
      <c r="L43" s="11">
        <f>'[2]Descarga Defunciones'!N94</f>
        <v>111</v>
      </c>
      <c r="M43" s="11">
        <f>'[2]Descarga Defunciones'!O94</f>
        <v>112</v>
      </c>
      <c r="N43" s="11">
        <f>'[2]Descarga Defunciones'!P94</f>
        <v>120</v>
      </c>
      <c r="O43" s="11">
        <f>'[2]Descarga Defunciones'!Q94</f>
        <v>102</v>
      </c>
      <c r="P43" s="11">
        <f>'[2]Descarga Defunciones'!R94</f>
        <v>123</v>
      </c>
      <c r="Q43" s="11">
        <f>'[2]Descarga Defunciones'!S94</f>
        <v>124</v>
      </c>
      <c r="R43" s="11">
        <f>'[2]Descarga Defunciones'!T94</f>
        <v>181</v>
      </c>
      <c r="S43" s="11">
        <f>'[2]Descarga Defunciones'!U68</f>
        <v>0</v>
      </c>
    </row>
    <row r="44" spans="2:19" x14ac:dyDescent="0.25">
      <c r="B44" s="6" t="s">
        <v>29</v>
      </c>
      <c r="C44" s="46">
        <f>'[2]Descarga Defunciones'!E95</f>
        <v>112</v>
      </c>
      <c r="D44" s="11">
        <f>'[2]Descarga Defunciones'!F95</f>
        <v>104</v>
      </c>
      <c r="E44" s="11">
        <f>'[2]Descarga Defunciones'!G95</f>
        <v>113</v>
      </c>
      <c r="F44" s="11">
        <f>'[2]Descarga Defunciones'!H95</f>
        <v>118</v>
      </c>
      <c r="G44" s="11">
        <f>'[2]Descarga Defunciones'!I95</f>
        <v>126</v>
      </c>
      <c r="H44" s="11">
        <f>'[2]Descarga Defunciones'!J95</f>
        <v>155</v>
      </c>
      <c r="I44" s="11">
        <f>'[2]Descarga Defunciones'!K95</f>
        <v>135</v>
      </c>
      <c r="J44" s="46">
        <f>'[2]Descarga Defunciones'!L95</f>
        <v>145</v>
      </c>
      <c r="K44" s="11">
        <f>'[2]Descarga Defunciones'!M95</f>
        <v>127</v>
      </c>
      <c r="L44" s="11">
        <f>'[2]Descarga Defunciones'!N95</f>
        <v>158</v>
      </c>
      <c r="M44" s="11">
        <f>'[2]Descarga Defunciones'!O95</f>
        <v>137</v>
      </c>
      <c r="N44" s="11">
        <f>'[2]Descarga Defunciones'!P95</f>
        <v>154</v>
      </c>
      <c r="O44" s="11">
        <f>'[2]Descarga Defunciones'!Q95</f>
        <v>144</v>
      </c>
      <c r="P44" s="11">
        <f>'[2]Descarga Defunciones'!R95</f>
        <v>165</v>
      </c>
      <c r="Q44" s="11">
        <f>'[2]Descarga Defunciones'!S95</f>
        <v>148</v>
      </c>
      <c r="R44" s="11">
        <f>'[2]Descarga Defunciones'!T95</f>
        <v>255</v>
      </c>
      <c r="S44" s="11">
        <f>'[2]Descarga Defunciones'!U69</f>
        <v>9</v>
      </c>
    </row>
    <row r="45" spans="2:19" x14ac:dyDescent="0.25">
      <c r="B45" s="6" t="s">
        <v>28</v>
      </c>
      <c r="C45" s="46">
        <f>'[2]Descarga Defunciones'!E96</f>
        <v>187</v>
      </c>
      <c r="D45" s="11">
        <f>'[2]Descarga Defunciones'!F96</f>
        <v>124</v>
      </c>
      <c r="E45" s="11">
        <f>'[2]Descarga Defunciones'!G96</f>
        <v>151</v>
      </c>
      <c r="F45" s="11">
        <f>'[2]Descarga Defunciones'!H96</f>
        <v>164</v>
      </c>
      <c r="G45" s="11">
        <f>'[2]Descarga Defunciones'!I96</f>
        <v>136</v>
      </c>
      <c r="H45" s="11">
        <f>'[2]Descarga Defunciones'!J96</f>
        <v>172</v>
      </c>
      <c r="I45" s="11">
        <f>'[2]Descarga Defunciones'!K96</f>
        <v>158</v>
      </c>
      <c r="J45" s="46">
        <f>'[2]Descarga Defunciones'!L96</f>
        <v>176</v>
      </c>
      <c r="K45" s="11">
        <f>'[2]Descarga Defunciones'!M96</f>
        <v>169</v>
      </c>
      <c r="L45" s="11">
        <f>'[2]Descarga Defunciones'!N96</f>
        <v>184</v>
      </c>
      <c r="M45" s="11">
        <f>'[2]Descarga Defunciones'!O96</f>
        <v>202</v>
      </c>
      <c r="N45" s="11">
        <f>'[2]Descarga Defunciones'!P96</f>
        <v>187</v>
      </c>
      <c r="O45" s="11">
        <f>'[2]Descarga Defunciones'!Q96</f>
        <v>200</v>
      </c>
      <c r="P45" s="11">
        <f>'[2]Descarga Defunciones'!R96</f>
        <v>209</v>
      </c>
      <c r="Q45" s="11">
        <f>'[2]Descarga Defunciones'!S96</f>
        <v>212</v>
      </c>
      <c r="R45" s="11">
        <f>'[2]Descarga Defunciones'!T96</f>
        <v>346</v>
      </c>
      <c r="S45" s="11">
        <f>'[2]Descarga Defunciones'!U70</f>
        <v>4</v>
      </c>
    </row>
    <row r="46" spans="2:19" x14ac:dyDescent="0.25">
      <c r="B46" s="6" t="s">
        <v>27</v>
      </c>
      <c r="C46" s="46">
        <f>'[2]Descarga Defunciones'!E97</f>
        <v>198</v>
      </c>
      <c r="D46" s="11">
        <f>'[2]Descarga Defunciones'!F97</f>
        <v>208</v>
      </c>
      <c r="E46" s="11">
        <f>'[2]Descarga Defunciones'!G97</f>
        <v>227</v>
      </c>
      <c r="F46" s="11">
        <f>'[2]Descarga Defunciones'!H97</f>
        <v>194</v>
      </c>
      <c r="G46" s="11">
        <f>'[2]Descarga Defunciones'!I97</f>
        <v>215</v>
      </c>
      <c r="H46" s="11">
        <f>'[2]Descarga Defunciones'!J97</f>
        <v>208</v>
      </c>
      <c r="I46" s="11">
        <f>'[2]Descarga Defunciones'!K97</f>
        <v>212</v>
      </c>
      <c r="J46" s="46">
        <f>'[2]Descarga Defunciones'!L97</f>
        <v>223</v>
      </c>
      <c r="K46" s="11">
        <f>'[2]Descarga Defunciones'!M97</f>
        <v>230</v>
      </c>
      <c r="L46" s="11">
        <f>'[2]Descarga Defunciones'!N97</f>
        <v>222</v>
      </c>
      <c r="M46" s="11">
        <f>'[2]Descarga Defunciones'!O97</f>
        <v>200</v>
      </c>
      <c r="N46" s="11">
        <f>'[2]Descarga Defunciones'!P97</f>
        <v>239</v>
      </c>
      <c r="O46" s="11">
        <f>'[2]Descarga Defunciones'!Q97</f>
        <v>231</v>
      </c>
      <c r="P46" s="11">
        <f>'[2]Descarga Defunciones'!R97</f>
        <v>260</v>
      </c>
      <c r="Q46" s="11">
        <f>'[2]Descarga Defunciones'!S97</f>
        <v>266</v>
      </c>
      <c r="R46" s="11">
        <f>'[2]Descarga Defunciones'!T97</f>
        <v>501</v>
      </c>
      <c r="S46" s="11">
        <f>'[2]Descarga Defunciones'!U71</f>
        <v>4</v>
      </c>
    </row>
    <row r="47" spans="2:19" x14ac:dyDescent="0.25">
      <c r="B47" s="6" t="s">
        <v>26</v>
      </c>
      <c r="C47" s="46">
        <f>'[2]Descarga Defunciones'!E98</f>
        <v>233</v>
      </c>
      <c r="D47" s="11">
        <f>'[2]Descarga Defunciones'!F98</f>
        <v>199</v>
      </c>
      <c r="E47" s="11">
        <f>'[2]Descarga Defunciones'!G98</f>
        <v>241</v>
      </c>
      <c r="F47" s="11">
        <f>'[2]Descarga Defunciones'!H98</f>
        <v>252</v>
      </c>
      <c r="G47" s="11">
        <f>'[2]Descarga Defunciones'!I98</f>
        <v>269</v>
      </c>
      <c r="H47" s="11">
        <f>'[2]Descarga Defunciones'!J98</f>
        <v>263</v>
      </c>
      <c r="I47" s="11">
        <f>'[2]Descarga Defunciones'!K98</f>
        <v>258</v>
      </c>
      <c r="J47" s="46">
        <f>'[2]Descarga Defunciones'!L98</f>
        <v>274</v>
      </c>
      <c r="K47" s="11">
        <f>'[2]Descarga Defunciones'!M98</f>
        <v>280</v>
      </c>
      <c r="L47" s="11">
        <f>'[2]Descarga Defunciones'!N98</f>
        <v>281</v>
      </c>
      <c r="M47" s="11">
        <f>'[2]Descarga Defunciones'!O98</f>
        <v>292</v>
      </c>
      <c r="N47" s="11">
        <f>'[2]Descarga Defunciones'!P98</f>
        <v>279</v>
      </c>
      <c r="O47" s="11">
        <f>'[2]Descarga Defunciones'!Q98</f>
        <v>290</v>
      </c>
      <c r="P47" s="11">
        <f>'[2]Descarga Defunciones'!R98</f>
        <v>317</v>
      </c>
      <c r="Q47" s="11">
        <f>'[2]Descarga Defunciones'!S98</f>
        <v>303</v>
      </c>
      <c r="R47" s="11">
        <f>'[2]Descarga Defunciones'!T98</f>
        <v>474</v>
      </c>
      <c r="S47" s="11">
        <f>'[2]Descarga Defunciones'!U72</f>
        <v>3</v>
      </c>
    </row>
    <row r="48" spans="2:19" x14ac:dyDescent="0.25">
      <c r="B48" s="6" t="s">
        <v>25</v>
      </c>
      <c r="C48" s="46">
        <f>'[2]Descarga Defunciones'!E99</f>
        <v>293</v>
      </c>
      <c r="D48" s="11">
        <f>'[2]Descarga Defunciones'!F99</f>
        <v>269</v>
      </c>
      <c r="E48" s="11">
        <f>'[2]Descarga Defunciones'!G99</f>
        <v>283</v>
      </c>
      <c r="F48" s="11">
        <f>'[2]Descarga Defunciones'!H99</f>
        <v>329</v>
      </c>
      <c r="G48" s="11">
        <f>'[2]Descarga Defunciones'!I99</f>
        <v>299</v>
      </c>
      <c r="H48" s="11">
        <f>'[2]Descarga Defunciones'!J99</f>
        <v>328</v>
      </c>
      <c r="I48" s="11">
        <f>'[2]Descarga Defunciones'!K99</f>
        <v>323</v>
      </c>
      <c r="J48" s="46">
        <f>'[2]Descarga Defunciones'!L99</f>
        <v>330</v>
      </c>
      <c r="K48" s="11">
        <f>'[2]Descarga Defunciones'!M99</f>
        <v>371</v>
      </c>
      <c r="L48" s="11">
        <f>'[2]Descarga Defunciones'!N99</f>
        <v>320</v>
      </c>
      <c r="M48" s="11">
        <f>'[2]Descarga Defunciones'!O99</f>
        <v>325</v>
      </c>
      <c r="N48" s="11">
        <f>'[2]Descarga Defunciones'!P99</f>
        <v>365</v>
      </c>
      <c r="O48" s="11">
        <f>'[2]Descarga Defunciones'!Q99</f>
        <v>397</v>
      </c>
      <c r="P48" s="11">
        <f>'[2]Descarga Defunciones'!R99</f>
        <v>348</v>
      </c>
      <c r="Q48" s="11">
        <f>'[2]Descarga Defunciones'!S99</f>
        <v>374</v>
      </c>
      <c r="R48" s="11">
        <f>'[2]Descarga Defunciones'!T99</f>
        <v>590</v>
      </c>
      <c r="S48" s="11">
        <f>'[2]Descarga Defunciones'!U73</f>
        <v>4</v>
      </c>
    </row>
    <row r="49" spans="2:19" x14ac:dyDescent="0.25">
      <c r="B49" s="6" t="s">
        <v>24</v>
      </c>
      <c r="C49" s="46">
        <f>'[2]Descarga Defunciones'!E100</f>
        <v>376</v>
      </c>
      <c r="D49" s="11">
        <f>'[2]Descarga Defunciones'!F100</f>
        <v>346</v>
      </c>
      <c r="E49" s="11">
        <f>'[2]Descarga Defunciones'!G100</f>
        <v>380</v>
      </c>
      <c r="F49" s="11">
        <f>'[2]Descarga Defunciones'!H100</f>
        <v>405</v>
      </c>
      <c r="G49" s="11">
        <f>'[2]Descarga Defunciones'!I100</f>
        <v>371</v>
      </c>
      <c r="H49" s="11">
        <f>'[2]Descarga Defunciones'!J100</f>
        <v>409</v>
      </c>
      <c r="I49" s="11">
        <f>'[2]Descarga Defunciones'!K100</f>
        <v>413</v>
      </c>
      <c r="J49" s="46">
        <f>'[2]Descarga Defunciones'!L100</f>
        <v>416</v>
      </c>
      <c r="K49" s="11">
        <f>'[2]Descarga Defunciones'!M100</f>
        <v>409</v>
      </c>
      <c r="L49" s="11">
        <f>'[2]Descarga Defunciones'!N100</f>
        <v>429</v>
      </c>
      <c r="M49" s="11">
        <f>'[2]Descarga Defunciones'!O100</f>
        <v>459</v>
      </c>
      <c r="N49" s="11">
        <f>'[2]Descarga Defunciones'!P100</f>
        <v>462</v>
      </c>
      <c r="O49" s="11">
        <f>'[2]Descarga Defunciones'!Q100</f>
        <v>428</v>
      </c>
      <c r="P49" s="11">
        <f>'[2]Descarga Defunciones'!R100</f>
        <v>422</v>
      </c>
      <c r="Q49" s="11">
        <f>'[2]Descarga Defunciones'!S100</f>
        <v>470</v>
      </c>
      <c r="R49" s="11">
        <f>'[2]Descarga Defunciones'!T100</f>
        <v>600</v>
      </c>
      <c r="S49" s="11">
        <f>'[2]Descarga Defunciones'!U74</f>
        <v>2</v>
      </c>
    </row>
    <row r="50" spans="2:19" x14ac:dyDescent="0.25">
      <c r="B50" s="6" t="s">
        <v>23</v>
      </c>
      <c r="C50" s="46">
        <f>'[2]Descarga Defunciones'!E101</f>
        <v>407</v>
      </c>
      <c r="D50" s="11">
        <f>'[2]Descarga Defunciones'!F101</f>
        <v>377</v>
      </c>
      <c r="E50" s="11">
        <f>'[2]Descarga Defunciones'!G101</f>
        <v>387</v>
      </c>
      <c r="F50" s="11">
        <f>'[2]Descarga Defunciones'!H101</f>
        <v>448</v>
      </c>
      <c r="G50" s="11">
        <f>'[2]Descarga Defunciones'!I101</f>
        <v>453</v>
      </c>
      <c r="H50" s="11">
        <f>'[2]Descarga Defunciones'!J101</f>
        <v>466</v>
      </c>
      <c r="I50" s="11">
        <f>'[2]Descarga Defunciones'!K101</f>
        <v>460</v>
      </c>
      <c r="J50" s="46">
        <f>'[2]Descarga Defunciones'!L101</f>
        <v>473</v>
      </c>
      <c r="K50" s="11">
        <f>'[2]Descarga Defunciones'!M101</f>
        <v>525</v>
      </c>
      <c r="L50" s="11">
        <f>'[2]Descarga Defunciones'!N101</f>
        <v>511</v>
      </c>
      <c r="M50" s="11">
        <f>'[2]Descarga Defunciones'!O101</f>
        <v>505</v>
      </c>
      <c r="N50" s="11">
        <f>'[2]Descarga Defunciones'!P101</f>
        <v>522</v>
      </c>
      <c r="O50" s="11">
        <f>'[2]Descarga Defunciones'!Q101</f>
        <v>520</v>
      </c>
      <c r="P50" s="11">
        <f>'[2]Descarga Defunciones'!R101</f>
        <v>526</v>
      </c>
      <c r="Q50" s="11">
        <f>'[2]Descarga Defunciones'!S101</f>
        <v>542</v>
      </c>
      <c r="R50" s="11">
        <f>'[2]Descarga Defunciones'!T101</f>
        <v>726</v>
      </c>
      <c r="S50" s="11">
        <f>'[2]Descarga Defunciones'!U75</f>
        <v>2</v>
      </c>
    </row>
    <row r="51" spans="2:19" ht="15.75" thickBot="1" x14ac:dyDescent="0.3">
      <c r="B51" s="45" t="s">
        <v>22</v>
      </c>
      <c r="C51" s="44">
        <f>'[2]Descarga Defunciones'!E102+'[2]Descarga Defunciones'!E103</f>
        <v>766</v>
      </c>
      <c r="D51" s="42">
        <f>'[2]Descarga Defunciones'!F102+'[2]Descarga Defunciones'!F103</f>
        <v>836</v>
      </c>
      <c r="E51" s="42">
        <f>'[2]Descarga Defunciones'!G102+'[2]Descarga Defunciones'!G103</f>
        <v>862</v>
      </c>
      <c r="F51" s="42">
        <f>'[2]Descarga Defunciones'!H102+'[2]Descarga Defunciones'!H103</f>
        <v>906</v>
      </c>
      <c r="G51" s="42">
        <f>'[2]Descarga Defunciones'!I102+'[2]Descarga Defunciones'!I103</f>
        <v>876</v>
      </c>
      <c r="H51" s="42">
        <f>'[2]Descarga Defunciones'!J102+'[2]Descarga Defunciones'!J103</f>
        <v>1044</v>
      </c>
      <c r="I51" s="42">
        <f>'[2]Descarga Defunciones'!K102+'[2]Descarga Defunciones'!K103</f>
        <v>903</v>
      </c>
      <c r="J51" s="43">
        <f>'[2]Descarga Defunciones'!L102+'[2]Descarga Defunciones'!L103</f>
        <v>1002</v>
      </c>
      <c r="K51" s="42">
        <f>'[2]Descarga Defunciones'!M102+'[2]Descarga Defunciones'!M103</f>
        <v>1084</v>
      </c>
      <c r="L51" s="42">
        <f>'[2]Descarga Defunciones'!N102+'[2]Descarga Defunciones'!N103</f>
        <v>1104</v>
      </c>
      <c r="M51" s="42">
        <f>'[2]Descarga Defunciones'!O102+'[2]Descarga Defunciones'!O103</f>
        <v>1051</v>
      </c>
      <c r="N51" s="42">
        <f>'[2]Descarga Defunciones'!P102+'[2]Descarga Defunciones'!P103</f>
        <v>1184</v>
      </c>
      <c r="O51" s="42">
        <f>'[2]Descarga Defunciones'!Q102+'[2]Descarga Defunciones'!Q103</f>
        <v>1139</v>
      </c>
      <c r="P51" s="42">
        <f>'[2]Descarga Defunciones'!R102+'[2]Descarga Defunciones'!R103</f>
        <v>1205</v>
      </c>
      <c r="Q51" s="42">
        <f>'[2]Descarga Defunciones'!S102+'[2]Descarga Defunciones'!S103</f>
        <v>1221</v>
      </c>
      <c r="R51" s="42">
        <f>'[2]Descarga Defunciones'!T102+'[2]Descarga Defunciones'!T103</f>
        <v>1517</v>
      </c>
      <c r="S51" s="11">
        <f>'[2]Descarga Defunciones'!U76</f>
        <v>2</v>
      </c>
    </row>
    <row r="52" spans="2:19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19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19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2:19" x14ac:dyDescent="0.25">
      <c r="B55" s="1" t="s">
        <v>21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2:19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</sheetData>
  <mergeCells count="1">
    <mergeCell ref="B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497D-9D48-4148-839B-5B3815AC123A}">
  <sheetPr>
    <tabColor theme="5"/>
  </sheetPr>
  <dimension ref="A1:AO1001"/>
  <sheetViews>
    <sheetView zoomScaleNormal="100" workbookViewId="0">
      <selection activeCell="L10" sqref="L10:O29"/>
    </sheetView>
  </sheetViews>
  <sheetFormatPr baseColWidth="10" defaultColWidth="14.42578125" defaultRowHeight="15" x14ac:dyDescent="0.25"/>
  <cols>
    <col min="1" max="2" width="11.42578125" customWidth="1"/>
    <col min="3" max="3" width="23.5703125" customWidth="1"/>
    <col min="4" max="4" width="23.85546875" customWidth="1"/>
    <col min="5" max="5" width="21" customWidth="1"/>
    <col min="6" max="6" width="20.28515625" customWidth="1"/>
    <col min="7" max="7" width="26.85546875" customWidth="1"/>
    <col min="8" max="8" width="17.85546875" customWidth="1"/>
    <col min="9" max="9" width="23.5703125" customWidth="1"/>
    <col min="10" max="10" width="22" customWidth="1"/>
    <col min="11" max="14" width="10.7109375" customWidth="1"/>
    <col min="15" max="16" width="10.7109375" style="1" customWidth="1"/>
    <col min="17" max="41" width="14.42578125" style="1"/>
  </cols>
  <sheetData>
    <row r="1" spans="1:16" s="1" customFormat="1" x14ac:dyDescent="0.25">
      <c r="A1" s="634"/>
      <c r="B1" s="634"/>
      <c r="D1" s="634"/>
      <c r="E1" s="634"/>
      <c r="F1" s="634"/>
    </row>
    <row r="2" spans="1:16" x14ac:dyDescent="0.25">
      <c r="A2" s="63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</row>
    <row r="3" spans="1:16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</row>
    <row r="4" spans="1:16" x14ac:dyDescent="0.25">
      <c r="A4" s="53"/>
      <c r="B4" s="53"/>
      <c r="C4" s="635" t="s">
        <v>67</v>
      </c>
      <c r="D4" s="636"/>
      <c r="E4" s="636"/>
      <c r="F4" s="636"/>
      <c r="G4" s="636"/>
      <c r="H4" s="636"/>
      <c r="I4" s="636"/>
      <c r="J4" s="636"/>
      <c r="K4" s="53"/>
      <c r="L4" s="53"/>
      <c r="M4" s="53"/>
      <c r="N4" s="53"/>
      <c r="O4" s="53"/>
      <c r="P4" s="53"/>
    </row>
    <row r="5" spans="1:16" x14ac:dyDescent="0.25">
      <c r="A5" s="52"/>
      <c r="B5" s="52"/>
      <c r="C5" s="54"/>
      <c r="D5" s="54"/>
      <c r="E5" s="54"/>
      <c r="F5" s="54"/>
      <c r="G5" s="54"/>
      <c r="H5" s="54"/>
      <c r="I5" s="52"/>
      <c r="J5" s="52"/>
      <c r="K5" s="52"/>
      <c r="L5" s="52"/>
      <c r="M5" s="52"/>
      <c r="N5" s="52"/>
      <c r="O5" s="52"/>
      <c r="P5" s="52"/>
    </row>
    <row r="6" spans="1:16" x14ac:dyDescent="0.25">
      <c r="A6" s="52"/>
      <c r="B6" s="52"/>
      <c r="C6" s="55" t="s">
        <v>68</v>
      </c>
      <c r="D6" s="56">
        <v>40341</v>
      </c>
      <c r="E6" s="1"/>
      <c r="F6" s="55" t="s">
        <v>68</v>
      </c>
      <c r="G6" s="56">
        <v>43905</v>
      </c>
      <c r="H6" s="1"/>
      <c r="I6" s="55" t="s">
        <v>68</v>
      </c>
      <c r="J6" s="56"/>
      <c r="K6" s="52"/>
      <c r="L6" s="52"/>
      <c r="M6" s="52"/>
      <c r="N6" s="52"/>
      <c r="O6" s="52"/>
      <c r="P6" s="52"/>
    </row>
    <row r="7" spans="1:16" x14ac:dyDescent="0.25">
      <c r="A7" s="52"/>
      <c r="B7" s="52"/>
      <c r="C7" s="55" t="s">
        <v>69</v>
      </c>
      <c r="D7" s="56">
        <v>40359</v>
      </c>
      <c r="E7" s="1"/>
      <c r="F7" s="55" t="s">
        <v>69</v>
      </c>
      <c r="G7" s="56">
        <v>44012</v>
      </c>
      <c r="H7" s="1"/>
      <c r="I7" s="55" t="s">
        <v>69</v>
      </c>
      <c r="J7" s="56">
        <v>42185</v>
      </c>
      <c r="K7" s="52"/>
      <c r="L7" s="52"/>
      <c r="M7" s="52"/>
      <c r="N7" s="52"/>
      <c r="O7" s="52"/>
      <c r="P7" s="52"/>
    </row>
    <row r="8" spans="1:16" x14ac:dyDescent="0.25">
      <c r="A8" s="52"/>
      <c r="B8" s="52"/>
      <c r="C8" s="129" t="s">
        <v>84</v>
      </c>
      <c r="D8" s="130"/>
      <c r="E8" s="52"/>
      <c r="F8" s="129" t="s">
        <v>83</v>
      </c>
      <c r="G8" s="130"/>
      <c r="H8" s="52"/>
      <c r="I8" s="129" t="s">
        <v>82</v>
      </c>
      <c r="J8" s="130"/>
      <c r="K8" s="52"/>
      <c r="L8" s="52"/>
      <c r="M8" s="52"/>
      <c r="N8" s="52"/>
    </row>
    <row r="9" spans="1:16" x14ac:dyDescent="0.25">
      <c r="A9" s="52"/>
      <c r="B9" s="52"/>
      <c r="C9" s="57" t="s">
        <v>70</v>
      </c>
      <c r="D9" s="58" t="s">
        <v>81</v>
      </c>
      <c r="E9" s="52"/>
      <c r="F9" s="57" t="s">
        <v>70</v>
      </c>
      <c r="G9" s="58" t="s">
        <v>81</v>
      </c>
      <c r="H9" s="52"/>
      <c r="I9" s="57" t="s">
        <v>70</v>
      </c>
      <c r="J9" s="58" t="s">
        <v>81</v>
      </c>
      <c r="K9" s="52"/>
      <c r="L9" s="52"/>
      <c r="M9" s="52"/>
      <c r="N9" s="52"/>
    </row>
    <row r="10" spans="1:16" x14ac:dyDescent="0.25">
      <c r="A10" s="52"/>
      <c r="B10" s="52"/>
      <c r="C10" s="615" t="s">
        <v>351</v>
      </c>
      <c r="D10" s="616">
        <f>'Pob 0 a 4 mitad de año 2010'!F34</f>
        <v>17720.038509834914</v>
      </c>
      <c r="E10" s="52"/>
      <c r="F10" s="615" t="s">
        <v>351</v>
      </c>
      <c r="G10" s="616">
        <f>'Pob 0 a 4 mitad de año 2015'!F34</f>
        <v>16641.423081313664</v>
      </c>
      <c r="H10" s="52"/>
      <c r="I10" s="615" t="s">
        <v>351</v>
      </c>
      <c r="J10" s="616">
        <f>'Pob 0 a 4 mitad de año 2020'!F34</f>
        <v>15261.48084162868</v>
      </c>
      <c r="K10" s="59"/>
      <c r="L10" s="52"/>
      <c r="M10" s="52"/>
      <c r="N10" s="52"/>
    </row>
    <row r="11" spans="1:16" x14ac:dyDescent="0.25">
      <c r="A11" s="52"/>
      <c r="B11" s="52"/>
      <c r="C11" s="615" t="s">
        <v>121</v>
      </c>
      <c r="D11" s="617">
        <f>'Pob 0 a 4 mitad de año 2010'!F36</f>
        <v>68621.030756059001</v>
      </c>
      <c r="E11" s="52"/>
      <c r="F11" s="615" t="s">
        <v>121</v>
      </c>
      <c r="G11" s="617">
        <f>'Pob 0 a 4 mitad de año 2015'!F36</f>
        <v>70731.134486301366</v>
      </c>
      <c r="H11" s="52"/>
      <c r="I11" s="615" t="s">
        <v>121</v>
      </c>
      <c r="J11" s="617">
        <f>'Pob 0 a 4 mitad de año 2020'!F36</f>
        <v>65867.537785388122</v>
      </c>
      <c r="K11" s="59"/>
      <c r="L11" s="52"/>
      <c r="M11" s="52"/>
      <c r="N11" s="52"/>
    </row>
    <row r="12" spans="1:16" x14ac:dyDescent="0.25">
      <c r="A12" s="52"/>
      <c r="B12" s="52"/>
      <c r="C12" s="57" t="s">
        <v>71</v>
      </c>
      <c r="D12" s="61">
        <f>'[2]Tasa de crecimiento'!C8*(1+'[2]Tasa de crecimiento'!I8)^(($D$7-$D$6)/365)</f>
        <v>74893.838965051211</v>
      </c>
      <c r="E12" s="52"/>
      <c r="F12" s="57" t="s">
        <v>71</v>
      </c>
      <c r="G12" s="61">
        <f>'[2]Tasa de crecimiento'!G8*(1+'[2]Tasa de crecimiento'!I8)^(('Pob mitad de año'!$G$7-'Pob mitad de año'!$G$6)/365)</f>
        <v>77335.642184250231</v>
      </c>
      <c r="H12" s="52"/>
      <c r="I12" s="57" t="s">
        <v>71</v>
      </c>
      <c r="J12" s="61">
        <f>'[2]Tasa de crecimiento'!C8*(1+'[2]Tasa de crecimiento'!I8)^(($J$7-'Pob mitad de año'!$D$6)/365)</f>
        <v>76104.613940210213</v>
      </c>
      <c r="K12" s="59"/>
      <c r="L12" s="52"/>
      <c r="M12" s="52"/>
      <c r="N12" s="52"/>
    </row>
    <row r="13" spans="1:16" x14ac:dyDescent="0.25">
      <c r="A13" s="52"/>
      <c r="B13" s="52"/>
      <c r="C13" s="57" t="s">
        <v>72</v>
      </c>
      <c r="D13" s="61">
        <f>'[2]Tasa de crecimiento'!C9*(1+'[2]Tasa de crecimiento'!I9)^(($D$7-$D$6)/365)</f>
        <v>79612.84974499057</v>
      </c>
      <c r="E13" s="52"/>
      <c r="F13" s="57" t="s">
        <v>72</v>
      </c>
      <c r="G13" s="61">
        <f>'[2]Tasa de crecimiento'!G9*(1+'[2]Tasa de crecimiento'!I9)^(('Pob mitad de año'!$G$7-'Pob mitad de año'!$G$6)/365)</f>
        <v>75003.419430736394</v>
      </c>
      <c r="H13" s="52"/>
      <c r="I13" s="57" t="s">
        <v>72</v>
      </c>
      <c r="J13" s="61">
        <f>'[2]Tasa de crecimiento'!C9*(1+'[2]Tasa de crecimiento'!I9)^(($J$7-'Pob mitad de año'!$D$6)/365)</f>
        <v>77274.403611264192</v>
      </c>
      <c r="K13" s="59"/>
      <c r="L13" s="52"/>
      <c r="M13" s="52"/>
      <c r="N13" s="52"/>
    </row>
    <row r="14" spans="1:16" x14ac:dyDescent="0.25">
      <c r="A14" s="52"/>
      <c r="B14" s="52"/>
      <c r="C14" s="57" t="s">
        <v>8</v>
      </c>
      <c r="D14" s="61">
        <f>'[2]Tasa de crecimiento'!C10*(1+'[2]Tasa de crecimiento'!I10)^(($D$7-$D$6)/365)</f>
        <v>76479.685236852121</v>
      </c>
      <c r="E14" s="52"/>
      <c r="F14" s="57" t="s">
        <v>8</v>
      </c>
      <c r="G14" s="61">
        <f>'[2]Tasa de crecimiento'!G10*(1+'[2]Tasa de crecimiento'!I10)^(('Pob mitad de año'!$G$7-'Pob mitad de año'!$G$6)/365)</f>
        <v>70698.352150767329</v>
      </c>
      <c r="H14" s="52"/>
      <c r="I14" s="57" t="s">
        <v>8</v>
      </c>
      <c r="J14" s="61">
        <f>'[2]Tasa de crecimiento'!C10*(1+'[2]Tasa de crecimiento'!I10)^(($J$7-'Pob mitad de año'!$D$6)/365)</f>
        <v>73533.013433194705</v>
      </c>
      <c r="K14" s="59"/>
      <c r="L14" s="52"/>
      <c r="M14" s="52"/>
      <c r="N14" s="52"/>
    </row>
    <row r="15" spans="1:16" x14ac:dyDescent="0.25">
      <c r="A15" s="52"/>
      <c r="B15" s="52"/>
      <c r="C15" s="57" t="s">
        <v>9</v>
      </c>
      <c r="D15" s="61">
        <f>'[2]Tasa de crecimiento'!C11*(1+'[2]Tasa de crecimiento'!I11)^(($D$7-$D$6)/365)</f>
        <v>67726.228664324633</v>
      </c>
      <c r="E15" s="52"/>
      <c r="F15" s="57" t="s">
        <v>9</v>
      </c>
      <c r="G15" s="61">
        <f>'[2]Tasa de crecimiento'!G11*(1+'[2]Tasa de crecimiento'!I11)^(('Pob mitad de año'!$G$7-'Pob mitad de año'!$G$6)/365)</f>
        <v>66316.245520449855</v>
      </c>
      <c r="H15" s="52"/>
      <c r="I15" s="57" t="s">
        <v>9</v>
      </c>
      <c r="J15" s="61">
        <f>'[2]Tasa de crecimiento'!C11*(1+'[2]Tasa de crecimiento'!I11)^(($J$7-'Pob mitad de año'!$D$6)/365)</f>
        <v>67017.722098470695</v>
      </c>
      <c r="K15" s="59"/>
      <c r="L15" s="52"/>
      <c r="M15" s="52"/>
      <c r="N15" s="52"/>
    </row>
    <row r="16" spans="1:16" x14ac:dyDescent="0.25">
      <c r="A16" s="52"/>
      <c r="B16" s="52"/>
      <c r="C16" s="57" t="s">
        <v>10</v>
      </c>
      <c r="D16" s="61">
        <f>'[2]Tasa de crecimiento'!C12*(1+'[2]Tasa de crecimiento'!I12)^(($D$7-$D$6)/365)</f>
        <v>59196.732177595433</v>
      </c>
      <c r="E16" s="52"/>
      <c r="F16" s="57" t="s">
        <v>10</v>
      </c>
      <c r="G16" s="61">
        <f>'[2]Tasa de crecimiento'!G12*(1+'[2]Tasa de crecimiento'!I12)^(('Pob mitad de año'!$G$7-'Pob mitad de año'!$G$6)/365)</f>
        <v>62826.738962209332</v>
      </c>
      <c r="H16" s="52"/>
      <c r="I16" s="57" t="s">
        <v>10</v>
      </c>
      <c r="J16" s="61">
        <f>'[2]Tasa de crecimiento'!C12*(1+'[2]Tasa de crecimiento'!I12)^(($J$7-'Pob mitad de año'!$D$6)/365)</f>
        <v>60984.236065556419</v>
      </c>
      <c r="K16" s="59"/>
      <c r="L16" s="52"/>
      <c r="M16" s="52"/>
      <c r="N16" s="52"/>
    </row>
    <row r="17" spans="1:16" x14ac:dyDescent="0.25">
      <c r="A17" s="52"/>
      <c r="B17" s="52"/>
      <c r="C17" s="57" t="s">
        <v>11</v>
      </c>
      <c r="D17" s="61">
        <f>'[2]Tasa de crecimiento'!C13*(1+'[2]Tasa de crecimiento'!I13)^(($D$7-$D$6)/365)</f>
        <v>55457.761784309951</v>
      </c>
      <c r="E17" s="52"/>
      <c r="F17" s="57" t="s">
        <v>11</v>
      </c>
      <c r="G17" s="61">
        <f>'[2]Tasa de crecimiento'!G13*(1+'[2]Tasa de crecimiento'!I13)^(('Pob mitad de año'!$G$7-'Pob mitad de año'!$G$6)/365)</f>
        <v>59822.607740363303</v>
      </c>
      <c r="H17" s="52"/>
      <c r="I17" s="57" t="s">
        <v>11</v>
      </c>
      <c r="J17" s="61">
        <f>'[2]Tasa de crecimiento'!C13*(1+'[2]Tasa de crecimiento'!I13)^(($J$7-'Pob mitad de año'!$D$6)/365)</f>
        <v>57598.25625514079</v>
      </c>
      <c r="K17" s="59"/>
      <c r="L17" s="52"/>
      <c r="M17" s="52"/>
      <c r="N17" s="52"/>
    </row>
    <row r="18" spans="1:16" x14ac:dyDescent="0.25">
      <c r="A18" s="52"/>
      <c r="B18" s="52"/>
      <c r="C18" s="57" t="s">
        <v>12</v>
      </c>
      <c r="D18" s="61">
        <f>'[2]Tasa de crecimiento'!C14*(1+'[2]Tasa de crecimiento'!I14)^(($D$7-$D$6)/365)</f>
        <v>52793.243239544441</v>
      </c>
      <c r="E18" s="52"/>
      <c r="F18" s="57" t="s">
        <v>12</v>
      </c>
      <c r="G18" s="61">
        <f>'[2]Tasa de crecimiento'!G14*(1+'[2]Tasa de crecimiento'!I14)^(('Pob mitad de año'!$G$7-'Pob mitad de año'!$G$6)/365)</f>
        <v>56303.501333438857</v>
      </c>
      <c r="H18" s="52"/>
      <c r="I18" s="57" t="s">
        <v>12</v>
      </c>
      <c r="J18" s="61">
        <f>'[2]Tasa de crecimiento'!C14*(1+'[2]Tasa de crecimiento'!I14)^(($J$7-'Pob mitad de año'!$D$6)/365)</f>
        <v>54519.648393030679</v>
      </c>
      <c r="K18" s="59"/>
      <c r="L18" s="52"/>
      <c r="M18" s="52"/>
      <c r="N18" s="52"/>
    </row>
    <row r="19" spans="1:16" x14ac:dyDescent="0.25">
      <c r="A19" s="52"/>
      <c r="B19" s="52"/>
      <c r="C19" s="57" t="s">
        <v>13</v>
      </c>
      <c r="D19" s="61">
        <f>'[2]Tasa de crecimiento'!C15*(1+'[2]Tasa de crecimiento'!I15)^(($D$7-$D$6)/365)</f>
        <v>46684.036478826434</v>
      </c>
      <c r="E19" s="52"/>
      <c r="F19" s="57" t="s">
        <v>13</v>
      </c>
      <c r="G19" s="61">
        <f>'[2]Tasa de crecimiento'!G15*(1+'[2]Tasa de crecimiento'!I15)^(('Pob mitad de año'!$G$7-'Pob mitad de año'!$G$6)/365)</f>
        <v>53313.71576770924</v>
      </c>
      <c r="H19" s="52"/>
      <c r="I19" s="57" t="s">
        <v>13</v>
      </c>
      <c r="J19" s="61">
        <f>'[2]Tasa de crecimiento'!C15*(1+'[2]Tasa de crecimiento'!I15)^(($J$7-'Pob mitad de año'!$D$6)/365)</f>
        <v>49887.964265916453</v>
      </c>
      <c r="K19" s="59"/>
      <c r="L19" s="52"/>
      <c r="M19" s="52"/>
      <c r="N19" s="52"/>
    </row>
    <row r="20" spans="1:16" x14ac:dyDescent="0.25">
      <c r="A20" s="52"/>
      <c r="B20" s="52"/>
      <c r="C20" s="57" t="s">
        <v>14</v>
      </c>
      <c r="D20" s="61">
        <f>'[2]Tasa de crecimiento'!C16*(1+'[2]Tasa de crecimiento'!I16)^(($D$7-$D$6)/365)</f>
        <v>39454.072372491471</v>
      </c>
      <c r="E20" s="52"/>
      <c r="F20" s="57" t="s">
        <v>14</v>
      </c>
      <c r="G20" s="61">
        <f>'[2]Tasa de crecimiento'!G16*(1+'[2]Tasa de crecimiento'!I16)^(('Pob mitad de año'!$G$7-'Pob mitad de año'!$G$6)/365)</f>
        <v>50060.341088044705</v>
      </c>
      <c r="H20" s="52"/>
      <c r="I20" s="57" t="s">
        <v>14</v>
      </c>
      <c r="J20" s="61">
        <f>'[2]Tasa de crecimiento'!C16*(1+'[2]Tasa de crecimiento'!I16)^(($J$7-'Pob mitad de año'!$D$6)/365)</f>
        <v>44440.472480269505</v>
      </c>
      <c r="K20" s="59"/>
      <c r="L20" s="52"/>
      <c r="M20" s="52"/>
      <c r="N20" s="52"/>
    </row>
    <row r="21" spans="1:16" x14ac:dyDescent="0.25">
      <c r="A21" s="52"/>
      <c r="B21" s="52"/>
      <c r="C21" s="57" t="s">
        <v>73</v>
      </c>
      <c r="D21" s="61">
        <f>'[2]Tasa de crecimiento'!C17*(1+'[2]Tasa de crecimiento'!I17)^(($D$7-$D$6)/365)</f>
        <v>32276.998099543802</v>
      </c>
      <c r="E21" s="52"/>
      <c r="F21" s="57" t="s">
        <v>73</v>
      </c>
      <c r="G21" s="61">
        <f>'[2]Tasa de crecimiento'!G17*(1+'[2]Tasa de crecimiento'!I17)^(('Pob mitad de año'!$G$7-'Pob mitad de año'!$G$6)/365)</f>
        <v>44806.279112487216</v>
      </c>
      <c r="H21" s="52"/>
      <c r="I21" s="57" t="s">
        <v>73</v>
      </c>
      <c r="J21" s="61">
        <f>'[2]Tasa de crecimiento'!C17*(1+'[2]Tasa de crecimiento'!I17)^(($J$7-'Pob mitad de año'!$D$6)/365)</f>
        <v>38027.38933886883</v>
      </c>
      <c r="K21" s="59"/>
      <c r="L21" s="52"/>
      <c r="M21" s="52"/>
      <c r="N21" s="52"/>
    </row>
    <row r="22" spans="1:16" ht="15.75" customHeight="1" x14ac:dyDescent="0.25">
      <c r="A22" s="52"/>
      <c r="B22" s="52"/>
      <c r="C22" s="57" t="s">
        <v>74</v>
      </c>
      <c r="D22" s="61">
        <f>'[2]Tasa de crecimiento'!C18*(1+'[2]Tasa de crecimiento'!I18)^(($D$7-$D$6)/365)</f>
        <v>25561.327079125898</v>
      </c>
      <c r="E22" s="52"/>
      <c r="F22" s="57" t="s">
        <v>74</v>
      </c>
      <c r="G22" s="61">
        <f>'[2]Tasa de crecimiento'!G18*(1+'[2]Tasa de crecimiento'!I18)^(('Pob mitad de año'!$G$7-'Pob mitad de año'!$G$6)/365)</f>
        <v>37585.88537088914</v>
      </c>
      <c r="H22" s="52"/>
      <c r="I22" s="57" t="s">
        <v>74</v>
      </c>
      <c r="J22" s="61">
        <f>'[2]Tasa de crecimiento'!C18*(1+'[2]Tasa de crecimiento'!I18)^(($J$7-'Pob mitad de año'!$D$6)/365)</f>
        <v>30994.252936546967</v>
      </c>
      <c r="K22" s="59"/>
      <c r="L22" s="52"/>
      <c r="M22" s="52"/>
      <c r="N22" s="52"/>
    </row>
    <row r="23" spans="1:16" ht="15.75" customHeight="1" x14ac:dyDescent="0.25">
      <c r="A23" s="52"/>
      <c r="B23" s="52"/>
      <c r="C23" s="57" t="s">
        <v>75</v>
      </c>
      <c r="D23" s="61">
        <f>'[2]Tasa de crecimiento'!C19*(1+'[2]Tasa de crecimiento'!I19)^(($D$7-$D$6)/365)</f>
        <v>20925.944277352024</v>
      </c>
      <c r="E23" s="52"/>
      <c r="F23" s="57" t="s">
        <v>75</v>
      </c>
      <c r="G23" s="61">
        <f>'[2]Tasa de crecimiento'!G19*(1+'[2]Tasa de crecimiento'!I19)^(('Pob mitad de año'!$G$7-'Pob mitad de año'!$G$6)/365)</f>
        <v>30244.543529830342</v>
      </c>
      <c r="H23" s="52"/>
      <c r="I23" s="57" t="s">
        <v>75</v>
      </c>
      <c r="J23" s="61">
        <f>'[2]Tasa de crecimiento'!C19*(1+'[2]Tasa de crecimiento'!I19)^(($J$7-'Pob mitad de año'!$D$6)/365)</f>
        <v>25156.148790687712</v>
      </c>
      <c r="K23" s="59"/>
      <c r="L23" s="52"/>
      <c r="M23" s="52"/>
      <c r="N23" s="52"/>
    </row>
    <row r="24" spans="1:16" ht="15.75" customHeight="1" x14ac:dyDescent="0.25">
      <c r="A24" s="52"/>
      <c r="B24" s="52"/>
      <c r="C24" s="57" t="s">
        <v>76</v>
      </c>
      <c r="D24" s="61">
        <f>'[2]Tasa de crecimiento'!C20*(1+'[2]Tasa de crecimiento'!I20)^(($D$7-$D$6)/365)</f>
        <v>17819.570670289406</v>
      </c>
      <c r="E24" s="52"/>
      <c r="F24" s="57" t="s">
        <v>76</v>
      </c>
      <c r="G24" s="61">
        <f>'[2]Tasa de crecimiento'!G20*(1+'[2]Tasa de crecimiento'!I20)^(('Pob mitad de año'!$G$7-'Pob mitad de año'!$G$6)/365)</f>
        <v>23679.244568734815</v>
      </c>
      <c r="H24" s="52"/>
      <c r="I24" s="57" t="s">
        <v>76</v>
      </c>
      <c r="J24" s="61">
        <f>'[2]Tasa de crecimiento'!C20*(1+'[2]Tasa de crecimiento'!I20)^(($J$7-'Pob mitad de año'!$D$6)/365)</f>
        <v>20540.718924369798</v>
      </c>
      <c r="K24" s="59"/>
      <c r="L24" s="52"/>
      <c r="M24" s="52"/>
      <c r="N24" s="52"/>
    </row>
    <row r="25" spans="1:16" ht="15.75" customHeight="1" x14ac:dyDescent="0.25">
      <c r="A25" s="52"/>
      <c r="B25" s="52"/>
      <c r="C25" s="57" t="s">
        <v>77</v>
      </c>
      <c r="D25" s="61">
        <f>'[2]Tasa de crecimiento'!C21*(1+'[2]Tasa de crecimiento'!I21)^(($D$7-$D$6)/365)</f>
        <v>14664.465688314338</v>
      </c>
      <c r="E25" s="52"/>
      <c r="F25" s="57" t="s">
        <v>77</v>
      </c>
      <c r="G25" s="61">
        <f>'[2]Tasa de crecimiento'!G21*(1+'[2]Tasa de crecimiento'!I21)^(('Pob mitad de año'!$G$7-'Pob mitad de año'!$G$6)/365)</f>
        <v>18025.371898367397</v>
      </c>
      <c r="H25" s="52"/>
      <c r="I25" s="57" t="s">
        <v>77</v>
      </c>
      <c r="J25" s="61">
        <f>'[2]Tasa de crecimiento'!C21*(1+'[2]Tasa de crecimiento'!I21)^(($J$7-'Pob mitad de año'!$D$6)/365)</f>
        <v>16257.84476370184</v>
      </c>
      <c r="K25" s="59"/>
      <c r="L25" s="52"/>
      <c r="M25" s="52"/>
      <c r="N25" s="52"/>
    </row>
    <row r="26" spans="1:16" ht="15.75" customHeight="1" x14ac:dyDescent="0.25">
      <c r="A26" s="52"/>
      <c r="B26" s="52"/>
      <c r="C26" s="57" t="s">
        <v>78</v>
      </c>
      <c r="D26" s="61">
        <f>'[2]Tasa de crecimiento'!C22*(1+'[2]Tasa de crecimiento'!I22)^(($D$7-$D$6)/365)</f>
        <v>10571.482904825045</v>
      </c>
      <c r="E26" s="52"/>
      <c r="F26" s="57" t="s">
        <v>78</v>
      </c>
      <c r="G26" s="61">
        <f>'[2]Tasa de crecimiento'!G22*(1+'[2]Tasa de crecimiento'!I22)^(('Pob mitad de año'!$G$7-'Pob mitad de año'!$G$6)/365)</f>
        <v>13436.036075751377</v>
      </c>
      <c r="H26" s="52"/>
      <c r="I26" s="57" t="s">
        <v>78</v>
      </c>
      <c r="J26" s="61">
        <f>'[2]Tasa de crecimiento'!C22*(1+'[2]Tasa de crecimiento'!I22)^(($J$7-'Pob mitad de año'!$D$6)/365)</f>
        <v>11917.613127795592</v>
      </c>
      <c r="K26" s="59"/>
      <c r="L26" s="52"/>
      <c r="M26" s="52"/>
      <c r="N26" s="52"/>
    </row>
    <row r="27" spans="1:16" ht="15.75" customHeight="1" x14ac:dyDescent="0.25">
      <c r="A27" s="52"/>
      <c r="B27" s="52"/>
      <c r="C27" s="57" t="s">
        <v>79</v>
      </c>
      <c r="D27" s="61">
        <f>'[2]Tasa de crecimiento'!C23*(1+'[2]Tasa de crecimiento'!I23)^(($D$7-$D$6)/365)</f>
        <v>7083.2322318522747</v>
      </c>
      <c r="E27" s="52"/>
      <c r="F27" s="57" t="s">
        <v>79</v>
      </c>
      <c r="G27" s="61">
        <f>'[2]Tasa de crecimiento'!G23*(1+'[2]Tasa de crecimiento'!I23)^(('Pob mitad de año'!$G$7-'Pob mitad de año'!$G$6)/365)</f>
        <v>9498.2725662363337</v>
      </c>
      <c r="H27" s="52"/>
      <c r="I27" s="57" t="s">
        <v>79</v>
      </c>
      <c r="J27" s="61">
        <f>'[2]Tasa de crecimiento'!C23*(1+'[2]Tasa de crecimiento'!I23)^(($J$7-'Pob mitad de año'!$D$6)/365)</f>
        <v>8202.0160533123526</v>
      </c>
      <c r="K27" s="59"/>
      <c r="L27" s="52"/>
      <c r="M27" s="52"/>
      <c r="N27" s="52"/>
    </row>
    <row r="28" spans="1:16" ht="15.75" customHeight="1" x14ac:dyDescent="0.25">
      <c r="A28" s="52"/>
      <c r="B28" s="52"/>
      <c r="C28" s="57" t="s">
        <v>80</v>
      </c>
      <c r="D28" s="61">
        <f>'[2]Tasa de crecimiento'!C24*(1+'[2]Tasa de crecimiento'!I24)^(($D$7-$D$6)/365)</f>
        <v>6703.0337902110696</v>
      </c>
      <c r="E28" s="52"/>
      <c r="F28" s="57" t="s">
        <v>80</v>
      </c>
      <c r="G28" s="61">
        <f>'[2]Tasa de crecimiento'!G24*(1+'[2]Tasa de crecimiento'!I24)^(('Pob mitad de año'!$G$7-'Pob mitad de año'!$G$6)/365)</f>
        <v>9364.2579745368839</v>
      </c>
      <c r="H28" s="52"/>
      <c r="I28" s="57" t="s">
        <v>80</v>
      </c>
      <c r="J28" s="61">
        <f>'[2]Tasa de crecimiento'!C24*(1+'[2]Tasa de crecimiento'!I24)^(($J$7-'Pob mitad de año'!$D$6)/365)</f>
        <v>7922.3224483640533</v>
      </c>
      <c r="K28" s="52"/>
      <c r="L28" s="52"/>
      <c r="M28" s="52"/>
      <c r="N28" s="52"/>
    </row>
    <row r="29" spans="1:16" ht="15.75" customHeight="1" x14ac:dyDescent="0.25">
      <c r="A29" s="52"/>
      <c r="B29" s="52"/>
      <c r="C29" s="62" t="s">
        <v>19</v>
      </c>
      <c r="D29" s="60">
        <f>SUM(D12:D28)</f>
        <v>687904.5034055002</v>
      </c>
      <c r="E29" s="52"/>
      <c r="F29" s="62" t="s">
        <v>19</v>
      </c>
      <c r="G29" s="60">
        <f>SUM(G12:G28)</f>
        <v>758320.45527480263</v>
      </c>
      <c r="H29" s="52"/>
      <c r="I29" s="62" t="s">
        <v>19</v>
      </c>
      <c r="J29" s="60">
        <f>SUM(J12:J28)</f>
        <v>720378.63692670071</v>
      </c>
      <c r="K29" s="52"/>
      <c r="L29" s="52"/>
      <c r="M29" s="52"/>
      <c r="N29" s="52"/>
      <c r="O29" s="52"/>
      <c r="P29" s="52"/>
    </row>
    <row r="30" spans="1:16" ht="15.75" customHeight="1" x14ac:dyDescent="0.25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</row>
    <row r="31" spans="1:16" ht="15.75" customHeight="1" x14ac:dyDescent="0.25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</row>
    <row r="32" spans="1:16" ht="15.75" customHeight="1" x14ac:dyDescent="0.25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</row>
    <row r="33" spans="1:16" ht="15.75" customHeight="1" x14ac:dyDescent="0.25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</row>
    <row r="34" spans="1:16" ht="15.75" customHeight="1" x14ac:dyDescent="0.25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</row>
    <row r="35" spans="1:16" ht="15.75" customHeight="1" x14ac:dyDescent="0.25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</row>
    <row r="36" spans="1:16" ht="15.75" customHeight="1" x14ac:dyDescent="0.25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</row>
    <row r="37" spans="1:16" ht="15.75" customHeight="1" x14ac:dyDescent="0.25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</row>
    <row r="38" spans="1:16" ht="15.75" customHeight="1" x14ac:dyDescent="0.25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</row>
    <row r="39" spans="1:16" ht="15.75" customHeight="1" x14ac:dyDescent="0.25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</row>
    <row r="40" spans="1:16" ht="15.75" customHeight="1" x14ac:dyDescent="0.25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</row>
    <row r="41" spans="1:16" ht="15.75" customHeight="1" x14ac:dyDescent="0.25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</row>
    <row r="42" spans="1:16" ht="15.75" customHeight="1" x14ac:dyDescent="0.25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</row>
    <row r="43" spans="1:16" ht="15.75" customHeight="1" x14ac:dyDescent="0.25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</row>
    <row r="44" spans="1:16" ht="15.75" customHeight="1" x14ac:dyDescent="0.25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</row>
    <row r="45" spans="1:16" ht="15.75" customHeight="1" x14ac:dyDescent="0.2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</row>
    <row r="46" spans="1:16" ht="15.75" customHeight="1" x14ac:dyDescent="0.25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</row>
    <row r="47" spans="1:16" ht="15.75" customHeight="1" x14ac:dyDescent="0.25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</row>
    <row r="48" spans="1:16" ht="15.75" customHeight="1" x14ac:dyDescent="0.25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</row>
    <row r="49" spans="1:16" ht="15.75" customHeight="1" x14ac:dyDescent="0.25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</row>
    <row r="50" spans="1:16" ht="15.75" customHeight="1" x14ac:dyDescent="0.25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</row>
    <row r="51" spans="1:16" ht="15.75" customHeight="1" x14ac:dyDescent="0.25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</row>
    <row r="52" spans="1:16" ht="15.75" customHeight="1" x14ac:dyDescent="0.25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</row>
    <row r="53" spans="1:16" ht="15.75" customHeight="1" x14ac:dyDescent="0.25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</row>
    <row r="54" spans="1:16" ht="15.75" customHeight="1" x14ac:dyDescent="0.25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</row>
    <row r="55" spans="1:16" ht="15.75" customHeight="1" x14ac:dyDescent="0.2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</row>
    <row r="56" spans="1:16" ht="15.75" customHeight="1" x14ac:dyDescent="0.25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</row>
    <row r="57" spans="1:16" ht="15.75" customHeight="1" x14ac:dyDescent="0.25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</row>
    <row r="58" spans="1:16" ht="15.75" customHeight="1" x14ac:dyDescent="0.25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</row>
    <row r="59" spans="1:16" ht="15.75" customHeight="1" x14ac:dyDescent="0.25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</row>
    <row r="60" spans="1:16" ht="15.75" customHeight="1" x14ac:dyDescent="0.25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</row>
    <row r="61" spans="1:16" ht="15.75" customHeight="1" x14ac:dyDescent="0.25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</row>
    <row r="62" spans="1:16" ht="15.75" customHeight="1" x14ac:dyDescent="0.25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</row>
    <row r="63" spans="1:16" ht="15.75" customHeight="1" x14ac:dyDescent="0.25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</row>
    <row r="64" spans="1:16" ht="15.75" customHeight="1" x14ac:dyDescent="0.25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</row>
    <row r="65" spans="1:16" ht="15.75" customHeight="1" x14ac:dyDescent="0.25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</row>
    <row r="66" spans="1:16" ht="15.75" customHeight="1" x14ac:dyDescent="0.25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</row>
    <row r="67" spans="1:16" ht="15.75" customHeight="1" x14ac:dyDescent="0.25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</row>
    <row r="68" spans="1:16" ht="15.75" customHeight="1" x14ac:dyDescent="0.25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</row>
    <row r="69" spans="1:16" ht="15.75" customHeight="1" x14ac:dyDescent="0.25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</row>
    <row r="70" spans="1:16" ht="15.75" customHeight="1" x14ac:dyDescent="0.25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</row>
    <row r="71" spans="1:16" ht="15.75" customHeight="1" x14ac:dyDescent="0.25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</row>
    <row r="72" spans="1:16" ht="15.75" customHeight="1" x14ac:dyDescent="0.2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</row>
    <row r="73" spans="1:16" ht="15.75" customHeight="1" x14ac:dyDescent="0.25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</row>
    <row r="74" spans="1:16" ht="15.75" customHeight="1" x14ac:dyDescent="0.25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</row>
    <row r="75" spans="1:16" ht="15.75" customHeight="1" x14ac:dyDescent="0.2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</row>
    <row r="76" spans="1:16" ht="15.75" customHeight="1" x14ac:dyDescent="0.25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</row>
    <row r="77" spans="1:16" ht="15.75" customHeight="1" x14ac:dyDescent="0.25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</row>
    <row r="78" spans="1:16" ht="15.75" customHeight="1" x14ac:dyDescent="0.25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</row>
    <row r="79" spans="1:16" ht="15.75" customHeight="1" x14ac:dyDescent="0.25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</row>
    <row r="80" spans="1:16" ht="15.75" customHeight="1" x14ac:dyDescent="0.25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</row>
    <row r="81" spans="1:16" ht="15.75" customHeight="1" x14ac:dyDescent="0.25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</row>
    <row r="82" spans="1:16" ht="15.75" customHeight="1" x14ac:dyDescent="0.25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</row>
    <row r="83" spans="1:16" ht="15.75" customHeight="1" x14ac:dyDescent="0.25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</row>
    <row r="84" spans="1:16" ht="15.75" customHeight="1" x14ac:dyDescent="0.25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</row>
    <row r="85" spans="1:16" ht="15.75" customHeight="1" x14ac:dyDescent="0.2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</row>
    <row r="86" spans="1:16" ht="15.75" customHeight="1" x14ac:dyDescent="0.25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</row>
    <row r="87" spans="1:16" ht="15.75" customHeight="1" x14ac:dyDescent="0.25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</row>
    <row r="88" spans="1:16" ht="15.75" customHeight="1" x14ac:dyDescent="0.2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</row>
    <row r="89" spans="1:16" ht="15.75" customHeight="1" x14ac:dyDescent="0.25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</row>
    <row r="90" spans="1:16" ht="15.75" customHeight="1" x14ac:dyDescent="0.25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</row>
    <row r="91" spans="1:16" ht="15.75" customHeight="1" x14ac:dyDescent="0.25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</row>
    <row r="92" spans="1:16" ht="15.75" customHeight="1" x14ac:dyDescent="0.25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</row>
    <row r="93" spans="1:16" ht="15.75" customHeight="1" x14ac:dyDescent="0.25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</row>
    <row r="94" spans="1:16" ht="15.75" customHeight="1" x14ac:dyDescent="0.25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</row>
    <row r="95" spans="1:16" ht="15.75" customHeight="1" x14ac:dyDescent="0.2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</row>
    <row r="96" spans="1:16" ht="15.75" customHeight="1" x14ac:dyDescent="0.25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</row>
    <row r="97" spans="1:16" ht="15.75" customHeight="1" x14ac:dyDescent="0.25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</row>
    <row r="98" spans="1:16" ht="15.75" customHeight="1" x14ac:dyDescent="0.25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</row>
    <row r="99" spans="1:16" ht="15.75" customHeight="1" x14ac:dyDescent="0.25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</row>
    <row r="100" spans="1:16" ht="15.75" customHeight="1" x14ac:dyDescent="0.25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</row>
    <row r="101" spans="1:16" ht="15.75" customHeight="1" x14ac:dyDescent="0.25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</row>
    <row r="102" spans="1:16" ht="15.75" customHeight="1" x14ac:dyDescent="0.25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</row>
    <row r="103" spans="1:16" ht="15.75" customHeight="1" x14ac:dyDescent="0.25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</row>
    <row r="104" spans="1:16" ht="15.75" customHeight="1" x14ac:dyDescent="0.25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</row>
    <row r="105" spans="1:16" ht="15.75" customHeight="1" x14ac:dyDescent="0.2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</row>
    <row r="106" spans="1:16" ht="15.75" customHeight="1" x14ac:dyDescent="0.25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</row>
    <row r="107" spans="1:16" ht="15.75" customHeight="1" x14ac:dyDescent="0.25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</row>
    <row r="108" spans="1:16" ht="15.75" customHeight="1" x14ac:dyDescent="0.25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</row>
    <row r="109" spans="1:16" ht="15.75" customHeight="1" x14ac:dyDescent="0.25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</row>
    <row r="110" spans="1:16" ht="15.75" customHeight="1" x14ac:dyDescent="0.25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</row>
    <row r="111" spans="1:16" ht="15.75" customHeight="1" x14ac:dyDescent="0.25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</row>
    <row r="112" spans="1:16" ht="15.75" customHeight="1" x14ac:dyDescent="0.25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</row>
    <row r="113" spans="1:16" ht="15.75" customHeight="1" x14ac:dyDescent="0.25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</row>
    <row r="114" spans="1:16" ht="15.75" customHeight="1" x14ac:dyDescent="0.25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</row>
    <row r="115" spans="1:16" ht="15.75" customHeight="1" x14ac:dyDescent="0.2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</row>
    <row r="116" spans="1:16" ht="15.75" customHeight="1" x14ac:dyDescent="0.25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</row>
    <row r="117" spans="1:16" ht="15.75" customHeight="1" x14ac:dyDescent="0.25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</row>
    <row r="118" spans="1:16" ht="15.75" customHeight="1" x14ac:dyDescent="0.25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</row>
    <row r="119" spans="1:16" ht="15.75" customHeight="1" x14ac:dyDescent="0.25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</row>
    <row r="120" spans="1:16" ht="15.75" customHeight="1" x14ac:dyDescent="0.25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</row>
    <row r="121" spans="1:16" ht="15.75" customHeight="1" x14ac:dyDescent="0.25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</row>
    <row r="122" spans="1:16" ht="15.75" customHeight="1" x14ac:dyDescent="0.25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</row>
    <row r="123" spans="1:16" ht="15.75" customHeight="1" x14ac:dyDescent="0.25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</row>
    <row r="124" spans="1:16" ht="15.75" customHeight="1" x14ac:dyDescent="0.25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</row>
    <row r="125" spans="1:16" ht="15.75" customHeight="1" x14ac:dyDescent="0.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</row>
    <row r="126" spans="1:16" ht="15.75" customHeight="1" x14ac:dyDescent="0.25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</row>
    <row r="127" spans="1:16" ht="15.75" customHeight="1" x14ac:dyDescent="0.25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</row>
    <row r="128" spans="1:16" ht="15.75" customHeight="1" x14ac:dyDescent="0.2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</row>
    <row r="129" spans="1:16" ht="15.75" customHeight="1" x14ac:dyDescent="0.25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</row>
    <row r="130" spans="1:16" ht="15.75" customHeight="1" x14ac:dyDescent="0.25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</row>
    <row r="131" spans="1:16" ht="15.75" customHeight="1" x14ac:dyDescent="0.25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</row>
    <row r="132" spans="1:16" ht="15.75" customHeight="1" x14ac:dyDescent="0.25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</row>
    <row r="133" spans="1:16" ht="15.75" customHeight="1" x14ac:dyDescent="0.25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</row>
    <row r="134" spans="1:16" ht="15.75" customHeight="1" x14ac:dyDescent="0.25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</row>
    <row r="135" spans="1:16" ht="15.75" customHeight="1" x14ac:dyDescent="0.2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</row>
    <row r="136" spans="1:16" ht="15.75" customHeight="1" x14ac:dyDescent="0.25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</row>
    <row r="137" spans="1:16" ht="15.75" customHeight="1" x14ac:dyDescent="0.25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</row>
    <row r="138" spans="1:16" ht="15.75" customHeight="1" x14ac:dyDescent="0.25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</row>
    <row r="139" spans="1:16" ht="15.75" customHeight="1" x14ac:dyDescent="0.25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</row>
    <row r="140" spans="1:16" ht="15.75" customHeight="1" x14ac:dyDescent="0.25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</row>
    <row r="141" spans="1:16" ht="15.75" customHeight="1" x14ac:dyDescent="0.25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</row>
    <row r="142" spans="1:16" ht="15.75" customHeight="1" x14ac:dyDescent="0.25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</row>
    <row r="143" spans="1:16" ht="15.75" customHeight="1" x14ac:dyDescent="0.25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</row>
    <row r="144" spans="1:16" ht="15.75" customHeight="1" x14ac:dyDescent="0.25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</row>
    <row r="145" spans="1:16" ht="15.75" customHeight="1" x14ac:dyDescent="0.2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</row>
    <row r="146" spans="1:16" ht="15.75" customHeight="1" x14ac:dyDescent="0.25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</row>
    <row r="147" spans="1:16" ht="15.75" customHeight="1" x14ac:dyDescent="0.25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</row>
    <row r="148" spans="1:16" ht="15.75" customHeight="1" x14ac:dyDescent="0.25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</row>
    <row r="149" spans="1:16" ht="15.75" customHeight="1" x14ac:dyDescent="0.25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</row>
    <row r="150" spans="1:16" ht="15.75" customHeight="1" x14ac:dyDescent="0.25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</row>
    <row r="151" spans="1:16" ht="15.75" customHeight="1" x14ac:dyDescent="0.25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</row>
    <row r="152" spans="1:16" ht="15.75" customHeight="1" x14ac:dyDescent="0.25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</row>
    <row r="153" spans="1:16" ht="15.75" customHeight="1" x14ac:dyDescent="0.25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</row>
    <row r="154" spans="1:16" ht="15.75" customHeight="1" x14ac:dyDescent="0.25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</row>
    <row r="155" spans="1:16" ht="15.75" customHeight="1" x14ac:dyDescent="0.2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</row>
    <row r="156" spans="1:16" ht="15.75" customHeight="1" x14ac:dyDescent="0.25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</row>
    <row r="157" spans="1:16" ht="15.75" customHeight="1" x14ac:dyDescent="0.25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</row>
    <row r="158" spans="1:16" ht="15.75" customHeight="1" x14ac:dyDescent="0.25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</row>
    <row r="159" spans="1:16" ht="15.75" customHeight="1" x14ac:dyDescent="0.25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</row>
    <row r="160" spans="1:16" ht="15.75" customHeight="1" x14ac:dyDescent="0.25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</row>
    <row r="161" spans="1:16" ht="15.75" customHeight="1" x14ac:dyDescent="0.25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</row>
    <row r="162" spans="1:16" ht="15.75" customHeight="1" x14ac:dyDescent="0.25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</row>
    <row r="163" spans="1:16" ht="15.75" customHeight="1" x14ac:dyDescent="0.25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</row>
    <row r="164" spans="1:16" ht="15.75" customHeight="1" x14ac:dyDescent="0.25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</row>
    <row r="165" spans="1:16" ht="15.75" customHeight="1" x14ac:dyDescent="0.2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</row>
    <row r="166" spans="1:16" ht="15.75" customHeight="1" x14ac:dyDescent="0.25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</row>
    <row r="167" spans="1:16" ht="15.75" customHeight="1" x14ac:dyDescent="0.25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</row>
    <row r="168" spans="1:16" ht="15.75" customHeight="1" x14ac:dyDescent="0.2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</row>
    <row r="169" spans="1:16" ht="15.75" customHeight="1" x14ac:dyDescent="0.25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</row>
    <row r="170" spans="1:16" ht="15.75" customHeight="1" x14ac:dyDescent="0.25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</row>
    <row r="171" spans="1:16" ht="15.75" customHeight="1" x14ac:dyDescent="0.25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</row>
    <row r="172" spans="1:16" ht="15.75" customHeight="1" x14ac:dyDescent="0.25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</row>
    <row r="173" spans="1:16" ht="15.75" customHeight="1" x14ac:dyDescent="0.25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</row>
    <row r="174" spans="1:16" ht="15.75" customHeight="1" x14ac:dyDescent="0.25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</row>
    <row r="175" spans="1:16" ht="15.75" customHeight="1" x14ac:dyDescent="0.2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</row>
    <row r="176" spans="1:16" ht="15.75" customHeight="1" x14ac:dyDescent="0.25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</row>
    <row r="177" spans="1:16" ht="15.75" customHeight="1" x14ac:dyDescent="0.25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</row>
    <row r="178" spans="1:16" ht="15.75" customHeight="1" x14ac:dyDescent="0.25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</row>
    <row r="179" spans="1:16" ht="15.75" customHeight="1" x14ac:dyDescent="0.25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</row>
    <row r="180" spans="1:16" ht="15.75" customHeight="1" x14ac:dyDescent="0.25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</row>
    <row r="181" spans="1:16" ht="15.75" customHeight="1" x14ac:dyDescent="0.25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</row>
    <row r="182" spans="1:16" ht="15.75" customHeight="1" x14ac:dyDescent="0.25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</row>
    <row r="183" spans="1:16" ht="15.75" customHeight="1" x14ac:dyDescent="0.25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</row>
    <row r="184" spans="1:16" ht="15.75" customHeight="1" x14ac:dyDescent="0.25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</row>
    <row r="185" spans="1:16" ht="15.75" customHeight="1" x14ac:dyDescent="0.2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</row>
    <row r="186" spans="1:16" ht="15.75" customHeight="1" x14ac:dyDescent="0.25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</row>
    <row r="187" spans="1:16" ht="15.75" customHeight="1" x14ac:dyDescent="0.25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</row>
    <row r="188" spans="1:16" ht="15.75" customHeight="1" x14ac:dyDescent="0.25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</row>
    <row r="189" spans="1:16" ht="15.75" customHeight="1" x14ac:dyDescent="0.25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</row>
    <row r="190" spans="1:16" ht="15.75" customHeight="1" x14ac:dyDescent="0.25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</row>
    <row r="191" spans="1:16" ht="15.75" customHeight="1" x14ac:dyDescent="0.25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</row>
    <row r="192" spans="1:16" ht="15.75" customHeight="1" x14ac:dyDescent="0.25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</row>
    <row r="193" spans="1:16" ht="15.75" customHeight="1" x14ac:dyDescent="0.25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</row>
    <row r="194" spans="1:16" ht="15.75" customHeight="1" x14ac:dyDescent="0.25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</row>
    <row r="195" spans="1:16" ht="15.75" customHeight="1" x14ac:dyDescent="0.2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</row>
    <row r="196" spans="1:16" ht="15.75" customHeight="1" x14ac:dyDescent="0.25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</row>
    <row r="197" spans="1:16" ht="15.75" customHeight="1" x14ac:dyDescent="0.25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</row>
    <row r="198" spans="1:16" ht="15.75" customHeight="1" x14ac:dyDescent="0.25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</row>
    <row r="199" spans="1:16" ht="15.75" customHeight="1" x14ac:dyDescent="0.25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</row>
    <row r="200" spans="1:16" ht="15.75" customHeight="1" x14ac:dyDescent="0.25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</row>
    <row r="201" spans="1:16" ht="15.75" customHeight="1" x14ac:dyDescent="0.25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</row>
    <row r="202" spans="1:16" ht="15.75" customHeight="1" x14ac:dyDescent="0.25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</row>
    <row r="203" spans="1:16" ht="15.75" customHeight="1" x14ac:dyDescent="0.25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</row>
    <row r="204" spans="1:16" ht="15.75" customHeight="1" x14ac:dyDescent="0.2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</row>
    <row r="205" spans="1:16" ht="15.75" customHeight="1" x14ac:dyDescent="0.2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</row>
    <row r="206" spans="1:16" ht="15.75" customHeight="1" x14ac:dyDescent="0.2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</row>
    <row r="207" spans="1:16" ht="15.75" customHeight="1" x14ac:dyDescent="0.25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</row>
    <row r="208" spans="1:16" ht="15.75" customHeight="1" x14ac:dyDescent="0.2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</row>
    <row r="209" spans="1:16" ht="15.75" customHeight="1" x14ac:dyDescent="0.25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</row>
    <row r="210" spans="1:16" ht="15.75" customHeight="1" x14ac:dyDescent="0.25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</row>
    <row r="211" spans="1:16" ht="15.75" customHeight="1" x14ac:dyDescent="0.25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</row>
    <row r="212" spans="1:16" ht="15.75" customHeight="1" x14ac:dyDescent="0.25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</row>
    <row r="213" spans="1:16" ht="15.75" customHeight="1" x14ac:dyDescent="0.25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</row>
    <row r="214" spans="1:16" ht="15.75" customHeight="1" x14ac:dyDescent="0.25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</row>
    <row r="215" spans="1:16" ht="15.75" customHeight="1" x14ac:dyDescent="0.2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</row>
    <row r="216" spans="1:16" ht="15.75" customHeight="1" x14ac:dyDescent="0.25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</row>
    <row r="217" spans="1:16" ht="15.75" customHeight="1" x14ac:dyDescent="0.25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</row>
    <row r="218" spans="1:16" ht="15.75" customHeight="1" x14ac:dyDescent="0.25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</row>
    <row r="219" spans="1:16" ht="15.75" customHeight="1" x14ac:dyDescent="0.25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</row>
    <row r="220" spans="1:16" ht="15.75" customHeight="1" x14ac:dyDescent="0.25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</row>
    <row r="221" spans="1:16" ht="15.75" customHeight="1" x14ac:dyDescent="0.25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</row>
    <row r="222" spans="1:16" ht="15.75" customHeight="1" x14ac:dyDescent="0.25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</row>
    <row r="223" spans="1:16" ht="15.75" customHeight="1" x14ac:dyDescent="0.25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</row>
    <row r="224" spans="1:16" ht="15.75" customHeight="1" x14ac:dyDescent="0.25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</row>
    <row r="225" spans="1:16" ht="15.75" customHeight="1" x14ac:dyDescent="0.2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</row>
    <row r="226" spans="1:16" ht="15.75" customHeight="1" x14ac:dyDescent="0.25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</row>
    <row r="227" spans="1:16" ht="15.75" customHeight="1" x14ac:dyDescent="0.25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</row>
    <row r="228" spans="1:16" ht="15.75" customHeight="1" x14ac:dyDescent="0.25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</row>
    <row r="229" spans="1:16" ht="15.75" customHeight="1" x14ac:dyDescent="0.25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</row>
    <row r="230" spans="1:16" ht="15.75" customHeight="1" x14ac:dyDescent="0.25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</row>
    <row r="231" spans="1:16" ht="15.75" customHeight="1" x14ac:dyDescent="0.25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</row>
    <row r="232" spans="1:16" ht="15.75" customHeight="1" x14ac:dyDescent="0.25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</row>
    <row r="233" spans="1:16" ht="15.75" customHeight="1" x14ac:dyDescent="0.25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</row>
    <row r="234" spans="1:16" ht="15.75" customHeight="1" x14ac:dyDescent="0.25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</row>
    <row r="235" spans="1:16" ht="15.75" customHeight="1" x14ac:dyDescent="0.2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</row>
    <row r="236" spans="1:16" ht="15.75" customHeight="1" x14ac:dyDescent="0.25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</row>
    <row r="237" spans="1:16" ht="15.75" customHeight="1" x14ac:dyDescent="0.25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</row>
    <row r="238" spans="1:16" ht="15.75" customHeight="1" x14ac:dyDescent="0.25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</row>
    <row r="239" spans="1:16" ht="15.75" customHeight="1" x14ac:dyDescent="0.25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</row>
    <row r="240" spans="1:16" ht="15.75" customHeight="1" x14ac:dyDescent="0.25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</row>
    <row r="241" spans="1:16" ht="15.75" customHeight="1" x14ac:dyDescent="0.25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</row>
    <row r="242" spans="1:16" ht="15.75" customHeight="1" x14ac:dyDescent="0.25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</row>
    <row r="243" spans="1:16" ht="15.75" customHeight="1" x14ac:dyDescent="0.25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</row>
    <row r="244" spans="1:16" ht="15.75" customHeight="1" x14ac:dyDescent="0.25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</row>
    <row r="245" spans="1:16" ht="15.75" customHeight="1" x14ac:dyDescent="0.2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</row>
    <row r="246" spans="1:16" ht="15.75" customHeight="1" x14ac:dyDescent="0.25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</row>
    <row r="247" spans="1:16" ht="15.75" customHeight="1" x14ac:dyDescent="0.25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</row>
    <row r="248" spans="1:16" ht="15.75" customHeight="1" x14ac:dyDescent="0.2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</row>
    <row r="249" spans="1:16" ht="15.75" customHeight="1" x14ac:dyDescent="0.25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</row>
    <row r="250" spans="1:16" ht="15.75" customHeight="1" x14ac:dyDescent="0.25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</row>
    <row r="251" spans="1:16" ht="15.75" customHeight="1" x14ac:dyDescent="0.25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</row>
    <row r="252" spans="1:16" ht="15.75" customHeight="1" x14ac:dyDescent="0.25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</row>
    <row r="253" spans="1:16" ht="15.75" customHeight="1" x14ac:dyDescent="0.25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</row>
    <row r="254" spans="1:16" ht="15.75" customHeight="1" x14ac:dyDescent="0.25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</row>
    <row r="255" spans="1:16" ht="15.75" customHeight="1" x14ac:dyDescent="0.2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</row>
    <row r="256" spans="1:16" ht="15.75" customHeight="1" x14ac:dyDescent="0.25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</row>
    <row r="257" spans="1:16" ht="15.75" customHeight="1" x14ac:dyDescent="0.25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</row>
    <row r="258" spans="1:16" ht="15.75" customHeight="1" x14ac:dyDescent="0.25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</row>
    <row r="259" spans="1:16" ht="15.75" customHeight="1" x14ac:dyDescent="0.25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</row>
    <row r="260" spans="1:16" ht="15.75" customHeight="1" x14ac:dyDescent="0.25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</row>
    <row r="261" spans="1:16" ht="15.75" customHeight="1" x14ac:dyDescent="0.25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</row>
    <row r="262" spans="1:16" ht="15.75" customHeight="1" x14ac:dyDescent="0.25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</row>
    <row r="263" spans="1:16" ht="15.75" customHeight="1" x14ac:dyDescent="0.25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</row>
    <row r="264" spans="1:16" ht="15.75" customHeight="1" x14ac:dyDescent="0.25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</row>
    <row r="265" spans="1:16" ht="15.75" customHeight="1" x14ac:dyDescent="0.2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</row>
    <row r="266" spans="1:16" ht="15.75" customHeight="1" x14ac:dyDescent="0.25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</row>
    <row r="267" spans="1:16" ht="15.75" customHeight="1" x14ac:dyDescent="0.25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</row>
    <row r="268" spans="1:16" ht="15.75" customHeight="1" x14ac:dyDescent="0.25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</row>
    <row r="269" spans="1:16" ht="15.75" customHeight="1" x14ac:dyDescent="0.25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</row>
    <row r="270" spans="1:16" ht="15.75" customHeight="1" x14ac:dyDescent="0.25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</row>
    <row r="271" spans="1:16" ht="15.75" customHeight="1" x14ac:dyDescent="0.25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</row>
    <row r="272" spans="1:16" ht="15.75" customHeight="1" x14ac:dyDescent="0.25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</row>
    <row r="273" spans="1:16" ht="15.75" customHeight="1" x14ac:dyDescent="0.25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</row>
    <row r="274" spans="1:16" ht="15.75" customHeight="1" x14ac:dyDescent="0.25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</row>
    <row r="275" spans="1:16" ht="15.75" customHeight="1" x14ac:dyDescent="0.2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</row>
    <row r="276" spans="1:16" ht="15.75" customHeight="1" x14ac:dyDescent="0.25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</row>
    <row r="277" spans="1:16" ht="15.75" customHeight="1" x14ac:dyDescent="0.25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</row>
    <row r="278" spans="1:16" ht="15.75" customHeight="1" x14ac:dyDescent="0.25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</row>
    <row r="279" spans="1:16" ht="15.75" customHeight="1" x14ac:dyDescent="0.25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</row>
    <row r="280" spans="1:16" ht="15.75" customHeight="1" x14ac:dyDescent="0.25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</row>
    <row r="281" spans="1:16" ht="15.75" customHeight="1" x14ac:dyDescent="0.25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</row>
    <row r="282" spans="1:16" ht="15.75" customHeight="1" x14ac:dyDescent="0.25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</row>
    <row r="283" spans="1:16" ht="15.75" customHeight="1" x14ac:dyDescent="0.25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</row>
    <row r="284" spans="1:16" ht="15.75" customHeight="1" x14ac:dyDescent="0.25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</row>
    <row r="285" spans="1:16" ht="15.75" customHeight="1" x14ac:dyDescent="0.2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</row>
    <row r="286" spans="1:16" ht="15.75" customHeight="1" x14ac:dyDescent="0.25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</row>
    <row r="287" spans="1:16" ht="15.75" customHeight="1" x14ac:dyDescent="0.25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</row>
    <row r="288" spans="1:16" ht="15.75" customHeight="1" x14ac:dyDescent="0.2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</row>
    <row r="289" spans="1:16" ht="15.75" customHeight="1" x14ac:dyDescent="0.25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</row>
    <row r="290" spans="1:16" ht="15.75" customHeight="1" x14ac:dyDescent="0.25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</row>
    <row r="291" spans="1:16" ht="15.75" customHeight="1" x14ac:dyDescent="0.25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</row>
    <row r="292" spans="1:16" ht="15.75" customHeight="1" x14ac:dyDescent="0.25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</row>
    <row r="293" spans="1:16" ht="15.75" customHeight="1" x14ac:dyDescent="0.25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</row>
    <row r="294" spans="1:16" ht="15.75" customHeight="1" x14ac:dyDescent="0.25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</row>
    <row r="295" spans="1:16" ht="15.75" customHeight="1" x14ac:dyDescent="0.2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</row>
    <row r="296" spans="1:16" ht="15.75" customHeight="1" x14ac:dyDescent="0.2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</row>
    <row r="297" spans="1:16" ht="15.75" customHeight="1" x14ac:dyDescent="0.25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</row>
    <row r="298" spans="1:16" ht="15.75" customHeight="1" x14ac:dyDescent="0.25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</row>
    <row r="299" spans="1:16" ht="15.75" customHeight="1" x14ac:dyDescent="0.25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</row>
    <row r="300" spans="1:16" ht="15.75" customHeight="1" x14ac:dyDescent="0.25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</row>
    <row r="301" spans="1:16" ht="15.75" customHeight="1" x14ac:dyDescent="0.25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</row>
    <row r="302" spans="1:16" ht="15.75" customHeight="1" x14ac:dyDescent="0.25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</row>
    <row r="303" spans="1:16" ht="15.75" customHeight="1" x14ac:dyDescent="0.25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</row>
    <row r="304" spans="1:16" ht="15.75" customHeight="1" x14ac:dyDescent="0.25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</row>
    <row r="305" spans="1:16" ht="15.75" customHeight="1" x14ac:dyDescent="0.2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</row>
    <row r="306" spans="1:16" ht="15.75" customHeight="1" x14ac:dyDescent="0.25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</row>
    <row r="307" spans="1:16" ht="15.75" customHeight="1" x14ac:dyDescent="0.25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</row>
    <row r="308" spans="1:16" ht="15.75" customHeight="1" x14ac:dyDescent="0.25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</row>
    <row r="309" spans="1:16" ht="15.75" customHeight="1" x14ac:dyDescent="0.25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</row>
    <row r="310" spans="1:16" ht="15.75" customHeight="1" x14ac:dyDescent="0.25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</row>
    <row r="311" spans="1:16" ht="15.75" customHeight="1" x14ac:dyDescent="0.25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</row>
    <row r="312" spans="1:16" ht="15.75" customHeight="1" x14ac:dyDescent="0.25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</row>
    <row r="313" spans="1:16" ht="15.75" customHeight="1" x14ac:dyDescent="0.25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</row>
    <row r="314" spans="1:16" ht="15.75" customHeight="1" x14ac:dyDescent="0.25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</row>
    <row r="315" spans="1:16" ht="15.75" customHeight="1" x14ac:dyDescent="0.2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</row>
    <row r="316" spans="1:16" ht="15.75" customHeight="1" x14ac:dyDescent="0.25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</row>
    <row r="317" spans="1:16" ht="15.75" customHeight="1" x14ac:dyDescent="0.25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</row>
    <row r="318" spans="1:16" ht="15.75" customHeight="1" x14ac:dyDescent="0.25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</row>
    <row r="319" spans="1:16" ht="15.75" customHeight="1" x14ac:dyDescent="0.25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</row>
    <row r="320" spans="1:16" ht="15.75" customHeight="1" x14ac:dyDescent="0.25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</row>
    <row r="321" spans="1:16" ht="15.75" customHeight="1" x14ac:dyDescent="0.25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</row>
    <row r="322" spans="1:16" ht="15.75" customHeight="1" x14ac:dyDescent="0.25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</row>
    <row r="323" spans="1:16" ht="15.75" customHeight="1" x14ac:dyDescent="0.25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</row>
    <row r="324" spans="1:16" ht="15.75" customHeight="1" x14ac:dyDescent="0.25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</row>
    <row r="325" spans="1:16" ht="15.75" customHeight="1" x14ac:dyDescent="0.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</row>
    <row r="326" spans="1:16" ht="15.75" customHeight="1" x14ac:dyDescent="0.25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</row>
    <row r="327" spans="1:16" ht="15.75" customHeight="1" x14ac:dyDescent="0.25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</row>
    <row r="328" spans="1:16" ht="15.75" customHeight="1" x14ac:dyDescent="0.2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</row>
    <row r="329" spans="1:16" ht="15.75" customHeight="1" x14ac:dyDescent="0.25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</row>
    <row r="330" spans="1:16" ht="15.75" customHeight="1" x14ac:dyDescent="0.25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</row>
    <row r="331" spans="1:16" ht="15.75" customHeight="1" x14ac:dyDescent="0.25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</row>
    <row r="332" spans="1:16" ht="15.75" customHeight="1" x14ac:dyDescent="0.25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</row>
    <row r="333" spans="1:16" ht="15.75" customHeight="1" x14ac:dyDescent="0.25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</row>
    <row r="334" spans="1:16" ht="15.75" customHeight="1" x14ac:dyDescent="0.25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</row>
    <row r="335" spans="1:16" ht="15.75" customHeight="1" x14ac:dyDescent="0.2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</row>
    <row r="336" spans="1:16" ht="15.75" customHeight="1" x14ac:dyDescent="0.25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</row>
    <row r="337" spans="1:16" ht="15.75" customHeight="1" x14ac:dyDescent="0.25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</row>
    <row r="338" spans="1:16" ht="15.75" customHeight="1" x14ac:dyDescent="0.25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</row>
    <row r="339" spans="1:16" ht="15.75" customHeight="1" x14ac:dyDescent="0.25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</row>
    <row r="340" spans="1:16" ht="15.75" customHeight="1" x14ac:dyDescent="0.25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</row>
    <row r="341" spans="1:16" ht="15.75" customHeight="1" x14ac:dyDescent="0.25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</row>
    <row r="342" spans="1:16" ht="15.75" customHeight="1" x14ac:dyDescent="0.25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</row>
    <row r="343" spans="1:16" ht="15.75" customHeight="1" x14ac:dyDescent="0.25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</row>
    <row r="344" spans="1:16" ht="15.75" customHeight="1" x14ac:dyDescent="0.25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</row>
    <row r="345" spans="1:16" ht="15.75" customHeight="1" x14ac:dyDescent="0.2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</row>
    <row r="346" spans="1:16" ht="15.75" customHeight="1" x14ac:dyDescent="0.25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</row>
    <row r="347" spans="1:16" ht="15.75" customHeight="1" x14ac:dyDescent="0.25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</row>
    <row r="348" spans="1:16" ht="15.75" customHeight="1" x14ac:dyDescent="0.25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</row>
    <row r="349" spans="1:16" ht="15.75" customHeight="1" x14ac:dyDescent="0.25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</row>
    <row r="350" spans="1:16" ht="15.75" customHeight="1" x14ac:dyDescent="0.25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</row>
    <row r="351" spans="1:16" ht="15.75" customHeight="1" x14ac:dyDescent="0.25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</row>
    <row r="352" spans="1:16" ht="15.75" customHeight="1" x14ac:dyDescent="0.25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</row>
    <row r="353" spans="1:16" ht="15.75" customHeight="1" x14ac:dyDescent="0.25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</row>
    <row r="354" spans="1:16" ht="15.75" customHeight="1" x14ac:dyDescent="0.25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</row>
    <row r="355" spans="1:16" ht="15.75" customHeight="1" x14ac:dyDescent="0.2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</row>
    <row r="356" spans="1:16" ht="15.75" customHeight="1" x14ac:dyDescent="0.25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</row>
    <row r="357" spans="1:16" ht="15.75" customHeight="1" x14ac:dyDescent="0.25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</row>
    <row r="358" spans="1:16" ht="15.75" customHeight="1" x14ac:dyDescent="0.25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</row>
    <row r="359" spans="1:16" ht="15.75" customHeight="1" x14ac:dyDescent="0.25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</row>
    <row r="360" spans="1:16" ht="15.75" customHeight="1" x14ac:dyDescent="0.25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</row>
    <row r="361" spans="1:16" ht="15.75" customHeight="1" x14ac:dyDescent="0.25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</row>
    <row r="362" spans="1:16" ht="15.75" customHeight="1" x14ac:dyDescent="0.25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</row>
    <row r="363" spans="1:16" ht="15.75" customHeight="1" x14ac:dyDescent="0.25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</row>
    <row r="364" spans="1:16" ht="15.75" customHeight="1" x14ac:dyDescent="0.25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</row>
    <row r="365" spans="1:16" ht="15.75" customHeight="1" x14ac:dyDescent="0.2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</row>
    <row r="366" spans="1:16" ht="15.75" customHeight="1" x14ac:dyDescent="0.25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</row>
    <row r="367" spans="1:16" ht="15.75" customHeight="1" x14ac:dyDescent="0.25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</row>
    <row r="368" spans="1:16" ht="15.75" customHeight="1" x14ac:dyDescent="0.25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</row>
    <row r="369" spans="1:16" ht="15.75" customHeight="1" x14ac:dyDescent="0.25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</row>
    <row r="370" spans="1:16" ht="15.75" customHeight="1" x14ac:dyDescent="0.25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</row>
    <row r="371" spans="1:16" ht="15.75" customHeight="1" x14ac:dyDescent="0.25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</row>
    <row r="372" spans="1:16" ht="15.75" customHeight="1" x14ac:dyDescent="0.25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</row>
    <row r="373" spans="1:16" ht="15.75" customHeight="1" x14ac:dyDescent="0.25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</row>
    <row r="374" spans="1:16" ht="15.75" customHeight="1" x14ac:dyDescent="0.25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</row>
    <row r="375" spans="1:16" ht="15.75" customHeight="1" x14ac:dyDescent="0.2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</row>
    <row r="376" spans="1:16" ht="15.75" customHeight="1" x14ac:dyDescent="0.25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</row>
    <row r="377" spans="1:16" ht="15.75" customHeight="1" x14ac:dyDescent="0.25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</row>
    <row r="378" spans="1:16" ht="15.75" customHeight="1" x14ac:dyDescent="0.25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</row>
    <row r="379" spans="1:16" ht="15.75" customHeight="1" x14ac:dyDescent="0.25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</row>
    <row r="380" spans="1:16" ht="15.75" customHeight="1" x14ac:dyDescent="0.25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</row>
    <row r="381" spans="1:16" ht="15.75" customHeight="1" x14ac:dyDescent="0.25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</row>
    <row r="382" spans="1:16" ht="15.75" customHeight="1" x14ac:dyDescent="0.25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</row>
    <row r="383" spans="1:16" ht="15.75" customHeight="1" x14ac:dyDescent="0.25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</row>
    <row r="384" spans="1:16" ht="15.75" customHeight="1" x14ac:dyDescent="0.25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</row>
    <row r="385" spans="1:16" ht="15.75" customHeight="1" x14ac:dyDescent="0.2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</row>
    <row r="386" spans="1:16" ht="15.75" customHeight="1" x14ac:dyDescent="0.25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</row>
    <row r="387" spans="1:16" ht="15.75" customHeight="1" x14ac:dyDescent="0.25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</row>
    <row r="388" spans="1:16" ht="15.75" customHeight="1" x14ac:dyDescent="0.25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</row>
    <row r="389" spans="1:16" ht="15.75" customHeight="1" x14ac:dyDescent="0.25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</row>
    <row r="390" spans="1:16" ht="15.75" customHeight="1" x14ac:dyDescent="0.25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</row>
    <row r="391" spans="1:16" ht="15.75" customHeight="1" x14ac:dyDescent="0.25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</row>
    <row r="392" spans="1:16" ht="15.75" customHeight="1" x14ac:dyDescent="0.25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</row>
    <row r="393" spans="1:16" ht="15.75" customHeight="1" x14ac:dyDescent="0.25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</row>
    <row r="394" spans="1:16" ht="15.75" customHeight="1" x14ac:dyDescent="0.25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</row>
    <row r="395" spans="1:16" ht="15.75" customHeight="1" x14ac:dyDescent="0.2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</row>
    <row r="396" spans="1:16" ht="15.75" customHeight="1" x14ac:dyDescent="0.25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</row>
    <row r="397" spans="1:16" ht="15.75" customHeight="1" x14ac:dyDescent="0.25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</row>
    <row r="398" spans="1:16" ht="15.75" customHeight="1" x14ac:dyDescent="0.25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</row>
    <row r="399" spans="1:16" ht="15.75" customHeight="1" x14ac:dyDescent="0.25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</row>
    <row r="400" spans="1:16" ht="15.75" customHeight="1" x14ac:dyDescent="0.25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</row>
    <row r="401" spans="1:16" ht="15.75" customHeight="1" x14ac:dyDescent="0.25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</row>
    <row r="402" spans="1:16" ht="15.75" customHeight="1" x14ac:dyDescent="0.25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</row>
    <row r="403" spans="1:16" ht="15.75" customHeight="1" x14ac:dyDescent="0.25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</row>
    <row r="404" spans="1:16" ht="15.75" customHeight="1" x14ac:dyDescent="0.25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</row>
    <row r="405" spans="1:16" ht="15.75" customHeight="1" x14ac:dyDescent="0.2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</row>
    <row r="406" spans="1:16" ht="15.75" customHeight="1" x14ac:dyDescent="0.25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</row>
    <row r="407" spans="1:16" ht="15.75" customHeight="1" x14ac:dyDescent="0.25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</row>
    <row r="408" spans="1:16" ht="15.75" customHeight="1" x14ac:dyDescent="0.25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</row>
    <row r="409" spans="1:16" ht="15.75" customHeight="1" x14ac:dyDescent="0.25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</row>
    <row r="410" spans="1:16" ht="15.75" customHeight="1" x14ac:dyDescent="0.25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</row>
    <row r="411" spans="1:16" ht="15.75" customHeight="1" x14ac:dyDescent="0.25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</row>
    <row r="412" spans="1:16" ht="15.75" customHeight="1" x14ac:dyDescent="0.25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</row>
    <row r="413" spans="1:16" ht="15.75" customHeight="1" x14ac:dyDescent="0.25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</row>
    <row r="414" spans="1:16" ht="15.75" customHeight="1" x14ac:dyDescent="0.25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</row>
    <row r="415" spans="1:16" ht="15.75" customHeight="1" x14ac:dyDescent="0.2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</row>
    <row r="416" spans="1:16" ht="15.75" customHeight="1" x14ac:dyDescent="0.25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</row>
    <row r="417" spans="1:16" ht="15.75" customHeight="1" x14ac:dyDescent="0.25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</row>
    <row r="418" spans="1:16" ht="15.75" customHeight="1" x14ac:dyDescent="0.25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</row>
    <row r="419" spans="1:16" ht="15.75" customHeight="1" x14ac:dyDescent="0.25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</row>
    <row r="420" spans="1:16" ht="15.75" customHeight="1" x14ac:dyDescent="0.25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</row>
    <row r="421" spans="1:16" ht="15.75" customHeight="1" x14ac:dyDescent="0.25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</row>
    <row r="422" spans="1:16" ht="15.75" customHeight="1" x14ac:dyDescent="0.25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</row>
    <row r="423" spans="1:16" ht="15.75" customHeight="1" x14ac:dyDescent="0.25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</row>
    <row r="424" spans="1:16" ht="15.75" customHeight="1" x14ac:dyDescent="0.25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</row>
    <row r="425" spans="1:16" ht="15.75" customHeight="1" x14ac:dyDescent="0.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</row>
    <row r="426" spans="1:16" ht="15.75" customHeight="1" x14ac:dyDescent="0.25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</row>
    <row r="427" spans="1:16" ht="15.75" customHeight="1" x14ac:dyDescent="0.25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</row>
    <row r="428" spans="1:16" ht="15.75" customHeight="1" x14ac:dyDescent="0.25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</row>
    <row r="429" spans="1:16" ht="15.75" customHeight="1" x14ac:dyDescent="0.25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</row>
    <row r="430" spans="1:16" ht="15.75" customHeight="1" x14ac:dyDescent="0.25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</row>
    <row r="431" spans="1:16" ht="15.75" customHeight="1" x14ac:dyDescent="0.25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</row>
    <row r="432" spans="1:16" ht="15.75" customHeight="1" x14ac:dyDescent="0.25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</row>
    <row r="433" spans="1:16" ht="15.75" customHeight="1" x14ac:dyDescent="0.25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</row>
    <row r="434" spans="1:16" ht="15.75" customHeight="1" x14ac:dyDescent="0.25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</row>
    <row r="435" spans="1:16" ht="15.75" customHeight="1" x14ac:dyDescent="0.2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</row>
    <row r="436" spans="1:16" ht="15.75" customHeight="1" x14ac:dyDescent="0.25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</row>
    <row r="437" spans="1:16" ht="15.75" customHeight="1" x14ac:dyDescent="0.25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</row>
    <row r="438" spans="1:16" ht="15.75" customHeight="1" x14ac:dyDescent="0.25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</row>
    <row r="439" spans="1:16" ht="15.75" customHeight="1" x14ac:dyDescent="0.25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</row>
    <row r="440" spans="1:16" ht="15.75" customHeight="1" x14ac:dyDescent="0.25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</row>
    <row r="441" spans="1:16" ht="15.75" customHeight="1" x14ac:dyDescent="0.25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</row>
    <row r="442" spans="1:16" ht="15.75" customHeight="1" x14ac:dyDescent="0.25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</row>
    <row r="443" spans="1:16" ht="15.75" customHeight="1" x14ac:dyDescent="0.25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</row>
    <row r="444" spans="1:16" ht="15.75" customHeight="1" x14ac:dyDescent="0.25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</row>
    <row r="445" spans="1:16" ht="15.75" customHeight="1" x14ac:dyDescent="0.2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</row>
    <row r="446" spans="1:16" ht="15.75" customHeight="1" x14ac:dyDescent="0.25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</row>
    <row r="447" spans="1:16" ht="15.75" customHeight="1" x14ac:dyDescent="0.25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</row>
    <row r="448" spans="1:16" ht="15.75" customHeight="1" x14ac:dyDescent="0.25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</row>
    <row r="449" spans="1:16" ht="15.75" customHeight="1" x14ac:dyDescent="0.25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</row>
    <row r="450" spans="1:16" ht="15.75" customHeight="1" x14ac:dyDescent="0.25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</row>
    <row r="451" spans="1:16" ht="15.75" customHeight="1" x14ac:dyDescent="0.25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</row>
    <row r="452" spans="1:16" ht="15.75" customHeight="1" x14ac:dyDescent="0.25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</row>
    <row r="453" spans="1:16" ht="15.75" customHeight="1" x14ac:dyDescent="0.25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</row>
    <row r="454" spans="1:16" ht="15.75" customHeight="1" x14ac:dyDescent="0.25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</row>
    <row r="455" spans="1:16" ht="15.75" customHeight="1" x14ac:dyDescent="0.2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</row>
    <row r="456" spans="1:16" ht="15.75" customHeight="1" x14ac:dyDescent="0.25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</row>
    <row r="457" spans="1:16" ht="15.75" customHeight="1" x14ac:dyDescent="0.25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</row>
    <row r="458" spans="1:16" ht="15.75" customHeight="1" x14ac:dyDescent="0.25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1:16" ht="15.75" customHeight="1" x14ac:dyDescent="0.25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1:16" ht="15.75" customHeight="1" x14ac:dyDescent="0.25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1:16" ht="15.75" customHeight="1" x14ac:dyDescent="0.25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1:16" ht="15.75" customHeight="1" x14ac:dyDescent="0.25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1:16" ht="15.75" customHeight="1" x14ac:dyDescent="0.25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1:16" ht="15.75" customHeight="1" x14ac:dyDescent="0.25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1:16" ht="15.75" customHeight="1" x14ac:dyDescent="0.2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1:16" ht="15.75" customHeight="1" x14ac:dyDescent="0.25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7" spans="1:16" ht="15.75" customHeight="1" x14ac:dyDescent="0.25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</row>
    <row r="468" spans="1:16" ht="15.75" customHeight="1" x14ac:dyDescent="0.25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</row>
    <row r="469" spans="1:16" ht="15.75" customHeight="1" x14ac:dyDescent="0.25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</row>
    <row r="470" spans="1:16" ht="15.75" customHeight="1" x14ac:dyDescent="0.25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</row>
    <row r="471" spans="1:16" ht="15.75" customHeight="1" x14ac:dyDescent="0.25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</row>
    <row r="472" spans="1:16" ht="15.75" customHeight="1" x14ac:dyDescent="0.25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</row>
    <row r="473" spans="1:16" ht="15.75" customHeight="1" x14ac:dyDescent="0.25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</row>
    <row r="474" spans="1:16" ht="15.75" customHeight="1" x14ac:dyDescent="0.25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</row>
    <row r="475" spans="1:16" ht="15.75" customHeight="1" x14ac:dyDescent="0.2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</row>
    <row r="476" spans="1:16" ht="15.75" customHeight="1" x14ac:dyDescent="0.25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</row>
    <row r="477" spans="1:16" ht="15.75" customHeight="1" x14ac:dyDescent="0.25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</row>
    <row r="478" spans="1:16" ht="15.75" customHeight="1" x14ac:dyDescent="0.25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</row>
    <row r="479" spans="1:16" ht="15.75" customHeight="1" x14ac:dyDescent="0.25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</row>
    <row r="480" spans="1:16" ht="15.75" customHeight="1" x14ac:dyDescent="0.25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</row>
    <row r="481" spans="1:16" ht="15.75" customHeight="1" x14ac:dyDescent="0.25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</row>
    <row r="482" spans="1:16" ht="15.75" customHeight="1" x14ac:dyDescent="0.25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</row>
    <row r="483" spans="1:16" ht="15.75" customHeight="1" x14ac:dyDescent="0.25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</row>
    <row r="484" spans="1:16" ht="15.75" customHeight="1" x14ac:dyDescent="0.25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</row>
    <row r="485" spans="1:16" ht="15.75" customHeight="1" x14ac:dyDescent="0.2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</row>
    <row r="486" spans="1:16" ht="15.75" customHeight="1" x14ac:dyDescent="0.25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</row>
    <row r="487" spans="1:16" ht="15.75" customHeight="1" x14ac:dyDescent="0.25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</row>
    <row r="488" spans="1:16" ht="15.75" customHeight="1" x14ac:dyDescent="0.25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</row>
    <row r="489" spans="1:16" ht="15.75" customHeight="1" x14ac:dyDescent="0.25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</row>
    <row r="490" spans="1:16" ht="15.75" customHeight="1" x14ac:dyDescent="0.25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</row>
    <row r="491" spans="1:16" ht="15.75" customHeight="1" x14ac:dyDescent="0.25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</row>
    <row r="492" spans="1:16" ht="15.75" customHeight="1" x14ac:dyDescent="0.25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</row>
    <row r="493" spans="1:16" ht="15.75" customHeight="1" x14ac:dyDescent="0.25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</row>
    <row r="494" spans="1:16" ht="15.75" customHeight="1" x14ac:dyDescent="0.25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</row>
    <row r="495" spans="1:16" ht="15.75" customHeight="1" x14ac:dyDescent="0.2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</row>
    <row r="496" spans="1:16" ht="15.75" customHeight="1" x14ac:dyDescent="0.25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</row>
    <row r="497" spans="1:16" ht="15.75" customHeight="1" x14ac:dyDescent="0.25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</row>
    <row r="498" spans="1:16" ht="15.75" customHeight="1" x14ac:dyDescent="0.25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</row>
    <row r="499" spans="1:16" ht="15.75" customHeight="1" x14ac:dyDescent="0.25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</row>
    <row r="500" spans="1:16" ht="15.75" customHeight="1" x14ac:dyDescent="0.25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</row>
    <row r="501" spans="1:16" ht="15.75" customHeight="1" x14ac:dyDescent="0.25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</row>
    <row r="502" spans="1:16" ht="15.75" customHeight="1" x14ac:dyDescent="0.25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</row>
    <row r="503" spans="1:16" ht="15.75" customHeight="1" x14ac:dyDescent="0.25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</row>
    <row r="504" spans="1:16" ht="15.75" customHeight="1" x14ac:dyDescent="0.25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</row>
    <row r="505" spans="1:16" ht="15.75" customHeight="1" x14ac:dyDescent="0.2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</row>
    <row r="506" spans="1:16" ht="15.75" customHeight="1" x14ac:dyDescent="0.25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</row>
    <row r="507" spans="1:16" ht="15.75" customHeight="1" x14ac:dyDescent="0.25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</row>
    <row r="508" spans="1:16" ht="15.75" customHeight="1" x14ac:dyDescent="0.25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</row>
    <row r="509" spans="1:16" ht="15.75" customHeight="1" x14ac:dyDescent="0.25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</row>
    <row r="510" spans="1:16" ht="15.75" customHeight="1" x14ac:dyDescent="0.25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</row>
    <row r="511" spans="1:16" ht="15.75" customHeight="1" x14ac:dyDescent="0.25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</row>
    <row r="512" spans="1:16" ht="15.75" customHeight="1" x14ac:dyDescent="0.25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</row>
    <row r="513" spans="1:16" ht="15.75" customHeight="1" x14ac:dyDescent="0.25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</row>
    <row r="514" spans="1:16" ht="15.75" customHeight="1" x14ac:dyDescent="0.25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</row>
    <row r="515" spans="1:16" ht="15.75" customHeight="1" x14ac:dyDescent="0.2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</row>
    <row r="516" spans="1:16" ht="15.75" customHeight="1" x14ac:dyDescent="0.25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</row>
    <row r="517" spans="1:16" ht="15.75" customHeight="1" x14ac:dyDescent="0.25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</row>
    <row r="518" spans="1:16" ht="15.75" customHeight="1" x14ac:dyDescent="0.25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</row>
    <row r="519" spans="1:16" ht="15.75" customHeight="1" x14ac:dyDescent="0.25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</row>
    <row r="520" spans="1:16" ht="15.75" customHeight="1" x14ac:dyDescent="0.25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</row>
    <row r="521" spans="1:16" ht="15.75" customHeight="1" x14ac:dyDescent="0.25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</row>
    <row r="522" spans="1:16" ht="15.75" customHeight="1" x14ac:dyDescent="0.25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</row>
    <row r="523" spans="1:16" ht="15.75" customHeight="1" x14ac:dyDescent="0.25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</row>
    <row r="524" spans="1:16" ht="15.75" customHeight="1" x14ac:dyDescent="0.25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</row>
    <row r="525" spans="1:16" ht="15.75" customHeight="1" x14ac:dyDescent="0.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</row>
    <row r="526" spans="1:16" ht="15.75" customHeight="1" x14ac:dyDescent="0.25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</row>
    <row r="527" spans="1:16" ht="15.75" customHeight="1" x14ac:dyDescent="0.25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</row>
    <row r="528" spans="1:16" ht="15.75" customHeight="1" x14ac:dyDescent="0.25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</row>
    <row r="529" spans="1:16" ht="15.75" customHeight="1" x14ac:dyDescent="0.25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</row>
    <row r="530" spans="1:16" ht="15.75" customHeight="1" x14ac:dyDescent="0.25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</row>
    <row r="531" spans="1:16" ht="15.75" customHeight="1" x14ac:dyDescent="0.25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</row>
    <row r="532" spans="1:16" ht="15.75" customHeight="1" x14ac:dyDescent="0.25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</row>
    <row r="533" spans="1:16" ht="15.75" customHeight="1" x14ac:dyDescent="0.25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</row>
    <row r="534" spans="1:16" ht="15.75" customHeight="1" x14ac:dyDescent="0.25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</row>
    <row r="535" spans="1:16" ht="15.75" customHeight="1" x14ac:dyDescent="0.2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</row>
    <row r="536" spans="1:16" ht="15.75" customHeight="1" x14ac:dyDescent="0.25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</row>
    <row r="537" spans="1:16" ht="15.75" customHeight="1" x14ac:dyDescent="0.25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</row>
    <row r="538" spans="1:16" ht="15.75" customHeight="1" x14ac:dyDescent="0.25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</row>
    <row r="539" spans="1:16" ht="15.75" customHeight="1" x14ac:dyDescent="0.25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1:16" ht="15.75" customHeight="1" x14ac:dyDescent="0.25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1:16" ht="15.75" customHeight="1" x14ac:dyDescent="0.25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1:16" ht="15.75" customHeight="1" x14ac:dyDescent="0.25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1:16" ht="15.75" customHeight="1" x14ac:dyDescent="0.25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1:16" ht="15.75" customHeight="1" x14ac:dyDescent="0.25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1:16" ht="15.75" customHeight="1" x14ac:dyDescent="0.2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6" spans="1:16" ht="15.75" customHeight="1" x14ac:dyDescent="0.25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</row>
    <row r="547" spans="1:16" ht="15.75" customHeight="1" x14ac:dyDescent="0.25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</row>
    <row r="548" spans="1:16" ht="15.75" customHeight="1" x14ac:dyDescent="0.25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</row>
    <row r="549" spans="1:16" ht="15.75" customHeight="1" x14ac:dyDescent="0.25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</row>
    <row r="550" spans="1:16" ht="15.75" customHeight="1" x14ac:dyDescent="0.25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</row>
    <row r="551" spans="1:16" ht="15.75" customHeight="1" x14ac:dyDescent="0.25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</row>
    <row r="552" spans="1:16" ht="15.75" customHeight="1" x14ac:dyDescent="0.25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</row>
    <row r="553" spans="1:16" ht="15.75" customHeight="1" x14ac:dyDescent="0.25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</row>
    <row r="554" spans="1:16" ht="15.75" customHeight="1" x14ac:dyDescent="0.25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</row>
    <row r="555" spans="1:16" ht="15.75" customHeight="1" x14ac:dyDescent="0.2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</row>
    <row r="556" spans="1:16" ht="15.75" customHeight="1" x14ac:dyDescent="0.25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</row>
    <row r="557" spans="1:16" ht="15.75" customHeight="1" x14ac:dyDescent="0.25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</row>
    <row r="558" spans="1:16" ht="15.75" customHeight="1" x14ac:dyDescent="0.25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</row>
    <row r="559" spans="1:16" ht="15.75" customHeight="1" x14ac:dyDescent="0.25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</row>
    <row r="560" spans="1:16" ht="15.75" customHeight="1" x14ac:dyDescent="0.25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</row>
    <row r="561" spans="1:16" ht="15.75" customHeight="1" x14ac:dyDescent="0.25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</row>
    <row r="562" spans="1:16" ht="15.75" customHeight="1" x14ac:dyDescent="0.25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</row>
    <row r="563" spans="1:16" ht="15.75" customHeight="1" x14ac:dyDescent="0.25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</row>
    <row r="564" spans="1:16" ht="15.75" customHeight="1" x14ac:dyDescent="0.25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</row>
    <row r="565" spans="1:16" ht="15.75" customHeight="1" x14ac:dyDescent="0.2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</row>
    <row r="566" spans="1:16" ht="15.75" customHeight="1" x14ac:dyDescent="0.25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</row>
    <row r="567" spans="1:16" ht="15.75" customHeight="1" x14ac:dyDescent="0.25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</row>
    <row r="568" spans="1:16" ht="15.75" customHeight="1" x14ac:dyDescent="0.25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</row>
    <row r="569" spans="1:16" ht="15.75" customHeight="1" x14ac:dyDescent="0.25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</row>
    <row r="570" spans="1:16" ht="15.75" customHeight="1" x14ac:dyDescent="0.25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</row>
    <row r="571" spans="1:16" ht="15.75" customHeight="1" x14ac:dyDescent="0.25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</row>
    <row r="572" spans="1:16" ht="15.75" customHeight="1" x14ac:dyDescent="0.25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</row>
    <row r="573" spans="1:16" ht="15.75" customHeight="1" x14ac:dyDescent="0.25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</row>
    <row r="574" spans="1:16" ht="15.75" customHeight="1" x14ac:dyDescent="0.25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</row>
    <row r="575" spans="1:16" ht="15.75" customHeight="1" x14ac:dyDescent="0.2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</row>
    <row r="576" spans="1:16" ht="15.75" customHeight="1" x14ac:dyDescent="0.25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</row>
    <row r="577" spans="1:16" ht="15.75" customHeight="1" x14ac:dyDescent="0.25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</row>
    <row r="578" spans="1:16" ht="15.75" customHeight="1" x14ac:dyDescent="0.25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</row>
    <row r="579" spans="1:16" ht="15.75" customHeight="1" x14ac:dyDescent="0.25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</row>
    <row r="580" spans="1:16" ht="15.75" customHeight="1" x14ac:dyDescent="0.25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</row>
    <row r="581" spans="1:16" ht="15.75" customHeight="1" x14ac:dyDescent="0.25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</row>
    <row r="582" spans="1:16" ht="15.75" customHeight="1" x14ac:dyDescent="0.25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</row>
    <row r="583" spans="1:16" ht="15.75" customHeight="1" x14ac:dyDescent="0.25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</row>
    <row r="584" spans="1:16" ht="15.75" customHeight="1" x14ac:dyDescent="0.25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</row>
    <row r="585" spans="1:16" ht="15.75" customHeight="1" x14ac:dyDescent="0.2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</row>
    <row r="586" spans="1:16" ht="15.75" customHeight="1" x14ac:dyDescent="0.25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</row>
    <row r="587" spans="1:16" ht="15.75" customHeight="1" x14ac:dyDescent="0.25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</row>
    <row r="588" spans="1:16" ht="15.75" customHeight="1" x14ac:dyDescent="0.25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</row>
    <row r="589" spans="1:16" ht="15.75" customHeight="1" x14ac:dyDescent="0.25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</row>
    <row r="590" spans="1:16" ht="15.75" customHeight="1" x14ac:dyDescent="0.25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</row>
    <row r="591" spans="1:16" ht="15.75" customHeight="1" x14ac:dyDescent="0.25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</row>
    <row r="592" spans="1:16" ht="15.75" customHeight="1" x14ac:dyDescent="0.25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</row>
    <row r="593" spans="1:16" ht="15.75" customHeight="1" x14ac:dyDescent="0.25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</row>
    <row r="594" spans="1:16" ht="15.75" customHeight="1" x14ac:dyDescent="0.25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</row>
    <row r="595" spans="1:16" ht="15.75" customHeight="1" x14ac:dyDescent="0.2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</row>
    <row r="596" spans="1:16" ht="15.75" customHeight="1" x14ac:dyDescent="0.25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</row>
    <row r="597" spans="1:16" ht="15.75" customHeight="1" x14ac:dyDescent="0.25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</row>
    <row r="598" spans="1:16" ht="15.75" customHeight="1" x14ac:dyDescent="0.25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</row>
    <row r="599" spans="1:16" ht="15.75" customHeight="1" x14ac:dyDescent="0.25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</row>
    <row r="600" spans="1:16" ht="15.75" customHeight="1" x14ac:dyDescent="0.25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</row>
    <row r="601" spans="1:16" ht="15.75" customHeight="1" x14ac:dyDescent="0.25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</row>
    <row r="602" spans="1:16" ht="15.75" customHeight="1" x14ac:dyDescent="0.25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</row>
    <row r="603" spans="1:16" ht="15.75" customHeight="1" x14ac:dyDescent="0.25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</row>
    <row r="604" spans="1:16" ht="15.75" customHeight="1" x14ac:dyDescent="0.25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</row>
    <row r="605" spans="1:16" ht="15.75" customHeight="1" x14ac:dyDescent="0.2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</row>
    <row r="606" spans="1:16" ht="15.75" customHeight="1" x14ac:dyDescent="0.25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</row>
    <row r="607" spans="1:16" ht="15.75" customHeight="1" x14ac:dyDescent="0.25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</row>
    <row r="608" spans="1:16" ht="15.75" customHeight="1" x14ac:dyDescent="0.25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</row>
    <row r="609" spans="1:16" ht="15.75" customHeight="1" x14ac:dyDescent="0.25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</row>
    <row r="610" spans="1:16" ht="15.75" customHeight="1" x14ac:dyDescent="0.25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</row>
    <row r="611" spans="1:16" ht="15.75" customHeight="1" x14ac:dyDescent="0.25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</row>
    <row r="612" spans="1:16" ht="15.75" customHeight="1" x14ac:dyDescent="0.25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</row>
    <row r="613" spans="1:16" ht="15.75" customHeight="1" x14ac:dyDescent="0.25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</row>
    <row r="614" spans="1:16" ht="15.75" customHeight="1" x14ac:dyDescent="0.25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</row>
    <row r="615" spans="1:16" ht="15.75" customHeight="1" x14ac:dyDescent="0.2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</row>
    <row r="616" spans="1:16" ht="15.75" customHeight="1" x14ac:dyDescent="0.25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</row>
    <row r="617" spans="1:16" ht="15.75" customHeight="1" x14ac:dyDescent="0.25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</row>
    <row r="618" spans="1:16" ht="15.75" customHeight="1" x14ac:dyDescent="0.25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</row>
    <row r="619" spans="1:16" ht="15.75" customHeight="1" x14ac:dyDescent="0.25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</row>
    <row r="620" spans="1:16" ht="15.75" customHeight="1" x14ac:dyDescent="0.25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</row>
    <row r="621" spans="1:16" ht="15.75" customHeight="1" x14ac:dyDescent="0.25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</row>
    <row r="622" spans="1:16" ht="15.75" customHeight="1" x14ac:dyDescent="0.25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</row>
    <row r="623" spans="1:16" ht="15.75" customHeight="1" x14ac:dyDescent="0.25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</row>
    <row r="624" spans="1:16" ht="15.75" customHeight="1" x14ac:dyDescent="0.2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</row>
    <row r="625" spans="1:16" ht="15.75" customHeight="1" x14ac:dyDescent="0.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</row>
    <row r="626" spans="1:16" ht="15.75" customHeight="1" x14ac:dyDescent="0.25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</row>
    <row r="627" spans="1:16" ht="15.75" customHeight="1" x14ac:dyDescent="0.25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</row>
    <row r="628" spans="1:16" ht="15.75" customHeight="1" x14ac:dyDescent="0.25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</row>
    <row r="629" spans="1:16" ht="15.75" customHeight="1" x14ac:dyDescent="0.25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</row>
    <row r="630" spans="1:16" ht="15.75" customHeight="1" x14ac:dyDescent="0.25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</row>
    <row r="631" spans="1:16" ht="15.75" customHeight="1" x14ac:dyDescent="0.25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</row>
    <row r="632" spans="1:16" ht="15.75" customHeight="1" x14ac:dyDescent="0.25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</row>
    <row r="633" spans="1:16" ht="15.75" customHeight="1" x14ac:dyDescent="0.25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</row>
    <row r="634" spans="1:16" ht="15.75" customHeight="1" x14ac:dyDescent="0.25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</row>
    <row r="635" spans="1:16" ht="15.75" customHeight="1" x14ac:dyDescent="0.2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1:16" ht="15.75" customHeight="1" x14ac:dyDescent="0.25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1:16" ht="15.75" customHeight="1" x14ac:dyDescent="0.2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1:16" ht="15.75" customHeight="1" x14ac:dyDescent="0.25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1:16" ht="15.75" customHeight="1" x14ac:dyDescent="0.25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1:16" ht="15.75" customHeight="1" x14ac:dyDescent="0.25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1:16" ht="15.75" customHeight="1" x14ac:dyDescent="0.25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2" spans="1:16" ht="15.75" customHeight="1" x14ac:dyDescent="0.25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</row>
    <row r="643" spans="1:16" ht="15.75" customHeight="1" x14ac:dyDescent="0.25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</row>
    <row r="644" spans="1:16" ht="15.75" customHeight="1" x14ac:dyDescent="0.25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</row>
    <row r="645" spans="1:16" ht="15.75" customHeight="1" x14ac:dyDescent="0.2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</row>
    <row r="646" spans="1:16" ht="15.75" customHeight="1" x14ac:dyDescent="0.25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</row>
    <row r="647" spans="1:16" ht="15.75" customHeight="1" x14ac:dyDescent="0.25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</row>
    <row r="648" spans="1:16" ht="15.75" customHeight="1" x14ac:dyDescent="0.25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</row>
    <row r="649" spans="1:16" ht="15.75" customHeight="1" x14ac:dyDescent="0.25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</row>
    <row r="650" spans="1:16" ht="15.75" customHeight="1" x14ac:dyDescent="0.25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</row>
    <row r="651" spans="1:16" ht="15.75" customHeight="1" x14ac:dyDescent="0.25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</row>
    <row r="652" spans="1:16" ht="15.75" customHeight="1" x14ac:dyDescent="0.25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</row>
    <row r="653" spans="1:16" ht="15.75" customHeight="1" x14ac:dyDescent="0.25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</row>
    <row r="654" spans="1:16" ht="15.75" customHeight="1" x14ac:dyDescent="0.25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</row>
    <row r="655" spans="1:16" ht="15.75" customHeight="1" x14ac:dyDescent="0.2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</row>
    <row r="656" spans="1:16" ht="15.75" customHeight="1" x14ac:dyDescent="0.25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</row>
    <row r="657" spans="1:16" ht="15.75" customHeight="1" x14ac:dyDescent="0.25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</row>
    <row r="658" spans="1:16" ht="15.75" customHeight="1" x14ac:dyDescent="0.25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</row>
    <row r="659" spans="1:16" ht="15.75" customHeight="1" x14ac:dyDescent="0.25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</row>
    <row r="660" spans="1:16" ht="15.75" customHeight="1" x14ac:dyDescent="0.25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</row>
    <row r="661" spans="1:16" ht="15.75" customHeight="1" x14ac:dyDescent="0.25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</row>
    <row r="662" spans="1:16" ht="15.75" customHeight="1" x14ac:dyDescent="0.25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</row>
    <row r="663" spans="1:16" ht="15.75" customHeight="1" x14ac:dyDescent="0.25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</row>
    <row r="664" spans="1:16" ht="15.75" customHeight="1" x14ac:dyDescent="0.25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</row>
    <row r="665" spans="1:16" ht="15.75" customHeight="1" x14ac:dyDescent="0.2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</row>
    <row r="666" spans="1:16" ht="15.75" customHeight="1" x14ac:dyDescent="0.25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</row>
    <row r="667" spans="1:16" ht="15.75" customHeight="1" x14ac:dyDescent="0.25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</row>
    <row r="668" spans="1:16" ht="15.75" customHeight="1" x14ac:dyDescent="0.25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</row>
    <row r="669" spans="1:16" ht="15.75" customHeight="1" x14ac:dyDescent="0.25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</row>
    <row r="670" spans="1:16" ht="15.75" customHeight="1" x14ac:dyDescent="0.25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</row>
    <row r="671" spans="1:16" ht="15.75" customHeight="1" x14ac:dyDescent="0.25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</row>
    <row r="672" spans="1:16" ht="15.75" customHeight="1" x14ac:dyDescent="0.25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</row>
    <row r="673" spans="1:16" ht="15.75" customHeight="1" x14ac:dyDescent="0.25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</row>
    <row r="674" spans="1:16" ht="15.75" customHeight="1" x14ac:dyDescent="0.25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</row>
    <row r="675" spans="1:16" ht="15.75" customHeight="1" x14ac:dyDescent="0.2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</row>
    <row r="676" spans="1:16" ht="15.75" customHeight="1" x14ac:dyDescent="0.25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</row>
    <row r="677" spans="1:16" ht="15.75" customHeight="1" x14ac:dyDescent="0.25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</row>
    <row r="678" spans="1:16" ht="15.75" customHeight="1" x14ac:dyDescent="0.25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</row>
    <row r="679" spans="1:16" ht="15.75" customHeight="1" x14ac:dyDescent="0.2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</row>
    <row r="680" spans="1:16" ht="15.75" customHeight="1" x14ac:dyDescent="0.25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</row>
    <row r="681" spans="1:16" ht="15.75" customHeight="1" x14ac:dyDescent="0.25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</row>
    <row r="682" spans="1:16" ht="15.75" customHeight="1" x14ac:dyDescent="0.25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</row>
    <row r="683" spans="1:16" ht="15.75" customHeight="1" x14ac:dyDescent="0.25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</row>
    <row r="684" spans="1:16" ht="15.75" customHeight="1" x14ac:dyDescent="0.25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</row>
    <row r="685" spans="1:16" ht="15.75" customHeight="1" x14ac:dyDescent="0.2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</row>
    <row r="686" spans="1:16" ht="15.75" customHeight="1" x14ac:dyDescent="0.25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</row>
    <row r="687" spans="1:16" ht="15.75" customHeight="1" x14ac:dyDescent="0.25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</row>
    <row r="688" spans="1:16" ht="15.75" customHeight="1" x14ac:dyDescent="0.25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</row>
    <row r="689" spans="1:16" ht="15.75" customHeight="1" x14ac:dyDescent="0.25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</row>
    <row r="690" spans="1:16" ht="15.75" customHeight="1" x14ac:dyDescent="0.25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</row>
    <row r="691" spans="1:16" ht="15.75" customHeight="1" x14ac:dyDescent="0.25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</row>
    <row r="692" spans="1:16" ht="15.75" customHeight="1" x14ac:dyDescent="0.25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</row>
    <row r="693" spans="1:16" ht="15.75" customHeight="1" x14ac:dyDescent="0.25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</row>
    <row r="694" spans="1:16" ht="15.75" customHeight="1" x14ac:dyDescent="0.25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</row>
    <row r="695" spans="1:16" ht="15.75" customHeight="1" x14ac:dyDescent="0.2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</row>
    <row r="696" spans="1:16" ht="15.75" customHeight="1" x14ac:dyDescent="0.25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</row>
    <row r="697" spans="1:16" ht="15.75" customHeight="1" x14ac:dyDescent="0.25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</row>
    <row r="698" spans="1:16" ht="15.75" customHeight="1" x14ac:dyDescent="0.2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</row>
    <row r="699" spans="1:16" ht="15.75" customHeight="1" x14ac:dyDescent="0.25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</row>
    <row r="700" spans="1:16" ht="15.75" customHeight="1" x14ac:dyDescent="0.25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</row>
    <row r="701" spans="1:16" ht="15.75" customHeight="1" x14ac:dyDescent="0.25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</row>
    <row r="702" spans="1:16" ht="15.75" customHeight="1" x14ac:dyDescent="0.25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</row>
    <row r="703" spans="1:16" ht="15.75" customHeight="1" x14ac:dyDescent="0.25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</row>
    <row r="704" spans="1:16" ht="15.75" customHeight="1" x14ac:dyDescent="0.2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</row>
    <row r="705" spans="1:16" ht="15.75" customHeight="1" x14ac:dyDescent="0.2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</row>
    <row r="706" spans="1:16" ht="15.75" customHeight="1" x14ac:dyDescent="0.25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</row>
    <row r="707" spans="1:16" ht="15.75" customHeight="1" x14ac:dyDescent="0.25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</row>
    <row r="708" spans="1:16" ht="15.75" customHeight="1" x14ac:dyDescent="0.25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</row>
    <row r="709" spans="1:16" ht="15.75" customHeight="1" x14ac:dyDescent="0.25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</row>
    <row r="710" spans="1:16" ht="15.75" customHeight="1" x14ac:dyDescent="0.25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</row>
    <row r="711" spans="1:16" ht="15.75" customHeight="1" x14ac:dyDescent="0.25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</row>
    <row r="712" spans="1:16" ht="15.75" customHeight="1" x14ac:dyDescent="0.25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</row>
    <row r="713" spans="1:16" ht="15.75" customHeight="1" x14ac:dyDescent="0.25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</row>
    <row r="714" spans="1:16" ht="15.75" customHeight="1" x14ac:dyDescent="0.25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</row>
    <row r="715" spans="1:16" ht="15.75" customHeight="1" x14ac:dyDescent="0.2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</row>
    <row r="716" spans="1:16" ht="15.75" customHeight="1" x14ac:dyDescent="0.25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</row>
    <row r="717" spans="1:16" ht="15.75" customHeight="1" x14ac:dyDescent="0.25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</row>
    <row r="718" spans="1:16" ht="15.75" customHeight="1" x14ac:dyDescent="0.25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</row>
    <row r="719" spans="1:16" ht="15.75" customHeight="1" x14ac:dyDescent="0.25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</row>
    <row r="720" spans="1:16" ht="15.75" customHeight="1" x14ac:dyDescent="0.25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</row>
    <row r="721" spans="1:16" ht="15.75" customHeight="1" x14ac:dyDescent="0.25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</row>
    <row r="722" spans="1:16" ht="15.75" customHeight="1" x14ac:dyDescent="0.25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</row>
    <row r="723" spans="1:16" ht="15.75" customHeight="1" x14ac:dyDescent="0.25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</row>
    <row r="724" spans="1:16" ht="15.75" customHeight="1" x14ac:dyDescent="0.25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</row>
    <row r="725" spans="1:16" ht="15.75" customHeight="1" x14ac:dyDescent="0.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</row>
    <row r="726" spans="1:16" ht="15.75" customHeight="1" x14ac:dyDescent="0.25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</row>
    <row r="727" spans="1:16" ht="15.75" customHeight="1" x14ac:dyDescent="0.25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</row>
    <row r="728" spans="1:16" ht="15.75" customHeight="1" x14ac:dyDescent="0.2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</row>
    <row r="729" spans="1:16" ht="15.75" customHeight="1" x14ac:dyDescent="0.25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</row>
    <row r="730" spans="1:16" ht="15.75" customHeight="1" x14ac:dyDescent="0.25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</row>
    <row r="731" spans="1:16" ht="15.75" customHeight="1" x14ac:dyDescent="0.25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</row>
    <row r="732" spans="1:16" ht="15.75" customHeight="1" x14ac:dyDescent="0.25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</row>
    <row r="733" spans="1:16" ht="15.75" customHeight="1" x14ac:dyDescent="0.25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</row>
    <row r="734" spans="1:16" ht="15.75" customHeight="1" x14ac:dyDescent="0.25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</row>
    <row r="735" spans="1:16" ht="15.75" customHeight="1" x14ac:dyDescent="0.2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</row>
    <row r="736" spans="1:16" ht="15.75" customHeight="1" x14ac:dyDescent="0.25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</row>
    <row r="737" spans="1:16" ht="15.75" customHeight="1" x14ac:dyDescent="0.25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</row>
    <row r="738" spans="1:16" ht="15.75" customHeight="1" x14ac:dyDescent="0.25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</row>
    <row r="739" spans="1:16" ht="15.75" customHeight="1" x14ac:dyDescent="0.25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</row>
    <row r="740" spans="1:16" ht="15.75" customHeight="1" x14ac:dyDescent="0.25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</row>
    <row r="741" spans="1:16" ht="15.75" customHeight="1" x14ac:dyDescent="0.25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</row>
    <row r="742" spans="1:16" ht="15.75" customHeight="1" x14ac:dyDescent="0.25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</row>
    <row r="743" spans="1:16" ht="15.75" customHeight="1" x14ac:dyDescent="0.2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</row>
    <row r="744" spans="1:16" ht="15.75" customHeight="1" x14ac:dyDescent="0.25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</row>
    <row r="745" spans="1:16" ht="15.75" customHeight="1" x14ac:dyDescent="0.2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</row>
    <row r="746" spans="1:16" ht="15.75" customHeight="1" x14ac:dyDescent="0.25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</row>
    <row r="747" spans="1:16" ht="15.75" customHeight="1" x14ac:dyDescent="0.25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</row>
    <row r="748" spans="1:16" ht="15.75" customHeight="1" x14ac:dyDescent="0.25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</row>
    <row r="749" spans="1:16" ht="15.75" customHeight="1" x14ac:dyDescent="0.25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</row>
    <row r="750" spans="1:16" ht="15.75" customHeight="1" x14ac:dyDescent="0.25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</row>
    <row r="751" spans="1:16" ht="15.75" customHeight="1" x14ac:dyDescent="0.25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</row>
    <row r="752" spans="1:16" ht="15.75" customHeight="1" x14ac:dyDescent="0.25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</row>
    <row r="753" spans="1:16" ht="15.75" customHeight="1" x14ac:dyDescent="0.25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</row>
    <row r="754" spans="1:16" ht="15.75" customHeight="1" x14ac:dyDescent="0.25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</row>
    <row r="755" spans="1:16" ht="15.75" customHeight="1" x14ac:dyDescent="0.2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</row>
    <row r="756" spans="1:16" ht="15.75" customHeight="1" x14ac:dyDescent="0.25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</row>
    <row r="757" spans="1:16" ht="15.75" customHeight="1" x14ac:dyDescent="0.25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</row>
    <row r="758" spans="1:16" ht="15.75" customHeight="1" x14ac:dyDescent="0.2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</row>
    <row r="759" spans="1:16" ht="15.75" customHeight="1" x14ac:dyDescent="0.25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</row>
    <row r="760" spans="1:16" ht="15.75" customHeight="1" x14ac:dyDescent="0.25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</row>
    <row r="761" spans="1:16" ht="15.75" customHeight="1" x14ac:dyDescent="0.2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</row>
    <row r="762" spans="1:16" ht="15.75" customHeight="1" x14ac:dyDescent="0.25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</row>
    <row r="763" spans="1:16" ht="15.75" customHeight="1" x14ac:dyDescent="0.25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</row>
    <row r="764" spans="1:16" ht="15.75" customHeight="1" x14ac:dyDescent="0.25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</row>
    <row r="765" spans="1:16" ht="15.75" customHeight="1" x14ac:dyDescent="0.2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</row>
    <row r="766" spans="1:16" ht="15.75" customHeight="1" x14ac:dyDescent="0.25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</row>
    <row r="767" spans="1:16" ht="15.75" customHeight="1" x14ac:dyDescent="0.25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</row>
    <row r="768" spans="1:16" ht="15.75" customHeight="1" x14ac:dyDescent="0.25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</row>
    <row r="769" spans="1:16" ht="15.75" customHeight="1" x14ac:dyDescent="0.25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</row>
    <row r="770" spans="1:16" ht="15.75" customHeight="1" x14ac:dyDescent="0.25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</row>
    <row r="771" spans="1:16" ht="15.75" customHeight="1" x14ac:dyDescent="0.25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</row>
    <row r="772" spans="1:16" ht="15.75" customHeight="1" x14ac:dyDescent="0.25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</row>
    <row r="773" spans="1:16" ht="15.75" customHeight="1" x14ac:dyDescent="0.25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</row>
    <row r="774" spans="1:16" ht="15.75" customHeight="1" x14ac:dyDescent="0.25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</row>
    <row r="775" spans="1:16" ht="15.75" customHeight="1" x14ac:dyDescent="0.2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</row>
    <row r="776" spans="1:16" ht="15.75" customHeight="1" x14ac:dyDescent="0.25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</row>
    <row r="777" spans="1:16" ht="15.75" customHeight="1" x14ac:dyDescent="0.25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</row>
    <row r="778" spans="1:16" ht="15.75" customHeight="1" x14ac:dyDescent="0.25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</row>
    <row r="779" spans="1:16" ht="15.75" customHeight="1" x14ac:dyDescent="0.25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</row>
    <row r="780" spans="1:16" ht="15.75" customHeight="1" x14ac:dyDescent="0.25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</row>
    <row r="781" spans="1:16" ht="15.75" customHeight="1" x14ac:dyDescent="0.25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</row>
    <row r="782" spans="1:16" ht="15.75" customHeight="1" x14ac:dyDescent="0.25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</row>
    <row r="783" spans="1:16" ht="15.75" customHeight="1" x14ac:dyDescent="0.25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</row>
    <row r="784" spans="1:16" ht="15.75" customHeight="1" x14ac:dyDescent="0.25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</row>
    <row r="785" spans="1:16" ht="15.75" customHeight="1" x14ac:dyDescent="0.2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</row>
    <row r="786" spans="1:16" ht="15.75" customHeight="1" x14ac:dyDescent="0.25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</row>
    <row r="787" spans="1:16" ht="15.75" customHeight="1" x14ac:dyDescent="0.25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</row>
    <row r="788" spans="1:16" ht="15.75" customHeight="1" x14ac:dyDescent="0.25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</row>
    <row r="789" spans="1:16" ht="15.75" customHeight="1" x14ac:dyDescent="0.25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</row>
    <row r="790" spans="1:16" ht="15.75" customHeight="1" x14ac:dyDescent="0.25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</row>
    <row r="791" spans="1:16" ht="15.75" customHeight="1" x14ac:dyDescent="0.25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</row>
    <row r="792" spans="1:16" ht="15.75" customHeight="1" x14ac:dyDescent="0.25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</row>
    <row r="793" spans="1:16" ht="15.75" customHeight="1" x14ac:dyDescent="0.25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</row>
    <row r="794" spans="1:16" ht="15.75" customHeight="1" x14ac:dyDescent="0.25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</row>
    <row r="795" spans="1:16" ht="15.75" customHeight="1" x14ac:dyDescent="0.2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</row>
    <row r="796" spans="1:16" ht="15.75" customHeight="1" x14ac:dyDescent="0.25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</row>
    <row r="797" spans="1:16" ht="15.75" customHeight="1" x14ac:dyDescent="0.25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</row>
    <row r="798" spans="1:16" ht="15.75" customHeight="1" x14ac:dyDescent="0.25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</row>
    <row r="799" spans="1:16" ht="15.75" customHeight="1" x14ac:dyDescent="0.25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</row>
    <row r="800" spans="1:16" ht="15.75" customHeight="1" x14ac:dyDescent="0.25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</row>
    <row r="801" spans="1:16" ht="15.75" customHeight="1" x14ac:dyDescent="0.25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</row>
    <row r="802" spans="1:16" ht="15.75" customHeight="1" x14ac:dyDescent="0.25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</row>
    <row r="803" spans="1:16" ht="15.75" customHeight="1" x14ac:dyDescent="0.25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</row>
    <row r="804" spans="1:16" ht="15.75" customHeight="1" x14ac:dyDescent="0.25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</row>
    <row r="805" spans="1:16" ht="15.75" customHeight="1" x14ac:dyDescent="0.2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</row>
    <row r="806" spans="1:16" ht="15.75" customHeight="1" x14ac:dyDescent="0.25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</row>
    <row r="807" spans="1:16" ht="15.75" customHeight="1" x14ac:dyDescent="0.25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</row>
    <row r="808" spans="1:16" ht="15.75" customHeight="1" x14ac:dyDescent="0.25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</row>
    <row r="809" spans="1:16" ht="15.75" customHeight="1" x14ac:dyDescent="0.25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</row>
    <row r="810" spans="1:16" ht="15.75" customHeight="1" x14ac:dyDescent="0.25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</row>
    <row r="811" spans="1:16" ht="15.75" customHeight="1" x14ac:dyDescent="0.25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</row>
    <row r="812" spans="1:16" ht="15.75" customHeight="1" x14ac:dyDescent="0.25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</row>
    <row r="813" spans="1:16" ht="15.75" customHeight="1" x14ac:dyDescent="0.25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</row>
    <row r="814" spans="1:16" ht="15.75" customHeight="1" x14ac:dyDescent="0.25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</row>
    <row r="815" spans="1:16" ht="15.75" customHeight="1" x14ac:dyDescent="0.2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</row>
    <row r="816" spans="1:16" ht="15.75" customHeight="1" x14ac:dyDescent="0.25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</row>
    <row r="817" spans="1:16" ht="15.75" customHeight="1" x14ac:dyDescent="0.25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</row>
    <row r="818" spans="1:16" ht="15.75" customHeight="1" x14ac:dyDescent="0.25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</row>
    <row r="819" spans="1:16" ht="15.75" customHeight="1" x14ac:dyDescent="0.25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</row>
    <row r="820" spans="1:16" ht="15.75" customHeight="1" x14ac:dyDescent="0.25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</row>
    <row r="821" spans="1:16" ht="15.75" customHeight="1" x14ac:dyDescent="0.25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</row>
    <row r="822" spans="1:16" ht="15.75" customHeight="1" x14ac:dyDescent="0.25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</row>
    <row r="823" spans="1:16" ht="15.75" customHeight="1" x14ac:dyDescent="0.25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</row>
    <row r="824" spans="1:16" ht="15.75" customHeight="1" x14ac:dyDescent="0.25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</row>
    <row r="825" spans="1:16" ht="15.75" customHeight="1" x14ac:dyDescent="0.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</row>
    <row r="826" spans="1:16" ht="15.75" customHeight="1" x14ac:dyDescent="0.25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</row>
    <row r="827" spans="1:16" ht="15.75" customHeight="1" x14ac:dyDescent="0.25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</row>
    <row r="828" spans="1:16" ht="15.75" customHeight="1" x14ac:dyDescent="0.25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</row>
    <row r="829" spans="1:16" ht="15.75" customHeight="1" x14ac:dyDescent="0.25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</row>
    <row r="830" spans="1:16" ht="15.75" customHeight="1" x14ac:dyDescent="0.25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</row>
    <row r="831" spans="1:16" ht="15.75" customHeight="1" x14ac:dyDescent="0.25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</row>
    <row r="832" spans="1:16" ht="15.75" customHeight="1" x14ac:dyDescent="0.25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</row>
    <row r="833" spans="1:16" ht="15.75" customHeight="1" x14ac:dyDescent="0.25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</row>
    <row r="834" spans="1:16" ht="15.75" customHeight="1" x14ac:dyDescent="0.25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</row>
    <row r="835" spans="1:16" ht="15.75" customHeight="1" x14ac:dyDescent="0.2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</row>
    <row r="836" spans="1:16" ht="15.75" customHeight="1" x14ac:dyDescent="0.25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</row>
    <row r="837" spans="1:16" ht="15.75" customHeight="1" x14ac:dyDescent="0.25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</row>
    <row r="838" spans="1:16" ht="15.75" customHeight="1" x14ac:dyDescent="0.25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</row>
    <row r="839" spans="1:16" ht="15.75" customHeight="1" x14ac:dyDescent="0.25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</row>
    <row r="840" spans="1:16" ht="15.75" customHeight="1" x14ac:dyDescent="0.25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</row>
    <row r="841" spans="1:16" ht="15.75" customHeight="1" x14ac:dyDescent="0.2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</row>
    <row r="842" spans="1:16" ht="15.75" customHeight="1" x14ac:dyDescent="0.25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</row>
    <row r="843" spans="1:16" ht="15.75" customHeight="1" x14ac:dyDescent="0.25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</row>
    <row r="844" spans="1:16" ht="15.75" customHeight="1" x14ac:dyDescent="0.25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</row>
    <row r="845" spans="1:16" ht="15.75" customHeight="1" x14ac:dyDescent="0.2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</row>
    <row r="846" spans="1:16" ht="15.75" customHeight="1" x14ac:dyDescent="0.25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</row>
    <row r="847" spans="1:16" ht="15.75" customHeight="1" x14ac:dyDescent="0.25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</row>
    <row r="848" spans="1:16" ht="15.75" customHeight="1" x14ac:dyDescent="0.25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</row>
    <row r="849" spans="1:16" ht="15.75" customHeight="1" x14ac:dyDescent="0.25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</row>
    <row r="850" spans="1:16" ht="15.75" customHeight="1" x14ac:dyDescent="0.25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</row>
    <row r="851" spans="1:16" ht="15.75" customHeight="1" x14ac:dyDescent="0.25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</row>
    <row r="852" spans="1:16" ht="15.75" customHeight="1" x14ac:dyDescent="0.25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</row>
    <row r="853" spans="1:16" ht="15.75" customHeight="1" x14ac:dyDescent="0.25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</row>
    <row r="854" spans="1:16" ht="15.75" customHeight="1" x14ac:dyDescent="0.25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</row>
    <row r="855" spans="1:16" ht="15.75" customHeight="1" x14ac:dyDescent="0.2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</row>
    <row r="856" spans="1:16" ht="15.75" customHeight="1" x14ac:dyDescent="0.25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</row>
    <row r="857" spans="1:16" ht="15.75" customHeight="1" x14ac:dyDescent="0.25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</row>
    <row r="858" spans="1:16" ht="15.75" customHeight="1" x14ac:dyDescent="0.25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</row>
    <row r="859" spans="1:16" ht="15.75" customHeight="1" x14ac:dyDescent="0.25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</row>
    <row r="860" spans="1:16" ht="15.75" customHeight="1" x14ac:dyDescent="0.25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</row>
    <row r="861" spans="1:16" ht="15.75" customHeight="1" x14ac:dyDescent="0.25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</row>
    <row r="862" spans="1:16" ht="15.75" customHeight="1" x14ac:dyDescent="0.25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</row>
    <row r="863" spans="1:16" ht="15.75" customHeight="1" x14ac:dyDescent="0.25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</row>
    <row r="864" spans="1:16" ht="15.75" customHeight="1" x14ac:dyDescent="0.25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</row>
    <row r="865" spans="1:16" ht="15.75" customHeight="1" x14ac:dyDescent="0.2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</row>
    <row r="866" spans="1:16" ht="15.75" customHeight="1" x14ac:dyDescent="0.2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</row>
    <row r="867" spans="1:16" ht="15.75" customHeight="1" x14ac:dyDescent="0.2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</row>
    <row r="868" spans="1:16" ht="15.75" customHeight="1" x14ac:dyDescent="0.2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</row>
    <row r="869" spans="1:16" ht="15.75" customHeight="1" x14ac:dyDescent="0.2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</row>
    <row r="870" spans="1:16" ht="15.75" customHeight="1" x14ac:dyDescent="0.2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</row>
    <row r="871" spans="1:16" ht="15.75" customHeight="1" x14ac:dyDescent="0.2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</row>
    <row r="872" spans="1:16" ht="15.75" customHeight="1" x14ac:dyDescent="0.2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</row>
    <row r="873" spans="1:16" ht="15.75" customHeight="1" x14ac:dyDescent="0.2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</row>
    <row r="874" spans="1:16" ht="15.75" customHeight="1" x14ac:dyDescent="0.2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</row>
    <row r="875" spans="1:16" ht="15.75" customHeight="1" x14ac:dyDescent="0.2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</row>
    <row r="876" spans="1:16" ht="15.75" customHeight="1" x14ac:dyDescent="0.2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</row>
    <row r="877" spans="1:16" ht="15.75" customHeight="1" x14ac:dyDescent="0.2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</row>
    <row r="878" spans="1:16" ht="15.75" customHeight="1" x14ac:dyDescent="0.2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</row>
    <row r="879" spans="1:16" ht="15.75" customHeight="1" x14ac:dyDescent="0.2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</row>
    <row r="880" spans="1:16" ht="15.75" customHeight="1" x14ac:dyDescent="0.2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</row>
    <row r="881" spans="1:16" ht="15.75" customHeight="1" x14ac:dyDescent="0.2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</row>
    <row r="882" spans="1:16" ht="15.75" customHeight="1" x14ac:dyDescent="0.2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</row>
    <row r="883" spans="1:16" ht="15.75" customHeight="1" x14ac:dyDescent="0.2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</row>
    <row r="884" spans="1:16" ht="15.75" customHeight="1" x14ac:dyDescent="0.2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</row>
    <row r="885" spans="1:16" ht="15.75" customHeight="1" x14ac:dyDescent="0.2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</row>
    <row r="886" spans="1:16" ht="15.75" customHeight="1" x14ac:dyDescent="0.2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</row>
    <row r="887" spans="1:16" ht="15.75" customHeight="1" x14ac:dyDescent="0.2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</row>
    <row r="888" spans="1:16" ht="15.75" customHeight="1" x14ac:dyDescent="0.2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</row>
    <row r="889" spans="1:16" ht="15.75" customHeight="1" x14ac:dyDescent="0.2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</row>
    <row r="890" spans="1:16" ht="15.75" customHeight="1" x14ac:dyDescent="0.2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</row>
    <row r="891" spans="1:16" ht="15.75" customHeight="1" x14ac:dyDescent="0.2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</row>
    <row r="892" spans="1:16" ht="15.75" customHeight="1" x14ac:dyDescent="0.2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</row>
    <row r="893" spans="1:16" ht="15.75" customHeight="1" x14ac:dyDescent="0.2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</row>
    <row r="894" spans="1:16" ht="15.75" customHeight="1" x14ac:dyDescent="0.2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</row>
    <row r="895" spans="1:16" ht="15.75" customHeight="1" x14ac:dyDescent="0.2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</row>
    <row r="896" spans="1:16" ht="15.75" customHeight="1" x14ac:dyDescent="0.2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</row>
    <row r="897" spans="1:16" ht="15.75" customHeight="1" x14ac:dyDescent="0.2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</row>
    <row r="898" spans="1:16" ht="15.75" customHeight="1" x14ac:dyDescent="0.2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</row>
    <row r="899" spans="1:16" ht="15.75" customHeight="1" x14ac:dyDescent="0.2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</row>
    <row r="900" spans="1:16" ht="15.75" customHeight="1" x14ac:dyDescent="0.2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</row>
    <row r="901" spans="1:16" ht="15.75" customHeight="1" x14ac:dyDescent="0.2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</row>
    <row r="902" spans="1:16" ht="15.75" customHeight="1" x14ac:dyDescent="0.2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</row>
    <row r="903" spans="1:16" ht="15.75" customHeight="1" x14ac:dyDescent="0.2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</row>
    <row r="904" spans="1:16" ht="15.75" customHeight="1" x14ac:dyDescent="0.2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</row>
    <row r="905" spans="1:16" ht="15.75" customHeight="1" x14ac:dyDescent="0.2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</row>
    <row r="906" spans="1:16" ht="15.75" customHeight="1" x14ac:dyDescent="0.2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</row>
    <row r="907" spans="1:16" ht="15.75" customHeight="1" x14ac:dyDescent="0.2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</row>
    <row r="908" spans="1:16" ht="15.75" customHeight="1" x14ac:dyDescent="0.2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</row>
    <row r="909" spans="1:16" ht="15.75" customHeight="1" x14ac:dyDescent="0.2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</row>
    <row r="910" spans="1:16" ht="15.75" customHeight="1" x14ac:dyDescent="0.2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</row>
    <row r="911" spans="1:16" ht="15.75" customHeight="1" x14ac:dyDescent="0.2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</row>
    <row r="912" spans="1:16" ht="15.75" customHeight="1" x14ac:dyDescent="0.2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</row>
    <row r="913" spans="1:16" ht="15.75" customHeight="1" x14ac:dyDescent="0.2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</row>
    <row r="914" spans="1:16" ht="15.75" customHeight="1" x14ac:dyDescent="0.2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</row>
    <row r="915" spans="1:16" ht="15.75" customHeight="1" x14ac:dyDescent="0.2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</row>
    <row r="916" spans="1:16" ht="15.75" customHeight="1" x14ac:dyDescent="0.2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</row>
    <row r="917" spans="1:16" ht="15.75" customHeight="1" x14ac:dyDescent="0.2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</row>
    <row r="918" spans="1:16" ht="15.75" customHeight="1" x14ac:dyDescent="0.2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</row>
    <row r="919" spans="1:16" ht="15.75" customHeight="1" x14ac:dyDescent="0.2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</row>
    <row r="920" spans="1:16" ht="15.75" customHeight="1" x14ac:dyDescent="0.2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</row>
    <row r="921" spans="1:16" ht="15.75" customHeight="1" x14ac:dyDescent="0.2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</row>
    <row r="922" spans="1:16" ht="15.75" customHeight="1" x14ac:dyDescent="0.2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</row>
    <row r="923" spans="1:16" ht="15.75" customHeight="1" x14ac:dyDescent="0.2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</row>
    <row r="924" spans="1:16" ht="15.75" customHeight="1" x14ac:dyDescent="0.2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</row>
    <row r="925" spans="1:16" ht="15.75" customHeight="1" x14ac:dyDescent="0.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</row>
    <row r="926" spans="1:16" ht="15.75" customHeight="1" x14ac:dyDescent="0.2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</row>
    <row r="927" spans="1:16" ht="15.75" customHeight="1" x14ac:dyDescent="0.2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</row>
    <row r="928" spans="1:16" ht="15.75" customHeight="1" x14ac:dyDescent="0.2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</row>
    <row r="929" spans="1:16" ht="15.75" customHeight="1" x14ac:dyDescent="0.2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</row>
    <row r="930" spans="1:16" ht="15.75" customHeight="1" x14ac:dyDescent="0.2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</row>
    <row r="931" spans="1:16" ht="15.75" customHeight="1" x14ac:dyDescent="0.2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</row>
    <row r="932" spans="1:16" ht="15.75" customHeight="1" x14ac:dyDescent="0.2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</row>
    <row r="933" spans="1:16" ht="15.75" customHeight="1" x14ac:dyDescent="0.2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</row>
    <row r="934" spans="1:16" ht="15.75" customHeight="1" x14ac:dyDescent="0.2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</row>
    <row r="935" spans="1:16" ht="15.75" customHeight="1" x14ac:dyDescent="0.2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</row>
    <row r="936" spans="1:16" ht="15.75" customHeight="1" x14ac:dyDescent="0.2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</row>
    <row r="937" spans="1:16" ht="15.75" customHeight="1" x14ac:dyDescent="0.2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</row>
    <row r="938" spans="1:16" ht="15.75" customHeight="1" x14ac:dyDescent="0.2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</row>
    <row r="939" spans="1:16" ht="15.75" customHeight="1" x14ac:dyDescent="0.2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</row>
    <row r="940" spans="1:16" ht="15.75" customHeight="1" x14ac:dyDescent="0.2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</row>
    <row r="941" spans="1:16" ht="15.75" customHeight="1" x14ac:dyDescent="0.2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</row>
    <row r="942" spans="1:16" ht="15.75" customHeight="1" x14ac:dyDescent="0.2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</row>
    <row r="943" spans="1:16" ht="15.75" customHeight="1" x14ac:dyDescent="0.2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</row>
    <row r="944" spans="1:16" ht="15.75" customHeight="1" x14ac:dyDescent="0.2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</row>
    <row r="945" spans="1:16" ht="15.75" customHeight="1" x14ac:dyDescent="0.2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</row>
    <row r="946" spans="1:16" ht="15.75" customHeight="1" x14ac:dyDescent="0.2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</row>
    <row r="947" spans="1:16" ht="15.75" customHeight="1" x14ac:dyDescent="0.2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</row>
    <row r="948" spans="1:16" ht="15.75" customHeight="1" x14ac:dyDescent="0.2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</row>
    <row r="949" spans="1:16" ht="15.75" customHeight="1" x14ac:dyDescent="0.2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</row>
    <row r="950" spans="1:16" ht="15.75" customHeight="1" x14ac:dyDescent="0.2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</row>
    <row r="951" spans="1:16" ht="15.75" customHeight="1" x14ac:dyDescent="0.2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</row>
    <row r="952" spans="1:16" ht="15.75" customHeight="1" x14ac:dyDescent="0.2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</row>
    <row r="953" spans="1:16" ht="15.75" customHeight="1" x14ac:dyDescent="0.2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</row>
    <row r="954" spans="1:16" ht="15.75" customHeight="1" x14ac:dyDescent="0.2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</row>
    <row r="955" spans="1:16" ht="15.75" customHeight="1" x14ac:dyDescent="0.2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</row>
    <row r="956" spans="1:16" ht="15.75" customHeight="1" x14ac:dyDescent="0.2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</row>
    <row r="957" spans="1:16" ht="15.75" customHeight="1" x14ac:dyDescent="0.2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</row>
    <row r="958" spans="1:16" ht="15.75" customHeight="1" x14ac:dyDescent="0.2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</row>
    <row r="959" spans="1:16" ht="15.75" customHeight="1" x14ac:dyDescent="0.2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</row>
    <row r="960" spans="1:16" ht="15.75" customHeight="1" x14ac:dyDescent="0.2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</row>
    <row r="961" spans="1:16" ht="15.75" customHeight="1" x14ac:dyDescent="0.2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</row>
    <row r="962" spans="1:16" ht="15.75" customHeight="1" x14ac:dyDescent="0.2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</row>
    <row r="963" spans="1:16" ht="15.75" customHeight="1" x14ac:dyDescent="0.2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</row>
    <row r="964" spans="1:16" ht="15.75" customHeight="1" x14ac:dyDescent="0.2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</row>
    <row r="965" spans="1:16" ht="15.75" customHeight="1" x14ac:dyDescent="0.2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</row>
    <row r="966" spans="1:16" ht="15.75" customHeight="1" x14ac:dyDescent="0.2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</row>
    <row r="967" spans="1:16" ht="15.75" customHeight="1" x14ac:dyDescent="0.2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</row>
    <row r="968" spans="1:16" ht="15.75" customHeight="1" x14ac:dyDescent="0.2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</row>
    <row r="969" spans="1:16" ht="15.75" customHeight="1" x14ac:dyDescent="0.2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</row>
    <row r="970" spans="1:16" ht="15.75" customHeight="1" x14ac:dyDescent="0.25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</row>
    <row r="971" spans="1:16" ht="15.75" customHeight="1" x14ac:dyDescent="0.25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</row>
    <row r="972" spans="1:16" ht="15.75" customHeight="1" x14ac:dyDescent="0.25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</row>
    <row r="973" spans="1:16" ht="15.75" customHeight="1" x14ac:dyDescent="0.2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</row>
    <row r="974" spans="1:16" ht="15.75" customHeight="1" x14ac:dyDescent="0.25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</row>
    <row r="975" spans="1:16" ht="15.75" customHeight="1" x14ac:dyDescent="0.2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</row>
    <row r="976" spans="1:16" ht="15.75" customHeight="1" x14ac:dyDescent="0.25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</row>
    <row r="977" spans="1:16" ht="15.75" customHeight="1" x14ac:dyDescent="0.25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</row>
    <row r="978" spans="1:16" ht="15.75" customHeight="1" x14ac:dyDescent="0.25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</row>
    <row r="979" spans="1:16" ht="15.75" customHeight="1" x14ac:dyDescent="0.25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</row>
    <row r="980" spans="1:16" ht="15.75" customHeight="1" x14ac:dyDescent="0.25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</row>
    <row r="981" spans="1:16" ht="15.75" customHeight="1" x14ac:dyDescent="0.2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</row>
    <row r="982" spans="1:16" ht="15.75" customHeight="1" x14ac:dyDescent="0.25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</row>
    <row r="983" spans="1:16" ht="15.75" customHeight="1" x14ac:dyDescent="0.25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</row>
    <row r="984" spans="1:16" ht="15.75" customHeight="1" x14ac:dyDescent="0.25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</row>
    <row r="985" spans="1:16" ht="15.75" customHeight="1" x14ac:dyDescent="0.2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</row>
    <row r="986" spans="1:16" ht="15.75" customHeight="1" x14ac:dyDescent="0.2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</row>
    <row r="987" spans="1:16" ht="15.75" customHeight="1" x14ac:dyDescent="0.25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</row>
    <row r="988" spans="1:16" ht="15.75" customHeight="1" x14ac:dyDescent="0.25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</row>
    <row r="989" spans="1:16" ht="15.75" customHeight="1" x14ac:dyDescent="0.25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</row>
    <row r="990" spans="1:16" ht="15.75" customHeight="1" x14ac:dyDescent="0.25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</row>
    <row r="991" spans="1:16" ht="15.75" customHeight="1" x14ac:dyDescent="0.25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</row>
    <row r="992" spans="1:16" ht="15.75" customHeight="1" x14ac:dyDescent="0.25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</row>
    <row r="993" spans="1:16" ht="15.75" customHeight="1" x14ac:dyDescent="0.25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</row>
    <row r="994" spans="1:16" ht="15.75" customHeight="1" x14ac:dyDescent="0.25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</row>
    <row r="995" spans="1:16" ht="15.75" customHeight="1" x14ac:dyDescent="0.2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</row>
    <row r="996" spans="1:16" ht="15.75" customHeight="1" x14ac:dyDescent="0.25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</row>
    <row r="997" spans="1:16" ht="15.75" customHeight="1" x14ac:dyDescent="0.25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</row>
    <row r="998" spans="1:16" ht="15.75" customHeight="1" x14ac:dyDescent="0.25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</row>
    <row r="999" spans="1:16" ht="15.75" customHeight="1" x14ac:dyDescent="0.2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</row>
    <row r="1000" spans="1:16" ht="15.75" customHeight="1" x14ac:dyDescent="0.25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</row>
    <row r="1001" spans="1:16" ht="15.75" customHeight="1" x14ac:dyDescent="0.25">
      <c r="A1001" s="52"/>
      <c r="B1001" s="52"/>
      <c r="C1001" s="52"/>
      <c r="D1001" s="52"/>
      <c r="F1001" s="52"/>
      <c r="G1001" s="52"/>
      <c r="I1001" s="52"/>
      <c r="J1001" s="52"/>
      <c r="K1001" s="52"/>
      <c r="L1001" s="52"/>
      <c r="M1001" s="52"/>
      <c r="N1001" s="52"/>
      <c r="O1001" s="52"/>
      <c r="P1001" s="52"/>
    </row>
  </sheetData>
  <mergeCells count="3">
    <mergeCell ref="A1:B1"/>
    <mergeCell ref="C4:J4"/>
    <mergeCell ref="D1:F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659C9-6279-493D-A0BC-365B21E543EE}">
  <sheetPr>
    <tabColor theme="5"/>
  </sheetPr>
  <dimension ref="A1:AS46"/>
  <sheetViews>
    <sheetView zoomScale="80" zoomScaleNormal="80" workbookViewId="0">
      <selection activeCell="F36" sqref="F36"/>
    </sheetView>
  </sheetViews>
  <sheetFormatPr baseColWidth="10" defaultColWidth="11.42578125" defaultRowHeight="15" x14ac:dyDescent="0.25"/>
  <cols>
    <col min="1" max="1" width="2.42578125" style="65" customWidth="1"/>
    <col min="2" max="2" width="13.5703125" style="65" customWidth="1"/>
    <col min="3" max="3" width="11.42578125" style="65"/>
    <col min="4" max="9" width="21.5703125" style="65" customWidth="1"/>
    <col min="10" max="51" width="13.85546875" style="65" customWidth="1"/>
    <col min="52" max="16384" width="11.42578125" style="65"/>
  </cols>
  <sheetData>
    <row r="1" spans="1:45" x14ac:dyDescent="0.25">
      <c r="D1" s="634"/>
      <c r="E1" s="634"/>
      <c r="F1" s="64"/>
    </row>
    <row r="2" spans="1:45" ht="15.75" thickBot="1" x14ac:dyDescent="0.3"/>
    <row r="3" spans="1:45" ht="15.75" thickBot="1" x14ac:dyDescent="0.3">
      <c r="B3" s="654" t="s">
        <v>85</v>
      </c>
      <c r="C3" s="655"/>
      <c r="D3" s="66"/>
    </row>
    <row r="4" spans="1:45" ht="18.75" x14ac:dyDescent="0.35">
      <c r="B4" s="67" t="s">
        <v>86</v>
      </c>
      <c r="C4" s="68">
        <v>0.41</v>
      </c>
      <c r="D4" s="69">
        <f>1-C4</f>
        <v>0.59000000000000008</v>
      </c>
    </row>
    <row r="5" spans="1:45" ht="18.75" x14ac:dyDescent="0.35">
      <c r="B5" s="67" t="s">
        <v>87</v>
      </c>
      <c r="C5" s="68">
        <v>0.43</v>
      </c>
      <c r="D5" s="70">
        <f>1-C5</f>
        <v>0.57000000000000006</v>
      </c>
    </row>
    <row r="6" spans="1:45" ht="18.75" x14ac:dyDescent="0.35">
      <c r="B6" s="67" t="s">
        <v>88</v>
      </c>
      <c r="C6" s="68">
        <v>0.45</v>
      </c>
      <c r="D6" s="70">
        <f>1-C6</f>
        <v>0.55000000000000004</v>
      </c>
    </row>
    <row r="7" spans="1:45" ht="19.5" thickBot="1" x14ac:dyDescent="0.4">
      <c r="B7" s="71" t="s">
        <v>89</v>
      </c>
      <c r="C7" s="72">
        <v>0.47</v>
      </c>
      <c r="D7" s="73">
        <f>1-C7</f>
        <v>0.53</v>
      </c>
    </row>
    <row r="8" spans="1:45" x14ac:dyDescent="0.25">
      <c r="B8" s="74"/>
      <c r="C8" s="68"/>
      <c r="D8" s="66"/>
    </row>
    <row r="9" spans="1:45" ht="15.75" thickBot="1" x14ac:dyDescent="0.3">
      <c r="A9" s="643" t="s">
        <v>85</v>
      </c>
      <c r="B9" s="643"/>
      <c r="C9" s="643"/>
      <c r="D9" s="68"/>
      <c r="E9" s="66"/>
    </row>
    <row r="10" spans="1:45" ht="15.75" thickBot="1" x14ac:dyDescent="0.3">
      <c r="B10" s="654" t="s">
        <v>90</v>
      </c>
      <c r="C10" s="656"/>
      <c r="D10" s="656"/>
      <c r="E10" s="656"/>
      <c r="F10" s="656"/>
      <c r="G10" s="656"/>
      <c r="H10" s="656"/>
      <c r="I10" s="655"/>
    </row>
    <row r="11" spans="1:45" x14ac:dyDescent="0.25">
      <c r="B11" s="647" t="s">
        <v>91</v>
      </c>
      <c r="C11" s="648"/>
      <c r="D11" s="75">
        <v>2005</v>
      </c>
      <c r="E11" s="75">
        <f>D11+1</f>
        <v>2006</v>
      </c>
      <c r="F11" s="75">
        <f t="shared" ref="F11:I11" si="0">E11+1</f>
        <v>2007</v>
      </c>
      <c r="G11" s="75">
        <f t="shared" si="0"/>
        <v>2008</v>
      </c>
      <c r="H11" s="75">
        <f t="shared" si="0"/>
        <v>2009</v>
      </c>
      <c r="I11" s="76">
        <f t="shared" si="0"/>
        <v>2010</v>
      </c>
    </row>
    <row r="12" spans="1:45" s="77" customFormat="1" ht="18.75" thickBot="1" x14ac:dyDescent="0.3">
      <c r="B12" s="652" t="s">
        <v>92</v>
      </c>
      <c r="C12" s="653"/>
      <c r="D12" s="78">
        <f>'[2]Factor de separación'!I2</f>
        <v>0.15437911179780242</v>
      </c>
      <c r="E12" s="78">
        <f>'[2]Factor de separación'!J2</f>
        <v>0.12112733267616166</v>
      </c>
      <c r="F12" s="78">
        <f>'[2]Factor de separación'!K2</f>
        <v>0.14436265355937627</v>
      </c>
      <c r="G12" s="78">
        <f>'[2]Factor de separación'!L2</f>
        <v>0.1428610854246862</v>
      </c>
      <c r="H12" s="78">
        <f>'[2]Factor de separación'!M2</f>
        <v>0.13957570353776885</v>
      </c>
      <c r="I12" s="79">
        <f>'[2]Factor de separación'!N2</f>
        <v>0.13737698176352137</v>
      </c>
    </row>
    <row r="13" spans="1:45" s="77" customFormat="1" x14ac:dyDescent="0.25">
      <c r="B13" s="80"/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</row>
    <row r="14" spans="1:45" ht="15.75" thickBot="1" x14ac:dyDescent="0.3">
      <c r="A14" s="643" t="s">
        <v>93</v>
      </c>
      <c r="B14" s="643"/>
      <c r="C14" s="643"/>
      <c r="D14" s="68"/>
      <c r="E14" s="66"/>
    </row>
    <row r="15" spans="1:45" ht="15.75" thickBot="1" x14ac:dyDescent="0.3">
      <c r="A15" s="82"/>
      <c r="B15" s="644" t="s">
        <v>0</v>
      </c>
      <c r="C15" s="645"/>
      <c r="D15" s="645"/>
      <c r="E15" s="645"/>
      <c r="F15" s="645"/>
      <c r="G15" s="645"/>
      <c r="H15" s="645"/>
      <c r="I15" s="646"/>
    </row>
    <row r="16" spans="1:45" s="83" customFormat="1" x14ac:dyDescent="0.25">
      <c r="B16" s="647" t="s">
        <v>91</v>
      </c>
      <c r="C16" s="648"/>
      <c r="D16" s="84">
        <v>2005</v>
      </c>
      <c r="E16" s="84">
        <f>D16+1</f>
        <v>2006</v>
      </c>
      <c r="F16" s="84">
        <f t="shared" ref="F16:I16" si="1">E16+1</f>
        <v>2007</v>
      </c>
      <c r="G16" s="84">
        <f t="shared" si="1"/>
        <v>2008</v>
      </c>
      <c r="H16" s="84">
        <f t="shared" si="1"/>
        <v>2009</v>
      </c>
      <c r="I16" s="85">
        <f t="shared" si="1"/>
        <v>2010</v>
      </c>
    </row>
    <row r="17" spans="1:15" ht="15.75" thickBot="1" x14ac:dyDescent="0.3">
      <c r="B17" s="649" t="s">
        <v>94</v>
      </c>
      <c r="C17" s="650"/>
      <c r="D17" s="86">
        <f>[2]Nacimientos!D44</f>
        <v>17111</v>
      </c>
      <c r="E17" s="86">
        <f>[2]Nacimientos!F44</f>
        <v>16690.999999999996</v>
      </c>
      <c r="F17" s="86">
        <f>[2]Nacimientos!H44</f>
        <v>17777</v>
      </c>
      <c r="G17" s="86">
        <f>[2]Nacimientos!J44</f>
        <v>17461</v>
      </c>
      <c r="H17" s="86">
        <f>[2]Nacimientos!L44</f>
        <v>17658</v>
      </c>
      <c r="I17" s="87">
        <f>[2]Nacimientos!N44</f>
        <v>18044.000000000004</v>
      </c>
    </row>
    <row r="18" spans="1:15" x14ac:dyDescent="0.25">
      <c r="B18" s="88"/>
    </row>
    <row r="19" spans="1:15" ht="15.75" thickBot="1" x14ac:dyDescent="0.3">
      <c r="A19" s="643" t="s">
        <v>95</v>
      </c>
      <c r="B19" s="643"/>
      <c r="C19" s="643"/>
      <c r="D19" s="68"/>
      <c r="E19" s="66"/>
    </row>
    <row r="20" spans="1:15" ht="15.75" thickBot="1" x14ac:dyDescent="0.3">
      <c r="B20" s="89" t="s">
        <v>96</v>
      </c>
      <c r="C20" s="90"/>
      <c r="D20" s="90"/>
      <c r="E20" s="90"/>
      <c r="F20" s="90"/>
      <c r="G20" s="90"/>
      <c r="H20" s="90"/>
      <c r="I20" s="91"/>
    </row>
    <row r="21" spans="1:15" s="83" customFormat="1" ht="15.75" thickBot="1" x14ac:dyDescent="0.3">
      <c r="B21" s="92" t="s">
        <v>91</v>
      </c>
      <c r="C21" s="93"/>
      <c r="D21" s="94">
        <v>2005</v>
      </c>
      <c r="E21" s="93">
        <f>D21+1</f>
        <v>2006</v>
      </c>
      <c r="F21" s="93">
        <f t="shared" ref="F21:I21" si="2">E21+1</f>
        <v>2007</v>
      </c>
      <c r="G21" s="93">
        <f t="shared" si="2"/>
        <v>2008</v>
      </c>
      <c r="H21" s="93">
        <f t="shared" si="2"/>
        <v>2009</v>
      </c>
      <c r="I21" s="95">
        <f t="shared" si="2"/>
        <v>2010</v>
      </c>
    </row>
    <row r="22" spans="1:15" s="83" customFormat="1" x14ac:dyDescent="0.25">
      <c r="B22" s="96" t="s">
        <v>4</v>
      </c>
      <c r="C22" s="97"/>
      <c r="D22" s="98"/>
      <c r="E22" s="99"/>
      <c r="F22" s="97"/>
      <c r="G22" s="97"/>
      <c r="H22" s="97"/>
      <c r="I22" s="100"/>
    </row>
    <row r="23" spans="1:15" x14ac:dyDescent="0.25">
      <c r="B23" s="101" t="s">
        <v>97</v>
      </c>
      <c r="C23" s="88"/>
      <c r="D23" s="102">
        <f>'[2]Factor de separación'!I7</f>
        <v>163</v>
      </c>
      <c r="E23" s="102">
        <f>'[2]Factor de separación'!J7</f>
        <v>155</v>
      </c>
      <c r="F23" s="102">
        <f>'[2]Factor de separación'!K7</f>
        <v>158</v>
      </c>
      <c r="G23" s="102">
        <f>'[2]Factor de separación'!L7</f>
        <v>147</v>
      </c>
      <c r="H23" s="102">
        <f>'[2]Factor de separación'!M7</f>
        <v>143</v>
      </c>
      <c r="I23" s="103">
        <f>'[2]Factor de separación'!N7</f>
        <v>161</v>
      </c>
    </row>
    <row r="24" spans="1:15" x14ac:dyDescent="0.25">
      <c r="B24" s="101" t="s">
        <v>98</v>
      </c>
      <c r="C24" s="88"/>
      <c r="D24" s="102">
        <f>[2]Defunciones!C31</f>
        <v>11</v>
      </c>
      <c r="E24" s="102">
        <f>[2]Defunciones!D31</f>
        <v>10</v>
      </c>
      <c r="F24" s="102">
        <f>[2]Defunciones!E31</f>
        <v>11</v>
      </c>
      <c r="G24" s="102">
        <f>[2]Defunciones!F31</f>
        <v>19</v>
      </c>
      <c r="H24" s="102">
        <f>[2]Defunciones!G31</f>
        <v>5</v>
      </c>
      <c r="I24" s="103">
        <f>[2]Defunciones!H31</f>
        <v>11</v>
      </c>
    </row>
    <row r="25" spans="1:15" x14ac:dyDescent="0.25">
      <c r="B25" s="101" t="s">
        <v>99</v>
      </c>
      <c r="C25" s="88"/>
      <c r="D25" s="102">
        <f>[2]Defunciones!C32</f>
        <v>13</v>
      </c>
      <c r="E25" s="102">
        <f>[2]Defunciones!D32</f>
        <v>8</v>
      </c>
      <c r="F25" s="102">
        <f>[2]Defunciones!E32</f>
        <v>12</v>
      </c>
      <c r="G25" s="102">
        <f>[2]Defunciones!F32</f>
        <v>11</v>
      </c>
      <c r="H25" s="102">
        <f>[2]Defunciones!G32</f>
        <v>6</v>
      </c>
      <c r="I25" s="103">
        <f>[2]Defunciones!H32</f>
        <v>9</v>
      </c>
    </row>
    <row r="26" spans="1:15" x14ac:dyDescent="0.25">
      <c r="B26" s="101" t="s">
        <v>100</v>
      </c>
      <c r="C26" s="88"/>
      <c r="D26" s="102">
        <f>[2]Defunciones!C33</f>
        <v>9</v>
      </c>
      <c r="E26" s="102">
        <f>[2]Defunciones!D33</f>
        <v>7</v>
      </c>
      <c r="F26" s="102">
        <f>[2]Defunciones!E33</f>
        <v>7</v>
      </c>
      <c r="G26" s="102">
        <f>[2]Defunciones!F33</f>
        <v>9</v>
      </c>
      <c r="H26" s="102">
        <f>[2]Defunciones!G33</f>
        <v>8</v>
      </c>
      <c r="I26" s="103">
        <f>[2]Defunciones!H33</f>
        <v>8</v>
      </c>
    </row>
    <row r="27" spans="1:15" ht="15.75" thickBot="1" x14ac:dyDescent="0.3">
      <c r="B27" s="104" t="s">
        <v>101</v>
      </c>
      <c r="C27" s="105"/>
      <c r="D27" s="106">
        <f>[2]Defunciones!C34</f>
        <v>5</v>
      </c>
      <c r="E27" s="106">
        <f>[2]Defunciones!D34</f>
        <v>3</v>
      </c>
      <c r="F27" s="106">
        <f>[2]Defunciones!E34</f>
        <v>2</v>
      </c>
      <c r="G27" s="106" t="str">
        <f>[2]Defunciones!F34</f>
        <v/>
      </c>
      <c r="H27" s="106">
        <f>[2]Defunciones!G34</f>
        <v>7</v>
      </c>
      <c r="I27" s="107">
        <f>[2]Defunciones!H34</f>
        <v>8</v>
      </c>
    </row>
    <row r="29" spans="1:15" s="77" customFormat="1" x14ac:dyDescent="0.25">
      <c r="B29" s="108"/>
      <c r="C29" s="108"/>
    </row>
    <row r="30" spans="1:15" x14ac:dyDescent="0.25">
      <c r="A30" s="651" t="s">
        <v>102</v>
      </c>
      <c r="B30" s="651"/>
      <c r="C30" s="651"/>
      <c r="H30" s="77"/>
      <c r="I30" s="77"/>
      <c r="J30" s="77"/>
      <c r="K30" s="77"/>
      <c r="L30" s="77"/>
      <c r="M30" s="77"/>
      <c r="N30" s="77"/>
      <c r="O30" s="77"/>
    </row>
    <row r="31" spans="1:15" x14ac:dyDescent="0.25">
      <c r="H31" s="1"/>
      <c r="I31" s="1"/>
      <c r="J31" s="1"/>
      <c r="K31" s="1"/>
      <c r="L31" s="1"/>
      <c r="M31" s="1"/>
      <c r="N31" s="1"/>
      <c r="O31" s="77"/>
    </row>
    <row r="32" spans="1:15" x14ac:dyDescent="0.25">
      <c r="C32" s="109" t="s">
        <v>103</v>
      </c>
      <c r="D32" s="637">
        <v>2010</v>
      </c>
      <c r="E32" s="638"/>
      <c r="F32" s="639"/>
      <c r="H32" s="1"/>
      <c r="I32" s="1"/>
      <c r="J32" s="1"/>
      <c r="K32" s="1"/>
      <c r="L32" s="1"/>
      <c r="M32" s="1"/>
      <c r="N32" s="1"/>
      <c r="O32" s="77"/>
    </row>
    <row r="33" spans="2:15" ht="30" x14ac:dyDescent="0.25">
      <c r="C33" s="110" t="s">
        <v>104</v>
      </c>
      <c r="D33" s="111" t="s">
        <v>105</v>
      </c>
      <c r="E33" s="112" t="s">
        <v>106</v>
      </c>
      <c r="F33" s="113" t="s">
        <v>107</v>
      </c>
      <c r="H33" s="114"/>
      <c r="I33" s="77"/>
      <c r="J33" s="77"/>
      <c r="K33" s="77"/>
      <c r="L33" s="77"/>
      <c r="M33" s="77"/>
      <c r="N33" s="77"/>
      <c r="O33" s="77"/>
    </row>
    <row r="34" spans="2:15" x14ac:dyDescent="0.25">
      <c r="B34" s="115" t="s">
        <v>108</v>
      </c>
      <c r="C34" s="116">
        <v>0</v>
      </c>
      <c r="D34" s="117">
        <f>H17-(1-H12)*H23</f>
        <v>17534.959325605902</v>
      </c>
      <c r="E34" s="117">
        <f>I17-(1-I12)*I23</f>
        <v>17905.117694063931</v>
      </c>
      <c r="F34" s="118">
        <f>(D34+E34)/2</f>
        <v>17720.038509834914</v>
      </c>
      <c r="H34" s="77"/>
      <c r="I34" s="77"/>
      <c r="J34" s="77"/>
      <c r="K34" s="77"/>
      <c r="L34" s="77"/>
      <c r="M34" s="77"/>
      <c r="N34" s="77"/>
      <c r="O34" s="77"/>
    </row>
    <row r="35" spans="2:15" x14ac:dyDescent="0.25">
      <c r="B35" s="640" t="s">
        <v>109</v>
      </c>
      <c r="C35" s="116">
        <v>1</v>
      </c>
      <c r="D35" s="117">
        <f>G17-(1-G12)*G23-H12*H23-0.59*H24</f>
        <v>17312.091253951527</v>
      </c>
      <c r="E35" s="117">
        <f>H17-(1-H12)*H23-I12*I23-0.59*I24</f>
        <v>17506.351631541973</v>
      </c>
    </row>
    <row r="36" spans="2:15" x14ac:dyDescent="0.25">
      <c r="B36" s="641"/>
      <c r="C36" s="116">
        <v>2</v>
      </c>
      <c r="D36" s="117">
        <f>F17-(1-F12)*F23-G12*G23-0.59*G24-0.41*H24-0.57*H25</f>
        <v>17604.128719704957</v>
      </c>
      <c r="E36" s="117">
        <f>G17-(1-G12)*G23-H12*H23-D4*H24-C4*I24-D5*I25</f>
        <v>17302.451253951527</v>
      </c>
      <c r="F36" s="159">
        <f>SUM(D35:E38)/2</f>
        <v>68621.030756059001</v>
      </c>
    </row>
    <row r="37" spans="2:15" x14ac:dyDescent="0.25">
      <c r="B37" s="641"/>
      <c r="C37" s="116">
        <v>3</v>
      </c>
      <c r="D37" s="117">
        <f>E17-(1-E12)*E23-F12*F23-0.59*F24-0.41*G24-0.57*G25-0.43*H25-0.55*H26</f>
        <v>16504.435437302414</v>
      </c>
      <c r="E37" s="117">
        <f>F17-(1-F12)*F23-G12*G23-0.59*G24-0.41*H24-0.57*H25-0.43*I25-0.55*I26</f>
        <v>17595.858719704956</v>
      </c>
      <c r="F37" s="160"/>
    </row>
    <row r="38" spans="2:15" x14ac:dyDescent="0.25">
      <c r="B38" s="642"/>
      <c r="C38" s="119">
        <v>4</v>
      </c>
      <c r="D38" s="120">
        <f>D17-(1-D12)*D23-E12*E23-0.59*E24-0.41*F24-0.57*F25-0.43*G25-0.55*G26-0.45*H26-0.53*H27</f>
        <v>16920.149058658237</v>
      </c>
      <c r="E38" s="120">
        <f>E17-(1-E12)*E23-F12*F23-0.59*F24-0.41*G24-0.57*G25-0.43*H25-0.55*H26-0.45*I26-0.53*I27</f>
        <v>16496.595437302414</v>
      </c>
      <c r="F38" s="161"/>
    </row>
    <row r="46" spans="2:15" x14ac:dyDescent="0.25">
      <c r="F46" s="117"/>
      <c r="I46" s="117"/>
      <c r="L46" s="117"/>
    </row>
  </sheetData>
  <mergeCells count="14">
    <mergeCell ref="B12:C12"/>
    <mergeCell ref="D1:E1"/>
    <mergeCell ref="B3:C3"/>
    <mergeCell ref="A9:C9"/>
    <mergeCell ref="B10:I10"/>
    <mergeCell ref="B11:C11"/>
    <mergeCell ref="D32:F32"/>
    <mergeCell ref="B35:B38"/>
    <mergeCell ref="A14:C14"/>
    <mergeCell ref="B15:I15"/>
    <mergeCell ref="B16:C16"/>
    <mergeCell ref="B17:C17"/>
    <mergeCell ref="A19:C19"/>
    <mergeCell ref="A30:C30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9FB87-C242-4898-8FAC-220B8A391FA2}">
  <sheetPr>
    <tabColor theme="5"/>
  </sheetPr>
  <dimension ref="A2:AS46"/>
  <sheetViews>
    <sheetView zoomScale="80" zoomScaleNormal="80" workbookViewId="0">
      <selection activeCell="F36" sqref="F36"/>
    </sheetView>
  </sheetViews>
  <sheetFormatPr baseColWidth="10" defaultColWidth="11.42578125" defaultRowHeight="15" x14ac:dyDescent="0.25"/>
  <cols>
    <col min="1" max="1" width="2.42578125" style="65" customWidth="1"/>
    <col min="2" max="2" width="13.5703125" style="65" customWidth="1"/>
    <col min="3" max="3" width="11.42578125" style="65"/>
    <col min="4" max="9" width="21.5703125" style="65" customWidth="1"/>
    <col min="10" max="51" width="13.85546875" style="65" customWidth="1"/>
    <col min="52" max="16384" width="11.42578125" style="65"/>
  </cols>
  <sheetData>
    <row r="2" spans="1:45" ht="15.75" thickBot="1" x14ac:dyDescent="0.3"/>
    <row r="3" spans="1:45" ht="15.75" thickBot="1" x14ac:dyDescent="0.3">
      <c r="B3" s="654" t="s">
        <v>85</v>
      </c>
      <c r="C3" s="655"/>
      <c r="D3" s="66"/>
    </row>
    <row r="4" spans="1:45" ht="18.75" x14ac:dyDescent="0.35">
      <c r="B4" s="67" t="s">
        <v>86</v>
      </c>
      <c r="C4" s="68">
        <v>0.41</v>
      </c>
      <c r="D4" s="69">
        <f>1-C4</f>
        <v>0.59000000000000008</v>
      </c>
    </row>
    <row r="5" spans="1:45" ht="18.75" x14ac:dyDescent="0.35">
      <c r="B5" s="67" t="s">
        <v>87</v>
      </c>
      <c r="C5" s="68">
        <v>0.43</v>
      </c>
      <c r="D5" s="70">
        <f>1-C5</f>
        <v>0.57000000000000006</v>
      </c>
    </row>
    <row r="6" spans="1:45" ht="18.75" x14ac:dyDescent="0.35">
      <c r="B6" s="67" t="s">
        <v>88</v>
      </c>
      <c r="C6" s="68">
        <v>0.45</v>
      </c>
      <c r="D6" s="70">
        <f>1-C6</f>
        <v>0.55000000000000004</v>
      </c>
    </row>
    <row r="7" spans="1:45" ht="19.5" thickBot="1" x14ac:dyDescent="0.4">
      <c r="B7" s="71" t="s">
        <v>89</v>
      </c>
      <c r="C7" s="72">
        <v>0.47</v>
      </c>
      <c r="D7" s="73">
        <f>1-C7</f>
        <v>0.53</v>
      </c>
    </row>
    <row r="8" spans="1:45" x14ac:dyDescent="0.25">
      <c r="B8" s="74"/>
      <c r="C8" s="68"/>
      <c r="D8" s="66"/>
    </row>
    <row r="9" spans="1:45" ht="15.75" thickBot="1" x14ac:dyDescent="0.3">
      <c r="A9" s="643" t="s">
        <v>85</v>
      </c>
      <c r="B9" s="643"/>
      <c r="C9" s="643"/>
      <c r="D9" s="68"/>
      <c r="E9" s="66"/>
    </row>
    <row r="10" spans="1:45" ht="15.75" thickBot="1" x14ac:dyDescent="0.3">
      <c r="B10" s="654" t="s">
        <v>90</v>
      </c>
      <c r="C10" s="656"/>
      <c r="D10" s="656"/>
      <c r="E10" s="656"/>
      <c r="F10" s="656"/>
      <c r="G10" s="656"/>
      <c r="H10" s="656"/>
      <c r="I10" s="655"/>
    </row>
    <row r="11" spans="1:45" x14ac:dyDescent="0.25">
      <c r="B11" s="647" t="s">
        <v>91</v>
      </c>
      <c r="C11" s="648"/>
      <c r="D11" s="75">
        <v>2010</v>
      </c>
      <c r="E11" s="75">
        <f>D11+1</f>
        <v>2011</v>
      </c>
      <c r="F11" s="75">
        <f t="shared" ref="F11:I11" si="0">E11+1</f>
        <v>2012</v>
      </c>
      <c r="G11" s="75">
        <f t="shared" si="0"/>
        <v>2013</v>
      </c>
      <c r="H11" s="75">
        <f t="shared" si="0"/>
        <v>2014</v>
      </c>
      <c r="I11" s="76">
        <f t="shared" si="0"/>
        <v>2015</v>
      </c>
    </row>
    <row r="12" spans="1:45" s="77" customFormat="1" ht="18.75" thickBot="1" x14ac:dyDescent="0.3">
      <c r="B12" s="652" t="s">
        <v>92</v>
      </c>
      <c r="C12" s="653"/>
      <c r="D12" s="78">
        <f>'[2]Factor de separación'!N2</f>
        <v>0.13737698176352137</v>
      </c>
      <c r="E12" s="78">
        <f>'[2]Factor de separación'!O2</f>
        <v>0.13532397836747934</v>
      </c>
      <c r="F12" s="78">
        <f>'[2]Factor de separación'!P2</f>
        <v>0.16081413671310932</v>
      </c>
      <c r="G12" s="78">
        <f>'[2]Factor de separación'!Q2</f>
        <v>0.15323491050572186</v>
      </c>
      <c r="H12" s="78">
        <f>'[2]Factor de separación'!R2</f>
        <v>0.12550225836932377</v>
      </c>
      <c r="I12" s="79">
        <f>'[2]Factor de separación'!S2</f>
        <v>0.11257302922415997</v>
      </c>
    </row>
    <row r="13" spans="1:45" s="77" customFormat="1" x14ac:dyDescent="0.25">
      <c r="B13" s="80"/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</row>
    <row r="14" spans="1:45" ht="15.75" thickBot="1" x14ac:dyDescent="0.3">
      <c r="A14" s="643" t="s">
        <v>0</v>
      </c>
      <c r="B14" s="643"/>
      <c r="C14" s="643"/>
      <c r="D14" s="68"/>
      <c r="E14" s="66"/>
    </row>
    <row r="15" spans="1:45" ht="15.75" thickBot="1" x14ac:dyDescent="0.3">
      <c r="A15" s="82"/>
      <c r="B15" s="644" t="s">
        <v>0</v>
      </c>
      <c r="C15" s="645"/>
      <c r="D15" s="645"/>
      <c r="E15" s="645"/>
      <c r="F15" s="645"/>
      <c r="G15" s="645"/>
      <c r="H15" s="645"/>
      <c r="I15" s="646"/>
    </row>
    <row r="16" spans="1:45" s="83" customFormat="1" x14ac:dyDescent="0.25">
      <c r="B16" s="647" t="s">
        <v>91</v>
      </c>
      <c r="C16" s="648"/>
      <c r="D16" s="84">
        <v>2010</v>
      </c>
      <c r="E16" s="84">
        <f>D16+1</f>
        <v>2011</v>
      </c>
      <c r="F16" s="84">
        <f t="shared" ref="F16:I16" si="1">E16+1</f>
        <v>2012</v>
      </c>
      <c r="G16" s="84">
        <f t="shared" si="1"/>
        <v>2013</v>
      </c>
      <c r="H16" s="84">
        <f t="shared" si="1"/>
        <v>2014</v>
      </c>
      <c r="I16" s="85">
        <f t="shared" si="1"/>
        <v>2015</v>
      </c>
    </row>
    <row r="17" spans="1:13" ht="15.75" thickBot="1" x14ac:dyDescent="0.3">
      <c r="B17" s="649" t="s">
        <v>94</v>
      </c>
      <c r="C17" s="650"/>
      <c r="D17" s="86">
        <f>[2]Nacimientos!N44</f>
        <v>18044.000000000004</v>
      </c>
      <c r="E17" s="86">
        <f>[2]Nacimientos!P44</f>
        <v>18527</v>
      </c>
      <c r="F17" s="86">
        <f>[2]Nacimientos!R44</f>
        <v>17698.000000000004</v>
      </c>
      <c r="G17" s="86">
        <f>[2]Nacimientos!T44</f>
        <v>17635</v>
      </c>
      <c r="H17" s="86">
        <f>[2]Nacimientos!V44</f>
        <v>16981</v>
      </c>
      <c r="I17" s="87">
        <f>[2]Nacimientos!X44</f>
        <v>16576</v>
      </c>
    </row>
    <row r="18" spans="1:13" x14ac:dyDescent="0.25">
      <c r="B18" s="88"/>
    </row>
    <row r="19" spans="1:13" ht="15.75" thickBot="1" x14ac:dyDescent="0.3">
      <c r="A19" s="643" t="s">
        <v>96</v>
      </c>
      <c r="B19" s="643"/>
      <c r="C19" s="643"/>
      <c r="D19" s="68"/>
      <c r="E19" s="66"/>
    </row>
    <row r="20" spans="1:13" ht="15.75" thickBot="1" x14ac:dyDescent="0.3">
      <c r="B20" s="89" t="s">
        <v>96</v>
      </c>
      <c r="C20" s="90"/>
      <c r="D20" s="90"/>
      <c r="E20" s="90"/>
      <c r="F20" s="90"/>
      <c r="G20" s="90"/>
      <c r="H20" s="90"/>
      <c r="I20" s="91"/>
    </row>
    <row r="21" spans="1:13" s="83" customFormat="1" ht="15.75" thickBot="1" x14ac:dyDescent="0.3">
      <c r="B21" s="92" t="s">
        <v>91</v>
      </c>
      <c r="C21" s="93"/>
      <c r="D21" s="94">
        <v>2010</v>
      </c>
      <c r="E21" s="93">
        <f>D21+1</f>
        <v>2011</v>
      </c>
      <c r="F21" s="93">
        <f t="shared" ref="F21:I21" si="2">E21+1</f>
        <v>2012</v>
      </c>
      <c r="G21" s="93">
        <f t="shared" si="2"/>
        <v>2013</v>
      </c>
      <c r="H21" s="93">
        <f t="shared" si="2"/>
        <v>2014</v>
      </c>
      <c r="I21" s="95">
        <f t="shared" si="2"/>
        <v>2015</v>
      </c>
    </row>
    <row r="22" spans="1:13" s="83" customFormat="1" x14ac:dyDescent="0.25">
      <c r="B22" s="96" t="s">
        <v>4</v>
      </c>
      <c r="C22" s="97"/>
      <c r="D22" s="98"/>
      <c r="E22" s="99"/>
      <c r="F22" s="97"/>
      <c r="G22" s="97"/>
      <c r="H22" s="97"/>
      <c r="I22" s="100"/>
    </row>
    <row r="23" spans="1:13" x14ac:dyDescent="0.25">
      <c r="B23" s="101" t="s">
        <v>97</v>
      </c>
      <c r="C23" s="88"/>
      <c r="D23" s="102">
        <f>'[2]Factor de separación'!N7</f>
        <v>161</v>
      </c>
      <c r="E23" s="102">
        <f>'[2]Factor de separación'!O7</f>
        <v>131</v>
      </c>
      <c r="F23" s="102">
        <f>'[2]Factor de separación'!P7</f>
        <v>144</v>
      </c>
      <c r="G23" s="102">
        <f>'[2]Factor de separación'!Q7</f>
        <v>143</v>
      </c>
      <c r="H23" s="102">
        <f>'[2]Factor de separación'!R7</f>
        <v>142</v>
      </c>
      <c r="I23" s="103">
        <f>'[2]Factor de separación'!S7</f>
        <v>169</v>
      </c>
    </row>
    <row r="24" spans="1:13" x14ac:dyDescent="0.25">
      <c r="B24" s="101" t="s">
        <v>98</v>
      </c>
      <c r="C24" s="88"/>
      <c r="D24" s="102">
        <f>[2]Defunciones!H31</f>
        <v>11</v>
      </c>
      <c r="E24" s="102">
        <f>[2]Defunciones!I31</f>
        <v>20</v>
      </c>
      <c r="F24" s="102">
        <f>[2]Defunciones!J31</f>
        <v>12</v>
      </c>
      <c r="G24" s="102">
        <f>[2]Defunciones!K31</f>
        <v>23</v>
      </c>
      <c r="H24" s="102">
        <f>[2]Defunciones!L31</f>
        <v>9</v>
      </c>
      <c r="I24" s="103">
        <f>[2]Defunciones!M31</f>
        <v>9</v>
      </c>
    </row>
    <row r="25" spans="1:13" x14ac:dyDescent="0.25">
      <c r="B25" s="101" t="s">
        <v>99</v>
      </c>
      <c r="C25" s="88"/>
      <c r="D25" s="102">
        <f>[2]Defunciones!H32</f>
        <v>9</v>
      </c>
      <c r="E25" s="102">
        <f>[2]Defunciones!I32</f>
        <v>12</v>
      </c>
      <c r="F25" s="102">
        <f>[2]Defunciones!J32</f>
        <v>7</v>
      </c>
      <c r="G25" s="102">
        <f>[2]Defunciones!K32</f>
        <v>4</v>
      </c>
      <c r="H25" s="102">
        <f>[2]Defunciones!L32</f>
        <v>7</v>
      </c>
      <c r="I25" s="103">
        <f>[2]Defunciones!M32</f>
        <v>4</v>
      </c>
    </row>
    <row r="26" spans="1:13" x14ac:dyDescent="0.25">
      <c r="B26" s="101" t="s">
        <v>100</v>
      </c>
      <c r="C26" s="88"/>
      <c r="D26" s="102">
        <f>[2]Defunciones!H33</f>
        <v>8</v>
      </c>
      <c r="E26" s="102">
        <f>[2]Defunciones!I33</f>
        <v>4</v>
      </c>
      <c r="F26" s="102">
        <f>[2]Defunciones!J33</f>
        <v>9</v>
      </c>
      <c r="G26" s="102">
        <f>[2]Defunciones!K33</f>
        <v>3</v>
      </c>
      <c r="H26" s="102">
        <f>[2]Defunciones!L33</f>
        <v>2</v>
      </c>
      <c r="I26" s="103">
        <f>[2]Defunciones!M33</f>
        <v>4</v>
      </c>
    </row>
    <row r="27" spans="1:13" ht="15.75" thickBot="1" x14ac:dyDescent="0.3">
      <c r="B27" s="104" t="s">
        <v>101</v>
      </c>
      <c r="C27" s="105"/>
      <c r="D27" s="106">
        <f>[2]Defunciones!H34</f>
        <v>8</v>
      </c>
      <c r="E27" s="106">
        <f>[2]Defunciones!I34</f>
        <v>1</v>
      </c>
      <c r="F27" s="106">
        <f>[2]Defunciones!J34</f>
        <v>3</v>
      </c>
      <c r="G27" s="106">
        <f>[2]Defunciones!K34</f>
        <v>3</v>
      </c>
      <c r="H27" s="106">
        <f>[2]Defunciones!L34</f>
        <v>5</v>
      </c>
      <c r="I27" s="107">
        <f>[2]Defunciones!M34</f>
        <v>6</v>
      </c>
    </row>
    <row r="29" spans="1:13" s="77" customFormat="1" x14ac:dyDescent="0.25">
      <c r="B29" s="108"/>
      <c r="C29" s="108"/>
    </row>
    <row r="30" spans="1:13" x14ac:dyDescent="0.25">
      <c r="A30" s="651" t="s">
        <v>102</v>
      </c>
      <c r="B30" s="651"/>
      <c r="C30" s="651"/>
    </row>
    <row r="31" spans="1:13" x14ac:dyDescent="0.25">
      <c r="H31" s="77"/>
      <c r="I31" s="77"/>
      <c r="J31" s="77"/>
      <c r="K31" s="77"/>
      <c r="L31" s="77"/>
      <c r="M31" s="77"/>
    </row>
    <row r="32" spans="1:13" x14ac:dyDescent="0.25">
      <c r="C32" s="109" t="s">
        <v>103</v>
      </c>
      <c r="D32" s="637">
        <v>2015</v>
      </c>
      <c r="E32" s="638"/>
      <c r="F32" s="639"/>
      <c r="H32" s="77"/>
      <c r="I32" s="77"/>
      <c r="J32" s="77"/>
      <c r="K32" s="77"/>
      <c r="L32" s="77"/>
      <c r="M32" s="77"/>
    </row>
    <row r="33" spans="2:12" ht="30" x14ac:dyDescent="0.25">
      <c r="C33" s="110" t="s">
        <v>104</v>
      </c>
      <c r="D33" s="111" t="s">
        <v>105</v>
      </c>
      <c r="E33" s="112" t="s">
        <v>106</v>
      </c>
      <c r="F33" s="113" t="s">
        <v>107</v>
      </c>
    </row>
    <row r="34" spans="2:12" x14ac:dyDescent="0.25">
      <c r="B34" s="115" t="s">
        <v>108</v>
      </c>
      <c r="C34" s="116">
        <v>0</v>
      </c>
      <c r="D34" s="117">
        <f>H17-(1-H12)*H23</f>
        <v>16856.821320688443</v>
      </c>
      <c r="E34" s="117">
        <f>I17-(1-I12)*I23</f>
        <v>16426.024841938884</v>
      </c>
      <c r="F34" s="121">
        <f>(D34+E34)/2</f>
        <v>16641.423081313664</v>
      </c>
    </row>
    <row r="35" spans="2:12" x14ac:dyDescent="0.25">
      <c r="B35" s="640" t="s">
        <v>109</v>
      </c>
      <c r="C35" s="116">
        <v>1</v>
      </c>
      <c r="D35" s="117">
        <f>G17-(1-G12)*G23-H12*H23-0.59*H24</f>
        <v>17490.781271513875</v>
      </c>
      <c r="E35" s="117">
        <f>H17-(1-H12)*H23-I12*I23-0.59*I24</f>
        <v>16832.486478749557</v>
      </c>
    </row>
    <row r="36" spans="2:12" x14ac:dyDescent="0.25">
      <c r="B36" s="641"/>
      <c r="C36" s="116">
        <v>2</v>
      </c>
      <c r="D36" s="117">
        <f>F17-(1-F12)*F23-G12*G23-0.59*G24-0.41*H24-0.57*H25</f>
        <v>17533.994643484373</v>
      </c>
      <c r="E36" s="117">
        <f>G17-(1-G12)*G23-H12*H23-D4*H24-C4*I24-D5*I25</f>
        <v>17484.811271513878</v>
      </c>
      <c r="F36" s="162">
        <f>(1/2)*(SUM(D35:D38)+SUM(E35:E38))</f>
        <v>70731.134486301366</v>
      </c>
    </row>
    <row r="37" spans="2:12" x14ac:dyDescent="0.25">
      <c r="B37" s="641"/>
      <c r="C37" s="116">
        <v>3</v>
      </c>
      <c r="D37" s="117">
        <f>E17-(1-E12)*E23-F12*F23-0.59*F24-0.41*G24-0.57*G25-0.43*H25-0.55*H26</f>
        <v>18367.670205479451</v>
      </c>
      <c r="E37" s="117">
        <f>F17-(1-F12)*F23-G12*G23-0.59*G24-0.41*H24-0.57*H25-0.43*I25-0.55*I26</f>
        <v>17530.074643484371</v>
      </c>
      <c r="F37" s="163"/>
    </row>
    <row r="38" spans="2:12" x14ac:dyDescent="0.25">
      <c r="B38" s="642"/>
      <c r="C38" s="119">
        <v>4</v>
      </c>
      <c r="D38" s="120">
        <f>D17-(1-D12)*D23-E12*E23-0.59*E24-0.41*F24-0.57*F25-0.43*G25-0.55*G26-0.45*H26-0.53*H27</f>
        <v>17859.760252897788</v>
      </c>
      <c r="E38" s="120">
        <f>E17-(1-E12)*E23-F12*F23-0.59*F24-0.41*G24-0.57*G25-0.43*H25-0.55*H26-0.45*I26-0.53*I27</f>
        <v>18362.690205479452</v>
      </c>
      <c r="F38" s="164"/>
    </row>
    <row r="46" spans="2:12" x14ac:dyDescent="0.25">
      <c r="F46" s="117"/>
      <c r="I46" s="117"/>
      <c r="L46" s="117"/>
    </row>
  </sheetData>
  <mergeCells count="13">
    <mergeCell ref="A14:C14"/>
    <mergeCell ref="B3:C3"/>
    <mergeCell ref="A9:C9"/>
    <mergeCell ref="B10:I10"/>
    <mergeCell ref="B11:C11"/>
    <mergeCell ref="B12:C12"/>
    <mergeCell ref="B35:B38"/>
    <mergeCell ref="B15:I15"/>
    <mergeCell ref="B16:C16"/>
    <mergeCell ref="B17:C17"/>
    <mergeCell ref="A19:C19"/>
    <mergeCell ref="A30:C30"/>
    <mergeCell ref="D32:F3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ADB66-ED14-457A-8EA6-667CDFACB0AA}">
  <sheetPr>
    <tabColor theme="5"/>
  </sheetPr>
  <dimension ref="A2:AS46"/>
  <sheetViews>
    <sheetView zoomScale="80" zoomScaleNormal="80" workbookViewId="0">
      <selection activeCell="F34" sqref="F34"/>
    </sheetView>
  </sheetViews>
  <sheetFormatPr baseColWidth="10" defaultColWidth="11.42578125" defaultRowHeight="15" x14ac:dyDescent="0.25"/>
  <cols>
    <col min="1" max="1" width="2.42578125" style="65" customWidth="1"/>
    <col min="2" max="2" width="13.5703125" style="65" customWidth="1"/>
    <col min="3" max="3" width="11.42578125" style="65"/>
    <col min="4" max="9" width="21.5703125" style="65" customWidth="1"/>
    <col min="10" max="51" width="13.85546875" style="65" customWidth="1"/>
    <col min="52" max="16384" width="11.42578125" style="65"/>
  </cols>
  <sheetData>
    <row r="2" spans="1:45" ht="15.75" thickBot="1" x14ac:dyDescent="0.3"/>
    <row r="3" spans="1:45" ht="15.75" thickBot="1" x14ac:dyDescent="0.3">
      <c r="B3" s="654" t="s">
        <v>85</v>
      </c>
      <c r="C3" s="655"/>
      <c r="D3" s="66"/>
    </row>
    <row r="4" spans="1:45" ht="18.75" x14ac:dyDescent="0.35">
      <c r="B4" s="67" t="s">
        <v>86</v>
      </c>
      <c r="C4" s="68">
        <v>0.41</v>
      </c>
      <c r="D4" s="69">
        <f>1-C4</f>
        <v>0.59000000000000008</v>
      </c>
    </row>
    <row r="5" spans="1:45" ht="18.75" x14ac:dyDescent="0.35">
      <c r="B5" s="67" t="s">
        <v>87</v>
      </c>
      <c r="C5" s="68">
        <v>0.43</v>
      </c>
      <c r="D5" s="70">
        <f>1-C5</f>
        <v>0.57000000000000006</v>
      </c>
    </row>
    <row r="6" spans="1:45" ht="18.75" x14ac:dyDescent="0.35">
      <c r="B6" s="67" t="s">
        <v>88</v>
      </c>
      <c r="C6" s="68">
        <v>0.45</v>
      </c>
      <c r="D6" s="70">
        <f>1-C6</f>
        <v>0.55000000000000004</v>
      </c>
    </row>
    <row r="7" spans="1:45" ht="19.5" thickBot="1" x14ac:dyDescent="0.4">
      <c r="B7" s="71" t="s">
        <v>89</v>
      </c>
      <c r="C7" s="72">
        <v>0.47</v>
      </c>
      <c r="D7" s="73">
        <f>1-C7</f>
        <v>0.53</v>
      </c>
    </row>
    <row r="8" spans="1:45" x14ac:dyDescent="0.25">
      <c r="B8" s="74"/>
      <c r="C8" s="68"/>
      <c r="D8" s="66"/>
    </row>
    <row r="9" spans="1:45" ht="15.75" thickBot="1" x14ac:dyDescent="0.3">
      <c r="A9" s="643" t="s">
        <v>85</v>
      </c>
      <c r="B9" s="643"/>
      <c r="C9" s="643"/>
      <c r="D9" s="68"/>
      <c r="E9" s="66"/>
    </row>
    <row r="10" spans="1:45" ht="15.75" thickBot="1" x14ac:dyDescent="0.3">
      <c r="B10" s="654" t="s">
        <v>90</v>
      </c>
      <c r="C10" s="656"/>
      <c r="D10" s="656"/>
      <c r="E10" s="656"/>
      <c r="F10" s="656"/>
      <c r="G10" s="656"/>
      <c r="H10" s="656"/>
      <c r="I10" s="655"/>
    </row>
    <row r="11" spans="1:45" x14ac:dyDescent="0.25">
      <c r="B11" s="647" t="s">
        <v>91</v>
      </c>
      <c r="C11" s="648"/>
      <c r="D11" s="75">
        <v>2015</v>
      </c>
      <c r="E11" s="75">
        <f>D11+1</f>
        <v>2016</v>
      </c>
      <c r="F11" s="75">
        <f t="shared" ref="F11:I11" si="0">E11+1</f>
        <v>2017</v>
      </c>
      <c r="G11" s="75">
        <f t="shared" si="0"/>
        <v>2018</v>
      </c>
      <c r="H11" s="75">
        <f t="shared" si="0"/>
        <v>2019</v>
      </c>
      <c r="I11" s="76">
        <f t="shared" si="0"/>
        <v>2020</v>
      </c>
    </row>
    <row r="12" spans="1:45" s="77" customFormat="1" ht="18.75" thickBot="1" x14ac:dyDescent="0.3">
      <c r="B12" s="652" t="s">
        <v>92</v>
      </c>
      <c r="C12" s="653"/>
      <c r="D12" s="78">
        <f>'[2]Factor de separación'!S2</f>
        <v>0.11257302922415997</v>
      </c>
      <c r="E12" s="78">
        <f>'[2]Factor de separación'!T2</f>
        <v>0.17666098236525926</v>
      </c>
      <c r="F12" s="78">
        <f>'[2]Factor de separación'!U2</f>
        <v>0.12700595378054905</v>
      </c>
      <c r="G12" s="78">
        <f>'[2]Factor de separación'!V2</f>
        <v>0.16723767199645698</v>
      </c>
      <c r="H12" s="78">
        <f>'[2]Factor de separación'!W2</f>
        <v>0.14547484381520209</v>
      </c>
      <c r="I12" s="79">
        <f>'[2]Factor de separación'!X2</f>
        <v>0.11732688079720043</v>
      </c>
    </row>
    <row r="13" spans="1:45" s="77" customFormat="1" x14ac:dyDescent="0.25">
      <c r="B13" s="80"/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</row>
    <row r="14" spans="1:45" ht="15.75" thickBot="1" x14ac:dyDescent="0.3">
      <c r="A14" s="643" t="s">
        <v>0</v>
      </c>
      <c r="B14" s="643"/>
      <c r="C14" s="643"/>
      <c r="D14" s="68"/>
      <c r="E14" s="66"/>
    </row>
    <row r="15" spans="1:45" ht="15.75" thickBot="1" x14ac:dyDescent="0.3">
      <c r="A15" s="82"/>
      <c r="B15" s="644" t="s">
        <v>0</v>
      </c>
      <c r="C15" s="645"/>
      <c r="D15" s="645"/>
      <c r="E15" s="645"/>
      <c r="F15" s="645"/>
      <c r="G15" s="645"/>
      <c r="H15" s="645"/>
      <c r="I15" s="646"/>
    </row>
    <row r="16" spans="1:45" s="83" customFormat="1" x14ac:dyDescent="0.25">
      <c r="B16" s="647" t="s">
        <v>91</v>
      </c>
      <c r="C16" s="648"/>
      <c r="D16" s="84">
        <v>2015</v>
      </c>
      <c r="E16" s="84">
        <f>D16+1</f>
        <v>2016</v>
      </c>
      <c r="F16" s="84">
        <f t="shared" ref="F16:I16" si="1">E16+1</f>
        <v>2017</v>
      </c>
      <c r="G16" s="84">
        <f t="shared" si="1"/>
        <v>2018</v>
      </c>
      <c r="H16" s="84">
        <f t="shared" si="1"/>
        <v>2019</v>
      </c>
      <c r="I16" s="85">
        <f t="shared" si="1"/>
        <v>2020</v>
      </c>
    </row>
    <row r="17" spans="1:13" ht="15.75" thickBot="1" x14ac:dyDescent="0.3">
      <c r="B17" s="649" t="s">
        <v>94</v>
      </c>
      <c r="C17" s="650"/>
      <c r="D17" s="86">
        <f>[2]Nacimientos!X44</f>
        <v>16576</v>
      </c>
      <c r="E17" s="86">
        <f>[2]Nacimientos!Z44</f>
        <v>16658.999999999996</v>
      </c>
      <c r="F17" s="86">
        <f>[2]Nacimientos!AB44</f>
        <v>17183</v>
      </c>
      <c r="G17" s="86">
        <f>[2]Nacimientos!AD44</f>
        <v>16451</v>
      </c>
      <c r="H17" s="86">
        <f>[2]Nacimientos!AF44</f>
        <v>15699</v>
      </c>
      <c r="I17" s="87">
        <f>[2]Nacimientos!AH44</f>
        <v>15019.269823404882</v>
      </c>
    </row>
    <row r="18" spans="1:13" x14ac:dyDescent="0.25">
      <c r="B18" s="88"/>
    </row>
    <row r="19" spans="1:13" ht="15.75" thickBot="1" x14ac:dyDescent="0.3">
      <c r="A19" s="643" t="s">
        <v>96</v>
      </c>
      <c r="B19" s="643"/>
      <c r="C19" s="643"/>
      <c r="D19" s="68"/>
      <c r="E19" s="66"/>
    </row>
    <row r="20" spans="1:13" x14ac:dyDescent="0.25">
      <c r="B20" s="122" t="s">
        <v>96</v>
      </c>
      <c r="C20" s="123"/>
      <c r="D20" s="123"/>
      <c r="E20" s="123"/>
      <c r="F20" s="123"/>
      <c r="G20" s="123"/>
      <c r="H20" s="123"/>
      <c r="I20" s="124"/>
    </row>
    <row r="21" spans="1:13" s="83" customFormat="1" x14ac:dyDescent="0.25">
      <c r="B21" s="125" t="s">
        <v>91</v>
      </c>
      <c r="C21" s="126"/>
      <c r="D21" s="127">
        <v>2015</v>
      </c>
      <c r="E21" s="126">
        <f>D21+1</f>
        <v>2016</v>
      </c>
      <c r="F21" s="126">
        <f t="shared" ref="F21:I21" si="2">E21+1</f>
        <v>2017</v>
      </c>
      <c r="G21" s="126">
        <f t="shared" si="2"/>
        <v>2018</v>
      </c>
      <c r="H21" s="126">
        <f t="shared" si="2"/>
        <v>2019</v>
      </c>
      <c r="I21" s="128">
        <f t="shared" si="2"/>
        <v>2020</v>
      </c>
    </row>
    <row r="22" spans="1:13" s="83" customFormat="1" x14ac:dyDescent="0.25">
      <c r="B22" s="96" t="s">
        <v>4</v>
      </c>
      <c r="C22" s="97"/>
      <c r="D22" s="98"/>
      <c r="E22" s="99"/>
      <c r="F22" s="97"/>
      <c r="G22" s="97"/>
      <c r="H22" s="97"/>
      <c r="I22" s="100"/>
    </row>
    <row r="23" spans="1:13" x14ac:dyDescent="0.25">
      <c r="B23" s="101" t="s">
        <v>97</v>
      </c>
      <c r="C23" s="88"/>
      <c r="D23" s="102">
        <f>'[2]Factor de separación'!S7</f>
        <v>169</v>
      </c>
      <c r="E23" s="102">
        <f>'[2]Factor de separación'!T7</f>
        <v>131</v>
      </c>
      <c r="F23" s="102">
        <f>'[2]Factor de separación'!U7</f>
        <v>121</v>
      </c>
      <c r="G23" s="102">
        <f>'[2]Factor de separación'!V7</f>
        <v>115</v>
      </c>
      <c r="H23" s="102">
        <f>'[2]Factor de separación'!W7</f>
        <v>117</v>
      </c>
      <c r="I23" s="103">
        <f>'[2]Factor de separación'!X7</f>
        <v>108</v>
      </c>
    </row>
    <row r="24" spans="1:13" x14ac:dyDescent="0.25">
      <c r="B24" s="101" t="s">
        <v>98</v>
      </c>
      <c r="C24" s="88"/>
      <c r="D24" s="102">
        <f>[2]Defunciones!M31</f>
        <v>9</v>
      </c>
      <c r="E24" s="102">
        <f>[2]Defunciones!N31</f>
        <v>12</v>
      </c>
      <c r="F24" s="102">
        <f>[2]Defunciones!O31</f>
        <v>9</v>
      </c>
      <c r="G24" s="102">
        <f>[2]Defunciones!P31</f>
        <v>11</v>
      </c>
      <c r="H24" s="102">
        <f>[2]Defunciones!Q31</f>
        <v>14</v>
      </c>
      <c r="I24" s="103">
        <f>[2]Defunciones!R31</f>
        <v>7</v>
      </c>
    </row>
    <row r="25" spans="1:13" x14ac:dyDescent="0.25">
      <c r="B25" s="101" t="s">
        <v>99</v>
      </c>
      <c r="C25" s="88"/>
      <c r="D25" s="102">
        <f>[2]Defunciones!M32</f>
        <v>4</v>
      </c>
      <c r="E25" s="102">
        <f>[2]Defunciones!N32</f>
        <v>7</v>
      </c>
      <c r="F25" s="102">
        <f>[2]Defunciones!O32</f>
        <v>9</v>
      </c>
      <c r="G25" s="102">
        <f>[2]Defunciones!P32</f>
        <v>6</v>
      </c>
      <c r="H25" s="102">
        <f>[2]Defunciones!Q32</f>
        <v>6</v>
      </c>
      <c r="I25" s="103">
        <f>[2]Defunciones!R32</f>
        <v>2</v>
      </c>
    </row>
    <row r="26" spans="1:13" x14ac:dyDescent="0.25">
      <c r="B26" s="101" t="s">
        <v>100</v>
      </c>
      <c r="C26" s="88"/>
      <c r="D26" s="102">
        <f>[2]Defunciones!M33</f>
        <v>4</v>
      </c>
      <c r="E26" s="102">
        <f>[2]Defunciones!N33</f>
        <v>5</v>
      </c>
      <c r="F26" s="102">
        <f>[2]Defunciones!O33</f>
        <v>1</v>
      </c>
      <c r="G26" s="102">
        <f>[2]Defunciones!P33</f>
        <v>4</v>
      </c>
      <c r="H26" s="102">
        <f>[2]Defunciones!Q33</f>
        <v>1</v>
      </c>
      <c r="I26" s="103">
        <f>[2]Defunciones!R33</f>
        <v>4</v>
      </c>
    </row>
    <row r="27" spans="1:13" ht="15.75" thickBot="1" x14ac:dyDescent="0.3">
      <c r="B27" s="104" t="s">
        <v>101</v>
      </c>
      <c r="C27" s="105"/>
      <c r="D27" s="106">
        <f>[2]Defunciones!M34</f>
        <v>6</v>
      </c>
      <c r="E27" s="106">
        <f>[2]Defunciones!N34</f>
        <v>6</v>
      </c>
      <c r="F27" s="106">
        <f>[2]Defunciones!O34</f>
        <v>6</v>
      </c>
      <c r="G27" s="106">
        <f>[2]Defunciones!P34</f>
        <v>5</v>
      </c>
      <c r="H27" s="106">
        <f>[2]Defunciones!Q34</f>
        <v>5</v>
      </c>
      <c r="I27" s="107">
        <f>[2]Defunciones!R34</f>
        <v>2</v>
      </c>
    </row>
    <row r="29" spans="1:13" s="77" customFormat="1" x14ac:dyDescent="0.25">
      <c r="B29" s="108"/>
      <c r="C29" s="108"/>
    </row>
    <row r="30" spans="1:13" x14ac:dyDescent="0.25">
      <c r="A30" s="651" t="s">
        <v>102</v>
      </c>
      <c r="B30" s="651"/>
      <c r="C30" s="651"/>
    </row>
    <row r="31" spans="1:13" x14ac:dyDescent="0.25">
      <c r="H31" s="77"/>
      <c r="I31" s="77"/>
      <c r="J31" s="77"/>
      <c r="K31" s="77"/>
      <c r="L31" s="77"/>
      <c r="M31" s="77"/>
    </row>
    <row r="32" spans="1:13" x14ac:dyDescent="0.25">
      <c r="C32" s="109" t="s">
        <v>103</v>
      </c>
      <c r="D32" s="637">
        <v>2020</v>
      </c>
      <c r="E32" s="638"/>
      <c r="F32" s="639"/>
      <c r="H32" s="77"/>
      <c r="I32" s="77"/>
      <c r="J32" s="77"/>
      <c r="K32" s="77"/>
      <c r="L32" s="77"/>
      <c r="M32" s="77"/>
    </row>
    <row r="33" spans="2:12" ht="30" x14ac:dyDescent="0.25">
      <c r="C33" s="110" t="s">
        <v>104</v>
      </c>
      <c r="D33" s="111" t="s">
        <v>105</v>
      </c>
      <c r="E33" s="112" t="s">
        <v>106</v>
      </c>
      <c r="F33" s="113" t="s">
        <v>107</v>
      </c>
    </row>
    <row r="34" spans="2:12" x14ac:dyDescent="0.25">
      <c r="B34" s="115" t="s">
        <v>108</v>
      </c>
      <c r="C34" s="116">
        <v>0</v>
      </c>
      <c r="D34" s="117">
        <f>H17-(1-H12)*H23</f>
        <v>15599.020556726378</v>
      </c>
      <c r="E34" s="117">
        <f>I17-(1-I12)*I23</f>
        <v>14923.941126530979</v>
      </c>
      <c r="F34" s="121">
        <f>(D34+E34)/2</f>
        <v>15261.48084162868</v>
      </c>
    </row>
    <row r="35" spans="2:12" x14ac:dyDescent="0.25">
      <c r="B35" s="640" t="s">
        <v>109</v>
      </c>
      <c r="C35" s="116">
        <v>1</v>
      </c>
      <c r="D35" s="117">
        <f>G17-(1-G12)*G23-H12*H23-0.59*H24</f>
        <v>16329.951775553214</v>
      </c>
      <c r="E35" s="117">
        <f>H17-(1-H12)*H23-I12*I23-0.59*I24</f>
        <v>15582.219253600282</v>
      </c>
    </row>
    <row r="36" spans="2:12" x14ac:dyDescent="0.25">
      <c r="B36" s="641"/>
      <c r="C36" s="116">
        <v>2</v>
      </c>
      <c r="D36" s="117">
        <f>F17-(1-F12)*F23-G12*G23-0.59*G24-0.41*H24-0.57*H25</f>
        <v>17042.48538812785</v>
      </c>
      <c r="E36" s="117">
        <f>G17-(1-G12)*G23-H12*H23-D4*H24-C4*I24-D5*I25</f>
        <v>16325.941775553214</v>
      </c>
      <c r="F36" s="165">
        <f>(1/2)*(SUM(D35:D38)+SUM(E35:E38))</f>
        <v>65867.537785388122</v>
      </c>
    </row>
    <row r="37" spans="2:12" x14ac:dyDescent="0.25">
      <c r="B37" s="641"/>
      <c r="C37" s="116">
        <v>3</v>
      </c>
      <c r="D37" s="117">
        <f>E17-(1-E12)*E23-F12*F23-0.59*F24-0.41*G24-0.57*G25-0.43*H25-0.55*H26</f>
        <v>16519.404868282403</v>
      </c>
      <c r="E37" s="117">
        <f>F17-(1-F12)*F23-G12*G23-0.59*G24-0.41*H24-0.57*H25-0.43*I25-0.55*I26</f>
        <v>17039.425388127849</v>
      </c>
      <c r="F37" s="166"/>
    </row>
    <row r="38" spans="2:12" x14ac:dyDescent="0.25">
      <c r="B38" s="642"/>
      <c r="C38" s="119">
        <v>4</v>
      </c>
      <c r="D38" s="120">
        <f>D17-(1-D12)*D23-E12*E23-0.59*E24-0.41*F24-0.57*F25-0.43*G25-0.55*G26-0.45*H26-0.53*H27</f>
        <v>16379.10225324903</v>
      </c>
      <c r="E38" s="120">
        <f>E17-(1-E12)*E23-F12*F23-0.59*F24-0.41*G24-0.57*G25-0.43*H25-0.55*H26-0.45*I26-0.53*I27</f>
        <v>16516.544868282403</v>
      </c>
      <c r="F38" s="167"/>
    </row>
    <row r="46" spans="2:12" x14ac:dyDescent="0.25">
      <c r="F46" s="117"/>
      <c r="I46" s="117"/>
      <c r="L46" s="117"/>
    </row>
  </sheetData>
  <mergeCells count="13">
    <mergeCell ref="A14:C14"/>
    <mergeCell ref="B3:C3"/>
    <mergeCell ref="A9:C9"/>
    <mergeCell ref="B10:I10"/>
    <mergeCell ref="B11:C11"/>
    <mergeCell ref="B12:C12"/>
    <mergeCell ref="B35:B38"/>
    <mergeCell ref="B15:I15"/>
    <mergeCell ref="B16:C16"/>
    <mergeCell ref="B17:C17"/>
    <mergeCell ref="A19:C19"/>
    <mergeCell ref="A30:C30"/>
    <mergeCell ref="D32:F3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5935-00B6-439F-B4FD-A893B4E4916D}">
  <sheetPr>
    <tabColor rgb="FFFF99FF"/>
  </sheetPr>
  <dimension ref="A1:U59"/>
  <sheetViews>
    <sheetView zoomScale="85" zoomScaleNormal="85" workbookViewId="0">
      <selection activeCell="N60" sqref="N60"/>
    </sheetView>
  </sheetViews>
  <sheetFormatPr baseColWidth="10" defaultColWidth="11.42578125" defaultRowHeight="15" x14ac:dyDescent="0.25"/>
  <cols>
    <col min="1" max="1" width="14.5703125" style="1" customWidth="1"/>
    <col min="2" max="2" width="17" style="1" customWidth="1"/>
    <col min="3" max="3" width="25.7109375" style="1" customWidth="1"/>
    <col min="4" max="4" width="20.28515625" style="1" bestFit="1" customWidth="1"/>
    <col min="5" max="6" width="11.42578125" style="1"/>
    <col min="7" max="7" width="8.5703125" style="1" customWidth="1"/>
    <col min="8" max="8" width="21.7109375" style="1" customWidth="1"/>
    <col min="9" max="9" width="18.7109375" style="1" customWidth="1"/>
    <col min="10" max="16384" width="11.42578125" style="1"/>
  </cols>
  <sheetData>
    <row r="1" spans="1:13" x14ac:dyDescent="0.25">
      <c r="A1"/>
      <c r="B1"/>
      <c r="C1"/>
    </row>
    <row r="3" spans="1:13" x14ac:dyDescent="0.25">
      <c r="A3" s="657" t="s">
        <v>110</v>
      </c>
      <c r="B3" s="657"/>
      <c r="C3" s="657"/>
      <c r="H3" s="657" t="s">
        <v>111</v>
      </c>
      <c r="I3" s="657"/>
      <c r="J3" s="657"/>
    </row>
    <row r="4" spans="1:13" ht="15.75" thickBot="1" x14ac:dyDescent="0.3">
      <c r="A4" s="131"/>
      <c r="B4" s="131"/>
      <c r="C4" s="131"/>
      <c r="H4" s="131"/>
      <c r="I4" s="131"/>
      <c r="J4" s="663"/>
      <c r="K4" s="663"/>
      <c r="L4" s="663"/>
    </row>
    <row r="5" spans="1:13" ht="15.75" thickBot="1" x14ac:dyDescent="0.3">
      <c r="A5" s="131"/>
      <c r="B5" s="131"/>
      <c r="C5" s="131"/>
      <c r="J5" s="664" t="s">
        <v>112</v>
      </c>
      <c r="K5" s="665"/>
      <c r="L5" s="666"/>
    </row>
    <row r="6" spans="1:13" ht="15.75" thickBot="1" x14ac:dyDescent="0.3">
      <c r="D6" s="132">
        <v>2010</v>
      </c>
      <c r="E6" s="133">
        <v>2015</v>
      </c>
      <c r="F6" s="134">
        <v>2020</v>
      </c>
      <c r="J6" s="132">
        <v>2010</v>
      </c>
      <c r="K6" s="133">
        <v>2015</v>
      </c>
      <c r="L6" s="134">
        <v>2020</v>
      </c>
    </row>
    <row r="7" spans="1:13" s="77" customFormat="1" ht="15.75" thickBot="1" x14ac:dyDescent="0.3">
      <c r="B7" s="667" t="s">
        <v>113</v>
      </c>
      <c r="C7" s="668"/>
      <c r="D7" s="135">
        <f>(SUM(Defunciones!H10:H51)/'Pob mitad de año'!D29)*1000</f>
        <v>5.3161448746095825</v>
      </c>
      <c r="E7" s="136">
        <f>(SUM(Defunciones!M10:M51)/'Pob mitad de año'!J29)*1000</f>
        <v>5.2444642391365299</v>
      </c>
      <c r="F7" s="137">
        <f>(SUM(Defunciones!R10:R51)/'Pob mitad de año'!G29)*1000</f>
        <v>7.6735369058339487</v>
      </c>
      <c r="H7" s="667" t="s">
        <v>114</v>
      </c>
      <c r="I7" s="668"/>
      <c r="J7" s="138">
        <f>(SUMPRODUCT(D15:D33,$I$14:$I$32)/$I$33)*1000</f>
        <v>5.6669077648102357</v>
      </c>
      <c r="K7" s="138">
        <f t="shared" ref="K7:L7" si="0">(SUMPRODUCT(E15:E33,$I$14:$I$32)/$I$33)*1000</f>
        <v>5.1234691094200961</v>
      </c>
      <c r="L7" s="138">
        <f t="shared" si="0"/>
        <v>6.9878966423676339</v>
      </c>
    </row>
    <row r="8" spans="1:13" s="77" customFormat="1" x14ac:dyDescent="0.25">
      <c r="B8" s="139"/>
      <c r="C8" s="139"/>
      <c r="D8" s="140"/>
      <c r="E8" s="140"/>
      <c r="F8" s="140"/>
      <c r="H8" s="139"/>
      <c r="I8" s="139"/>
      <c r="J8" s="140"/>
      <c r="K8" s="140"/>
      <c r="L8" s="140"/>
    </row>
    <row r="9" spans="1:13" s="77" customFormat="1" x14ac:dyDescent="0.25">
      <c r="B9" s="139"/>
      <c r="C9" s="139"/>
      <c r="D9" s="140"/>
      <c r="E9" s="140"/>
      <c r="F9" s="140"/>
      <c r="H9" s="139"/>
      <c r="I9" s="139"/>
      <c r="J9" s="140"/>
      <c r="K9" s="140"/>
      <c r="L9" s="140"/>
    </row>
    <row r="10" spans="1:13" x14ac:dyDescent="0.25">
      <c r="A10" s="657" t="s">
        <v>115</v>
      </c>
      <c r="B10" s="657"/>
      <c r="C10" s="657"/>
    </row>
    <row r="11" spans="1:13" ht="15.75" thickBot="1" x14ac:dyDescent="0.3">
      <c r="A11" s="131"/>
      <c r="B11" s="131"/>
      <c r="C11" s="131"/>
    </row>
    <row r="12" spans="1:13" ht="15.75" thickBot="1" x14ac:dyDescent="0.3">
      <c r="C12" s="658" t="s">
        <v>116</v>
      </c>
      <c r="D12" s="659"/>
      <c r="E12" s="659"/>
      <c r="F12" s="660"/>
      <c r="H12" s="661" t="s">
        <v>117</v>
      </c>
      <c r="I12" s="662"/>
      <c r="J12" s="141"/>
      <c r="K12" s="141"/>
      <c r="L12" s="141"/>
    </row>
    <row r="13" spans="1:13" x14ac:dyDescent="0.25">
      <c r="C13" s="142" t="s">
        <v>118</v>
      </c>
      <c r="D13" s="143">
        <v>2010</v>
      </c>
      <c r="E13" s="143">
        <v>2015</v>
      </c>
      <c r="F13" s="144">
        <v>2020</v>
      </c>
      <c r="H13" s="142" t="s">
        <v>70</v>
      </c>
      <c r="I13" s="144" t="s">
        <v>81</v>
      </c>
      <c r="J13" s="131"/>
      <c r="K13" s="131"/>
      <c r="L13" s="131"/>
    </row>
    <row r="14" spans="1:13" x14ac:dyDescent="0.25">
      <c r="C14" s="145" t="s">
        <v>119</v>
      </c>
      <c r="D14" s="146">
        <f>SUM(Defunciones!H10:H30)/Nacimientos!N44</f>
        <v>8.9226380371996653E-3</v>
      </c>
      <c r="E14" s="146">
        <f>SUM(Defunciones!M10:M30)/Nacimientos!X44</f>
        <v>1.0195467384153726E-2</v>
      </c>
      <c r="F14" s="147">
        <f>SUM(Defunciones!R10:R30)/Nacimientos!AH44</f>
        <v>7.190762351955423E-3</v>
      </c>
      <c r="H14" s="145" t="s">
        <v>120</v>
      </c>
      <c r="I14" s="148">
        <f>'Pob 0 a 4 mitad de año 2020'!F34</f>
        <v>15261.48084162868</v>
      </c>
      <c r="J14" s="149"/>
      <c r="K14" s="149"/>
      <c r="L14" s="149"/>
    </row>
    <row r="15" spans="1:13" x14ac:dyDescent="0.25">
      <c r="C15" s="145" t="s">
        <v>120</v>
      </c>
      <c r="D15" s="150">
        <f>SUM(Defunciones!H10:H30)/'Pob 0 a 4 mitad de año 2010'!F34</f>
        <v>9.0857590354920699E-3</v>
      </c>
      <c r="E15" s="150">
        <f>SUM(Defunciones!M10:M30)/'Pob 0 a 4 mitad de año 2015'!F34</f>
        <v>1.015538149437273E-2</v>
      </c>
      <c r="F15" s="151">
        <f>SUM(Defunciones!M10:M30)/'Pob 0 a 4 mitad de año 2015'!F34</f>
        <v>1.015538149437273E-2</v>
      </c>
      <c r="H15" s="145" t="s">
        <v>121</v>
      </c>
      <c r="I15" s="148">
        <f>'Pob 0 a 4 mitad de año 2020'!F36</f>
        <v>65867.537785388122</v>
      </c>
      <c r="J15" s="149"/>
      <c r="K15" s="152"/>
      <c r="L15" s="152"/>
      <c r="M15" s="152"/>
    </row>
    <row r="16" spans="1:13" x14ac:dyDescent="0.25">
      <c r="C16" s="145" t="s">
        <v>122</v>
      </c>
      <c r="D16" s="150">
        <f>SUM(Defunciones!H31:H34)/'Pob 0 a 4 mitad de año 2010'!F36</f>
        <v>5.2462050778538216E-4</v>
      </c>
      <c r="E16" s="150">
        <f>SUM(Defunciones!M31:M34)/'Pob 0 a 4 mitad de año 2015'!F36</f>
        <v>3.2517504726938115E-4</v>
      </c>
      <c r="F16" s="151">
        <f>SUM(Defunciones!R31:R34)/'Pob 0 a 4 mitad de año 2020'!F36</f>
        <v>2.2772978168507705E-4</v>
      </c>
      <c r="H16" s="145" t="s">
        <v>71</v>
      </c>
      <c r="I16" s="148">
        <f>'Pob mitad de año'!G12</f>
        <v>77335.642184250231</v>
      </c>
      <c r="J16" s="149"/>
      <c r="K16" s="152"/>
      <c r="L16" s="152"/>
      <c r="M16" s="152"/>
    </row>
    <row r="17" spans="3:13" x14ac:dyDescent="0.25">
      <c r="C17" s="145" t="s">
        <v>38</v>
      </c>
      <c r="D17" s="150">
        <f>Defunciones!H35/'Pob mitad de año'!D12</f>
        <v>2.5369243001238385E-4</v>
      </c>
      <c r="E17" s="150">
        <f>Defunciones!M35/'Pob mitad de año'!J12</f>
        <v>1.9709711702610297E-4</v>
      </c>
      <c r="F17" s="151">
        <f>Defunciones!R35/'Pob mitad de año'!G12</f>
        <v>1.1637583584756076E-4</v>
      </c>
      <c r="H17" s="145" t="s">
        <v>72</v>
      </c>
      <c r="I17" s="148">
        <f>'Pob mitad de año'!G13</f>
        <v>75003.419430736394</v>
      </c>
      <c r="J17" s="149"/>
      <c r="K17" s="152"/>
      <c r="L17" s="152"/>
      <c r="M17" s="152"/>
    </row>
    <row r="18" spans="3:13" x14ac:dyDescent="0.25">
      <c r="C18" s="145" t="s">
        <v>37</v>
      </c>
      <c r="D18" s="150">
        <f>Defunciones!H36/'Pob mitad de año'!D13</f>
        <v>2.0097258233124307E-4</v>
      </c>
      <c r="E18" s="150">
        <f>Defunciones!M36/'Pob mitad de año'!J13</f>
        <v>2.4587701893606585E-4</v>
      </c>
      <c r="F18" s="151">
        <f>Defunciones!R36/'Pob mitad de año'!G13</f>
        <v>1.999908819337509E-4</v>
      </c>
      <c r="H18" s="145" t="s">
        <v>8</v>
      </c>
      <c r="I18" s="148">
        <f>'Pob mitad de año'!G14</f>
        <v>70698.352150767329</v>
      </c>
      <c r="J18" s="149"/>
      <c r="K18" s="152"/>
      <c r="L18" s="152"/>
      <c r="M18" s="152"/>
    </row>
    <row r="19" spans="3:13" x14ac:dyDescent="0.25">
      <c r="C19" s="145" t="s">
        <v>36</v>
      </c>
      <c r="D19" s="150">
        <f>Defunciones!H37/'Pob mitad de año'!D14</f>
        <v>3.9226102862599581E-4</v>
      </c>
      <c r="E19" s="150">
        <f>Defunciones!M37/'Pob mitad de año'!J14</f>
        <v>4.623773515128583E-4</v>
      </c>
      <c r="F19" s="151">
        <f>Defunciones!R37/'Pob mitad de año'!G14</f>
        <v>6.0821785362550772E-4</v>
      </c>
      <c r="H19" s="145" t="s">
        <v>9</v>
      </c>
      <c r="I19" s="148">
        <f>'Pob mitad de año'!G15</f>
        <v>66316.245520449855</v>
      </c>
      <c r="J19" s="149"/>
      <c r="K19" s="152"/>
      <c r="L19" s="152"/>
      <c r="M19" s="152"/>
    </row>
    <row r="20" spans="3:13" x14ac:dyDescent="0.25">
      <c r="C20" s="145" t="s">
        <v>35</v>
      </c>
      <c r="D20" s="150">
        <f>Defunciones!H38/'Pob mitad de año'!D15</f>
        <v>5.3155181840153611E-4</v>
      </c>
      <c r="E20" s="150">
        <f>Defunciones!M38/'Pob mitad de año'!J15</f>
        <v>5.6701419878410248E-4</v>
      </c>
      <c r="F20" s="151">
        <f>Defunciones!R38/'Pob mitad de año'!G15</f>
        <v>9.8015198975575355E-4</v>
      </c>
      <c r="H20" s="145" t="s">
        <v>10</v>
      </c>
      <c r="I20" s="148">
        <f>'Pob mitad de año'!G16</f>
        <v>62826.738962209332</v>
      </c>
      <c r="J20" s="149"/>
      <c r="K20" s="152"/>
      <c r="L20" s="152"/>
      <c r="M20" s="152"/>
    </row>
    <row r="21" spans="3:13" x14ac:dyDescent="0.25">
      <c r="C21" s="145" t="s">
        <v>34</v>
      </c>
      <c r="D21" s="150">
        <f>Defunciones!H39/'Pob mitad de año'!D16</f>
        <v>6.9260579920182711E-4</v>
      </c>
      <c r="E21" s="150">
        <f>Defunciones!M39/'Pob mitad de año'!J16</f>
        <v>8.03486329603708E-4</v>
      </c>
      <c r="F21" s="151">
        <f>Defunciones!R39/'Pob mitad de año'!G16</f>
        <v>1.0345913391923444E-3</v>
      </c>
      <c r="H21" s="145" t="s">
        <v>11</v>
      </c>
      <c r="I21" s="148">
        <f>'Pob mitad de año'!G17</f>
        <v>59822.607740363303</v>
      </c>
      <c r="J21" s="149"/>
      <c r="K21" s="152"/>
      <c r="L21" s="152"/>
      <c r="M21" s="152"/>
    </row>
    <row r="22" spans="3:13" x14ac:dyDescent="0.25">
      <c r="C22" s="145" t="s">
        <v>33</v>
      </c>
      <c r="D22" s="150">
        <f>Defunciones!H40/'Pob mitad de año'!D17</f>
        <v>9.3765053487448503E-4</v>
      </c>
      <c r="E22" s="150">
        <f>Defunciones!M40/'Pob mitad de año'!J17</f>
        <v>6.2501892141547091E-4</v>
      </c>
      <c r="F22" s="151">
        <f>Defunciones!R40/'Pob mitad de año'!G17</f>
        <v>1.4375836033970544E-3</v>
      </c>
      <c r="H22" s="145" t="s">
        <v>12</v>
      </c>
      <c r="I22" s="148">
        <f>'Pob mitad de año'!G18</f>
        <v>56303.501333438857</v>
      </c>
      <c r="J22" s="149"/>
      <c r="K22" s="152"/>
      <c r="L22" s="152"/>
      <c r="M22" s="152"/>
    </row>
    <row r="23" spans="3:13" x14ac:dyDescent="0.25">
      <c r="C23" s="145" t="s">
        <v>32</v>
      </c>
      <c r="D23" s="150">
        <f>Defunciones!H41/'Pob mitad de año'!D18</f>
        <v>8.9026544148352205E-4</v>
      </c>
      <c r="E23" s="150">
        <f>Defunciones!M41/'Pob mitad de año'!J18</f>
        <v>8.070484916337902E-4</v>
      </c>
      <c r="F23" s="151">
        <f>Defunciones!R41/'Pob mitad de año'!G18</f>
        <v>1.3853490129871464E-3</v>
      </c>
      <c r="H23" s="145" t="s">
        <v>13</v>
      </c>
      <c r="I23" s="148">
        <f>'Pob mitad de año'!G19</f>
        <v>53313.71576770924</v>
      </c>
      <c r="J23" s="149"/>
      <c r="K23" s="152"/>
      <c r="L23" s="152"/>
      <c r="M23" s="152"/>
    </row>
    <row r="24" spans="3:13" x14ac:dyDescent="0.25">
      <c r="C24" s="145" t="s">
        <v>31</v>
      </c>
      <c r="D24" s="150">
        <f>Defunciones!H42/'Pob mitad de año'!D19</f>
        <v>1.4994418923425469E-3</v>
      </c>
      <c r="E24" s="150">
        <f>Defunciones!M42/'Pob mitad de año'!J19</f>
        <v>1.3630542155927921E-3</v>
      </c>
      <c r="F24" s="151">
        <f>Defunciones!R42/'Pob mitad de año'!G19</f>
        <v>2.7197504040381072E-3</v>
      </c>
      <c r="H24" s="145" t="s">
        <v>14</v>
      </c>
      <c r="I24" s="148">
        <f>'Pob mitad de año'!G20</f>
        <v>50060.341088044705</v>
      </c>
      <c r="J24" s="149"/>
      <c r="K24" s="152"/>
      <c r="L24" s="152"/>
      <c r="M24" s="152"/>
    </row>
    <row r="25" spans="3:13" x14ac:dyDescent="0.25">
      <c r="C25" s="145" t="s">
        <v>30</v>
      </c>
      <c r="D25" s="150">
        <f>Defunciones!H43/'Pob mitad de año'!D20</f>
        <v>2.6359763072901906E-3</v>
      </c>
      <c r="E25" s="150">
        <f>Defunciones!M43/'Pob mitad de año'!J20</f>
        <v>2.5202252304973869E-3</v>
      </c>
      <c r="F25" s="151">
        <f>Defunciones!R43/'Pob mitad de año'!G20</f>
        <v>3.6156365711065043E-3</v>
      </c>
      <c r="H25" s="145" t="s">
        <v>73</v>
      </c>
      <c r="I25" s="148">
        <f>'Pob mitad de año'!G21</f>
        <v>44806.279112487216</v>
      </c>
      <c r="J25" s="149"/>
      <c r="K25" s="152"/>
      <c r="L25" s="152"/>
      <c r="M25" s="152"/>
    </row>
    <row r="26" spans="3:13" x14ac:dyDescent="0.25">
      <c r="C26" s="145" t="s">
        <v>29</v>
      </c>
      <c r="D26" s="150">
        <f>Defunciones!H44/'Pob mitad de año'!D21</f>
        <v>4.8021814024331692E-3</v>
      </c>
      <c r="E26" s="150">
        <f>Defunciones!M44/'Pob mitad de año'!J21</f>
        <v>3.6026664565155559E-3</v>
      </c>
      <c r="F26" s="151">
        <f>Defunciones!R44/'Pob mitad de año'!G21</f>
        <v>5.6911666188530522E-3</v>
      </c>
      <c r="H26" s="145" t="s">
        <v>74</v>
      </c>
      <c r="I26" s="148">
        <f>'Pob mitad de año'!G22</f>
        <v>37585.88537088914</v>
      </c>
      <c r="J26" s="149"/>
      <c r="K26" s="152"/>
      <c r="L26" s="152"/>
      <c r="M26" s="152"/>
    </row>
    <row r="27" spans="3:13" x14ac:dyDescent="0.25">
      <c r="C27" s="145" t="s">
        <v>28</v>
      </c>
      <c r="D27" s="150">
        <f>Defunciones!H45/'Pob mitad de año'!D22</f>
        <v>6.728915109437337E-3</v>
      </c>
      <c r="E27" s="150">
        <f>Defunciones!M45/'Pob mitad de año'!J22</f>
        <v>6.5173372758344852E-3</v>
      </c>
      <c r="F27" s="151">
        <f>Defunciones!R45/'Pob mitad de año'!G22</f>
        <v>9.2055833349606944E-3</v>
      </c>
      <c r="H27" s="145" t="s">
        <v>75</v>
      </c>
      <c r="I27" s="148">
        <f>'Pob mitad de año'!G23</f>
        <v>30244.543529830342</v>
      </c>
      <c r="J27" s="149"/>
      <c r="K27" s="152"/>
      <c r="L27" s="152"/>
      <c r="M27" s="152"/>
    </row>
    <row r="28" spans="3:13" x14ac:dyDescent="0.25">
      <c r="C28" s="145" t="s">
        <v>27</v>
      </c>
      <c r="D28" s="150">
        <f>Defunciones!H46/'Pob mitad de año'!D23</f>
        <v>9.9398142919226197E-3</v>
      </c>
      <c r="E28" s="150">
        <f>Defunciones!M46/'Pob mitad de año'!J23</f>
        <v>7.9503425450415475E-3</v>
      </c>
      <c r="F28" s="151">
        <f>Defunciones!R46/'Pob mitad de año'!G23</f>
        <v>1.656497144702684E-2</v>
      </c>
      <c r="H28" s="145" t="s">
        <v>76</v>
      </c>
      <c r="I28" s="148">
        <f>'Pob mitad de año'!G24</f>
        <v>23679.244568734815</v>
      </c>
      <c r="J28" s="149"/>
      <c r="K28" s="152"/>
      <c r="L28" s="152"/>
      <c r="M28" s="152"/>
    </row>
    <row r="29" spans="3:13" x14ac:dyDescent="0.25">
      <c r="C29" s="145" t="s">
        <v>26</v>
      </c>
      <c r="D29" s="150">
        <f>Defunciones!H47/'Pob mitad de año'!D24</f>
        <v>1.475905367565899E-2</v>
      </c>
      <c r="E29" s="150">
        <f>Defunciones!M47/'Pob mitad de año'!J24</f>
        <v>1.4215666018075302E-2</v>
      </c>
      <c r="F29" s="151">
        <f>Defunciones!R47/'Pob mitad de año'!G24</f>
        <v>2.0017530484306573E-2</v>
      </c>
      <c r="H29" s="145" t="s">
        <v>77</v>
      </c>
      <c r="I29" s="148">
        <f>'Pob mitad de año'!G25</f>
        <v>18025.371898367397</v>
      </c>
      <c r="J29" s="149"/>
      <c r="K29" s="152"/>
      <c r="L29" s="152"/>
      <c r="M29" s="152"/>
    </row>
    <row r="30" spans="3:13" x14ac:dyDescent="0.25">
      <c r="C30" s="145" t="s">
        <v>25</v>
      </c>
      <c r="D30" s="150">
        <f>Defunciones!H48/'Pob mitad de año'!D25</f>
        <v>2.2366992904581114E-2</v>
      </c>
      <c r="E30" s="150">
        <f>Defunciones!M48/'Pob mitad de año'!J25</f>
        <v>1.9990349565005869E-2</v>
      </c>
      <c r="F30" s="151">
        <f>Defunciones!R48/'Pob mitad de año'!G25</f>
        <v>3.2731640896321135E-2</v>
      </c>
      <c r="H30" s="145" t="s">
        <v>78</v>
      </c>
      <c r="I30" s="148">
        <f>'Pob mitad de año'!G26</f>
        <v>13436.036075751377</v>
      </c>
      <c r="J30" s="149"/>
      <c r="K30" s="152"/>
      <c r="L30" s="152"/>
      <c r="M30" s="152"/>
    </row>
    <row r="31" spans="3:13" x14ac:dyDescent="0.25">
      <c r="C31" s="145" t="s">
        <v>24</v>
      </c>
      <c r="D31" s="150">
        <f>Defunciones!H49/'Pob mitad de año'!D26</f>
        <v>3.8688990341489732E-2</v>
      </c>
      <c r="E31" s="150">
        <f>Defunciones!M49/'Pob mitad de año'!J26</f>
        <v>3.8514423574421024E-2</v>
      </c>
      <c r="F31" s="151">
        <f>Defunciones!R49/'Pob mitad de año'!G26</f>
        <v>4.4656027761256697E-2</v>
      </c>
      <c r="H31" s="145" t="s">
        <v>79</v>
      </c>
      <c r="I31" s="148">
        <f>'Pob mitad de año'!G27</f>
        <v>9498.2725662363337</v>
      </c>
      <c r="J31" s="149"/>
      <c r="K31" s="152"/>
      <c r="L31" s="152"/>
      <c r="M31" s="152"/>
    </row>
    <row r="32" spans="3:13" x14ac:dyDescent="0.25">
      <c r="C32" s="145" t="s">
        <v>23</v>
      </c>
      <c r="D32" s="150">
        <f>Defunciones!H50/'Pob mitad de año'!D27</f>
        <v>6.5789174312888568E-2</v>
      </c>
      <c r="E32" s="150">
        <f>Defunciones!M50/'Pob mitad de año'!J27</f>
        <v>6.1570228187502477E-2</v>
      </c>
      <c r="F32" s="151">
        <f>Defunciones!R50/'Pob mitad de año'!G27</f>
        <v>7.6434951191095973E-2</v>
      </c>
      <c r="H32" s="145" t="s">
        <v>80</v>
      </c>
      <c r="I32" s="148">
        <f>'Pob mitad de año'!G28</f>
        <v>9364.2579745368839</v>
      </c>
      <c r="J32" s="149"/>
      <c r="K32" s="152"/>
      <c r="L32" s="152"/>
      <c r="M32" s="152"/>
    </row>
    <row r="33" spans="3:13" ht="15.75" thickBot="1" x14ac:dyDescent="0.3">
      <c r="C33" s="153" t="s">
        <v>22</v>
      </c>
      <c r="D33" s="154">
        <f>Defunciones!H51/'Pob mitad de año'!D28</f>
        <v>0.15575037105207937</v>
      </c>
      <c r="E33" s="154">
        <f>Defunciones!M51/'Pob mitad de año'!J28</f>
        <v>0.1326631182775235</v>
      </c>
      <c r="F33" s="155">
        <f>Defunciones!R51/'Pob mitad de año'!G28</f>
        <v>0.16199895433519645</v>
      </c>
      <c r="H33" s="156" t="s">
        <v>19</v>
      </c>
      <c r="I33" s="157">
        <f>SUM(I14:I32)</f>
        <v>839449.47390181932</v>
      </c>
      <c r="K33" s="152"/>
      <c r="L33" s="152"/>
      <c r="M33" s="152"/>
    </row>
    <row r="34" spans="3:13" x14ac:dyDescent="0.25">
      <c r="C34" s="158"/>
      <c r="I34"/>
    </row>
    <row r="57" spans="19:21" x14ac:dyDescent="0.25">
      <c r="S57" s="1">
        <v>2010</v>
      </c>
      <c r="T57" s="1">
        <v>4.7952867270778308</v>
      </c>
      <c r="U57" s="1">
        <v>5.6669077648102357</v>
      </c>
    </row>
    <row r="58" spans="19:21" x14ac:dyDescent="0.25">
      <c r="S58" s="1">
        <v>2015</v>
      </c>
      <c r="T58" s="1">
        <v>4.7501944294354281</v>
      </c>
      <c r="U58" s="1">
        <v>5.1234691094200961</v>
      </c>
    </row>
    <row r="59" spans="19:21" x14ac:dyDescent="0.25">
      <c r="S59" s="1">
        <v>2020</v>
      </c>
      <c r="T59" s="1">
        <v>6.9812658497820479</v>
      </c>
      <c r="U59" s="1">
        <v>6.9878966423676339</v>
      </c>
    </row>
  </sheetData>
  <mergeCells count="9">
    <mergeCell ref="A10:C10"/>
    <mergeCell ref="C12:F12"/>
    <mergeCell ref="H12:I12"/>
    <mergeCell ref="A3:C3"/>
    <mergeCell ref="H3:J3"/>
    <mergeCell ref="J4:L4"/>
    <mergeCell ref="J5:L5"/>
    <mergeCell ref="B7:C7"/>
    <mergeCell ref="H7:I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2D5D-02AA-407F-B860-74FBB9440B7A}">
  <sheetPr>
    <tabColor rgb="FFFF99FF"/>
  </sheetPr>
  <dimension ref="A1:H323"/>
  <sheetViews>
    <sheetView workbookViewId="0">
      <selection activeCell="P21" sqref="P21"/>
    </sheetView>
  </sheetViews>
  <sheetFormatPr baseColWidth="10" defaultColWidth="11.42578125" defaultRowHeight="15" x14ac:dyDescent="0.25"/>
  <cols>
    <col min="1" max="1" width="11.42578125" style="1"/>
    <col min="2" max="2" width="23" style="1" bestFit="1" customWidth="1"/>
    <col min="3" max="5" width="11.42578125" style="1"/>
    <col min="6" max="6" width="4.140625" style="1" customWidth="1"/>
    <col min="7" max="7" width="11.28515625" style="1" customWidth="1"/>
    <col min="8" max="8" width="23" style="1" bestFit="1" customWidth="1"/>
    <col min="9" max="16384" width="11.42578125" style="1"/>
  </cols>
  <sheetData>
    <row r="1" spans="1:8" ht="15.75" thickBot="1" x14ac:dyDescent="0.3">
      <c r="A1"/>
      <c r="B1"/>
      <c r="C1"/>
    </row>
    <row r="2" spans="1:8" ht="15.75" thickBot="1" x14ac:dyDescent="0.3">
      <c r="B2" s="669" t="s">
        <v>247</v>
      </c>
      <c r="C2" s="670"/>
      <c r="D2" s="670"/>
      <c r="E2" s="671"/>
      <c r="G2" s="168" t="s">
        <v>20</v>
      </c>
      <c r="H2" s="169" t="s">
        <v>123</v>
      </c>
    </row>
    <row r="3" spans="1:8" x14ac:dyDescent="0.25">
      <c r="B3" s="170" t="s">
        <v>118</v>
      </c>
      <c r="C3" s="171">
        <v>2010</v>
      </c>
      <c r="D3" s="171">
        <v>2015</v>
      </c>
      <c r="E3" s="172">
        <v>2020</v>
      </c>
      <c r="G3" s="173">
        <v>2010</v>
      </c>
      <c r="H3" s="175">
        <f>Nacimientos!N44</f>
        <v>18043.990950744563</v>
      </c>
    </row>
    <row r="4" spans="1:8" x14ac:dyDescent="0.25">
      <c r="B4" s="145" t="s">
        <v>124</v>
      </c>
      <c r="C4" s="174">
        <f>SUM(Defunciones!H10:H19)</f>
        <v>100</v>
      </c>
      <c r="D4" s="174">
        <f>SUM(Defunciones!M10:M19)</f>
        <v>109</v>
      </c>
      <c r="E4" s="175">
        <f>SUM(Defunciones!R10:R19)</f>
        <v>72</v>
      </c>
      <c r="G4" s="173">
        <v>2015</v>
      </c>
      <c r="H4" s="175">
        <f>Nacimientos!X44</f>
        <v>16575.993393168785</v>
      </c>
    </row>
    <row r="5" spans="1:8" ht="15.75" thickBot="1" x14ac:dyDescent="0.3">
      <c r="B5" s="145" t="s">
        <v>125</v>
      </c>
      <c r="C5" s="174">
        <f>SUM(Defunciones!H20:H30)</f>
        <v>61</v>
      </c>
      <c r="D5" s="174">
        <f>SUM(Defunciones!M20:M30)</f>
        <v>60</v>
      </c>
      <c r="E5" s="175">
        <f>SUM(Defunciones!R20:R30)</f>
        <v>36</v>
      </c>
      <c r="G5" s="176">
        <v>2020</v>
      </c>
      <c r="H5" s="177">
        <f>Nacimientos!AH44</f>
        <v>15019.269823404882</v>
      </c>
    </row>
    <row r="6" spans="1:8" ht="15.75" thickBot="1" x14ac:dyDescent="0.3">
      <c r="B6" s="153" t="s">
        <v>126</v>
      </c>
      <c r="C6" s="178">
        <f>SUM(Defunciones!H10:H30)</f>
        <v>161</v>
      </c>
      <c r="D6" s="178">
        <f>SUM(Defunciones!M10:M30)</f>
        <v>169</v>
      </c>
      <c r="E6" s="177">
        <f>SUM(Defunciones!R10:R30)</f>
        <v>108</v>
      </c>
    </row>
    <row r="7" spans="1:8" x14ac:dyDescent="0.25">
      <c r="B7" s="179"/>
      <c r="C7" s="179"/>
      <c r="D7" s="179"/>
      <c r="E7" s="179"/>
    </row>
    <row r="8" spans="1:8" ht="15.75" thickBot="1" x14ac:dyDescent="0.3">
      <c r="B8" s="179"/>
      <c r="C8" s="179"/>
      <c r="D8" s="179"/>
      <c r="E8" s="179"/>
    </row>
    <row r="9" spans="1:8" ht="15.75" thickBot="1" x14ac:dyDescent="0.3">
      <c r="B9" s="669" t="s">
        <v>127</v>
      </c>
      <c r="C9" s="670"/>
      <c r="D9" s="670"/>
      <c r="E9" s="671"/>
    </row>
    <row r="10" spans="1:8" x14ac:dyDescent="0.25">
      <c r="B10" s="142" t="s">
        <v>118</v>
      </c>
      <c r="C10" s="143">
        <v>2010</v>
      </c>
      <c r="D10" s="143">
        <v>2015</v>
      </c>
      <c r="E10" s="144">
        <v>2020</v>
      </c>
    </row>
    <row r="11" spans="1:8" x14ac:dyDescent="0.25">
      <c r="B11" s="145" t="s">
        <v>128</v>
      </c>
      <c r="C11" s="150">
        <f>C4/$H$3</f>
        <v>5.5420112032296062E-3</v>
      </c>
      <c r="D11" s="150">
        <f>D4/$H$4</f>
        <v>6.575774821732285E-3</v>
      </c>
      <c r="E11" s="151">
        <f>E4/$H$5</f>
        <v>4.793841567970282E-3</v>
      </c>
    </row>
    <row r="12" spans="1:8" x14ac:dyDescent="0.25">
      <c r="B12" s="145" t="s">
        <v>129</v>
      </c>
      <c r="C12" s="150">
        <f>C5/$H$3</f>
        <v>3.38062683397006E-3</v>
      </c>
      <c r="D12" s="150">
        <f>D5/$H$4</f>
        <v>3.6196925624214413E-3</v>
      </c>
      <c r="E12" s="151">
        <f>E5/$H$5</f>
        <v>2.396920783985141E-3</v>
      </c>
    </row>
    <row r="13" spans="1:8" ht="15.75" thickBot="1" x14ac:dyDescent="0.3">
      <c r="B13" s="153" t="s">
        <v>130</v>
      </c>
      <c r="C13" s="154">
        <f>C6/$H$3</f>
        <v>8.9226380371996653E-3</v>
      </c>
      <c r="D13" s="154">
        <f>D6/$H$4</f>
        <v>1.0195467384153726E-2</v>
      </c>
      <c r="E13" s="155">
        <f>E6/$H$5</f>
        <v>7.190762351955423E-3</v>
      </c>
    </row>
    <row r="14" spans="1:8" x14ac:dyDescent="0.25">
      <c r="B14" s="179"/>
      <c r="C14" s="179"/>
      <c r="D14" s="179"/>
      <c r="E14" s="179"/>
    </row>
    <row r="15" spans="1:8" ht="15.75" thickBot="1" x14ac:dyDescent="0.3">
      <c r="B15" s="179"/>
      <c r="C15" s="179"/>
      <c r="D15" s="179"/>
      <c r="E15" s="179"/>
    </row>
    <row r="16" spans="1:8" ht="15.75" thickBot="1" x14ac:dyDescent="0.3">
      <c r="B16" s="669" t="s">
        <v>131</v>
      </c>
      <c r="C16" s="670"/>
      <c r="D16" s="670"/>
      <c r="E16" s="671"/>
    </row>
    <row r="17" spans="2:5" x14ac:dyDescent="0.25">
      <c r="B17" s="142" t="s">
        <v>118</v>
      </c>
      <c r="C17" s="143">
        <v>2010</v>
      </c>
      <c r="D17" s="143">
        <v>2015</v>
      </c>
      <c r="E17" s="144">
        <v>2020</v>
      </c>
    </row>
    <row r="18" spans="2:5" x14ac:dyDescent="0.25">
      <c r="B18" s="145" t="s">
        <v>128</v>
      </c>
      <c r="C18" s="150">
        <f>1000*C11</f>
        <v>5.5420112032296061</v>
      </c>
      <c r="D18" s="150">
        <f t="shared" ref="D18:E18" si="0">1000*D11</f>
        <v>6.5757748217322849</v>
      </c>
      <c r="E18" s="151">
        <f t="shared" si="0"/>
        <v>4.7938415679702819</v>
      </c>
    </row>
    <row r="19" spans="2:5" x14ac:dyDescent="0.25">
      <c r="B19" s="145" t="s">
        <v>129</v>
      </c>
      <c r="C19" s="150">
        <f t="shared" ref="C19:E19" si="1">1000*C12</f>
        <v>3.38062683397006</v>
      </c>
      <c r="D19" s="150">
        <f t="shared" si="1"/>
        <v>3.6196925624214411</v>
      </c>
      <c r="E19" s="151">
        <f t="shared" si="1"/>
        <v>2.396920783985141</v>
      </c>
    </row>
    <row r="20" spans="2:5" ht="15.75" thickBot="1" x14ac:dyDescent="0.3">
      <c r="B20" s="153" t="s">
        <v>130</v>
      </c>
      <c r="C20" s="154">
        <f t="shared" ref="C20:E20" si="2">1000*C13</f>
        <v>8.9226380371996648</v>
      </c>
      <c r="D20" s="154">
        <f t="shared" si="2"/>
        <v>10.195467384153726</v>
      </c>
      <c r="E20" s="155">
        <f t="shared" si="2"/>
        <v>7.1907623519554233</v>
      </c>
    </row>
    <row r="319" spans="2:5" x14ac:dyDescent="0.25">
      <c r="B319"/>
      <c r="C319"/>
      <c r="D319"/>
      <c r="E319"/>
    </row>
    <row r="320" spans="2:5" x14ac:dyDescent="0.25">
      <c r="B320"/>
      <c r="C320"/>
      <c r="D320"/>
      <c r="E320"/>
    </row>
    <row r="321" spans="2:5" x14ac:dyDescent="0.25">
      <c r="B321"/>
      <c r="C321"/>
      <c r="D321"/>
      <c r="E321"/>
    </row>
    <row r="322" spans="2:5" x14ac:dyDescent="0.25">
      <c r="B322"/>
      <c r="C322"/>
      <c r="D322"/>
      <c r="E322"/>
    </row>
    <row r="323" spans="2:5" x14ac:dyDescent="0.25">
      <c r="B323"/>
      <c r="C323"/>
      <c r="D323"/>
      <c r="E323"/>
    </row>
  </sheetData>
  <mergeCells count="3">
    <mergeCell ref="B2:E2"/>
    <mergeCell ref="B9:E9"/>
    <mergeCell ref="B16:E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872AF-23FB-4C46-8A6A-867D94107AB1}">
  <sheetPr>
    <tabColor rgb="FF00B0F0"/>
  </sheetPr>
  <dimension ref="B2:Q69"/>
  <sheetViews>
    <sheetView topLeftCell="A30" zoomScale="80" workbookViewId="0">
      <selection activeCell="T34" sqref="T34"/>
    </sheetView>
  </sheetViews>
  <sheetFormatPr baseColWidth="10" defaultRowHeight="15" x14ac:dyDescent="0.25"/>
  <cols>
    <col min="2" max="2" width="22.140625" bestFit="1" customWidth="1"/>
    <col min="7" max="7" width="17.7109375" bestFit="1" customWidth="1"/>
    <col min="16" max="16" width="13.42578125" bestFit="1" customWidth="1"/>
  </cols>
  <sheetData>
    <row r="2" spans="2:17" ht="15.75" thickBot="1" x14ac:dyDescent="0.3"/>
    <row r="3" spans="2:17" ht="15.75" thickBot="1" x14ac:dyDescent="0.3">
      <c r="B3" s="672" t="s">
        <v>116</v>
      </c>
      <c r="C3" s="673"/>
      <c r="D3" s="673"/>
      <c r="E3" s="674"/>
      <c r="G3" s="180"/>
      <c r="H3" s="675" t="s">
        <v>143</v>
      </c>
      <c r="I3" s="676"/>
      <c r="J3" s="676"/>
      <c r="K3" s="676"/>
      <c r="L3" s="676"/>
      <c r="M3" s="676"/>
      <c r="N3" s="676"/>
      <c r="O3" s="676"/>
      <c r="P3" s="676"/>
      <c r="Q3" s="677"/>
    </row>
    <row r="4" spans="2:17" ht="19.5" thickBot="1" x14ac:dyDescent="0.3">
      <c r="B4" s="181" t="s">
        <v>118</v>
      </c>
      <c r="C4" s="182">
        <v>2010</v>
      </c>
      <c r="D4" s="182">
        <v>2015</v>
      </c>
      <c r="E4" s="183">
        <v>2020</v>
      </c>
      <c r="G4" s="180"/>
      <c r="H4" s="184" t="s">
        <v>132</v>
      </c>
      <c r="I4" s="185" t="s">
        <v>133</v>
      </c>
      <c r="J4" s="185" t="s">
        <v>134</v>
      </c>
      <c r="K4" s="186" t="s">
        <v>135</v>
      </c>
      <c r="L4" s="186" t="s">
        <v>136</v>
      </c>
      <c r="M4" s="186" t="s">
        <v>137</v>
      </c>
      <c r="N4" s="186" t="s">
        <v>138</v>
      </c>
      <c r="O4" s="186" t="s">
        <v>139</v>
      </c>
      <c r="P4" s="186" t="s">
        <v>140</v>
      </c>
      <c r="Q4" s="187" t="s">
        <v>141</v>
      </c>
    </row>
    <row r="5" spans="2:17" x14ac:dyDescent="0.25">
      <c r="B5" s="145" t="s">
        <v>120</v>
      </c>
      <c r="C5" s="150">
        <f>Mortalidad!D15</f>
        <v>9.0857590354920699E-3</v>
      </c>
      <c r="D5" s="150">
        <f>Mortalidad!E15</f>
        <v>1.015538149437273E-2</v>
      </c>
      <c r="E5" s="151">
        <f>Mortalidad!F15</f>
        <v>1.015538149437273E-2</v>
      </c>
      <c r="G5" s="188" t="s">
        <v>120</v>
      </c>
      <c r="H5" s="189">
        <v>0</v>
      </c>
      <c r="I5" s="189">
        <v>1</v>
      </c>
      <c r="J5" s="190">
        <f>I5/2</f>
        <v>0.5</v>
      </c>
      <c r="K5" s="191">
        <f>C5</f>
        <v>9.0857590354920699E-3</v>
      </c>
      <c r="L5" s="192">
        <f>K5</f>
        <v>9.0857590354920699E-3</v>
      </c>
      <c r="M5" s="193">
        <v>100000</v>
      </c>
      <c r="N5" s="193">
        <f>M5*L5</f>
        <v>908.57590354920694</v>
      </c>
      <c r="O5" s="193">
        <f>I5*M6+J5*N5</f>
        <v>99545.712048225396</v>
      </c>
      <c r="P5" s="193">
        <f>SUM(O5:$O$23)</f>
        <v>7884886.6703124372</v>
      </c>
      <c r="Q5" s="194">
        <f>P5/M5</f>
        <v>78.848866703124372</v>
      </c>
    </row>
    <row r="6" spans="2:17" x14ac:dyDescent="0.25">
      <c r="B6" s="145" t="s">
        <v>122</v>
      </c>
      <c r="C6" s="150">
        <f>Mortalidad!D16</f>
        <v>5.2462050778538216E-4</v>
      </c>
      <c r="D6" s="150">
        <f>Mortalidad!E16</f>
        <v>3.2517504726938115E-4</v>
      </c>
      <c r="E6" s="151">
        <f>Mortalidad!F16</f>
        <v>2.2772978168507705E-4</v>
      </c>
      <c r="G6" s="195" t="s">
        <v>122</v>
      </c>
      <c r="H6" s="196">
        <v>1</v>
      </c>
      <c r="I6" s="196">
        <v>4</v>
      </c>
      <c r="J6" s="197">
        <f>0.35*I6</f>
        <v>1.4</v>
      </c>
      <c r="K6" s="198">
        <f t="shared" ref="K6:K23" si="0">C6</f>
        <v>5.2462050778538216E-4</v>
      </c>
      <c r="L6" s="199">
        <f>(I6*K6)/(1+(I6-J6)*K6)</f>
        <v>2.095623572674188E-3</v>
      </c>
      <c r="M6" s="200">
        <f>M5-N5</f>
        <v>99091.424096450792</v>
      </c>
      <c r="N6" s="200">
        <f t="shared" ref="N6:N23" si="1">M6*L6</f>
        <v>207.65832418637734</v>
      </c>
      <c r="O6" s="200">
        <f t="shared" ref="O6:O22" si="2">I6*M7+J6*N6</f>
        <v>395825.78474291856</v>
      </c>
      <c r="P6" s="200">
        <f>SUM(O6:$O$23)</f>
        <v>7785340.9582642121</v>
      </c>
      <c r="Q6" s="201">
        <f t="shared" ref="Q6:Q23" si="3">P6/M6</f>
        <v>78.567252708835213</v>
      </c>
    </row>
    <row r="7" spans="2:17" x14ac:dyDescent="0.25">
      <c r="B7" s="145" t="s">
        <v>38</v>
      </c>
      <c r="C7" s="150">
        <f>Mortalidad!D17</f>
        <v>2.5369243001238385E-4</v>
      </c>
      <c r="D7" s="150">
        <f>Mortalidad!E17</f>
        <v>1.9709711702610297E-4</v>
      </c>
      <c r="E7" s="151">
        <f>Mortalidad!F17</f>
        <v>1.1637583584756076E-4</v>
      </c>
      <c r="G7" s="195" t="s">
        <v>38</v>
      </c>
      <c r="H7" s="196">
        <v>5</v>
      </c>
      <c r="I7" s="196">
        <v>5</v>
      </c>
      <c r="J7" s="197">
        <f t="shared" ref="J7:J22" si="4">I7/2</f>
        <v>2.5</v>
      </c>
      <c r="K7" s="198">
        <f t="shared" si="0"/>
        <v>2.5369243001238385E-4</v>
      </c>
      <c r="L7" s="199">
        <f t="shared" ref="L7:L22" si="5">(I7*K7)/(1+(I7-J7)*K7)</f>
        <v>1.267658161863149E-3</v>
      </c>
      <c r="M7" s="200">
        <f>M6-N6</f>
        <v>98883.765772264407</v>
      </c>
      <c r="N7" s="200">
        <f t="shared" si="1"/>
        <v>125.35081275697488</v>
      </c>
      <c r="O7" s="200">
        <f t="shared" si="2"/>
        <v>494105.45182942954</v>
      </c>
      <c r="P7" s="200">
        <f>SUM(O7:$O$23)</f>
        <v>7389515.1735212933</v>
      </c>
      <c r="Q7" s="201">
        <f t="shared" si="3"/>
        <v>74.729305824980571</v>
      </c>
    </row>
    <row r="8" spans="2:17" x14ac:dyDescent="0.25">
      <c r="B8" s="145" t="s">
        <v>37</v>
      </c>
      <c r="C8" s="150">
        <f>Mortalidad!D18</f>
        <v>2.0097258233124307E-4</v>
      </c>
      <c r="D8" s="150">
        <f>Mortalidad!E18</f>
        <v>2.4587701893606585E-4</v>
      </c>
      <c r="E8" s="151">
        <f>Mortalidad!F18</f>
        <v>1.999908819337509E-4</v>
      </c>
      <c r="G8" s="195" t="s">
        <v>37</v>
      </c>
      <c r="H8" s="196">
        <v>10</v>
      </c>
      <c r="I8" s="196">
        <v>5</v>
      </c>
      <c r="J8" s="197">
        <f t="shared" si="4"/>
        <v>2.5</v>
      </c>
      <c r="K8" s="198">
        <f t="shared" si="0"/>
        <v>2.0097258233124307E-4</v>
      </c>
      <c r="L8" s="199">
        <f t="shared" si="5"/>
        <v>1.0043582904581674E-3</v>
      </c>
      <c r="M8" s="200">
        <f t="shared" ref="M8:M23" si="6">M7-N7</f>
        <v>98758.414959507427</v>
      </c>
      <c r="N8" s="200">
        <f t="shared" si="1"/>
        <v>99.188832817089178</v>
      </c>
      <c r="O8" s="200">
        <f t="shared" si="2"/>
        <v>493544.1027154944</v>
      </c>
      <c r="P8" s="200">
        <f>SUM(O8:$O$23)</f>
        <v>6895409.7216918645</v>
      </c>
      <c r="Q8" s="201">
        <f t="shared" si="3"/>
        <v>69.820984110762566</v>
      </c>
    </row>
    <row r="9" spans="2:17" x14ac:dyDescent="0.25">
      <c r="B9" s="145" t="s">
        <v>36</v>
      </c>
      <c r="C9" s="150">
        <f>Mortalidad!D19</f>
        <v>3.9226102862599581E-4</v>
      </c>
      <c r="D9" s="150">
        <f>Mortalidad!E19</f>
        <v>4.623773515128583E-4</v>
      </c>
      <c r="E9" s="151">
        <f>Mortalidad!F19</f>
        <v>6.0821785362550772E-4</v>
      </c>
      <c r="G9" s="195" t="s">
        <v>36</v>
      </c>
      <c r="H9" s="196">
        <v>15</v>
      </c>
      <c r="I9" s="196">
        <v>5</v>
      </c>
      <c r="J9" s="197">
        <f t="shared" si="4"/>
        <v>2.5</v>
      </c>
      <c r="K9" s="198">
        <f t="shared" si="0"/>
        <v>3.9226102862599581E-4</v>
      </c>
      <c r="L9" s="199">
        <f t="shared" si="5"/>
        <v>1.9593836684967856E-3</v>
      </c>
      <c r="M9" s="200">
        <f t="shared" si="6"/>
        <v>98659.226126690337</v>
      </c>
      <c r="N9" s="200">
        <f t="shared" si="1"/>
        <v>193.31127641916842</v>
      </c>
      <c r="O9" s="200">
        <f t="shared" si="2"/>
        <v>492812.85244240373</v>
      </c>
      <c r="P9" s="200">
        <f>SUM(O9:$O$23)</f>
        <v>6401865.6189763695</v>
      </c>
      <c r="Q9" s="201">
        <f t="shared" si="3"/>
        <v>64.888666476621282</v>
      </c>
    </row>
    <row r="10" spans="2:17" x14ac:dyDescent="0.25">
      <c r="B10" s="145" t="s">
        <v>35</v>
      </c>
      <c r="C10" s="150">
        <f>Mortalidad!D20</f>
        <v>5.3155181840153611E-4</v>
      </c>
      <c r="D10" s="150">
        <f>Mortalidad!E20</f>
        <v>5.6701419878410248E-4</v>
      </c>
      <c r="E10" s="151">
        <f>Mortalidad!F20</f>
        <v>9.8015198975575355E-4</v>
      </c>
      <c r="G10" s="195" t="s">
        <v>35</v>
      </c>
      <c r="H10" s="196">
        <v>20</v>
      </c>
      <c r="I10" s="196">
        <v>5</v>
      </c>
      <c r="J10" s="197">
        <f t="shared" si="4"/>
        <v>2.5</v>
      </c>
      <c r="K10" s="198">
        <f t="shared" si="0"/>
        <v>5.3155181840153611E-4</v>
      </c>
      <c r="L10" s="199">
        <f t="shared" si="5"/>
        <v>2.6542319374756192E-3</v>
      </c>
      <c r="M10" s="200">
        <f t="shared" si="6"/>
        <v>98465.914850271161</v>
      </c>
      <c r="N10" s="200">
        <f t="shared" si="1"/>
        <v>261.35137594834458</v>
      </c>
      <c r="O10" s="200">
        <f t="shared" si="2"/>
        <v>491676.19581148488</v>
      </c>
      <c r="P10" s="200">
        <f>SUM(O10:$O$23)</f>
        <v>5909052.7665339662</v>
      </c>
      <c r="Q10" s="201">
        <f t="shared" si="3"/>
        <v>60.011149802643544</v>
      </c>
    </row>
    <row r="11" spans="2:17" x14ac:dyDescent="0.25">
      <c r="B11" s="145" t="s">
        <v>34</v>
      </c>
      <c r="C11" s="150">
        <f>Mortalidad!D21</f>
        <v>6.9260579920182711E-4</v>
      </c>
      <c r="D11" s="150">
        <f>Mortalidad!E21</f>
        <v>8.03486329603708E-4</v>
      </c>
      <c r="E11" s="151">
        <f>Mortalidad!F21</f>
        <v>1.0345913391923444E-3</v>
      </c>
      <c r="G11" s="195" t="s">
        <v>34</v>
      </c>
      <c r="H11" s="196">
        <v>25</v>
      </c>
      <c r="I11" s="196">
        <v>5</v>
      </c>
      <c r="J11" s="197">
        <f t="shared" si="4"/>
        <v>2.5</v>
      </c>
      <c r="K11" s="198">
        <f t="shared" si="0"/>
        <v>6.9260579920182711E-4</v>
      </c>
      <c r="L11" s="199">
        <f t="shared" si="5"/>
        <v>3.4570430758031558E-3</v>
      </c>
      <c r="M11" s="200">
        <f t="shared" si="6"/>
        <v>98204.563474322815</v>
      </c>
      <c r="N11" s="200">
        <f t="shared" si="1"/>
        <v>339.49740617117919</v>
      </c>
      <c r="O11" s="200">
        <f t="shared" si="2"/>
        <v>490174.07385618606</v>
      </c>
      <c r="P11" s="200">
        <f>SUM(O11:$O$23)</f>
        <v>5417376.5707224812</v>
      </c>
      <c r="Q11" s="201">
        <f t="shared" si="3"/>
        <v>55.164203974481723</v>
      </c>
    </row>
    <row r="12" spans="2:17" x14ac:dyDescent="0.25">
      <c r="B12" s="145" t="s">
        <v>33</v>
      </c>
      <c r="C12" s="150">
        <f>Mortalidad!D22</f>
        <v>9.3765053487448503E-4</v>
      </c>
      <c r="D12" s="150">
        <f>Mortalidad!E22</f>
        <v>6.2501892141547091E-4</v>
      </c>
      <c r="E12" s="151">
        <f>Mortalidad!F22</f>
        <v>1.4375836033970544E-3</v>
      </c>
      <c r="G12" s="195" t="s">
        <v>33</v>
      </c>
      <c r="H12" s="196">
        <v>30</v>
      </c>
      <c r="I12" s="196">
        <v>5</v>
      </c>
      <c r="J12" s="197">
        <f t="shared" si="4"/>
        <v>2.5</v>
      </c>
      <c r="K12" s="198">
        <f t="shared" si="0"/>
        <v>9.3765053487448503E-4</v>
      </c>
      <c r="L12" s="199">
        <f t="shared" si="5"/>
        <v>4.6772885191680253E-3</v>
      </c>
      <c r="M12" s="200">
        <f t="shared" si="6"/>
        <v>97865.066068151631</v>
      </c>
      <c r="N12" s="200">
        <f t="shared" si="1"/>
        <v>457.74314994818593</v>
      </c>
      <c r="O12" s="200">
        <f t="shared" si="2"/>
        <v>488180.97246588767</v>
      </c>
      <c r="P12" s="200">
        <f>SUM(O12:$O$23)</f>
        <v>4927202.4968662951</v>
      </c>
      <c r="Q12" s="201">
        <f t="shared" si="3"/>
        <v>50.346897977211519</v>
      </c>
    </row>
    <row r="13" spans="2:17" x14ac:dyDescent="0.25">
      <c r="B13" s="145" t="s">
        <v>32</v>
      </c>
      <c r="C13" s="150">
        <f>Mortalidad!D23</f>
        <v>8.9026544148352205E-4</v>
      </c>
      <c r="D13" s="150">
        <f>Mortalidad!E23</f>
        <v>8.070484916337902E-4</v>
      </c>
      <c r="E13" s="151">
        <f>Mortalidad!F23</f>
        <v>1.3853490129871464E-3</v>
      </c>
      <c r="G13" s="195" t="s">
        <v>32</v>
      </c>
      <c r="H13" s="196">
        <v>35</v>
      </c>
      <c r="I13" s="196">
        <v>5</v>
      </c>
      <c r="J13" s="197">
        <f t="shared" si="4"/>
        <v>2.5</v>
      </c>
      <c r="K13" s="198">
        <f t="shared" si="0"/>
        <v>8.9026544148352205E-4</v>
      </c>
      <c r="L13" s="199">
        <f t="shared" si="5"/>
        <v>4.4414420514956154E-3</v>
      </c>
      <c r="M13" s="200">
        <f t="shared" si="6"/>
        <v>97407.322918203441</v>
      </c>
      <c r="N13" s="200">
        <f t="shared" si="1"/>
        <v>432.62898013252135</v>
      </c>
      <c r="O13" s="200">
        <f t="shared" si="2"/>
        <v>485955.04214068589</v>
      </c>
      <c r="P13" s="200">
        <f>SUM(O13:$O$23)</f>
        <v>4439021.5244004074</v>
      </c>
      <c r="Q13" s="201">
        <f t="shared" si="3"/>
        <v>45.571743390669091</v>
      </c>
    </row>
    <row r="14" spans="2:17" x14ac:dyDescent="0.25">
      <c r="B14" s="145" t="s">
        <v>31</v>
      </c>
      <c r="C14" s="150">
        <f>Mortalidad!D24</f>
        <v>1.4994418923425469E-3</v>
      </c>
      <c r="D14" s="150">
        <f>Mortalidad!E24</f>
        <v>1.3630542155927921E-3</v>
      </c>
      <c r="E14" s="151">
        <f>Mortalidad!F24</f>
        <v>2.7197504040381072E-3</v>
      </c>
      <c r="G14" s="195" t="s">
        <v>31</v>
      </c>
      <c r="H14" s="196">
        <v>40</v>
      </c>
      <c r="I14" s="196">
        <v>5</v>
      </c>
      <c r="J14" s="197">
        <f t="shared" si="4"/>
        <v>2.5</v>
      </c>
      <c r="K14" s="198">
        <f t="shared" si="0"/>
        <v>1.4994418923425469E-3</v>
      </c>
      <c r="L14" s="199">
        <f t="shared" si="5"/>
        <v>7.469210344479657E-3</v>
      </c>
      <c r="M14" s="200">
        <f t="shared" si="6"/>
        <v>96974.693938070923</v>
      </c>
      <c r="N14" s="200">
        <f t="shared" si="1"/>
        <v>724.32438711498799</v>
      </c>
      <c r="O14" s="200">
        <f t="shared" si="2"/>
        <v>483062.65872256714</v>
      </c>
      <c r="P14" s="200">
        <f>SUM(O14:$O$23)</f>
        <v>3953066.4822597215</v>
      </c>
      <c r="Q14" s="201">
        <f t="shared" si="3"/>
        <v>40.763897484267311</v>
      </c>
    </row>
    <row r="15" spans="2:17" x14ac:dyDescent="0.25">
      <c r="B15" s="145" t="s">
        <v>30</v>
      </c>
      <c r="C15" s="150">
        <f>Mortalidad!D25</f>
        <v>2.6359763072901906E-3</v>
      </c>
      <c r="D15" s="150">
        <f>Mortalidad!E25</f>
        <v>2.5202252304973869E-3</v>
      </c>
      <c r="E15" s="151">
        <f>Mortalidad!F25</f>
        <v>3.6156365711065043E-3</v>
      </c>
      <c r="G15" s="195" t="s">
        <v>30</v>
      </c>
      <c r="H15" s="196">
        <v>45</v>
      </c>
      <c r="I15" s="196">
        <v>5</v>
      </c>
      <c r="J15" s="197">
        <f t="shared" si="4"/>
        <v>2.5</v>
      </c>
      <c r="K15" s="198">
        <f t="shared" si="0"/>
        <v>2.6359763072901906E-3</v>
      </c>
      <c r="L15" s="199">
        <f t="shared" si="5"/>
        <v>1.3093595517547215E-2</v>
      </c>
      <c r="M15" s="200">
        <f t="shared" si="6"/>
        <v>96250.369550955933</v>
      </c>
      <c r="N15" s="200">
        <f t="shared" si="1"/>
        <v>1260.2634073146596</v>
      </c>
      <c r="O15" s="200">
        <f t="shared" si="2"/>
        <v>478101.18923649302</v>
      </c>
      <c r="P15" s="200">
        <f>SUM(O15:$O$23)</f>
        <v>3470003.8235371541</v>
      </c>
      <c r="Q15" s="201">
        <f t="shared" si="3"/>
        <v>36.051849356278041</v>
      </c>
    </row>
    <row r="16" spans="2:17" x14ac:dyDescent="0.25">
      <c r="B16" s="145" t="s">
        <v>29</v>
      </c>
      <c r="C16" s="150">
        <f>Mortalidad!D26</f>
        <v>4.8021814024331692E-3</v>
      </c>
      <c r="D16" s="150">
        <f>Mortalidad!E26</f>
        <v>3.6026664565155559E-3</v>
      </c>
      <c r="E16" s="151">
        <f>Mortalidad!F26</f>
        <v>5.6911666188530522E-3</v>
      </c>
      <c r="G16" s="195" t="s">
        <v>29</v>
      </c>
      <c r="H16" s="196">
        <v>50</v>
      </c>
      <c r="I16" s="196">
        <v>5</v>
      </c>
      <c r="J16" s="197">
        <f t="shared" si="4"/>
        <v>2.5</v>
      </c>
      <c r="K16" s="198">
        <f t="shared" si="0"/>
        <v>4.8021814024331692E-3</v>
      </c>
      <c r="L16" s="199">
        <f t="shared" si="5"/>
        <v>2.372606484380128E-2</v>
      </c>
      <c r="M16" s="200">
        <f t="shared" si="6"/>
        <v>94990.106143641271</v>
      </c>
      <c r="N16" s="200">
        <f t="shared" si="1"/>
        <v>2253.7414178835993</v>
      </c>
      <c r="O16" s="200">
        <f t="shared" si="2"/>
        <v>469316.17717349733</v>
      </c>
      <c r="P16" s="200">
        <f>SUM(O16:$O$23)</f>
        <v>2991902.6343006613</v>
      </c>
      <c r="Q16" s="201">
        <f t="shared" si="3"/>
        <v>31.496992221236106</v>
      </c>
    </row>
    <row r="17" spans="2:17" x14ac:dyDescent="0.25">
      <c r="B17" s="145" t="s">
        <v>28</v>
      </c>
      <c r="C17" s="150">
        <f>Mortalidad!D27</f>
        <v>6.728915109437337E-3</v>
      </c>
      <c r="D17" s="150">
        <f>Mortalidad!E27</f>
        <v>6.5173372758344852E-3</v>
      </c>
      <c r="E17" s="151">
        <f>Mortalidad!F27</f>
        <v>9.2055833349606944E-3</v>
      </c>
      <c r="G17" s="195" t="s">
        <v>28</v>
      </c>
      <c r="H17" s="196">
        <v>55</v>
      </c>
      <c r="I17" s="196">
        <v>5</v>
      </c>
      <c r="J17" s="197">
        <f t="shared" si="4"/>
        <v>2.5</v>
      </c>
      <c r="K17" s="198">
        <f t="shared" si="0"/>
        <v>6.728915109437337E-3</v>
      </c>
      <c r="L17" s="199">
        <f t="shared" si="5"/>
        <v>3.308796035623289E-2</v>
      </c>
      <c r="M17" s="200">
        <f t="shared" si="6"/>
        <v>92736.364725757667</v>
      </c>
      <c r="N17" s="200">
        <f t="shared" si="1"/>
        <v>3068.4571596270239</v>
      </c>
      <c r="O17" s="200">
        <f t="shared" si="2"/>
        <v>456010.68072972074</v>
      </c>
      <c r="P17" s="200">
        <f>SUM(O17:$O$23)</f>
        <v>2522586.4571271641</v>
      </c>
      <c r="Q17" s="201">
        <f t="shared" si="3"/>
        <v>27.201696600756573</v>
      </c>
    </row>
    <row r="18" spans="2:17" x14ac:dyDescent="0.25">
      <c r="B18" s="145" t="s">
        <v>27</v>
      </c>
      <c r="C18" s="150">
        <f>Mortalidad!D28</f>
        <v>9.9398142919226197E-3</v>
      </c>
      <c r="D18" s="150">
        <f>Mortalidad!E28</f>
        <v>7.9503425450415475E-3</v>
      </c>
      <c r="E18" s="151">
        <f>Mortalidad!F28</f>
        <v>1.656497144702684E-2</v>
      </c>
      <c r="G18" s="195" t="s">
        <v>27</v>
      </c>
      <c r="H18" s="196">
        <v>60</v>
      </c>
      <c r="I18" s="196">
        <v>5</v>
      </c>
      <c r="J18" s="197">
        <f t="shared" si="4"/>
        <v>2.5</v>
      </c>
      <c r="K18" s="198">
        <f t="shared" si="0"/>
        <v>9.9398142919226197E-3</v>
      </c>
      <c r="L18" s="199">
        <f t="shared" si="5"/>
        <v>4.8494017635693068E-2</v>
      </c>
      <c r="M18" s="200">
        <f t="shared" si="6"/>
        <v>89667.907566130641</v>
      </c>
      <c r="N18" s="200">
        <f t="shared" si="1"/>
        <v>4348.3570908676356</v>
      </c>
      <c r="O18" s="200">
        <f t="shared" si="2"/>
        <v>437468.64510348416</v>
      </c>
      <c r="P18" s="200">
        <f>SUM(O18:$O$23)</f>
        <v>2066575.7763974431</v>
      </c>
      <c r="Q18" s="201">
        <f t="shared" si="3"/>
        <v>23.046994543430497</v>
      </c>
    </row>
    <row r="19" spans="2:17" x14ac:dyDescent="0.25">
      <c r="B19" s="145" t="s">
        <v>26</v>
      </c>
      <c r="C19" s="150">
        <f>Mortalidad!D29</f>
        <v>1.475905367565899E-2</v>
      </c>
      <c r="D19" s="150">
        <f>Mortalidad!E29</f>
        <v>1.4215666018075302E-2</v>
      </c>
      <c r="E19" s="151">
        <f>Mortalidad!F29</f>
        <v>2.0017530484306573E-2</v>
      </c>
      <c r="G19" s="195" t="s">
        <v>26</v>
      </c>
      <c r="H19" s="196">
        <v>65</v>
      </c>
      <c r="I19" s="196">
        <v>5</v>
      </c>
      <c r="J19" s="197">
        <f t="shared" si="4"/>
        <v>2.5</v>
      </c>
      <c r="K19" s="198">
        <f t="shared" si="0"/>
        <v>1.475905367565899E-2</v>
      </c>
      <c r="L19" s="199">
        <f t="shared" si="5"/>
        <v>7.1169289952139544E-2</v>
      </c>
      <c r="M19" s="200">
        <f t="shared" si="6"/>
        <v>85319.550475263008</v>
      </c>
      <c r="N19" s="200">
        <f t="shared" si="1"/>
        <v>6072.1318263601979</v>
      </c>
      <c r="O19" s="200">
        <f t="shared" si="2"/>
        <v>411417.42281041451</v>
      </c>
      <c r="P19" s="200">
        <f>SUM(O19:$O$23)</f>
        <v>1629107.131293959</v>
      </c>
      <c r="Q19" s="201">
        <f t="shared" si="3"/>
        <v>19.094183246620499</v>
      </c>
    </row>
    <row r="20" spans="2:17" x14ac:dyDescent="0.25">
      <c r="B20" s="145" t="s">
        <v>25</v>
      </c>
      <c r="C20" s="150">
        <f>Mortalidad!D30</f>
        <v>2.2366992904581114E-2</v>
      </c>
      <c r="D20" s="150">
        <f>Mortalidad!E30</f>
        <v>1.9990349565005869E-2</v>
      </c>
      <c r="E20" s="151">
        <f>Mortalidad!F30</f>
        <v>3.2731640896321135E-2</v>
      </c>
      <c r="G20" s="195" t="s">
        <v>25</v>
      </c>
      <c r="H20" s="196">
        <v>70</v>
      </c>
      <c r="I20" s="196">
        <v>5</v>
      </c>
      <c r="J20" s="197">
        <f t="shared" si="4"/>
        <v>2.5</v>
      </c>
      <c r="K20" s="198">
        <f t="shared" si="0"/>
        <v>2.2366992904581114E-2</v>
      </c>
      <c r="L20" s="199">
        <f t="shared" si="5"/>
        <v>0.10591259866574916</v>
      </c>
      <c r="M20" s="200">
        <f t="shared" si="6"/>
        <v>79247.418648902807</v>
      </c>
      <c r="N20" s="200">
        <f t="shared" si="1"/>
        <v>8393.3000466578487</v>
      </c>
      <c r="O20" s="200">
        <f t="shared" si="2"/>
        <v>375253.84312786936</v>
      </c>
      <c r="P20" s="200">
        <f>SUM(O20:$O$23)</f>
        <v>1217689.7084835444</v>
      </c>
      <c r="Q20" s="201">
        <f t="shared" si="3"/>
        <v>15.36567031764641</v>
      </c>
    </row>
    <row r="21" spans="2:17" x14ac:dyDescent="0.25">
      <c r="B21" s="145" t="s">
        <v>24</v>
      </c>
      <c r="C21" s="150">
        <f>Mortalidad!D31</f>
        <v>3.8688990341489732E-2</v>
      </c>
      <c r="D21" s="150">
        <f>Mortalidad!E31</f>
        <v>3.8514423574421024E-2</v>
      </c>
      <c r="E21" s="151">
        <f>Mortalidad!F31</f>
        <v>4.4656027761256697E-2</v>
      </c>
      <c r="G21" s="195" t="s">
        <v>24</v>
      </c>
      <c r="H21" s="196">
        <v>75</v>
      </c>
      <c r="I21" s="196">
        <v>5</v>
      </c>
      <c r="J21" s="197">
        <f t="shared" si="4"/>
        <v>2.5</v>
      </c>
      <c r="K21" s="198">
        <f t="shared" si="0"/>
        <v>3.8688990341489732E-2</v>
      </c>
      <c r="L21" s="199">
        <f t="shared" si="5"/>
        <v>0.176384596802272</v>
      </c>
      <c r="M21" s="200">
        <f t="shared" si="6"/>
        <v>70854.118602244955</v>
      </c>
      <c r="N21" s="200">
        <f t="shared" si="1"/>
        <v>12497.575141437337</v>
      </c>
      <c r="O21" s="200">
        <f t="shared" si="2"/>
        <v>323026.65515763144</v>
      </c>
      <c r="P21" s="200">
        <f>SUM(O21:$O$23)</f>
        <v>842435.86535567511</v>
      </c>
      <c r="Q21" s="201">
        <f t="shared" si="3"/>
        <v>11.88972330719224</v>
      </c>
    </row>
    <row r="22" spans="2:17" x14ac:dyDescent="0.25">
      <c r="B22" s="145" t="s">
        <v>23</v>
      </c>
      <c r="C22" s="150">
        <f>Mortalidad!D32</f>
        <v>6.5789174312888568E-2</v>
      </c>
      <c r="D22" s="150">
        <f>Mortalidad!E32</f>
        <v>6.1570228187502477E-2</v>
      </c>
      <c r="E22" s="151">
        <f>Mortalidad!F32</f>
        <v>7.6434951191095973E-2</v>
      </c>
      <c r="G22" s="195" t="s">
        <v>23</v>
      </c>
      <c r="H22" s="196">
        <v>80</v>
      </c>
      <c r="I22" s="196">
        <v>5</v>
      </c>
      <c r="J22" s="197">
        <f t="shared" si="4"/>
        <v>2.5</v>
      </c>
      <c r="K22" s="198">
        <f t="shared" si="0"/>
        <v>6.5789174312888568E-2</v>
      </c>
      <c r="L22" s="199">
        <f t="shared" si="5"/>
        <v>0.28248477182810366</v>
      </c>
      <c r="M22" s="200">
        <f t="shared" si="6"/>
        <v>58356.543460807618</v>
      </c>
      <c r="N22" s="200">
        <f t="shared" si="1"/>
        <v>16484.834864203054</v>
      </c>
      <c r="O22" s="200">
        <f t="shared" si="2"/>
        <v>250570.63014353043</v>
      </c>
      <c r="P22" s="200">
        <f>SUM(O22:$O$23)</f>
        <v>519409.21019804355</v>
      </c>
      <c r="Q22" s="201">
        <f t="shared" si="3"/>
        <v>8.9006164415286158</v>
      </c>
    </row>
    <row r="23" spans="2:17" ht="15.75" thickBot="1" x14ac:dyDescent="0.3">
      <c r="B23" s="153" t="s">
        <v>22</v>
      </c>
      <c r="C23" s="154">
        <f>Mortalidad!D33</f>
        <v>0.15575037105207937</v>
      </c>
      <c r="D23" s="154">
        <f>Mortalidad!E33</f>
        <v>0.1326631182775235</v>
      </c>
      <c r="E23" s="155">
        <f>Mortalidad!F33</f>
        <v>0.16199895433519645</v>
      </c>
      <c r="G23" s="202" t="s">
        <v>22</v>
      </c>
      <c r="H23" s="203">
        <v>85</v>
      </c>
      <c r="I23" s="203" t="s">
        <v>142</v>
      </c>
      <c r="J23" s="204"/>
      <c r="K23" s="205">
        <f t="shared" si="0"/>
        <v>0.15575037105207937</v>
      </c>
      <c r="L23" s="206">
        <v>1</v>
      </c>
      <c r="M23" s="207">
        <f t="shared" si="6"/>
        <v>41871.708596604563</v>
      </c>
      <c r="N23" s="207">
        <f t="shared" si="1"/>
        <v>41871.708596604563</v>
      </c>
      <c r="O23" s="207">
        <f>M23/K23</f>
        <v>268838.58005451312</v>
      </c>
      <c r="P23" s="207">
        <f>SUM(O23:$O$23)</f>
        <v>268838.58005451312</v>
      </c>
      <c r="Q23" s="208">
        <f t="shared" si="3"/>
        <v>6.4205304503937448</v>
      </c>
    </row>
    <row r="25" spans="2:17" ht="15.75" thickBot="1" x14ac:dyDescent="0.3"/>
    <row r="26" spans="2:17" ht="15.75" thickBot="1" x14ac:dyDescent="0.3">
      <c r="G26" s="180"/>
      <c r="H26" s="675" t="s">
        <v>144</v>
      </c>
      <c r="I26" s="676"/>
      <c r="J26" s="676"/>
      <c r="K26" s="676"/>
      <c r="L26" s="676"/>
      <c r="M26" s="676"/>
      <c r="N26" s="676"/>
      <c r="O26" s="676"/>
      <c r="P26" s="676"/>
      <c r="Q26" s="677"/>
    </row>
    <row r="27" spans="2:17" ht="19.5" thickBot="1" x14ac:dyDescent="0.3">
      <c r="G27" s="180"/>
      <c r="H27" s="184" t="s">
        <v>132</v>
      </c>
      <c r="I27" s="185" t="s">
        <v>133</v>
      </c>
      <c r="J27" s="185" t="s">
        <v>134</v>
      </c>
      <c r="K27" s="186" t="s">
        <v>135</v>
      </c>
      <c r="L27" s="186" t="s">
        <v>136</v>
      </c>
      <c r="M27" s="186" t="s">
        <v>137</v>
      </c>
      <c r="N27" s="186" t="s">
        <v>138</v>
      </c>
      <c r="O27" s="186" t="s">
        <v>139</v>
      </c>
      <c r="P27" s="186" t="s">
        <v>140</v>
      </c>
      <c r="Q27" s="187" t="s">
        <v>141</v>
      </c>
    </row>
    <row r="28" spans="2:17" x14ac:dyDescent="0.25">
      <c r="G28" s="188" t="s">
        <v>120</v>
      </c>
      <c r="H28" s="189">
        <v>0</v>
      </c>
      <c r="I28" s="189">
        <v>1</v>
      </c>
      <c r="J28" s="190">
        <f>I28/2</f>
        <v>0.5</v>
      </c>
      <c r="K28" s="191">
        <f>D5</f>
        <v>1.015538149437273E-2</v>
      </c>
      <c r="L28" s="192">
        <f>K28</f>
        <v>1.015538149437273E-2</v>
      </c>
      <c r="M28" s="193">
        <v>100000</v>
      </c>
      <c r="N28" s="193">
        <f>M28*L28</f>
        <v>1015.538149437273</v>
      </c>
      <c r="O28" s="193">
        <f>I28*M29+J28*N28</f>
        <v>99492.230925281372</v>
      </c>
      <c r="P28" s="193">
        <f>SUM(O28:$O$46)</f>
        <v>8003107.5942585245</v>
      </c>
      <c r="Q28" s="194">
        <f>P28/M28</f>
        <v>80.031075942585247</v>
      </c>
    </row>
    <row r="29" spans="2:17" x14ac:dyDescent="0.25">
      <c r="G29" s="195" t="s">
        <v>122</v>
      </c>
      <c r="H29" s="196">
        <v>1</v>
      </c>
      <c r="I29" s="196">
        <v>4</v>
      </c>
      <c r="J29" s="197">
        <f>0.35*I29</f>
        <v>1.4</v>
      </c>
      <c r="K29" s="198">
        <f t="shared" ref="K29:K46" si="7">D6</f>
        <v>3.2517504726938115E-4</v>
      </c>
      <c r="L29" s="199">
        <f>(I29*K29)/(1+(I29-J29)*K29)</f>
        <v>1.2996014343870932E-3</v>
      </c>
      <c r="M29" s="200">
        <f>M28-N28</f>
        <v>98984.46185056273</v>
      </c>
      <c r="N29" s="200">
        <f t="shared" ref="N29:N46" si="8">M29*L29</f>
        <v>128.64034860302584</v>
      </c>
      <c r="O29" s="200">
        <f t="shared" ref="O29:O45" si="9">I29*M30+J29*N29</f>
        <v>395603.38249588304</v>
      </c>
      <c r="P29" s="200">
        <f>SUM(O29:$O$46)</f>
        <v>7903615.3633332439</v>
      </c>
      <c r="Q29" s="201">
        <f t="shared" ref="Q29:Q46" si="10">P29/M29</f>
        <v>79.847030691194405</v>
      </c>
    </row>
    <row r="30" spans="2:17" x14ac:dyDescent="0.25">
      <c r="G30" s="195" t="s">
        <v>38</v>
      </c>
      <c r="H30" s="196">
        <v>5</v>
      </c>
      <c r="I30" s="196">
        <v>5</v>
      </c>
      <c r="J30" s="197">
        <f t="shared" ref="J30:J45" si="11">I30/2</f>
        <v>2.5</v>
      </c>
      <c r="K30" s="198">
        <f t="shared" si="7"/>
        <v>1.9709711702610297E-4</v>
      </c>
      <c r="L30" s="199">
        <f t="shared" ref="L30:L45" si="12">(I30*K30)/(1+(I30-J30)*K30)</f>
        <v>9.8500023336484934E-4</v>
      </c>
      <c r="M30" s="200">
        <f>M29-N29</f>
        <v>98855.821501959697</v>
      </c>
      <c r="N30" s="200">
        <f t="shared" si="8"/>
        <v>97.373007248904187</v>
      </c>
      <c r="O30" s="200">
        <f t="shared" si="9"/>
        <v>494035.67499167623</v>
      </c>
      <c r="P30" s="200">
        <f>SUM(O30:$O$46)</f>
        <v>7508011.98083736</v>
      </c>
      <c r="Q30" s="201">
        <f t="shared" si="10"/>
        <v>75.949113231419787</v>
      </c>
    </row>
    <row r="31" spans="2:17" x14ac:dyDescent="0.25">
      <c r="G31" s="195" t="s">
        <v>37</v>
      </c>
      <c r="H31" s="196">
        <v>10</v>
      </c>
      <c r="I31" s="196">
        <v>5</v>
      </c>
      <c r="J31" s="197">
        <f t="shared" si="11"/>
        <v>2.5</v>
      </c>
      <c r="K31" s="198">
        <f t="shared" si="7"/>
        <v>2.4587701893606585E-4</v>
      </c>
      <c r="L31" s="199">
        <f t="shared" si="12"/>
        <v>1.2286298650588379E-3</v>
      </c>
      <c r="M31" s="200">
        <f t="shared" ref="M31:M46" si="13">M30-N30</f>
        <v>98758.448494710799</v>
      </c>
      <c r="N31" s="200">
        <f t="shared" si="8"/>
        <v>121.33757924747673</v>
      </c>
      <c r="O31" s="200">
        <f t="shared" si="9"/>
        <v>493488.89852543524</v>
      </c>
      <c r="P31" s="200">
        <f>SUM(O31:$O$46)</f>
        <v>7013976.3058456834</v>
      </c>
      <c r="Q31" s="201">
        <f t="shared" si="10"/>
        <v>71.021531957555311</v>
      </c>
    </row>
    <row r="32" spans="2:17" x14ac:dyDescent="0.25">
      <c r="G32" s="195" t="s">
        <v>36</v>
      </c>
      <c r="H32" s="196">
        <v>15</v>
      </c>
      <c r="I32" s="196">
        <v>5</v>
      </c>
      <c r="J32" s="197">
        <f t="shared" si="11"/>
        <v>2.5</v>
      </c>
      <c r="K32" s="198">
        <f t="shared" si="7"/>
        <v>4.623773515128583E-4</v>
      </c>
      <c r="L32" s="199">
        <f t="shared" si="12"/>
        <v>2.3092174329624902E-3</v>
      </c>
      <c r="M32" s="200">
        <f t="shared" si="13"/>
        <v>98637.110915463316</v>
      </c>
      <c r="N32" s="200">
        <f t="shared" si="8"/>
        <v>227.77453606304263</v>
      </c>
      <c r="O32" s="200">
        <f t="shared" si="9"/>
        <v>492616.11823715898</v>
      </c>
      <c r="P32" s="200">
        <f>SUM(O32:$O$46)</f>
        <v>6520487.407320248</v>
      </c>
      <c r="Q32" s="201">
        <f t="shared" si="10"/>
        <v>66.10582312075843</v>
      </c>
    </row>
    <row r="33" spans="7:17" x14ac:dyDescent="0.25">
      <c r="G33" s="195" t="s">
        <v>35</v>
      </c>
      <c r="H33" s="196">
        <v>20</v>
      </c>
      <c r="I33" s="196">
        <v>5</v>
      </c>
      <c r="J33" s="197">
        <f t="shared" si="11"/>
        <v>2.5</v>
      </c>
      <c r="K33" s="198">
        <f t="shared" si="7"/>
        <v>5.6701419878410248E-4</v>
      </c>
      <c r="L33" s="199">
        <f t="shared" si="12"/>
        <v>2.8310578688974012E-3</v>
      </c>
      <c r="M33" s="200">
        <f t="shared" si="13"/>
        <v>98409.33637940028</v>
      </c>
      <c r="N33" s="200">
        <f t="shared" si="8"/>
        <v>278.60252612987244</v>
      </c>
      <c r="O33" s="200">
        <f t="shared" si="9"/>
        <v>491350.17558167671</v>
      </c>
      <c r="P33" s="200">
        <f>SUM(O33:$O$46)</f>
        <v>6027871.2890830897</v>
      </c>
      <c r="Q33" s="201">
        <f t="shared" si="10"/>
        <v>61.253042758500762</v>
      </c>
    </row>
    <row r="34" spans="7:17" x14ac:dyDescent="0.25">
      <c r="G34" s="195" t="s">
        <v>34</v>
      </c>
      <c r="H34" s="196">
        <v>25</v>
      </c>
      <c r="I34" s="196">
        <v>5</v>
      </c>
      <c r="J34" s="197">
        <f t="shared" si="11"/>
        <v>2.5</v>
      </c>
      <c r="K34" s="198">
        <f t="shared" si="7"/>
        <v>8.03486329603708E-4</v>
      </c>
      <c r="L34" s="199">
        <f t="shared" si="12"/>
        <v>4.0093779470917832E-3</v>
      </c>
      <c r="M34" s="200">
        <f t="shared" si="13"/>
        <v>98130.733853270402</v>
      </c>
      <c r="N34" s="200">
        <f t="shared" si="8"/>
        <v>393.44320024323542</v>
      </c>
      <c r="O34" s="200">
        <f t="shared" si="9"/>
        <v>489670.06126574398</v>
      </c>
      <c r="P34" s="200">
        <f>SUM(O34:$O$46)</f>
        <v>5536521.1135014128</v>
      </c>
      <c r="Q34" s="201">
        <f t="shared" si="10"/>
        <v>56.419848258547361</v>
      </c>
    </row>
    <row r="35" spans="7:17" x14ac:dyDescent="0.25">
      <c r="G35" s="195" t="s">
        <v>33</v>
      </c>
      <c r="H35" s="196">
        <v>30</v>
      </c>
      <c r="I35" s="196">
        <v>5</v>
      </c>
      <c r="J35" s="197">
        <f t="shared" si="11"/>
        <v>2.5</v>
      </c>
      <c r="K35" s="198">
        <f t="shared" si="7"/>
        <v>6.2501892141547091E-4</v>
      </c>
      <c r="L35" s="199">
        <f t="shared" si="12"/>
        <v>3.120219117109465E-3</v>
      </c>
      <c r="M35" s="200">
        <f t="shared" si="13"/>
        <v>97737.290653027172</v>
      </c>
      <c r="N35" s="200">
        <f t="shared" si="8"/>
        <v>304.96176275005962</v>
      </c>
      <c r="O35" s="200">
        <f t="shared" si="9"/>
        <v>487924.04885826074</v>
      </c>
      <c r="P35" s="200">
        <f>SUM(O35:$O$46)</f>
        <v>5046851.0522356695</v>
      </c>
      <c r="Q35" s="201">
        <f t="shared" si="10"/>
        <v>51.636903565828028</v>
      </c>
    </row>
    <row r="36" spans="7:17" x14ac:dyDescent="0.25">
      <c r="G36" s="195" t="s">
        <v>32</v>
      </c>
      <c r="H36" s="196">
        <v>35</v>
      </c>
      <c r="I36" s="196">
        <v>5</v>
      </c>
      <c r="J36" s="197">
        <f t="shared" si="11"/>
        <v>2.5</v>
      </c>
      <c r="K36" s="198">
        <f t="shared" si="7"/>
        <v>8.070484916337902E-4</v>
      </c>
      <c r="L36" s="199">
        <f t="shared" si="12"/>
        <v>4.0271172608913643E-3</v>
      </c>
      <c r="M36" s="200">
        <f t="shared" si="13"/>
        <v>97432.328890277116</v>
      </c>
      <c r="N36" s="200">
        <f t="shared" si="8"/>
        <v>392.37141344287932</v>
      </c>
      <c r="O36" s="200">
        <f t="shared" si="9"/>
        <v>486180.71591777843</v>
      </c>
      <c r="P36" s="200">
        <f>SUM(O36:$O$46)</f>
        <v>4558927.0033774087</v>
      </c>
      <c r="Q36" s="201">
        <f t="shared" si="10"/>
        <v>46.790701354490039</v>
      </c>
    </row>
    <row r="37" spans="7:17" x14ac:dyDescent="0.25">
      <c r="G37" s="195" t="s">
        <v>31</v>
      </c>
      <c r="H37" s="196">
        <v>40</v>
      </c>
      <c r="I37" s="196">
        <v>5</v>
      </c>
      <c r="J37" s="197">
        <f t="shared" si="11"/>
        <v>2.5</v>
      </c>
      <c r="K37" s="198">
        <f t="shared" si="7"/>
        <v>1.3630542155927921E-3</v>
      </c>
      <c r="L37" s="199">
        <f t="shared" si="12"/>
        <v>6.7921259880617986E-3</v>
      </c>
      <c r="M37" s="200">
        <f t="shared" si="13"/>
        <v>97039.957476834243</v>
      </c>
      <c r="N37" s="200">
        <f t="shared" si="8"/>
        <v>659.10761705881771</v>
      </c>
      <c r="O37" s="200">
        <f t="shared" si="9"/>
        <v>483552.01834152412</v>
      </c>
      <c r="P37" s="200">
        <f>SUM(O37:$O$46)</f>
        <v>4072746.2874596305</v>
      </c>
      <c r="Q37" s="201">
        <f t="shared" si="10"/>
        <v>41.969786398885141</v>
      </c>
    </row>
    <row r="38" spans="7:17" x14ac:dyDescent="0.25">
      <c r="G38" s="195" t="s">
        <v>30</v>
      </c>
      <c r="H38" s="196">
        <v>45</v>
      </c>
      <c r="I38" s="196">
        <v>5</v>
      </c>
      <c r="J38" s="197">
        <f t="shared" si="11"/>
        <v>2.5</v>
      </c>
      <c r="K38" s="198">
        <f t="shared" si="7"/>
        <v>2.5202252304973869E-3</v>
      </c>
      <c r="L38" s="199">
        <f t="shared" si="12"/>
        <v>1.2522229058449007E-2</v>
      </c>
      <c r="M38" s="200">
        <f t="shared" si="13"/>
        <v>96380.849859775422</v>
      </c>
      <c r="N38" s="200">
        <f t="shared" si="8"/>
        <v>1206.9030787920908</v>
      </c>
      <c r="O38" s="200">
        <f t="shared" si="9"/>
        <v>478886.99160189688</v>
      </c>
      <c r="P38" s="200">
        <f>SUM(O38:$O$46)</f>
        <v>3589194.269118106</v>
      </c>
      <c r="Q38" s="201">
        <f t="shared" si="10"/>
        <v>37.239703471592414</v>
      </c>
    </row>
    <row r="39" spans="7:17" x14ac:dyDescent="0.25">
      <c r="G39" s="195" t="s">
        <v>29</v>
      </c>
      <c r="H39" s="196">
        <v>50</v>
      </c>
      <c r="I39" s="196">
        <v>5</v>
      </c>
      <c r="J39" s="197">
        <f t="shared" si="11"/>
        <v>2.5</v>
      </c>
      <c r="K39" s="198">
        <f t="shared" si="7"/>
        <v>3.6026664565155559E-3</v>
      </c>
      <c r="L39" s="199">
        <f t="shared" si="12"/>
        <v>1.7852540411319159E-2</v>
      </c>
      <c r="M39" s="200">
        <f t="shared" si="13"/>
        <v>95173.94678098333</v>
      </c>
      <c r="N39" s="200">
        <f t="shared" si="8"/>
        <v>1699.0967310122439</v>
      </c>
      <c r="O39" s="200">
        <f t="shared" si="9"/>
        <v>471621.99207738601</v>
      </c>
      <c r="P39" s="200">
        <f>SUM(O39:$O$46)</f>
        <v>3110307.2775162086</v>
      </c>
      <c r="Q39" s="201">
        <f t="shared" si="10"/>
        <v>32.680238476121261</v>
      </c>
    </row>
    <row r="40" spans="7:17" x14ac:dyDescent="0.25">
      <c r="G40" s="195" t="s">
        <v>28</v>
      </c>
      <c r="H40" s="196">
        <v>55</v>
      </c>
      <c r="I40" s="196">
        <v>5</v>
      </c>
      <c r="J40" s="197">
        <f t="shared" si="11"/>
        <v>2.5</v>
      </c>
      <c r="K40" s="198">
        <f t="shared" si="7"/>
        <v>6.5173372758344852E-3</v>
      </c>
      <c r="L40" s="199">
        <f t="shared" si="12"/>
        <v>3.206425250892693E-2</v>
      </c>
      <c r="M40" s="200">
        <f t="shared" si="13"/>
        <v>93474.850049971079</v>
      </c>
      <c r="N40" s="200">
        <f t="shared" si="8"/>
        <v>2997.2011952363537</v>
      </c>
      <c r="O40" s="200">
        <f t="shared" si="9"/>
        <v>459881.24726176448</v>
      </c>
      <c r="P40" s="200">
        <f>SUM(O40:$O$46)</f>
        <v>2638685.2854388235</v>
      </c>
      <c r="Q40" s="201">
        <f t="shared" si="10"/>
        <v>28.228826085606968</v>
      </c>
    </row>
    <row r="41" spans="7:17" x14ac:dyDescent="0.25">
      <c r="G41" s="195" t="s">
        <v>27</v>
      </c>
      <c r="H41" s="196">
        <v>60</v>
      </c>
      <c r="I41" s="196">
        <v>5</v>
      </c>
      <c r="J41" s="197">
        <f t="shared" si="11"/>
        <v>2.5</v>
      </c>
      <c r="K41" s="198">
        <f t="shared" si="7"/>
        <v>7.9503425450415475E-3</v>
      </c>
      <c r="L41" s="199">
        <f t="shared" si="12"/>
        <v>3.8977011248195019E-2</v>
      </c>
      <c r="M41" s="200">
        <f t="shared" si="13"/>
        <v>90477.648854734725</v>
      </c>
      <c r="N41" s="200">
        <f t="shared" si="8"/>
        <v>3526.5483371212345</v>
      </c>
      <c r="O41" s="200">
        <f t="shared" si="9"/>
        <v>443571.87343087053</v>
      </c>
      <c r="P41" s="200">
        <f>SUM(O41:$O$46)</f>
        <v>2178804.038177059</v>
      </c>
      <c r="Q41" s="201">
        <f t="shared" si="10"/>
        <v>24.081130154865221</v>
      </c>
    </row>
    <row r="42" spans="7:17" x14ac:dyDescent="0.25">
      <c r="G42" s="195" t="s">
        <v>26</v>
      </c>
      <c r="H42" s="196">
        <v>65</v>
      </c>
      <c r="I42" s="196">
        <v>5</v>
      </c>
      <c r="J42" s="197">
        <f t="shared" si="11"/>
        <v>2.5</v>
      </c>
      <c r="K42" s="198">
        <f t="shared" si="7"/>
        <v>1.4215666018075302E-2</v>
      </c>
      <c r="L42" s="199">
        <f t="shared" si="12"/>
        <v>6.863895880488001E-2</v>
      </c>
      <c r="M42" s="200">
        <f t="shared" si="13"/>
        <v>86951.100517613493</v>
      </c>
      <c r="N42" s="200">
        <f t="shared" si="8"/>
        <v>5968.2330064674534</v>
      </c>
      <c r="O42" s="200">
        <f t="shared" si="9"/>
        <v>419834.92007189878</v>
      </c>
      <c r="P42" s="200">
        <f>SUM(O42:$O$46)</f>
        <v>1735232.1647461881</v>
      </c>
      <c r="Q42" s="201">
        <f t="shared" si="10"/>
        <v>19.956414058206036</v>
      </c>
    </row>
    <row r="43" spans="7:17" x14ac:dyDescent="0.25">
      <c r="G43" s="195" t="s">
        <v>25</v>
      </c>
      <c r="H43" s="196">
        <v>70</v>
      </c>
      <c r="I43" s="196">
        <v>5</v>
      </c>
      <c r="J43" s="197">
        <f t="shared" si="11"/>
        <v>2.5</v>
      </c>
      <c r="K43" s="198">
        <f t="shared" si="7"/>
        <v>1.9990349565005869E-2</v>
      </c>
      <c r="L43" s="199">
        <f t="shared" si="12"/>
        <v>9.5194328087349414E-2</v>
      </c>
      <c r="M43" s="200">
        <f t="shared" si="13"/>
        <v>80982.867511146032</v>
      </c>
      <c r="N43" s="200">
        <f t="shared" si="8"/>
        <v>7709.1096593103848</v>
      </c>
      <c r="O43" s="200">
        <f t="shared" si="9"/>
        <v>385641.56340745417</v>
      </c>
      <c r="P43" s="200">
        <f>SUM(O43:$O$46)</f>
        <v>1315397.2446742894</v>
      </c>
      <c r="Q43" s="201">
        <f t="shared" si="10"/>
        <v>16.242907729752165</v>
      </c>
    </row>
    <row r="44" spans="7:17" x14ac:dyDescent="0.25">
      <c r="G44" s="195" t="s">
        <v>24</v>
      </c>
      <c r="H44" s="196">
        <v>75</v>
      </c>
      <c r="I44" s="196">
        <v>5</v>
      </c>
      <c r="J44" s="197">
        <f t="shared" si="11"/>
        <v>2.5</v>
      </c>
      <c r="K44" s="198">
        <f t="shared" si="7"/>
        <v>3.8514423574421024E-2</v>
      </c>
      <c r="L44" s="199">
        <f t="shared" si="12"/>
        <v>0.17565863973404594</v>
      </c>
      <c r="M44" s="200">
        <f t="shared" si="13"/>
        <v>73273.757851835646</v>
      </c>
      <c r="N44" s="200">
        <f t="shared" si="8"/>
        <v>12871.168632455317</v>
      </c>
      <c r="O44" s="200">
        <f t="shared" si="9"/>
        <v>334190.86767803994</v>
      </c>
      <c r="P44" s="200">
        <f>SUM(O44:$O$46)</f>
        <v>929755.68126683519</v>
      </c>
      <c r="Q44" s="201">
        <f t="shared" si="10"/>
        <v>12.688794849949723</v>
      </c>
    </row>
    <row r="45" spans="7:17" x14ac:dyDescent="0.25">
      <c r="G45" s="195" t="s">
        <v>23</v>
      </c>
      <c r="H45" s="196">
        <v>80</v>
      </c>
      <c r="I45" s="196">
        <v>5</v>
      </c>
      <c r="J45" s="197">
        <f t="shared" si="11"/>
        <v>2.5</v>
      </c>
      <c r="K45" s="198">
        <f t="shared" si="7"/>
        <v>6.1570228187502477E-2</v>
      </c>
      <c r="L45" s="199">
        <f t="shared" si="12"/>
        <v>0.26678595987127213</v>
      </c>
      <c r="M45" s="200">
        <f t="shared" si="13"/>
        <v>60402.58921938033</v>
      </c>
      <c r="N45" s="200">
        <f t="shared" si="8"/>
        <v>16114.562743602535</v>
      </c>
      <c r="O45" s="200">
        <f t="shared" si="9"/>
        <v>261726.53923789528</v>
      </c>
      <c r="P45" s="200">
        <f>SUM(O45:$O$46)</f>
        <v>595564.81358879525</v>
      </c>
      <c r="Q45" s="201">
        <f t="shared" si="10"/>
        <v>9.859921921984542</v>
      </c>
    </row>
    <row r="46" spans="7:17" ht="15.75" thickBot="1" x14ac:dyDescent="0.3">
      <c r="G46" s="202" t="s">
        <v>22</v>
      </c>
      <c r="H46" s="203">
        <v>85</v>
      </c>
      <c r="I46" s="203" t="s">
        <v>142</v>
      </c>
      <c r="J46" s="204"/>
      <c r="K46" s="205">
        <f t="shared" si="7"/>
        <v>0.1326631182775235</v>
      </c>
      <c r="L46" s="206">
        <v>1</v>
      </c>
      <c r="M46" s="207">
        <f t="shared" si="13"/>
        <v>44288.026475777791</v>
      </c>
      <c r="N46" s="207">
        <f t="shared" si="8"/>
        <v>44288.026475777791</v>
      </c>
      <c r="O46" s="207">
        <f>M46/K46</f>
        <v>333838.27435090003</v>
      </c>
      <c r="P46" s="207">
        <f>SUM(O46:$O$46)</f>
        <v>333838.27435090003</v>
      </c>
      <c r="Q46" s="208">
        <f t="shared" si="10"/>
        <v>7.5378900555319248</v>
      </c>
    </row>
    <row r="48" spans="7:17" ht="15.75" thickBot="1" x14ac:dyDescent="0.3"/>
    <row r="49" spans="7:17" ht="15.75" thickBot="1" x14ac:dyDescent="0.3">
      <c r="G49" s="180"/>
      <c r="H49" s="675" t="s">
        <v>145</v>
      </c>
      <c r="I49" s="676"/>
      <c r="J49" s="676"/>
      <c r="K49" s="676"/>
      <c r="L49" s="676"/>
      <c r="M49" s="676"/>
      <c r="N49" s="676"/>
      <c r="O49" s="676"/>
      <c r="P49" s="676"/>
      <c r="Q49" s="677"/>
    </row>
    <row r="50" spans="7:17" ht="19.5" thickBot="1" x14ac:dyDescent="0.3">
      <c r="G50" s="180"/>
      <c r="H50" s="184" t="s">
        <v>132</v>
      </c>
      <c r="I50" s="185" t="s">
        <v>133</v>
      </c>
      <c r="J50" s="185" t="s">
        <v>134</v>
      </c>
      <c r="K50" s="186" t="s">
        <v>135</v>
      </c>
      <c r="L50" s="186" t="s">
        <v>136</v>
      </c>
      <c r="M50" s="186" t="s">
        <v>137</v>
      </c>
      <c r="N50" s="186" t="s">
        <v>138</v>
      </c>
      <c r="O50" s="186" t="s">
        <v>139</v>
      </c>
      <c r="P50" s="186" t="s">
        <v>140</v>
      </c>
      <c r="Q50" s="187" t="s">
        <v>141</v>
      </c>
    </row>
    <row r="51" spans="7:17" x14ac:dyDescent="0.25">
      <c r="G51" s="188" t="s">
        <v>120</v>
      </c>
      <c r="H51" s="189">
        <v>0</v>
      </c>
      <c r="I51" s="189">
        <v>1</v>
      </c>
      <c r="J51" s="190">
        <f>I51/2</f>
        <v>0.5</v>
      </c>
      <c r="K51" s="191">
        <f>E5</f>
        <v>1.015538149437273E-2</v>
      </c>
      <c r="L51" s="192">
        <f>K51</f>
        <v>1.015538149437273E-2</v>
      </c>
      <c r="M51" s="193">
        <v>100000</v>
      </c>
      <c r="N51" s="193">
        <f>M51*L51</f>
        <v>1015.538149437273</v>
      </c>
      <c r="O51" s="193">
        <f>I51*M52+J51*N51</f>
        <v>99492.230925281372</v>
      </c>
      <c r="P51" s="193">
        <f>SUM(O51:$O$69)</f>
        <v>7581802.5922049461</v>
      </c>
      <c r="Q51" s="194">
        <f>P51/M51</f>
        <v>75.818025922049458</v>
      </c>
    </row>
    <row r="52" spans="7:17" x14ac:dyDescent="0.25">
      <c r="G52" s="195" t="s">
        <v>122</v>
      </c>
      <c r="H52" s="196">
        <v>1</v>
      </c>
      <c r="I52" s="196">
        <v>4</v>
      </c>
      <c r="J52" s="197">
        <f>0.35*I52</f>
        <v>1.4</v>
      </c>
      <c r="K52" s="198">
        <f t="shared" ref="K52:K69" si="14">E6</f>
        <v>2.2772978168507705E-4</v>
      </c>
      <c r="L52" s="199">
        <f>(I52*K52)/(1+(I52-J52)*K52)</f>
        <v>9.1038009302473724E-4</v>
      </c>
      <c r="M52" s="200">
        <f>M51-N51</f>
        <v>98984.46185056273</v>
      </c>
      <c r="N52" s="200">
        <f t="shared" ref="N52:N69" si="15">M52*L52</f>
        <v>90.113483587518857</v>
      </c>
      <c r="O52" s="200">
        <f t="shared" ref="O52:O68" si="16">I52*M53+J52*N52</f>
        <v>395703.55234492337</v>
      </c>
      <c r="P52" s="200">
        <f>SUM(O52:$O$69)</f>
        <v>7482310.3612796646</v>
      </c>
      <c r="Q52" s="201">
        <f t="shared" ref="Q52:Q69" si="17">P52/M52</f>
        <v>75.590756583348821</v>
      </c>
    </row>
    <row r="53" spans="7:17" x14ac:dyDescent="0.25">
      <c r="G53" s="195" t="s">
        <v>38</v>
      </c>
      <c r="H53" s="196">
        <v>5</v>
      </c>
      <c r="I53" s="196">
        <v>5</v>
      </c>
      <c r="J53" s="197">
        <f t="shared" ref="J53:J68" si="18">I53/2</f>
        <v>2.5</v>
      </c>
      <c r="K53" s="198">
        <f t="shared" si="14"/>
        <v>1.1637583584756076E-4</v>
      </c>
      <c r="L53" s="199">
        <f t="shared" ref="L53:L68" si="19">(I53*K53)/(1+(I53-J53)*K53)</f>
        <v>5.817099367875177E-4</v>
      </c>
      <c r="M53" s="200">
        <f>M52-N52</f>
        <v>98894.348366975217</v>
      </c>
      <c r="N53" s="200">
        <f t="shared" si="15"/>
        <v>57.527825137195904</v>
      </c>
      <c r="O53" s="200">
        <f t="shared" si="16"/>
        <v>494327.92227203312</v>
      </c>
      <c r="P53" s="200">
        <f>SUM(O53:$O$69)</f>
        <v>7086606.8089347407</v>
      </c>
      <c r="Q53" s="201">
        <f t="shared" si="17"/>
        <v>71.658359915956964</v>
      </c>
    </row>
    <row r="54" spans="7:17" x14ac:dyDescent="0.25">
      <c r="G54" s="195" t="s">
        <v>37</v>
      </c>
      <c r="H54" s="196">
        <v>10</v>
      </c>
      <c r="I54" s="196">
        <v>5</v>
      </c>
      <c r="J54" s="197">
        <f t="shared" si="18"/>
        <v>2.5</v>
      </c>
      <c r="K54" s="198">
        <f t="shared" si="14"/>
        <v>1.999908819337509E-4</v>
      </c>
      <c r="L54" s="199">
        <f t="shared" si="19"/>
        <v>9.994547050989407E-4</v>
      </c>
      <c r="M54" s="200">
        <f t="shared" ref="M54:M69" si="20">M53-N53</f>
        <v>98836.820541838024</v>
      </c>
      <c r="N54" s="200">
        <f t="shared" si="15"/>
        <v>98.782925327559653</v>
      </c>
      <c r="O54" s="200">
        <f t="shared" si="16"/>
        <v>493937.14539587125</v>
      </c>
      <c r="P54" s="200">
        <f>SUM(O54:$O$69)</f>
        <v>6592278.8866627077</v>
      </c>
      <c r="Q54" s="201">
        <f t="shared" si="17"/>
        <v>66.698613437005179</v>
      </c>
    </row>
    <row r="55" spans="7:17" x14ac:dyDescent="0.25">
      <c r="G55" s="195" t="s">
        <v>36</v>
      </c>
      <c r="H55" s="196">
        <v>15</v>
      </c>
      <c r="I55" s="196">
        <v>5</v>
      </c>
      <c r="J55" s="197">
        <f t="shared" si="18"/>
        <v>2.5</v>
      </c>
      <c r="K55" s="198">
        <f t="shared" si="14"/>
        <v>6.0821785362550772E-4</v>
      </c>
      <c r="L55" s="199">
        <f t="shared" si="19"/>
        <v>3.0364721766528453E-3</v>
      </c>
      <c r="M55" s="200">
        <f t="shared" si="20"/>
        <v>98738.037616510468</v>
      </c>
      <c r="N55" s="200">
        <f t="shared" si="15"/>
        <v>299.81530399983603</v>
      </c>
      <c r="O55" s="200">
        <f t="shared" si="16"/>
        <v>492940.64982255269</v>
      </c>
      <c r="P55" s="200">
        <f>SUM(O55:$O$69)</f>
        <v>6098341.7412668364</v>
      </c>
      <c r="Q55" s="201">
        <f t="shared" si="17"/>
        <v>61.762841236041567</v>
      </c>
    </row>
    <row r="56" spans="7:17" x14ac:dyDescent="0.25">
      <c r="G56" s="195" t="s">
        <v>35</v>
      </c>
      <c r="H56" s="196">
        <v>20</v>
      </c>
      <c r="I56" s="196">
        <v>5</v>
      </c>
      <c r="J56" s="197">
        <f t="shared" si="18"/>
        <v>2.5</v>
      </c>
      <c r="K56" s="198">
        <f t="shared" si="14"/>
        <v>9.8015198975575355E-4</v>
      </c>
      <c r="L56" s="199">
        <f t="shared" si="19"/>
        <v>4.8887805787494161E-3</v>
      </c>
      <c r="M56" s="200">
        <f t="shared" si="20"/>
        <v>98438.222312510625</v>
      </c>
      <c r="N56" s="200">
        <f t="shared" si="15"/>
        <v>481.24286944801941</v>
      </c>
      <c r="O56" s="200">
        <f t="shared" si="16"/>
        <v>490988.00438893307</v>
      </c>
      <c r="P56" s="200">
        <f>SUM(O56:$O$69)</f>
        <v>5605401.0914442837</v>
      </c>
      <c r="Q56" s="201">
        <f t="shared" si="17"/>
        <v>56.943339281858272</v>
      </c>
    </row>
    <row r="57" spans="7:17" x14ac:dyDescent="0.25">
      <c r="G57" s="195" t="s">
        <v>34</v>
      </c>
      <c r="H57" s="196">
        <v>25</v>
      </c>
      <c r="I57" s="196">
        <v>5</v>
      </c>
      <c r="J57" s="197">
        <f t="shared" si="18"/>
        <v>2.5</v>
      </c>
      <c r="K57" s="198">
        <f t="shared" si="14"/>
        <v>1.0345913391923444E-3</v>
      </c>
      <c r="L57" s="199">
        <f t="shared" si="19"/>
        <v>5.1596114726038386E-3</v>
      </c>
      <c r="M57" s="200">
        <f t="shared" si="20"/>
        <v>97956.979443062606</v>
      </c>
      <c r="N57" s="200">
        <f t="shared" si="15"/>
        <v>505.41995495604419</v>
      </c>
      <c r="O57" s="200">
        <f t="shared" si="16"/>
        <v>488521.34732792294</v>
      </c>
      <c r="P57" s="200">
        <f>SUM(O57:$O$69)</f>
        <v>5114413.0870553507</v>
      </c>
      <c r="Q57" s="201">
        <f t="shared" si="17"/>
        <v>52.210808419507238</v>
      </c>
    </row>
    <row r="58" spans="7:17" x14ac:dyDescent="0.25">
      <c r="G58" s="195" t="s">
        <v>33</v>
      </c>
      <c r="H58" s="196">
        <v>30</v>
      </c>
      <c r="I58" s="196">
        <v>5</v>
      </c>
      <c r="J58" s="197">
        <f t="shared" si="18"/>
        <v>2.5</v>
      </c>
      <c r="K58" s="198">
        <f t="shared" si="14"/>
        <v>1.4375836033970544E-3</v>
      </c>
      <c r="L58" s="199">
        <f t="shared" si="19"/>
        <v>7.1621774448369785E-3</v>
      </c>
      <c r="M58" s="200">
        <f t="shared" si="20"/>
        <v>97451.559488106563</v>
      </c>
      <c r="N58" s="200">
        <f t="shared" si="15"/>
        <v>697.96536132990582</v>
      </c>
      <c r="O58" s="200">
        <f t="shared" si="16"/>
        <v>485512.8840372081</v>
      </c>
      <c r="P58" s="200">
        <f>SUM(O58:$O$69)</f>
        <v>4625891.7397274273</v>
      </c>
      <c r="Q58" s="201">
        <f t="shared" si="17"/>
        <v>47.468627121272412</v>
      </c>
    </row>
    <row r="59" spans="7:17" x14ac:dyDescent="0.25">
      <c r="G59" s="195" t="s">
        <v>32</v>
      </c>
      <c r="H59" s="196">
        <v>35</v>
      </c>
      <c r="I59" s="196">
        <v>5</v>
      </c>
      <c r="J59" s="197">
        <f t="shared" si="18"/>
        <v>2.5</v>
      </c>
      <c r="K59" s="198">
        <f t="shared" si="14"/>
        <v>1.3853490129871464E-3</v>
      </c>
      <c r="L59" s="199">
        <f t="shared" si="19"/>
        <v>6.9028379655298403E-3</v>
      </c>
      <c r="M59" s="200">
        <f t="shared" si="20"/>
        <v>96753.594126776661</v>
      </c>
      <c r="N59" s="200">
        <f t="shared" si="15"/>
        <v>667.87438283977895</v>
      </c>
      <c r="O59" s="200">
        <f t="shared" si="16"/>
        <v>482098.28467678383</v>
      </c>
      <c r="P59" s="200">
        <f>SUM(O59:$O$69)</f>
        <v>4140378.855690219</v>
      </c>
      <c r="Q59" s="201">
        <f t="shared" si="17"/>
        <v>42.793023794703302</v>
      </c>
    </row>
    <row r="60" spans="7:17" x14ac:dyDescent="0.25">
      <c r="G60" s="195" t="s">
        <v>31</v>
      </c>
      <c r="H60" s="196">
        <v>40</v>
      </c>
      <c r="I60" s="196">
        <v>5</v>
      </c>
      <c r="J60" s="197">
        <f t="shared" si="18"/>
        <v>2.5</v>
      </c>
      <c r="K60" s="198">
        <f t="shared" si="14"/>
        <v>2.7197504040381072E-3</v>
      </c>
      <c r="L60" s="199">
        <f t="shared" si="19"/>
        <v>1.3506913436996587E-2</v>
      </c>
      <c r="M60" s="200">
        <f t="shared" si="20"/>
        <v>96085.719743936876</v>
      </c>
      <c r="N60" s="200">
        <f t="shared" si="15"/>
        <v>1297.8214991128693</v>
      </c>
      <c r="O60" s="200">
        <f t="shared" si="16"/>
        <v>477184.04497190227</v>
      </c>
      <c r="P60" s="200">
        <f>SUM(O60:$O$69)</f>
        <v>3658280.5710134343</v>
      </c>
      <c r="Q60" s="201">
        <f t="shared" si="17"/>
        <v>38.073093283398926</v>
      </c>
    </row>
    <row r="61" spans="7:17" x14ac:dyDescent="0.25">
      <c r="G61" s="195" t="s">
        <v>30</v>
      </c>
      <c r="H61" s="196">
        <v>45</v>
      </c>
      <c r="I61" s="196">
        <v>5</v>
      </c>
      <c r="J61" s="197">
        <f t="shared" si="18"/>
        <v>2.5</v>
      </c>
      <c r="K61" s="198">
        <f t="shared" si="14"/>
        <v>3.6156365711065043E-3</v>
      </c>
      <c r="L61" s="199">
        <f t="shared" si="19"/>
        <v>1.7916236357059589E-2</v>
      </c>
      <c r="M61" s="200">
        <f t="shared" si="20"/>
        <v>94787.898244824013</v>
      </c>
      <c r="N61" s="200">
        <f t="shared" si="15"/>
        <v>1698.2423887431808</v>
      </c>
      <c r="O61" s="200">
        <f t="shared" si="16"/>
        <v>469693.88525226212</v>
      </c>
      <c r="P61" s="200">
        <f>SUM(O61:$O$69)</f>
        <v>3181096.5260415324</v>
      </c>
      <c r="Q61" s="201">
        <f t="shared" si="17"/>
        <v>33.560154671065717</v>
      </c>
    </row>
    <row r="62" spans="7:17" x14ac:dyDescent="0.25">
      <c r="G62" s="195" t="s">
        <v>29</v>
      </c>
      <c r="H62" s="196">
        <v>50</v>
      </c>
      <c r="I62" s="196">
        <v>5</v>
      </c>
      <c r="J62" s="197">
        <f t="shared" si="18"/>
        <v>2.5</v>
      </c>
      <c r="K62" s="198">
        <f t="shared" si="14"/>
        <v>5.6911666188530522E-3</v>
      </c>
      <c r="L62" s="199">
        <f t="shared" si="19"/>
        <v>2.8056645483730262E-2</v>
      </c>
      <c r="M62" s="200">
        <f t="shared" si="20"/>
        <v>93089.655856080833</v>
      </c>
      <c r="N62" s="200">
        <f t="shared" si="15"/>
        <v>2611.7834725565149</v>
      </c>
      <c r="O62" s="200">
        <f t="shared" si="16"/>
        <v>458918.82059901283</v>
      </c>
      <c r="P62" s="200">
        <f>SUM(O62:$O$69)</f>
        <v>2711402.6407892704</v>
      </c>
      <c r="Q62" s="201">
        <f t="shared" si="17"/>
        <v>29.126787674252157</v>
      </c>
    </row>
    <row r="63" spans="7:17" x14ac:dyDescent="0.25">
      <c r="G63" s="195" t="s">
        <v>28</v>
      </c>
      <c r="H63" s="196">
        <v>55</v>
      </c>
      <c r="I63" s="196">
        <v>5</v>
      </c>
      <c r="J63" s="197">
        <f t="shared" si="18"/>
        <v>2.5</v>
      </c>
      <c r="K63" s="198">
        <f t="shared" si="14"/>
        <v>9.2055833349606944E-3</v>
      </c>
      <c r="L63" s="199">
        <f t="shared" si="19"/>
        <v>4.4992462028189587E-2</v>
      </c>
      <c r="M63" s="200">
        <f t="shared" si="20"/>
        <v>90477.872383524315</v>
      </c>
      <c r="N63" s="200">
        <f t="shared" si="15"/>
        <v>4070.8222376071008</v>
      </c>
      <c r="O63" s="200">
        <f t="shared" si="16"/>
        <v>442212.30632360379</v>
      </c>
      <c r="P63" s="200">
        <f>SUM(O63:$O$69)</f>
        <v>2252483.8201902583</v>
      </c>
      <c r="Q63" s="201">
        <f t="shared" si="17"/>
        <v>24.895411008807358</v>
      </c>
    </row>
    <row r="64" spans="7:17" x14ac:dyDescent="0.25">
      <c r="G64" s="195" t="s">
        <v>27</v>
      </c>
      <c r="H64" s="196">
        <v>60</v>
      </c>
      <c r="I64" s="196">
        <v>5</v>
      </c>
      <c r="J64" s="197">
        <f t="shared" si="18"/>
        <v>2.5</v>
      </c>
      <c r="K64" s="198">
        <f t="shared" si="14"/>
        <v>1.656497144702684E-2</v>
      </c>
      <c r="L64" s="199">
        <f t="shared" si="19"/>
        <v>7.9531274026641743E-2</v>
      </c>
      <c r="M64" s="200">
        <f t="shared" si="20"/>
        <v>86407.050145917208</v>
      </c>
      <c r="N64" s="200">
        <f t="shared" si="15"/>
        <v>6872.0627829887162</v>
      </c>
      <c r="O64" s="200">
        <f t="shared" si="16"/>
        <v>414855.0937721142</v>
      </c>
      <c r="P64" s="200">
        <f>SUM(O64:$O$69)</f>
        <v>1810271.5138666541</v>
      </c>
      <c r="Q64" s="201">
        <f t="shared" si="17"/>
        <v>20.950507057116457</v>
      </c>
    </row>
    <row r="65" spans="7:17" x14ac:dyDescent="0.25">
      <c r="G65" s="195" t="s">
        <v>26</v>
      </c>
      <c r="H65" s="196">
        <v>65</v>
      </c>
      <c r="I65" s="196">
        <v>5</v>
      </c>
      <c r="J65" s="197">
        <f t="shared" si="18"/>
        <v>2.5</v>
      </c>
      <c r="K65" s="198">
        <f t="shared" si="14"/>
        <v>2.0017530484306573E-2</v>
      </c>
      <c r="L65" s="199">
        <f t="shared" si="19"/>
        <v>9.5317595250013029E-2</v>
      </c>
      <c r="M65" s="200">
        <f t="shared" si="20"/>
        <v>79534.987362928485</v>
      </c>
      <c r="N65" s="200">
        <f t="shared" si="15"/>
        <v>7581.083733674518</v>
      </c>
      <c r="O65" s="200">
        <f t="shared" si="16"/>
        <v>378722.22748045612</v>
      </c>
      <c r="P65" s="200">
        <f>SUM(O65:$O$69)</f>
        <v>1395416.4200945399</v>
      </c>
      <c r="Q65" s="201">
        <f t="shared" si="17"/>
        <v>17.544686512956535</v>
      </c>
    </row>
    <row r="66" spans="7:17" x14ac:dyDescent="0.25">
      <c r="G66" s="195" t="s">
        <v>25</v>
      </c>
      <c r="H66" s="196">
        <v>70</v>
      </c>
      <c r="I66" s="196">
        <v>5</v>
      </c>
      <c r="J66" s="197">
        <f t="shared" si="18"/>
        <v>2.5</v>
      </c>
      <c r="K66" s="198">
        <f t="shared" si="14"/>
        <v>3.2731640896321135E-2</v>
      </c>
      <c r="L66" s="199">
        <f t="shared" si="19"/>
        <v>0.15127916612949208</v>
      </c>
      <c r="M66" s="200">
        <f t="shared" si="20"/>
        <v>71953.903629253968</v>
      </c>
      <c r="N66" s="200">
        <f t="shared" si="15"/>
        <v>10885.126540795374</v>
      </c>
      <c r="O66" s="200">
        <f t="shared" si="16"/>
        <v>332556.70179428137</v>
      </c>
      <c r="P66" s="200">
        <f>SUM(O66:$O$69)</f>
        <v>1016694.1926140839</v>
      </c>
      <c r="Q66" s="201">
        <f t="shared" si="17"/>
        <v>14.129798959242722</v>
      </c>
    </row>
    <row r="67" spans="7:17" x14ac:dyDescent="0.25">
      <c r="G67" s="195" t="s">
        <v>24</v>
      </c>
      <c r="H67" s="196">
        <v>75</v>
      </c>
      <c r="I67" s="196">
        <v>5</v>
      </c>
      <c r="J67" s="197">
        <f t="shared" si="18"/>
        <v>2.5</v>
      </c>
      <c r="K67" s="198">
        <f t="shared" si="14"/>
        <v>4.4656027761256697E-2</v>
      </c>
      <c r="L67" s="199">
        <f t="shared" si="19"/>
        <v>0.20085650468336064</v>
      </c>
      <c r="M67" s="200">
        <f t="shared" si="20"/>
        <v>61068.777088458592</v>
      </c>
      <c r="N67" s="200">
        <f t="shared" si="15"/>
        <v>12266.06111127509</v>
      </c>
      <c r="O67" s="200">
        <f t="shared" si="16"/>
        <v>274678.73266410519</v>
      </c>
      <c r="P67" s="200">
        <f>SUM(O67:$O$69)</f>
        <v>684137.49081980251</v>
      </c>
      <c r="Q67" s="201">
        <f t="shared" si="17"/>
        <v>11.202737690797772</v>
      </c>
    </row>
    <row r="68" spans="7:17" x14ac:dyDescent="0.25">
      <c r="G68" s="195" t="s">
        <v>23</v>
      </c>
      <c r="H68" s="196">
        <v>80</v>
      </c>
      <c r="I68" s="196">
        <v>5</v>
      </c>
      <c r="J68" s="197">
        <f t="shared" si="18"/>
        <v>2.5</v>
      </c>
      <c r="K68" s="198">
        <f t="shared" si="14"/>
        <v>7.6434951191095973E-2</v>
      </c>
      <c r="L68" s="199">
        <f t="shared" si="19"/>
        <v>0.32086206522005667</v>
      </c>
      <c r="M68" s="200">
        <f t="shared" si="20"/>
        <v>48802.715977183499</v>
      </c>
      <c r="N68" s="200">
        <f t="shared" si="15"/>
        <v>15658.940236786953</v>
      </c>
      <c r="O68" s="200">
        <f t="shared" si="16"/>
        <v>204866.22929395011</v>
      </c>
      <c r="P68" s="200">
        <f>SUM(O68:$O$69)</f>
        <v>409458.75815569726</v>
      </c>
      <c r="Q68" s="201">
        <f t="shared" si="17"/>
        <v>8.3900813706173558</v>
      </c>
    </row>
    <row r="69" spans="7:17" ht="15.75" thickBot="1" x14ac:dyDescent="0.3">
      <c r="G69" s="202" t="s">
        <v>22</v>
      </c>
      <c r="H69" s="203">
        <v>85</v>
      </c>
      <c r="I69" s="203" t="s">
        <v>142</v>
      </c>
      <c r="J69" s="204"/>
      <c r="K69" s="205">
        <f t="shared" si="14"/>
        <v>0.16199895433519645</v>
      </c>
      <c r="L69" s="206">
        <v>1</v>
      </c>
      <c r="M69" s="207">
        <f t="shared" si="20"/>
        <v>33143.775740396544</v>
      </c>
      <c r="N69" s="207">
        <f t="shared" si="15"/>
        <v>33143.775740396544</v>
      </c>
      <c r="O69" s="207">
        <f>M69/K69</f>
        <v>204592.52886174718</v>
      </c>
      <c r="P69" s="207">
        <f>SUM(O69:$O$69)</f>
        <v>204592.52886174718</v>
      </c>
      <c r="Q69" s="208">
        <f t="shared" si="17"/>
        <v>6.1728793503868715</v>
      </c>
    </row>
  </sheetData>
  <mergeCells count="4">
    <mergeCell ref="B3:E3"/>
    <mergeCell ref="H3:Q3"/>
    <mergeCell ref="H26:Q26"/>
    <mergeCell ref="H49:Q4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53486-0A5F-44C5-B6E1-880AB6B1CE94}">
  <sheetPr>
    <tabColor rgb="FFCCFF66"/>
  </sheetPr>
  <dimension ref="A1:AG1006"/>
  <sheetViews>
    <sheetView topLeftCell="A23" zoomScale="130" zoomScaleNormal="130" workbookViewId="0">
      <selection activeCell="D43" sqref="D43"/>
    </sheetView>
  </sheetViews>
  <sheetFormatPr baseColWidth="10" defaultColWidth="14" defaultRowHeight="15" x14ac:dyDescent="0.25"/>
  <cols>
    <col min="1" max="1" width="11.140625" customWidth="1"/>
    <col min="2" max="2" width="14.7109375" customWidth="1"/>
    <col min="3" max="3" width="21.28515625" customWidth="1"/>
    <col min="4" max="4" width="14.7109375" customWidth="1"/>
    <col min="5" max="7" width="11.140625" customWidth="1"/>
    <col min="8" max="8" width="14.85546875" customWidth="1"/>
    <col min="9" max="9" width="10.7109375" customWidth="1"/>
    <col min="10" max="10" width="13.28515625" customWidth="1"/>
    <col min="11" max="11" width="11.85546875" customWidth="1"/>
    <col min="12" max="12" width="15.42578125" customWidth="1"/>
    <col min="13" max="19" width="11.140625" customWidth="1"/>
    <col min="20" max="20" width="17.28515625" customWidth="1"/>
    <col min="21" max="33" width="11.140625" customWidth="1"/>
    <col min="34" max="16384" width="14" style="1"/>
  </cols>
  <sheetData>
    <row r="1" spans="1:33" ht="12" customHeight="1" x14ac:dyDescent="0.25">
      <c r="A1" s="1"/>
      <c r="C1" s="209"/>
      <c r="D1" s="209"/>
      <c r="E1" s="209"/>
      <c r="F1" s="209"/>
      <c r="G1" s="209"/>
      <c r="H1" s="209"/>
      <c r="I1" s="209"/>
      <c r="J1" s="209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09"/>
      <c r="AB1" s="209"/>
      <c r="AC1" s="209"/>
      <c r="AD1" s="209"/>
      <c r="AE1" s="209"/>
      <c r="AF1" s="209"/>
      <c r="AG1" s="209"/>
    </row>
    <row r="2" spans="1:33" ht="12" customHeight="1" thickBot="1" x14ac:dyDescent="0.3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09"/>
      <c r="AB2" s="209"/>
      <c r="AC2" s="209"/>
      <c r="AD2" s="209"/>
      <c r="AE2" s="209"/>
      <c r="AF2" s="209"/>
      <c r="AG2" s="209"/>
    </row>
    <row r="3" spans="1:33" ht="15.75" customHeight="1" thickBot="1" x14ac:dyDescent="0.3">
      <c r="A3" s="1"/>
      <c r="B3" s="209"/>
      <c r="C3" s="684" t="s">
        <v>248</v>
      </c>
      <c r="D3" s="685"/>
      <c r="E3" s="209"/>
      <c r="F3" s="209"/>
      <c r="G3" s="209"/>
      <c r="H3" s="209"/>
      <c r="I3" s="209"/>
      <c r="J3" s="209"/>
      <c r="K3" s="1"/>
      <c r="L3" s="1"/>
      <c r="M3" s="1"/>
      <c r="N3" s="686" t="s">
        <v>146</v>
      </c>
      <c r="O3" s="687"/>
      <c r="P3" s="688"/>
      <c r="Q3" s="1"/>
      <c r="R3" s="1"/>
      <c r="S3" s="689" t="s">
        <v>147</v>
      </c>
      <c r="T3" s="690"/>
      <c r="U3" s="691"/>
      <c r="V3" s="1"/>
      <c r="W3" s="1"/>
      <c r="X3" s="689" t="s">
        <v>148</v>
      </c>
      <c r="Y3" s="690"/>
      <c r="Z3" s="691"/>
      <c r="AA3" s="209"/>
      <c r="AB3" s="209"/>
      <c r="AC3" s="692" t="s">
        <v>149</v>
      </c>
      <c r="AD3" s="690"/>
      <c r="AE3" s="691"/>
      <c r="AF3" s="209"/>
      <c r="AG3" s="209"/>
    </row>
    <row r="4" spans="1:33" ht="12" customHeight="1" x14ac:dyDescent="0.25">
      <c r="A4" s="1"/>
      <c r="B4" s="209"/>
      <c r="C4" s="210" t="s">
        <v>118</v>
      </c>
      <c r="D4" s="211">
        <v>2010</v>
      </c>
      <c r="E4" s="209"/>
      <c r="F4" s="209"/>
      <c r="G4" s="209"/>
      <c r="H4" s="209"/>
      <c r="I4" s="209"/>
      <c r="J4" s="209"/>
      <c r="K4" s="1"/>
      <c r="L4" s="1"/>
      <c r="M4" s="1"/>
      <c r="N4" s="212" t="s">
        <v>132</v>
      </c>
      <c r="O4" s="213" t="s">
        <v>133</v>
      </c>
      <c r="P4" s="214">
        <v>2010</v>
      </c>
      <c r="Q4" s="1"/>
      <c r="R4" s="1"/>
      <c r="S4" s="215" t="s">
        <v>132</v>
      </c>
      <c r="T4" s="216" t="s">
        <v>133</v>
      </c>
      <c r="U4" s="217">
        <v>2010</v>
      </c>
      <c r="V4" s="1"/>
      <c r="W4" s="1"/>
      <c r="X4" s="215" t="s">
        <v>132</v>
      </c>
      <c r="Y4" s="216" t="s">
        <v>133</v>
      </c>
      <c r="Z4" s="217">
        <v>2010</v>
      </c>
      <c r="AA4" s="209"/>
      <c r="AB4" s="209"/>
      <c r="AC4" s="215" t="s">
        <v>132</v>
      </c>
      <c r="AD4" s="216" t="s">
        <v>133</v>
      </c>
      <c r="AE4" s="218" t="s">
        <v>150</v>
      </c>
      <c r="AF4" s="209"/>
      <c r="AG4" s="209"/>
    </row>
    <row r="5" spans="1:33" ht="12" customHeight="1" x14ac:dyDescent="0.25">
      <c r="A5" s="1"/>
      <c r="B5" s="219" t="s">
        <v>151</v>
      </c>
      <c r="C5" s="220" t="s">
        <v>152</v>
      </c>
      <c r="D5" s="221">
        <f>'Mortalidad Infantil'!C13</f>
        <v>8.9226380371996653E-3</v>
      </c>
      <c r="E5" s="209"/>
      <c r="F5" s="209"/>
      <c r="G5" s="209"/>
      <c r="H5" s="209"/>
      <c r="I5" s="209"/>
      <c r="J5" s="209"/>
      <c r="K5" s="1"/>
      <c r="L5" s="1"/>
      <c r="M5" s="1"/>
      <c r="N5" s="212">
        <v>0</v>
      </c>
      <c r="O5" s="213">
        <v>1</v>
      </c>
      <c r="P5" s="222">
        <f>D5</f>
        <v>8.9226380371996653E-3</v>
      </c>
      <c r="Q5" s="1"/>
      <c r="R5" s="1"/>
      <c r="S5" s="223">
        <v>0</v>
      </c>
      <c r="T5" s="224">
        <v>1</v>
      </c>
      <c r="U5" s="225">
        <v>1</v>
      </c>
      <c r="V5" s="1">
        <v>1</v>
      </c>
      <c r="W5" s="1"/>
      <c r="X5" s="223">
        <v>0</v>
      </c>
      <c r="Y5" s="224">
        <v>1</v>
      </c>
      <c r="Z5" s="226"/>
      <c r="AA5" s="209"/>
      <c r="AB5" s="209"/>
      <c r="AC5" s="223"/>
      <c r="AD5" s="224"/>
      <c r="AE5" s="227"/>
      <c r="AF5" s="209"/>
      <c r="AG5" s="209"/>
    </row>
    <row r="6" spans="1:33" ht="12" customHeight="1" x14ac:dyDescent="0.25">
      <c r="A6" s="1"/>
      <c r="B6" s="209"/>
      <c r="C6" s="228" t="s">
        <v>122</v>
      </c>
      <c r="D6" s="229">
        <f>Mortalidad!D16</f>
        <v>5.2462050778538216E-4</v>
      </c>
      <c r="E6" s="209"/>
      <c r="F6" s="209"/>
      <c r="G6" s="209"/>
      <c r="H6" s="209"/>
      <c r="I6" s="209"/>
      <c r="J6" s="209"/>
      <c r="K6" s="1"/>
      <c r="L6" s="1"/>
      <c r="M6" s="1"/>
      <c r="N6" s="212">
        <v>1</v>
      </c>
      <c r="O6" s="213">
        <v>4</v>
      </c>
      <c r="P6" s="230">
        <f>(4*D6)/(1+(4-1.4)*D6)</f>
        <v>2.095623572674188E-3</v>
      </c>
      <c r="Q6" s="1"/>
      <c r="R6" s="1"/>
      <c r="S6" s="223">
        <v>1</v>
      </c>
      <c r="T6" s="224">
        <v>4</v>
      </c>
      <c r="U6" s="231">
        <f t="shared" ref="U6:U23" si="0">U5-U5*P5</f>
        <v>0.99107736196280038</v>
      </c>
      <c r="V6" s="1">
        <v>0.99406123726602591</v>
      </c>
      <c r="W6" s="1"/>
      <c r="X6" s="223">
        <v>1</v>
      </c>
      <c r="Y6" s="224">
        <v>4</v>
      </c>
      <c r="Z6" s="226">
        <f t="shared" ref="Z6:Z23" si="1">(1/2)*LN((1-U6)/U6)</f>
        <v>-2.3551004744389359</v>
      </c>
      <c r="AA6" s="209"/>
      <c r="AB6" s="209"/>
      <c r="AC6" s="223">
        <v>1</v>
      </c>
      <c r="AD6" s="224">
        <v>4</v>
      </c>
      <c r="AE6" s="227">
        <v>-1.305115</v>
      </c>
      <c r="AF6" s="209"/>
      <c r="AG6" s="209"/>
    </row>
    <row r="7" spans="1:33" ht="12" customHeight="1" x14ac:dyDescent="0.25">
      <c r="A7" s="1"/>
      <c r="B7" s="209"/>
      <c r="C7" s="228" t="s">
        <v>38</v>
      </c>
      <c r="D7" s="229">
        <f>Mortalidad!D17</f>
        <v>2.5369243001238385E-4</v>
      </c>
      <c r="E7" s="209"/>
      <c r="F7" s="209"/>
      <c r="G7" s="209"/>
      <c r="H7" s="209"/>
      <c r="I7" s="209"/>
      <c r="J7" s="209"/>
      <c r="K7" s="1"/>
      <c r="L7" s="1"/>
      <c r="M7" s="1"/>
      <c r="N7" s="212">
        <v>5</v>
      </c>
      <c r="O7" s="213">
        <v>5</v>
      </c>
      <c r="P7" s="230">
        <f t="shared" ref="P7:P22" si="2">(5*D7)/(1+(5/2)*D7)</f>
        <v>1.267658161863149E-3</v>
      </c>
      <c r="Q7" s="1"/>
      <c r="R7" s="1"/>
      <c r="S7" s="223">
        <v>5</v>
      </c>
      <c r="T7" s="224">
        <v>5</v>
      </c>
      <c r="U7" s="231">
        <f t="shared" si="0"/>
        <v>0.98900043688072736</v>
      </c>
      <c r="V7" s="1">
        <v>0.98863168138257329</v>
      </c>
      <c r="W7" s="1"/>
      <c r="X7" s="223">
        <v>5</v>
      </c>
      <c r="Y7" s="224">
        <v>5</v>
      </c>
      <c r="Z7" s="226">
        <f t="shared" si="1"/>
        <v>-2.2494196088912943</v>
      </c>
      <c r="AA7" s="209"/>
      <c r="AB7" s="209"/>
      <c r="AC7" s="223">
        <v>5</v>
      </c>
      <c r="AD7" s="224">
        <v>5</v>
      </c>
      <c r="AE7" s="227">
        <v>-1.0789390000000001</v>
      </c>
      <c r="AF7" s="209"/>
      <c r="AG7" s="209"/>
    </row>
    <row r="8" spans="1:33" ht="12" customHeight="1" x14ac:dyDescent="0.25">
      <c r="A8" s="1"/>
      <c r="B8" s="209"/>
      <c r="C8" s="228" t="s">
        <v>37</v>
      </c>
      <c r="D8" s="229">
        <f>Mortalidad!D18</f>
        <v>2.0097258233124307E-4</v>
      </c>
      <c r="E8" s="209"/>
      <c r="F8" s="209"/>
      <c r="G8" s="209"/>
      <c r="H8" s="209"/>
      <c r="I8" s="209"/>
      <c r="J8" s="209"/>
      <c r="K8" s="1"/>
      <c r="L8" s="1"/>
      <c r="M8" s="1"/>
      <c r="N8" s="212">
        <v>10</v>
      </c>
      <c r="O8" s="213">
        <v>5</v>
      </c>
      <c r="P8" s="230">
        <f t="shared" si="2"/>
        <v>1.0043582904581674E-3</v>
      </c>
      <c r="Q8" s="1"/>
      <c r="R8" s="1"/>
      <c r="S8" s="223">
        <v>10</v>
      </c>
      <c r="T8" s="224">
        <v>5</v>
      </c>
      <c r="U8" s="231">
        <f t="shared" si="0"/>
        <v>0.9877467224048293</v>
      </c>
      <c r="V8" s="1">
        <v>0.98705713533946449</v>
      </c>
      <c r="W8" s="1"/>
      <c r="X8" s="223">
        <v>10</v>
      </c>
      <c r="Y8" s="224">
        <v>5</v>
      </c>
      <c r="Z8" s="226">
        <f t="shared" si="1"/>
        <v>-2.1948164255248139</v>
      </c>
      <c r="AA8" s="209"/>
      <c r="AB8" s="209"/>
      <c r="AC8" s="223">
        <v>10</v>
      </c>
      <c r="AD8" s="224">
        <v>5</v>
      </c>
      <c r="AE8" s="227">
        <v>-1.0335840000000001</v>
      </c>
      <c r="AF8" s="209"/>
      <c r="AG8" s="209"/>
    </row>
    <row r="9" spans="1:33" ht="12" customHeight="1" x14ac:dyDescent="0.25">
      <c r="A9" s="1"/>
      <c r="B9" s="209"/>
      <c r="C9" s="228" t="s">
        <v>36</v>
      </c>
      <c r="D9" s="229">
        <f>Mortalidad!D19</f>
        <v>3.9226102862599581E-4</v>
      </c>
      <c r="E9" s="209"/>
      <c r="F9" s="209"/>
      <c r="G9" s="209"/>
      <c r="H9" s="209"/>
      <c r="I9" s="209"/>
      <c r="J9" s="209"/>
      <c r="K9" s="1"/>
      <c r="L9" s="1"/>
      <c r="M9" s="1"/>
      <c r="N9" s="212">
        <v>15</v>
      </c>
      <c r="O9" s="213">
        <v>5</v>
      </c>
      <c r="P9" s="230">
        <f t="shared" si="2"/>
        <v>1.9593836684967856E-3</v>
      </c>
      <c r="Q9" s="1"/>
      <c r="R9" s="1"/>
      <c r="S9" s="223">
        <v>15</v>
      </c>
      <c r="T9" s="224">
        <v>5</v>
      </c>
      <c r="U9" s="231">
        <f t="shared" si="0"/>
        <v>0.9867546707953091</v>
      </c>
      <c r="V9" s="1">
        <v>0.98607350746821987</v>
      </c>
      <c r="W9" s="1"/>
      <c r="X9" s="223">
        <v>15</v>
      </c>
      <c r="Y9" s="224">
        <v>5</v>
      </c>
      <c r="Z9" s="226">
        <f t="shared" si="1"/>
        <v>-2.1553882353073375</v>
      </c>
      <c r="AA9" s="209"/>
      <c r="AB9" s="209"/>
      <c r="AC9" s="223">
        <v>15</v>
      </c>
      <c r="AD9" s="224">
        <v>5</v>
      </c>
      <c r="AE9" s="227">
        <v>-1.0079389999999999</v>
      </c>
      <c r="AF9" s="209"/>
      <c r="AG9" s="209"/>
    </row>
    <row r="10" spans="1:33" ht="12" customHeight="1" x14ac:dyDescent="0.25">
      <c r="A10" s="1"/>
      <c r="B10" s="209"/>
      <c r="C10" s="228" t="s">
        <v>35</v>
      </c>
      <c r="D10" s="229">
        <f>Mortalidad!D20</f>
        <v>5.3155181840153611E-4</v>
      </c>
      <c r="E10" s="209"/>
      <c r="F10" s="209"/>
      <c r="G10" s="209"/>
      <c r="H10" s="209"/>
      <c r="I10" s="209"/>
      <c r="J10" s="209"/>
      <c r="K10" s="1"/>
      <c r="L10" s="1"/>
      <c r="M10" s="1"/>
      <c r="N10" s="212">
        <v>20</v>
      </c>
      <c r="O10" s="213">
        <v>5</v>
      </c>
      <c r="P10" s="230">
        <f t="shared" si="2"/>
        <v>2.6542319374756192E-3</v>
      </c>
      <c r="Q10" s="1"/>
      <c r="R10" s="1"/>
      <c r="S10" s="223">
        <v>20</v>
      </c>
      <c r="T10" s="224">
        <v>5</v>
      </c>
      <c r="U10" s="231">
        <f t="shared" si="0"/>
        <v>0.98482123980853986</v>
      </c>
      <c r="V10" s="1">
        <v>0.98473413988136893</v>
      </c>
      <c r="W10" s="1"/>
      <c r="X10" s="223">
        <v>20</v>
      </c>
      <c r="Y10" s="224">
        <v>5</v>
      </c>
      <c r="Z10" s="226">
        <f t="shared" si="1"/>
        <v>-2.0862815237295704</v>
      </c>
      <c r="AA10" s="209"/>
      <c r="AB10" s="209"/>
      <c r="AC10" s="223">
        <v>20</v>
      </c>
      <c r="AD10" s="224">
        <v>5</v>
      </c>
      <c r="AE10" s="227">
        <v>-0.97575199999999995</v>
      </c>
      <c r="AF10" s="209"/>
      <c r="AG10" s="209"/>
    </row>
    <row r="11" spans="1:33" ht="12" customHeight="1" x14ac:dyDescent="0.25">
      <c r="A11" s="1"/>
      <c r="B11" s="209"/>
      <c r="C11" s="228" t="s">
        <v>34</v>
      </c>
      <c r="D11" s="229">
        <f>Mortalidad!D21</f>
        <v>6.9260579920182711E-4</v>
      </c>
      <c r="E11" s="209"/>
      <c r="F11" s="209"/>
      <c r="G11" s="209"/>
      <c r="H11" s="209"/>
      <c r="I11" s="209"/>
      <c r="J11" s="209"/>
      <c r="K11" s="1"/>
      <c r="L11" s="1"/>
      <c r="M11" s="1"/>
      <c r="N11" s="212">
        <v>25</v>
      </c>
      <c r="O11" s="213">
        <v>5</v>
      </c>
      <c r="P11" s="230">
        <f t="shared" si="2"/>
        <v>3.4570430758031558E-3</v>
      </c>
      <c r="Q11" s="1"/>
      <c r="R11" s="1"/>
      <c r="S11" s="223">
        <v>25</v>
      </c>
      <c r="T11" s="224">
        <v>5</v>
      </c>
      <c r="U11" s="231">
        <f t="shared" si="0"/>
        <v>0.98220729582113575</v>
      </c>
      <c r="V11" s="1">
        <v>0.98258284387735906</v>
      </c>
      <c r="W11" s="1"/>
      <c r="X11" s="223">
        <v>25</v>
      </c>
      <c r="Y11" s="224">
        <v>5</v>
      </c>
      <c r="Z11" s="226">
        <f t="shared" si="1"/>
        <v>-2.005506942967223</v>
      </c>
      <c r="AA11" s="209"/>
      <c r="AB11" s="209"/>
      <c r="AC11" s="223">
        <v>25</v>
      </c>
      <c r="AD11" s="224">
        <v>5</v>
      </c>
      <c r="AE11" s="227">
        <v>-0.92945900000000004</v>
      </c>
      <c r="AF11" s="209"/>
      <c r="AG11" s="209"/>
    </row>
    <row r="12" spans="1:33" ht="12" customHeight="1" x14ac:dyDescent="0.25">
      <c r="A12" s="1"/>
      <c r="B12" s="209"/>
      <c r="C12" s="228" t="s">
        <v>33</v>
      </c>
      <c r="D12" s="229">
        <f>Mortalidad!D22</f>
        <v>9.3765053487448503E-4</v>
      </c>
      <c r="E12" s="209"/>
      <c r="F12" s="209"/>
      <c r="G12" s="209"/>
      <c r="H12" s="209"/>
      <c r="I12" s="209"/>
      <c r="J12" s="209"/>
      <c r="K12" s="1"/>
      <c r="L12" s="1"/>
      <c r="M12" s="1"/>
      <c r="N12" s="212">
        <v>30</v>
      </c>
      <c r="O12" s="213">
        <v>5</v>
      </c>
      <c r="P12" s="230">
        <f t="shared" si="2"/>
        <v>4.6772885191680253E-3</v>
      </c>
      <c r="Q12" s="1"/>
      <c r="R12" s="1"/>
      <c r="S12" s="223">
        <v>30</v>
      </c>
      <c r="T12" s="224">
        <v>5</v>
      </c>
      <c r="U12" s="231">
        <f t="shared" si="0"/>
        <v>0.97881176289011396</v>
      </c>
      <c r="V12" s="1">
        <v>0.97960162661532568</v>
      </c>
      <c r="W12" s="1"/>
      <c r="X12" s="223">
        <v>30</v>
      </c>
      <c r="Y12" s="224">
        <v>5</v>
      </c>
      <c r="Z12" s="226">
        <f t="shared" si="1"/>
        <v>-1.9164465873891317</v>
      </c>
      <c r="AA12" s="209"/>
      <c r="AB12" s="209"/>
      <c r="AC12" s="223">
        <v>30</v>
      </c>
      <c r="AD12" s="224">
        <v>5</v>
      </c>
      <c r="AE12" s="227">
        <v>-0.87383500000000003</v>
      </c>
      <c r="AF12" s="209"/>
      <c r="AG12" s="209"/>
    </row>
    <row r="13" spans="1:33" ht="12" customHeight="1" x14ac:dyDescent="0.25">
      <c r="A13" s="1"/>
      <c r="B13" s="209"/>
      <c r="C13" s="228" t="s">
        <v>32</v>
      </c>
      <c r="D13" s="229">
        <f>Mortalidad!D23</f>
        <v>8.9026544148352205E-4</v>
      </c>
      <c r="E13" s="209"/>
      <c r="F13" s="209"/>
      <c r="G13" s="209"/>
      <c r="H13" s="209"/>
      <c r="I13" s="209"/>
      <c r="J13" s="209"/>
      <c r="K13" s="1"/>
      <c r="L13" s="1"/>
      <c r="M13" s="1"/>
      <c r="N13" s="212">
        <v>35</v>
      </c>
      <c r="O13" s="213">
        <v>5</v>
      </c>
      <c r="P13" s="230">
        <f t="shared" si="2"/>
        <v>4.4414420514956154E-3</v>
      </c>
      <c r="Q13" s="1"/>
      <c r="R13" s="1"/>
      <c r="S13" s="223">
        <v>35</v>
      </c>
      <c r="T13" s="224">
        <v>5</v>
      </c>
      <c r="U13" s="231">
        <f t="shared" si="0"/>
        <v>0.97423357786912146</v>
      </c>
      <c r="V13" s="1">
        <v>0.97568086478012117</v>
      </c>
      <c r="W13" s="1"/>
      <c r="X13" s="223">
        <v>35</v>
      </c>
      <c r="Y13" s="224">
        <v>5</v>
      </c>
      <c r="Z13" s="226">
        <f t="shared" si="1"/>
        <v>-1.8162894557059417</v>
      </c>
      <c r="AA13" s="209"/>
      <c r="AB13" s="209"/>
      <c r="AC13" s="223">
        <v>35</v>
      </c>
      <c r="AD13" s="224">
        <v>5</v>
      </c>
      <c r="AE13" s="227">
        <v>-0.811724</v>
      </c>
      <c r="AF13" s="209"/>
      <c r="AG13" s="209"/>
    </row>
    <row r="14" spans="1:33" ht="12" customHeight="1" x14ac:dyDescent="0.25">
      <c r="A14" s="1"/>
      <c r="B14" s="209"/>
      <c r="C14" s="228" t="s">
        <v>31</v>
      </c>
      <c r="D14" s="229">
        <f>Mortalidad!D24</f>
        <v>1.4994418923425469E-3</v>
      </c>
      <c r="E14" s="209"/>
      <c r="F14" s="209"/>
      <c r="G14" s="209"/>
      <c r="H14" s="209"/>
      <c r="I14" s="209"/>
      <c r="J14" s="209"/>
      <c r="K14" s="1"/>
      <c r="L14" s="1"/>
      <c r="M14" s="1"/>
      <c r="N14" s="212">
        <v>40</v>
      </c>
      <c r="O14" s="213">
        <v>5</v>
      </c>
      <c r="P14" s="230">
        <f t="shared" si="2"/>
        <v>7.469210344479657E-3</v>
      </c>
      <c r="Q14" s="1"/>
      <c r="R14" s="1"/>
      <c r="S14" s="223">
        <v>40</v>
      </c>
      <c r="T14" s="224">
        <v>5</v>
      </c>
      <c r="U14" s="231">
        <f t="shared" si="0"/>
        <v>0.96990657588839446</v>
      </c>
      <c r="V14" s="1">
        <v>0.9704941730867479</v>
      </c>
      <c r="W14" s="1"/>
      <c r="X14" s="223">
        <v>40</v>
      </c>
      <c r="Y14" s="224">
        <v>5</v>
      </c>
      <c r="Z14" s="226">
        <f t="shared" si="1"/>
        <v>-1.7364465367538142</v>
      </c>
      <c r="AA14" s="209"/>
      <c r="AB14" s="209"/>
      <c r="AC14" s="223">
        <v>40</v>
      </c>
      <c r="AD14" s="224">
        <v>5</v>
      </c>
      <c r="AE14" s="227">
        <v>-0.74310699999999996</v>
      </c>
      <c r="AF14" s="209"/>
      <c r="AG14" s="209"/>
    </row>
    <row r="15" spans="1:33" ht="12" customHeight="1" x14ac:dyDescent="0.25">
      <c r="A15" s="1"/>
      <c r="B15" s="209"/>
      <c r="C15" s="228" t="s">
        <v>30</v>
      </c>
      <c r="D15" s="229">
        <f>Mortalidad!D25</f>
        <v>2.6359763072901906E-3</v>
      </c>
      <c r="E15" s="209"/>
      <c r="F15" s="209"/>
      <c r="G15" s="209"/>
      <c r="H15" s="209"/>
      <c r="I15" s="209"/>
      <c r="J15" s="209"/>
      <c r="K15" s="1"/>
      <c r="L15" s="1"/>
      <c r="M15" s="1"/>
      <c r="N15" s="212">
        <v>45</v>
      </c>
      <c r="O15" s="213">
        <v>5</v>
      </c>
      <c r="P15" s="230">
        <f t="shared" si="2"/>
        <v>1.3093595517547215E-2</v>
      </c>
      <c r="Q15" s="1"/>
      <c r="R15" s="1"/>
      <c r="S15" s="223">
        <v>45</v>
      </c>
      <c r="T15" s="224">
        <v>5</v>
      </c>
      <c r="U15" s="231">
        <f t="shared" si="0"/>
        <v>0.96266213965859004</v>
      </c>
      <c r="V15" s="1">
        <v>0.9635917503048318</v>
      </c>
      <c r="W15" s="1"/>
      <c r="X15" s="223">
        <v>45</v>
      </c>
      <c r="Y15" s="224">
        <v>5</v>
      </c>
      <c r="Z15" s="226">
        <f t="shared" si="1"/>
        <v>-1.6248473371711174</v>
      </c>
      <c r="AA15" s="209"/>
      <c r="AB15" s="209"/>
      <c r="AC15" s="223">
        <v>45</v>
      </c>
      <c r="AD15" s="224">
        <v>5</v>
      </c>
      <c r="AE15" s="227">
        <v>-0.66803400000000002</v>
      </c>
      <c r="AF15" s="209"/>
      <c r="AG15" s="209"/>
    </row>
    <row r="16" spans="1:33" ht="12" customHeight="1" x14ac:dyDescent="0.25">
      <c r="A16" s="1"/>
      <c r="B16" s="209"/>
      <c r="C16" s="228" t="s">
        <v>29</v>
      </c>
      <c r="D16" s="229">
        <f>Mortalidad!D26</f>
        <v>4.8021814024331692E-3</v>
      </c>
      <c r="E16" s="209"/>
      <c r="F16" s="209"/>
      <c r="G16" s="209"/>
      <c r="H16" s="209"/>
      <c r="I16" s="209"/>
      <c r="J16" s="209"/>
      <c r="K16" s="1"/>
      <c r="L16" s="1"/>
      <c r="M16" s="1"/>
      <c r="N16" s="212">
        <v>50</v>
      </c>
      <c r="O16" s="213">
        <v>5</v>
      </c>
      <c r="P16" s="230">
        <f t="shared" si="2"/>
        <v>2.372606484380128E-2</v>
      </c>
      <c r="Q16" s="1"/>
      <c r="R16" s="1"/>
      <c r="S16" s="223">
        <v>50</v>
      </c>
      <c r="T16" s="224">
        <v>5</v>
      </c>
      <c r="U16" s="231">
        <f t="shared" si="0"/>
        <v>0.95005743098184392</v>
      </c>
      <c r="V16" s="1">
        <v>0.9541474023964297</v>
      </c>
      <c r="W16" s="1"/>
      <c r="X16" s="223">
        <v>50</v>
      </c>
      <c r="Y16" s="224">
        <v>5</v>
      </c>
      <c r="Z16" s="226">
        <f t="shared" si="1"/>
        <v>-1.472824355405137</v>
      </c>
      <c r="AA16" s="209"/>
      <c r="AB16" s="209"/>
      <c r="AC16" s="223">
        <v>50</v>
      </c>
      <c r="AD16" s="224">
        <v>5</v>
      </c>
      <c r="AE16" s="227">
        <v>-0.58496800000000004</v>
      </c>
      <c r="AF16" s="209"/>
      <c r="AG16" s="209"/>
    </row>
    <row r="17" spans="1:33" ht="12" customHeight="1" x14ac:dyDescent="0.25">
      <c r="A17" s="1"/>
      <c r="B17" s="209"/>
      <c r="C17" s="228" t="s">
        <v>28</v>
      </c>
      <c r="D17" s="229">
        <f>Mortalidad!D27</f>
        <v>6.728915109437337E-3</v>
      </c>
      <c r="E17" s="209"/>
      <c r="F17" s="209"/>
      <c r="G17" s="209"/>
      <c r="H17" s="209"/>
      <c r="I17" s="209"/>
      <c r="J17" s="209"/>
      <c r="K17" s="1"/>
      <c r="L17" s="1"/>
      <c r="M17" s="1"/>
      <c r="N17" s="212">
        <v>55</v>
      </c>
      <c r="O17" s="213">
        <v>5</v>
      </c>
      <c r="P17" s="230">
        <f t="shared" si="2"/>
        <v>3.308796035623289E-2</v>
      </c>
      <c r="Q17" s="1"/>
      <c r="R17" s="1"/>
      <c r="S17" s="223">
        <v>55</v>
      </c>
      <c r="T17" s="224">
        <v>5</v>
      </c>
      <c r="U17" s="231">
        <f t="shared" si="0"/>
        <v>0.92751630676903341</v>
      </c>
      <c r="V17" s="1">
        <v>0.94048890291018439</v>
      </c>
      <c r="W17" s="1"/>
      <c r="X17" s="223">
        <v>55</v>
      </c>
      <c r="Y17" s="224">
        <v>5</v>
      </c>
      <c r="Z17" s="226">
        <f t="shared" si="1"/>
        <v>-1.2745743800696219</v>
      </c>
      <c r="AA17" s="209"/>
      <c r="AB17" s="209"/>
      <c r="AC17" s="223">
        <v>55</v>
      </c>
      <c r="AD17" s="224">
        <v>5</v>
      </c>
      <c r="AE17" s="227">
        <v>-0.489929</v>
      </c>
      <c r="AF17" s="209"/>
      <c r="AG17" s="209"/>
    </row>
    <row r="18" spans="1:33" ht="12" customHeight="1" x14ac:dyDescent="0.25">
      <c r="A18" s="1"/>
      <c r="B18" s="209"/>
      <c r="C18" s="228" t="s">
        <v>27</v>
      </c>
      <c r="D18" s="229">
        <f>Mortalidad!D28</f>
        <v>9.9398142919226197E-3</v>
      </c>
      <c r="E18" s="209"/>
      <c r="F18" s="209"/>
      <c r="G18" s="209"/>
      <c r="H18" s="209"/>
      <c r="I18" s="209"/>
      <c r="J18" s="209"/>
      <c r="K18" s="1"/>
      <c r="L18" s="1"/>
      <c r="M18" s="1"/>
      <c r="N18" s="212">
        <v>60</v>
      </c>
      <c r="O18" s="213">
        <v>5</v>
      </c>
      <c r="P18" s="230">
        <f t="shared" si="2"/>
        <v>4.8494017635693068E-2</v>
      </c>
      <c r="Q18" s="1"/>
      <c r="R18" s="1"/>
      <c r="S18" s="223">
        <v>60</v>
      </c>
      <c r="T18" s="224">
        <v>5</v>
      </c>
      <c r="U18" s="231">
        <f t="shared" si="0"/>
        <v>0.89682668398090004</v>
      </c>
      <c r="V18" s="1">
        <v>0.91871540188762568</v>
      </c>
      <c r="W18" s="1"/>
      <c r="X18" s="223">
        <v>60</v>
      </c>
      <c r="Y18" s="224">
        <v>5</v>
      </c>
      <c r="Z18" s="226">
        <f t="shared" si="1"/>
        <v>-1.0812261860350592</v>
      </c>
      <c r="AA18" s="209"/>
      <c r="AB18" s="209"/>
      <c r="AC18" s="223">
        <v>60</v>
      </c>
      <c r="AD18" s="224">
        <v>5</v>
      </c>
      <c r="AE18" s="227">
        <v>-0.37414199999999997</v>
      </c>
      <c r="AF18" s="209"/>
      <c r="AG18" s="209"/>
    </row>
    <row r="19" spans="1:33" ht="12" customHeight="1" x14ac:dyDescent="0.25">
      <c r="A19" s="1"/>
      <c r="B19" s="209"/>
      <c r="C19" s="228" t="s">
        <v>26</v>
      </c>
      <c r="D19" s="229">
        <f>Mortalidad!D29</f>
        <v>1.475905367565899E-2</v>
      </c>
      <c r="E19" s="209"/>
      <c r="F19" s="209"/>
      <c r="G19" s="209"/>
      <c r="H19" s="209"/>
      <c r="I19" s="209"/>
      <c r="J19" s="209"/>
      <c r="K19" s="1"/>
      <c r="L19" s="1"/>
      <c r="M19" s="1"/>
      <c r="N19" s="212">
        <v>65</v>
      </c>
      <c r="O19" s="213">
        <v>5</v>
      </c>
      <c r="P19" s="230">
        <f t="shared" si="2"/>
        <v>7.1169289952139544E-2</v>
      </c>
      <c r="Q19" s="1"/>
      <c r="R19" s="1"/>
      <c r="S19" s="223">
        <v>65</v>
      </c>
      <c r="T19" s="224">
        <v>5</v>
      </c>
      <c r="U19" s="231">
        <f t="shared" si="0"/>
        <v>0.85333595495177017</v>
      </c>
      <c r="V19" s="1">
        <v>0.88408278332411716</v>
      </c>
      <c r="W19" s="1"/>
      <c r="X19" s="223">
        <v>65</v>
      </c>
      <c r="Y19" s="224">
        <v>5</v>
      </c>
      <c r="Z19" s="226">
        <f t="shared" si="1"/>
        <v>-0.88050437879830101</v>
      </c>
      <c r="AA19" s="209"/>
      <c r="AB19" s="209"/>
      <c r="AC19" s="223">
        <v>65</v>
      </c>
      <c r="AD19" s="224">
        <v>5</v>
      </c>
      <c r="AE19" s="227">
        <v>-0.23827699999999999</v>
      </c>
      <c r="AF19" s="209"/>
      <c r="AG19" s="209"/>
    </row>
    <row r="20" spans="1:33" ht="12" customHeight="1" x14ac:dyDescent="0.25">
      <c r="A20" s="1"/>
      <c r="B20" s="209"/>
      <c r="C20" s="228" t="s">
        <v>25</v>
      </c>
      <c r="D20" s="229">
        <f>Mortalidad!D30</f>
        <v>2.2366992904581114E-2</v>
      </c>
      <c r="E20" s="209"/>
      <c r="F20" s="209"/>
      <c r="G20" s="209"/>
      <c r="H20" s="209"/>
      <c r="I20" s="209"/>
      <c r="J20" s="209"/>
      <c r="K20" s="1"/>
      <c r="L20" s="1"/>
      <c r="M20" s="1"/>
      <c r="N20" s="212">
        <v>70</v>
      </c>
      <c r="O20" s="213">
        <v>5</v>
      </c>
      <c r="P20" s="230">
        <f t="shared" si="2"/>
        <v>0.10591259866574916</v>
      </c>
      <c r="Q20" s="1"/>
      <c r="R20" s="1"/>
      <c r="S20" s="223">
        <v>70</v>
      </c>
      <c r="T20" s="224">
        <v>5</v>
      </c>
      <c r="U20" s="231">
        <f t="shared" si="0"/>
        <v>0.79260464094722172</v>
      </c>
      <c r="V20" s="1">
        <v>0.82461314145177667</v>
      </c>
      <c r="W20" s="1"/>
      <c r="X20" s="223">
        <v>70</v>
      </c>
      <c r="Y20" s="224">
        <v>5</v>
      </c>
      <c r="Z20" s="226">
        <f t="shared" si="1"/>
        <v>-0.67034880866740565</v>
      </c>
      <c r="AA20" s="209"/>
      <c r="AB20" s="209"/>
      <c r="AC20" s="223">
        <v>70</v>
      </c>
      <c r="AD20" s="224">
        <v>5</v>
      </c>
      <c r="AE20" s="227">
        <v>-7.1183999999999997E-2</v>
      </c>
      <c r="AF20" s="209"/>
      <c r="AG20" s="209"/>
    </row>
    <row r="21" spans="1:33" ht="12" customHeight="1" x14ac:dyDescent="0.25">
      <c r="A21" s="1"/>
      <c r="B21" s="209"/>
      <c r="C21" s="228" t="s">
        <v>24</v>
      </c>
      <c r="D21" s="229">
        <f>Mortalidad!D31</f>
        <v>3.8688990341489732E-2</v>
      </c>
      <c r="E21" s="209"/>
      <c r="F21" s="209"/>
      <c r="G21" s="209"/>
      <c r="H21" s="209"/>
      <c r="I21" s="209"/>
      <c r="J21" s="209"/>
      <c r="K21" s="1"/>
      <c r="L21" s="1"/>
      <c r="M21" s="1"/>
      <c r="N21" s="212">
        <v>75</v>
      </c>
      <c r="O21" s="213">
        <v>5</v>
      </c>
      <c r="P21" s="230">
        <f t="shared" si="2"/>
        <v>0.176384596802272</v>
      </c>
      <c r="Q21" s="1"/>
      <c r="R21" s="1"/>
      <c r="S21" s="223">
        <v>75</v>
      </c>
      <c r="T21" s="224">
        <v>5</v>
      </c>
      <c r="U21" s="231">
        <f t="shared" si="0"/>
        <v>0.70865782370996844</v>
      </c>
      <c r="V21" s="1">
        <v>0.7150469498220613</v>
      </c>
      <c r="W21" s="1"/>
      <c r="X21" s="223">
        <v>75</v>
      </c>
      <c r="Y21" s="224">
        <v>5</v>
      </c>
      <c r="Z21" s="226">
        <f t="shared" si="1"/>
        <v>-0.44443717596443022</v>
      </c>
      <c r="AA21" s="209"/>
      <c r="AB21" s="209"/>
      <c r="AC21" s="223">
        <v>75</v>
      </c>
      <c r="AD21" s="224">
        <v>5</v>
      </c>
      <c r="AE21" s="227">
        <v>0.14569699999999999</v>
      </c>
      <c r="AF21" s="209"/>
      <c r="AG21" s="209"/>
    </row>
    <row r="22" spans="1:33" ht="12" customHeight="1" x14ac:dyDescent="0.25">
      <c r="A22" s="1"/>
      <c r="B22" s="209"/>
      <c r="C22" s="228" t="s">
        <v>23</v>
      </c>
      <c r="D22" s="229">
        <f>Mortalidad!D32</f>
        <v>6.5789174312888568E-2</v>
      </c>
      <c r="E22" s="209"/>
      <c r="F22" s="209"/>
      <c r="G22" s="209"/>
      <c r="H22" s="209"/>
      <c r="I22" s="209"/>
      <c r="J22" s="209"/>
      <c r="K22" s="1"/>
      <c r="L22" s="1"/>
      <c r="M22" s="1"/>
      <c r="N22" s="212">
        <v>80</v>
      </c>
      <c r="O22" s="213">
        <v>5</v>
      </c>
      <c r="P22" s="230">
        <f t="shared" si="2"/>
        <v>0.28248477182810366</v>
      </c>
      <c r="Q22" s="1"/>
      <c r="R22" s="1"/>
      <c r="S22" s="223">
        <v>80</v>
      </c>
      <c r="T22" s="224">
        <v>5</v>
      </c>
      <c r="U22" s="231">
        <f t="shared" si="0"/>
        <v>0.58366149920411015</v>
      </c>
      <c r="V22" s="1">
        <v>0.50965068002191527</v>
      </c>
      <c r="W22" s="1"/>
      <c r="X22" s="223">
        <v>80</v>
      </c>
      <c r="Y22" s="224">
        <v>5</v>
      </c>
      <c r="Z22" s="226">
        <f t="shared" si="1"/>
        <v>-0.16891127845518725</v>
      </c>
      <c r="AA22" s="209"/>
      <c r="AB22" s="209"/>
      <c r="AC22" s="223">
        <v>80</v>
      </c>
      <c r="AD22" s="224">
        <v>85</v>
      </c>
      <c r="AE22" s="227">
        <v>0.45014599999999999</v>
      </c>
      <c r="AF22" s="209"/>
      <c r="AG22" s="209"/>
    </row>
    <row r="23" spans="1:33" ht="12" customHeight="1" thickBot="1" x14ac:dyDescent="0.3">
      <c r="B23" s="209"/>
      <c r="C23" s="232" t="s">
        <v>22</v>
      </c>
      <c r="D23" s="233">
        <f>Mortalidad!D33</f>
        <v>0.15575037105207937</v>
      </c>
      <c r="E23" s="209"/>
      <c r="F23" s="209"/>
      <c r="G23" s="209"/>
      <c r="H23" s="209"/>
      <c r="I23" s="209"/>
      <c r="J23" s="209"/>
      <c r="K23" s="1"/>
      <c r="L23" s="1"/>
      <c r="M23" s="1"/>
      <c r="N23" s="234">
        <v>85</v>
      </c>
      <c r="O23" s="235" t="s">
        <v>142</v>
      </c>
      <c r="P23" s="236">
        <v>1</v>
      </c>
      <c r="Q23" s="1"/>
      <c r="R23" s="1"/>
      <c r="S23" s="237">
        <v>85</v>
      </c>
      <c r="T23" s="238" t="s">
        <v>142</v>
      </c>
      <c r="U23" s="239">
        <f t="shared" si="0"/>
        <v>0.4187860137765882</v>
      </c>
      <c r="V23" s="1">
        <v>0.19607377831558306</v>
      </c>
      <c r="W23" s="1"/>
      <c r="X23" s="237">
        <v>85</v>
      </c>
      <c r="Y23" s="238" t="s">
        <v>142</v>
      </c>
      <c r="Z23" s="240">
        <f t="shared" si="1"/>
        <v>0.16387945665334677</v>
      </c>
      <c r="AA23" s="209"/>
      <c r="AB23" s="209"/>
      <c r="AC23" s="237">
        <v>85</v>
      </c>
      <c r="AD23" s="238" t="s">
        <v>142</v>
      </c>
      <c r="AE23" s="241">
        <v>0.95085900000000001</v>
      </c>
      <c r="AF23" s="209"/>
      <c r="AG23" s="209"/>
    </row>
    <row r="24" spans="1:33" ht="12" customHeight="1" x14ac:dyDescent="0.25">
      <c r="A24" s="209"/>
      <c r="B24" s="209"/>
      <c r="C24" s="242"/>
      <c r="D24" s="209"/>
      <c r="E24" s="209"/>
      <c r="F24" s="209"/>
      <c r="G24" s="209"/>
      <c r="H24" s="209"/>
      <c r="I24" s="209"/>
      <c r="J24" s="209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09"/>
      <c r="AB24" s="209"/>
      <c r="AC24" s="209"/>
      <c r="AD24" s="209"/>
      <c r="AE24" s="209"/>
      <c r="AF24" s="209"/>
      <c r="AG24" s="209"/>
    </row>
    <row r="25" spans="1:33" ht="12" customHeight="1" x14ac:dyDescent="0.25">
      <c r="A25" s="209"/>
      <c r="B25" s="209"/>
      <c r="C25" s="209"/>
      <c r="D25" s="209"/>
      <c r="E25" s="209"/>
      <c r="F25" s="209"/>
      <c r="G25" s="209"/>
      <c r="H25" s="209"/>
      <c r="I25" s="209"/>
      <c r="J25" s="209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43"/>
      <c r="AB25" s="243"/>
      <c r="AC25" s="243"/>
      <c r="AD25" s="1"/>
      <c r="AE25" s="1"/>
      <c r="AF25" s="1"/>
      <c r="AG25" s="1"/>
    </row>
    <row r="26" spans="1:33" ht="12" customHeight="1" x14ac:dyDescent="0.25">
      <c r="A26" s="209"/>
      <c r="B26" s="209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1"/>
      <c r="T26" s="1"/>
      <c r="U26" s="1"/>
      <c r="V26" s="209"/>
      <c r="W26" s="209"/>
      <c r="X26" s="209"/>
      <c r="Y26" s="209"/>
      <c r="Z26" s="244"/>
      <c r="AA26" s="244"/>
      <c r="AB26" s="244"/>
      <c r="AC26" s="244"/>
      <c r="AD26" s="1"/>
      <c r="AE26" s="1"/>
      <c r="AF26" s="1"/>
      <c r="AG26" s="1"/>
    </row>
    <row r="27" spans="1:33" ht="12" customHeight="1" x14ac:dyDescent="0.25">
      <c r="A27" s="209"/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1"/>
      <c r="T27" s="1"/>
      <c r="U27" s="1"/>
      <c r="V27" s="209"/>
      <c r="W27" s="209"/>
      <c r="X27" s="209"/>
      <c r="Y27" s="209"/>
      <c r="Z27" s="244"/>
      <c r="AA27" s="244"/>
      <c r="AB27" s="244"/>
      <c r="AC27" s="244"/>
      <c r="AD27" s="209"/>
      <c r="AE27" s="245"/>
      <c r="AF27" s="209"/>
      <c r="AG27" s="209"/>
    </row>
    <row r="28" spans="1:33" ht="12" customHeight="1" x14ac:dyDescent="0.25">
      <c r="A28" s="209"/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1"/>
      <c r="T28" s="1"/>
      <c r="U28" s="1"/>
      <c r="V28" s="209"/>
      <c r="W28" s="209"/>
      <c r="X28" s="209"/>
      <c r="Y28" s="209"/>
      <c r="Z28" s="244"/>
      <c r="AA28" s="244"/>
      <c r="AB28" s="244"/>
      <c r="AC28" s="244"/>
      <c r="AD28" s="209"/>
      <c r="AE28" s="245"/>
      <c r="AF28" s="209"/>
      <c r="AG28" s="209"/>
    </row>
    <row r="29" spans="1:33" ht="12" customHeight="1" x14ac:dyDescent="0.25">
      <c r="A29" s="209"/>
      <c r="B29" s="209"/>
      <c r="C29" s="209"/>
      <c r="D29" s="209"/>
      <c r="E29" s="209"/>
      <c r="F29" s="209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1"/>
      <c r="S29" s="1"/>
      <c r="T29" s="1"/>
      <c r="U29" s="1"/>
      <c r="V29" s="209"/>
      <c r="W29" s="209"/>
      <c r="X29" s="209"/>
      <c r="Y29" s="209"/>
      <c r="Z29" s="244"/>
      <c r="AA29" s="244"/>
      <c r="AB29" s="244"/>
      <c r="AC29" s="244"/>
      <c r="AD29" s="209"/>
      <c r="AE29" s="245"/>
      <c r="AF29" s="209"/>
      <c r="AG29" s="209"/>
    </row>
    <row r="30" spans="1:33" ht="12" customHeight="1" x14ac:dyDescent="0.25">
      <c r="A30" s="209"/>
      <c r="B30" s="1"/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1"/>
      <c r="S30" s="1"/>
      <c r="T30" s="1"/>
      <c r="U30" s="209"/>
      <c r="V30" s="209"/>
      <c r="W30" s="209"/>
      <c r="X30" s="209"/>
      <c r="Y30" s="209"/>
      <c r="Z30" s="244"/>
      <c r="AA30" s="244"/>
      <c r="AB30" s="244"/>
      <c r="AC30" s="244"/>
      <c r="AD30" s="209"/>
      <c r="AE30" s="245"/>
      <c r="AF30" s="209"/>
      <c r="AG30" s="209"/>
    </row>
    <row r="31" spans="1:33" ht="12" customHeight="1" x14ac:dyDescent="0.25">
      <c r="A31" s="209"/>
      <c r="B31" s="1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1"/>
      <c r="S31" s="1"/>
      <c r="T31" s="1"/>
      <c r="U31" s="1"/>
      <c r="V31" s="209"/>
      <c r="W31" s="1"/>
      <c r="X31" s="209"/>
      <c r="Y31" s="209"/>
      <c r="Z31" s="244"/>
      <c r="AA31" s="244"/>
      <c r="AB31" s="244"/>
      <c r="AC31" s="244"/>
      <c r="AD31" s="209"/>
      <c r="AE31" s="245"/>
      <c r="AF31" s="209"/>
      <c r="AG31" s="209"/>
    </row>
    <row r="32" spans="1:33" ht="12" customHeight="1" x14ac:dyDescent="0.25">
      <c r="A32" s="209"/>
      <c r="B32" s="1"/>
      <c r="C32" s="209"/>
      <c r="D32" s="209"/>
      <c r="E32" s="209"/>
      <c r="F32" s="209"/>
      <c r="G32" s="209"/>
      <c r="H32" s="1"/>
      <c r="I32" s="1"/>
      <c r="J32" s="1"/>
      <c r="K32" s="209"/>
      <c r="L32" s="209"/>
      <c r="M32" s="209"/>
      <c r="N32" s="209"/>
      <c r="O32" s="209"/>
      <c r="P32" s="209"/>
      <c r="Q32" s="209"/>
      <c r="R32" s="1"/>
      <c r="S32" s="246" t="s">
        <v>153</v>
      </c>
      <c r="T32" s="247">
        <f>'Pob 0 a 4 mitad de año 2010'!I12</f>
        <v>0.13737698176352137</v>
      </c>
      <c r="U32" s="209" t="s">
        <v>154</v>
      </c>
      <c r="V32" s="209"/>
      <c r="W32" s="1"/>
      <c r="X32" s="209"/>
      <c r="Y32" s="209"/>
      <c r="Z32" s="244"/>
      <c r="AA32" s="244"/>
      <c r="AB32" s="244"/>
      <c r="AC32" s="244"/>
      <c r="AD32" s="209"/>
      <c r="AE32" s="245"/>
      <c r="AF32" s="209"/>
      <c r="AG32" s="209"/>
    </row>
    <row r="33" spans="1:33" ht="15.75" customHeight="1" thickBot="1" x14ac:dyDescent="0.3">
      <c r="A33" s="209"/>
      <c r="B33" s="1"/>
      <c r="C33" s="209"/>
      <c r="D33" s="209"/>
      <c r="E33" s="209"/>
      <c r="F33" s="1"/>
      <c r="G33" s="1"/>
      <c r="H33" s="1"/>
      <c r="I33" s="1"/>
      <c r="J33" s="1"/>
      <c r="K33" s="1"/>
      <c r="L33" s="1"/>
      <c r="M33" s="209"/>
      <c r="N33" s="1"/>
      <c r="O33" s="1"/>
      <c r="P33" s="1"/>
      <c r="Q33" s="209"/>
      <c r="R33" s="1"/>
      <c r="S33" s="246" t="s">
        <v>155</v>
      </c>
      <c r="T33" s="248">
        <f>1.524-1.625*P36</f>
        <v>1.5136132595321201</v>
      </c>
      <c r="U33" s="209"/>
      <c r="V33" s="1"/>
      <c r="W33" s="1"/>
      <c r="X33" s="209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" customHeight="1" thickBot="1" x14ac:dyDescent="0.3">
      <c r="A34" s="209"/>
      <c r="B34" s="1"/>
      <c r="C34" s="249"/>
      <c r="D34" s="250">
        <v>2010</v>
      </c>
      <c r="E34" s="209"/>
      <c r="F34" s="1"/>
      <c r="G34" s="693" t="s">
        <v>156</v>
      </c>
      <c r="H34" s="694"/>
      <c r="I34" s="695"/>
      <c r="J34" s="1"/>
      <c r="K34" s="1"/>
      <c r="L34" s="696" t="s">
        <v>177</v>
      </c>
      <c r="M34" s="697"/>
      <c r="N34" s="697"/>
      <c r="O34" s="697"/>
      <c r="P34" s="697"/>
      <c r="Q34" s="697"/>
      <c r="R34" s="697"/>
      <c r="S34" s="697"/>
      <c r="T34" s="698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" customHeight="1" x14ac:dyDescent="0.25">
      <c r="A35" s="209"/>
      <c r="B35" s="1"/>
      <c r="C35" s="251" t="s">
        <v>157</v>
      </c>
      <c r="D35" s="252">
        <f>SUM(Z6:Z14)/9</f>
        <v>-2.0572995323008958</v>
      </c>
      <c r="E35" s="209"/>
      <c r="F35" s="1"/>
      <c r="G35" s="253" t="s">
        <v>132</v>
      </c>
      <c r="H35" s="254" t="s">
        <v>133</v>
      </c>
      <c r="I35" s="214">
        <v>2010</v>
      </c>
      <c r="J35" s="1"/>
      <c r="K35" s="1"/>
      <c r="L35" s="255" t="s">
        <v>132</v>
      </c>
      <c r="M35" s="213" t="s">
        <v>133</v>
      </c>
      <c r="N35" s="213" t="s">
        <v>158</v>
      </c>
      <c r="O35" s="213" t="s">
        <v>159</v>
      </c>
      <c r="P35" s="256" t="s">
        <v>160</v>
      </c>
      <c r="Q35" s="257" t="s">
        <v>161</v>
      </c>
      <c r="R35" s="213" t="s">
        <v>162</v>
      </c>
      <c r="S35" s="213" t="s">
        <v>163</v>
      </c>
      <c r="T35" s="214" t="s">
        <v>164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" customHeight="1" x14ac:dyDescent="0.25">
      <c r="A36" s="209"/>
      <c r="B36" s="1"/>
      <c r="C36" s="251" t="s">
        <v>165</v>
      </c>
      <c r="D36" s="252">
        <f>SUM(Z15:Z23)/9</f>
        <v>-0.82819938265699033</v>
      </c>
      <c r="E36" s="209"/>
      <c r="F36" s="1"/>
      <c r="G36" s="258">
        <v>0</v>
      </c>
      <c r="H36" s="259">
        <v>1</v>
      </c>
      <c r="I36" s="260"/>
      <c r="J36" s="1"/>
      <c r="K36" s="1"/>
      <c r="L36" s="258">
        <v>0</v>
      </c>
      <c r="M36" s="259">
        <v>1</v>
      </c>
      <c r="N36" s="261">
        <f t="shared" ref="N36:N54" si="3">D5</f>
        <v>8.9226380371996653E-3</v>
      </c>
      <c r="O36" s="261">
        <v>1</v>
      </c>
      <c r="P36" s="262">
        <f>(O36-O37)/O36</f>
        <v>6.3918402879261649E-3</v>
      </c>
      <c r="Q36" s="261">
        <f>O36*P36</f>
        <v>6.3918402879261649E-3</v>
      </c>
      <c r="R36" s="261">
        <f>O36*T32+(1-T32)*O37</f>
        <v>0.99448625143874358</v>
      </c>
      <c r="S36" s="261">
        <f>SUM(R36:R$54)</f>
        <v>77.236599412053749</v>
      </c>
      <c r="T36" s="263">
        <f>S36/O36</f>
        <v>77.236599412053749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" customHeight="1" x14ac:dyDescent="0.25">
      <c r="A37" s="209"/>
      <c r="B37" s="1"/>
      <c r="C37" s="251" t="s">
        <v>166</v>
      </c>
      <c r="D37" s="252">
        <f>SUM($AE$6:$AE$14)/9</f>
        <v>-0.97327266666666667</v>
      </c>
      <c r="E37" s="209"/>
      <c r="F37" s="1"/>
      <c r="G37" s="258">
        <v>1</v>
      </c>
      <c r="H37" s="259">
        <v>4</v>
      </c>
      <c r="I37" s="260">
        <f t="shared" ref="I37:I54" si="4">D$43+D$42*$AE6</f>
        <v>-2.523160350754325</v>
      </c>
      <c r="J37" s="1"/>
      <c r="K37" s="1"/>
      <c r="L37" s="258">
        <v>1</v>
      </c>
      <c r="M37" s="259">
        <v>4</v>
      </c>
      <c r="N37" s="261">
        <f t="shared" si="3"/>
        <v>5.2462050778538216E-4</v>
      </c>
      <c r="O37" s="261">
        <f t="shared" ref="O37:O54" si="5">(1/(1+EXP(2*I37)))</f>
        <v>0.99360815971207384</v>
      </c>
      <c r="P37" s="261">
        <f t="shared" ref="P37:P53" si="6">(O37-O38)/O37</f>
        <v>5.638213630970698E-3</v>
      </c>
      <c r="Q37" s="261">
        <f>O37*P37</f>
        <v>5.6021750699323247E-3</v>
      </c>
      <c r="R37" s="261">
        <f>O37*T33+(4-T33)*O38</f>
        <v>3.960503465036636</v>
      </c>
      <c r="S37" s="261">
        <f>SUM(R37:R$54)</f>
        <v>76.24211316061502</v>
      </c>
      <c r="T37" s="263">
        <f t="shared" ref="T37:T54" si="7">S37/O37</f>
        <v>76.732575528272974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" customHeight="1" thickBot="1" x14ac:dyDescent="0.3">
      <c r="A38" s="209"/>
      <c r="B38" s="1"/>
      <c r="C38" s="264" t="s">
        <v>167</v>
      </c>
      <c r="D38" s="265">
        <f>SUM($AE$15:$AE$23)/9</f>
        <v>-9.7759111111111116E-2</v>
      </c>
      <c r="E38" s="209"/>
      <c r="F38" s="1"/>
      <c r="G38" s="258">
        <v>5</v>
      </c>
      <c r="H38" s="259">
        <v>5</v>
      </c>
      <c r="I38" s="260">
        <f t="shared" si="4"/>
        <v>-2.2056404749261773</v>
      </c>
      <c r="J38" s="1"/>
      <c r="K38" s="1"/>
      <c r="L38" s="258">
        <v>5</v>
      </c>
      <c r="M38" s="259">
        <v>5</v>
      </c>
      <c r="N38" s="261">
        <f t="shared" si="3"/>
        <v>2.5369243001238385E-4</v>
      </c>
      <c r="O38" s="261">
        <f t="shared" si="5"/>
        <v>0.98800598464214151</v>
      </c>
      <c r="P38" s="261">
        <f t="shared" si="6"/>
        <v>1.626234614021931E-3</v>
      </c>
      <c r="Q38" s="261">
        <f t="shared" ref="Q38:Q54" si="8">O38*P38</f>
        <v>1.6067295310858709E-3</v>
      </c>
      <c r="R38" s="261">
        <f>(5/2)*(O38+O39)</f>
        <v>4.9360130993829934</v>
      </c>
      <c r="S38" s="261">
        <f>SUM(R38:R$54)</f>
        <v>72.281609695578368</v>
      </c>
      <c r="T38" s="263">
        <f t="shared" si="7"/>
        <v>73.159080834676288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2" customHeight="1" x14ac:dyDescent="0.25">
      <c r="A39" s="209"/>
      <c r="B39" s="1"/>
      <c r="C39" s="246"/>
      <c r="D39" s="246"/>
      <c r="E39" s="209"/>
      <c r="F39" s="1"/>
      <c r="G39" s="258">
        <v>10</v>
      </c>
      <c r="H39" s="259">
        <v>5</v>
      </c>
      <c r="I39" s="260">
        <f t="shared" si="4"/>
        <v>-2.141968317101361</v>
      </c>
      <c r="J39" s="1"/>
      <c r="K39" s="1"/>
      <c r="L39" s="258">
        <v>10</v>
      </c>
      <c r="M39" s="259">
        <v>5</v>
      </c>
      <c r="N39" s="261">
        <f t="shared" si="3"/>
        <v>2.0097258233124307E-4</v>
      </c>
      <c r="O39" s="261">
        <f t="shared" si="5"/>
        <v>0.98639925511105564</v>
      </c>
      <c r="P39" s="261">
        <f t="shared" si="6"/>
        <v>1.0143978514849923E-3</v>
      </c>
      <c r="Q39" s="261">
        <f t="shared" si="8"/>
        <v>1.0006012850910517E-3</v>
      </c>
      <c r="R39" s="261">
        <f t="shared" ref="R39:R52" si="9">(5/2)*(O39+O40)</f>
        <v>4.9294947723425508</v>
      </c>
      <c r="S39" s="261">
        <f>SUM(R39:R$54)</f>
        <v>67.345596596195378</v>
      </c>
      <c r="T39" s="263">
        <f t="shared" si="7"/>
        <v>68.274176249872724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2" customHeight="1" thickBot="1" x14ac:dyDescent="0.3">
      <c r="A40" s="209"/>
      <c r="B40" s="1"/>
      <c r="C40" s="246"/>
      <c r="D40" s="246"/>
      <c r="E40" s="209"/>
      <c r="F40" s="1"/>
      <c r="G40" s="258">
        <v>15</v>
      </c>
      <c r="H40" s="259">
        <v>5</v>
      </c>
      <c r="I40" s="260">
        <f t="shared" si="4"/>
        <v>-2.105966277912354</v>
      </c>
      <c r="J40" s="1"/>
      <c r="K40" s="1"/>
      <c r="L40" s="258">
        <v>15</v>
      </c>
      <c r="M40" s="259">
        <v>5</v>
      </c>
      <c r="N40" s="261">
        <f t="shared" si="3"/>
        <v>3.9226102862599581E-4</v>
      </c>
      <c r="O40" s="261">
        <f t="shared" si="5"/>
        <v>0.98539865382596459</v>
      </c>
      <c r="P40" s="261">
        <f t="shared" si="6"/>
        <v>1.3791143890281004E-3</v>
      </c>
      <c r="Q40" s="261">
        <f t="shared" si="8"/>
        <v>1.3589774624203077E-3</v>
      </c>
      <c r="R40" s="261">
        <f t="shared" si="9"/>
        <v>4.9235958254737717</v>
      </c>
      <c r="S40" s="261">
        <f>SUM(R40:R$54)</f>
        <v>62.416101823852813</v>
      </c>
      <c r="T40" s="263">
        <f t="shared" si="7"/>
        <v>63.340965183494539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2" customHeight="1" x14ac:dyDescent="0.25">
      <c r="A41" s="209"/>
      <c r="B41" s="1"/>
      <c r="C41" s="266"/>
      <c r="D41" s="250">
        <v>2010</v>
      </c>
      <c r="E41" s="209"/>
      <c r="F41" s="1"/>
      <c r="G41" s="258">
        <v>20</v>
      </c>
      <c r="H41" s="259">
        <v>5</v>
      </c>
      <c r="I41" s="260">
        <f t="shared" si="4"/>
        <v>-2.0607801739787779</v>
      </c>
      <c r="J41" s="1"/>
      <c r="K41" s="1"/>
      <c r="L41" s="258">
        <v>20</v>
      </c>
      <c r="M41" s="259">
        <v>5</v>
      </c>
      <c r="N41" s="261">
        <f t="shared" si="3"/>
        <v>5.3155181840153611E-4</v>
      </c>
      <c r="O41" s="261">
        <f t="shared" si="5"/>
        <v>0.98403967636354428</v>
      </c>
      <c r="P41" s="261">
        <f t="shared" si="6"/>
        <v>2.2104484364269005E-3</v>
      </c>
      <c r="Q41" s="261">
        <f t="shared" si="8"/>
        <v>2.1751689639998295E-3</v>
      </c>
      <c r="R41" s="261">
        <f t="shared" si="9"/>
        <v>4.9147604594077219</v>
      </c>
      <c r="S41" s="261">
        <f>SUM(R41:R$54)</f>
        <v>57.492505998379045</v>
      </c>
      <c r="T41" s="263">
        <f t="shared" si="7"/>
        <v>58.424987710697728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" customHeight="1" x14ac:dyDescent="0.25">
      <c r="A42" s="209"/>
      <c r="B42" s="1"/>
      <c r="C42" s="267" t="s">
        <v>168</v>
      </c>
      <c r="D42" s="252">
        <f>(D36-D35)/(D38-D37)</f>
        <v>1.403861929772158</v>
      </c>
      <c r="E42" s="209"/>
      <c r="F42" s="1"/>
      <c r="G42" s="258">
        <v>25</v>
      </c>
      <c r="H42" s="259">
        <v>5</v>
      </c>
      <c r="I42" s="260">
        <f t="shared" si="4"/>
        <v>-1.9957911936638353</v>
      </c>
      <c r="J42" s="1"/>
      <c r="K42" s="1"/>
      <c r="L42" s="258">
        <v>25</v>
      </c>
      <c r="M42" s="259">
        <v>5</v>
      </c>
      <c r="N42" s="261">
        <f t="shared" si="3"/>
        <v>6.9260579920182711E-4</v>
      </c>
      <c r="O42" s="261">
        <f t="shared" si="5"/>
        <v>0.98186450739954445</v>
      </c>
      <c r="P42" s="261">
        <f t="shared" si="6"/>
        <v>3.0561264971025229E-3</v>
      </c>
      <c r="Q42" s="261">
        <f t="shared" si="8"/>
        <v>3.0007021376282639E-3</v>
      </c>
      <c r="R42" s="261">
        <f t="shared" si="9"/>
        <v>4.9018207816536519</v>
      </c>
      <c r="S42" s="261">
        <f>SUM(R42:R$54)</f>
        <v>52.577745538971328</v>
      </c>
      <c r="T42" s="263">
        <f t="shared" si="7"/>
        <v>53.548880871784249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" customHeight="1" thickBot="1" x14ac:dyDescent="0.3">
      <c r="A43" s="209"/>
      <c r="B43" s="1"/>
      <c r="C43" s="268" t="s">
        <v>169</v>
      </c>
      <c r="D43" s="265">
        <f>D36-D42*D38</f>
        <v>-0.69095908827973507</v>
      </c>
      <c r="E43" s="209"/>
      <c r="F43" s="1"/>
      <c r="G43" s="258">
        <v>30</v>
      </c>
      <c r="H43" s="259">
        <v>5</v>
      </c>
      <c r="I43" s="260">
        <f t="shared" si="4"/>
        <v>-1.9177027776821887</v>
      </c>
      <c r="J43" s="1"/>
      <c r="K43" s="1"/>
      <c r="L43" s="258">
        <v>30</v>
      </c>
      <c r="M43" s="259">
        <v>5</v>
      </c>
      <c r="N43" s="261">
        <f t="shared" si="3"/>
        <v>9.3765053487448503E-4</v>
      </c>
      <c r="O43" s="261">
        <f t="shared" si="5"/>
        <v>0.97886380526191619</v>
      </c>
      <c r="P43" s="261">
        <f t="shared" si="6"/>
        <v>4.0107259343674382E-3</v>
      </c>
      <c r="Q43" s="261">
        <f t="shared" si="8"/>
        <v>3.9259544499775645E-3</v>
      </c>
      <c r="R43" s="261">
        <f t="shared" si="9"/>
        <v>4.884504140184637</v>
      </c>
      <c r="S43" s="261">
        <f>SUM(R43:R$54)</f>
        <v>47.675924757317674</v>
      </c>
      <c r="T43" s="263">
        <f t="shared" si="7"/>
        <v>48.70537096277755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" customHeight="1" x14ac:dyDescent="0.25">
      <c r="A44" s="209"/>
      <c r="B44" s="1"/>
      <c r="C44" s="209"/>
      <c r="D44" s="209"/>
      <c r="E44" s="209"/>
      <c r="F44" s="1"/>
      <c r="G44" s="258">
        <v>35</v>
      </c>
      <c r="H44" s="259">
        <v>5</v>
      </c>
      <c r="I44" s="260">
        <f t="shared" si="4"/>
        <v>-1.8305075093621102</v>
      </c>
      <c r="J44" s="1"/>
      <c r="K44" s="1"/>
      <c r="L44" s="258">
        <v>35</v>
      </c>
      <c r="M44" s="259">
        <v>5</v>
      </c>
      <c r="N44" s="261">
        <f t="shared" si="3"/>
        <v>8.9026544148352205E-4</v>
      </c>
      <c r="O44" s="261">
        <f t="shared" si="5"/>
        <v>0.97493785081193862</v>
      </c>
      <c r="P44" s="261">
        <f t="shared" si="6"/>
        <v>5.2966893556011434E-3</v>
      </c>
      <c r="Q44" s="261">
        <f t="shared" si="8"/>
        <v>5.163942936768251E-3</v>
      </c>
      <c r="R44" s="261">
        <f t="shared" si="9"/>
        <v>4.8617793967177727</v>
      </c>
      <c r="S44" s="261">
        <f>SUM(R44:R$54)</f>
        <v>42.791420617133035</v>
      </c>
      <c r="T44" s="263">
        <f t="shared" si="7"/>
        <v>43.891434291422662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" customHeight="1" x14ac:dyDescent="0.25">
      <c r="A45" s="209"/>
      <c r="B45" s="1"/>
      <c r="C45" s="269" t="s">
        <v>170</v>
      </c>
      <c r="D45" s="678" t="s">
        <v>171</v>
      </c>
      <c r="E45" s="678"/>
      <c r="F45" s="1"/>
      <c r="G45" s="258">
        <v>40</v>
      </c>
      <c r="H45" s="259">
        <v>5</v>
      </c>
      <c r="I45" s="260">
        <f t="shared" si="4"/>
        <v>-1.7341787153269341</v>
      </c>
      <c r="J45" s="1"/>
      <c r="K45" s="1"/>
      <c r="L45" s="258">
        <v>40</v>
      </c>
      <c r="M45" s="259">
        <v>5</v>
      </c>
      <c r="N45" s="261">
        <f t="shared" si="3"/>
        <v>1.4994418923425469E-3</v>
      </c>
      <c r="O45" s="261">
        <f t="shared" si="5"/>
        <v>0.96977390787517037</v>
      </c>
      <c r="P45" s="261">
        <f t="shared" si="6"/>
        <v>7.0424819567859289E-3</v>
      </c>
      <c r="Q45" s="261">
        <f t="shared" si="8"/>
        <v>6.8296152483726669E-3</v>
      </c>
      <c r="R45" s="261">
        <f t="shared" si="9"/>
        <v>4.8317955012549199</v>
      </c>
      <c r="S45" s="261">
        <f>SUM(R45:R$54)</f>
        <v>37.929641220415263</v>
      </c>
      <c r="T45" s="263">
        <f t="shared" si="7"/>
        <v>39.111839277591265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" customHeight="1" x14ac:dyDescent="0.25">
      <c r="A46" s="209"/>
      <c r="B46" s="1"/>
      <c r="D46" s="678"/>
      <c r="E46" s="678"/>
      <c r="F46" s="1"/>
      <c r="G46" s="258">
        <v>45</v>
      </c>
      <c r="H46" s="259">
        <v>5</v>
      </c>
      <c r="I46" s="260">
        <f t="shared" si="4"/>
        <v>-1.6287865886731487</v>
      </c>
      <c r="J46" s="1"/>
      <c r="K46" s="1"/>
      <c r="L46" s="258">
        <v>45</v>
      </c>
      <c r="M46" s="259">
        <v>5</v>
      </c>
      <c r="N46" s="261">
        <f t="shared" si="3"/>
        <v>2.6359763072901906E-3</v>
      </c>
      <c r="O46" s="261">
        <f t="shared" si="5"/>
        <v>0.9629442926267977</v>
      </c>
      <c r="P46" s="261">
        <f t="shared" si="6"/>
        <v>9.6394983451557597E-3</v>
      </c>
      <c r="Q46" s="261">
        <f t="shared" si="8"/>
        <v>9.2822999152532004E-3</v>
      </c>
      <c r="R46" s="261">
        <f t="shared" si="9"/>
        <v>4.7915157133458557</v>
      </c>
      <c r="S46" s="261">
        <f>SUM(R46:R$54)</f>
        <v>33.09784571916034</v>
      </c>
      <c r="T46" s="263">
        <f t="shared" si="7"/>
        <v>34.371506194686866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" customHeight="1" x14ac:dyDescent="0.25">
      <c r="A47" s="209"/>
      <c r="B47" s="1"/>
      <c r="C47" s="209"/>
      <c r="D47" s="678"/>
      <c r="E47" s="678"/>
      <c r="F47" s="1"/>
      <c r="G47" s="258">
        <v>50</v>
      </c>
      <c r="H47" s="259">
        <v>5</v>
      </c>
      <c r="I47" s="260">
        <f t="shared" si="4"/>
        <v>-1.5121733936146948</v>
      </c>
      <c r="J47" s="1"/>
      <c r="K47" s="1"/>
      <c r="L47" s="258">
        <v>50</v>
      </c>
      <c r="M47" s="259">
        <v>5</v>
      </c>
      <c r="N47" s="261">
        <f t="shared" si="3"/>
        <v>4.8021814024331692E-3</v>
      </c>
      <c r="O47" s="261">
        <f t="shared" si="5"/>
        <v>0.9536619927115445</v>
      </c>
      <c r="P47" s="261">
        <f t="shared" si="6"/>
        <v>1.3973785880126838E-2</v>
      </c>
      <c r="Q47" s="261">
        <f t="shared" si="8"/>
        <v>1.3326268488166204E-2</v>
      </c>
      <c r="R47" s="261">
        <f t="shared" si="9"/>
        <v>4.7349942923373067</v>
      </c>
      <c r="S47" s="261">
        <f>SUM(R47:R$54)</f>
        <v>28.30633000581448</v>
      </c>
      <c r="T47" s="263">
        <f t="shared" si="7"/>
        <v>29.681721849196453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" customHeight="1" x14ac:dyDescent="0.25">
      <c r="A48" s="209"/>
      <c r="B48" s="1"/>
      <c r="C48" s="1"/>
      <c r="D48" s="678"/>
      <c r="E48" s="678"/>
      <c r="F48" s="1"/>
      <c r="G48" s="258">
        <v>55</v>
      </c>
      <c r="H48" s="259">
        <v>5</v>
      </c>
      <c r="I48" s="260">
        <f t="shared" si="4"/>
        <v>-1.3787517596710788</v>
      </c>
      <c r="J48" s="1"/>
      <c r="K48" s="1"/>
      <c r="L48" s="258">
        <v>55</v>
      </c>
      <c r="M48" s="259">
        <v>5</v>
      </c>
      <c r="N48" s="261">
        <f t="shared" si="3"/>
        <v>6.728915109437337E-3</v>
      </c>
      <c r="O48" s="261">
        <f t="shared" si="5"/>
        <v>0.9403357242233783</v>
      </c>
      <c r="P48" s="261">
        <f t="shared" si="6"/>
        <v>2.2407397051913237E-2</v>
      </c>
      <c r="Q48" s="261">
        <f t="shared" si="8"/>
        <v>2.1070475934771626E-2</v>
      </c>
      <c r="R48" s="261">
        <f t="shared" si="9"/>
        <v>4.6490024312799623</v>
      </c>
      <c r="S48" s="261">
        <f>SUM(R48:R$54)</f>
        <v>23.571335713477175</v>
      </c>
      <c r="T48" s="263">
        <f t="shared" si="7"/>
        <v>25.066936314628162</v>
      </c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" customHeight="1" x14ac:dyDescent="0.25">
      <c r="A49" s="209"/>
      <c r="B49" s="1"/>
      <c r="C49" s="269" t="s">
        <v>172</v>
      </c>
      <c r="D49" s="678" t="s">
        <v>173</v>
      </c>
      <c r="E49" s="679"/>
      <c r="F49" s="1"/>
      <c r="G49" s="258">
        <v>60</v>
      </c>
      <c r="H49" s="259">
        <v>5</v>
      </c>
      <c r="I49" s="260">
        <f t="shared" si="4"/>
        <v>-1.2162027984085497</v>
      </c>
      <c r="J49" s="1"/>
      <c r="K49" s="1"/>
      <c r="L49" s="258">
        <v>60</v>
      </c>
      <c r="M49" s="259">
        <v>5</v>
      </c>
      <c r="N49" s="261">
        <f t="shared" si="3"/>
        <v>9.9398142919226197E-3</v>
      </c>
      <c r="O49" s="261">
        <f t="shared" si="5"/>
        <v>0.91926524828860667</v>
      </c>
      <c r="P49" s="261">
        <f t="shared" si="6"/>
        <v>3.6141112142426109E-2</v>
      </c>
      <c r="Q49" s="261">
        <f t="shared" si="8"/>
        <v>3.3223268427033714E-2</v>
      </c>
      <c r="R49" s="261">
        <f t="shared" si="9"/>
        <v>4.5132680703754495</v>
      </c>
      <c r="S49" s="261">
        <f>SUM(R49:R$54)</f>
        <v>18.922333282197215</v>
      </c>
      <c r="T49" s="263">
        <f t="shared" si="7"/>
        <v>20.584192992637181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" customHeight="1" x14ac:dyDescent="0.25">
      <c r="A50" s="209"/>
      <c r="B50" s="1"/>
      <c r="C50" s="1"/>
      <c r="D50" s="679"/>
      <c r="E50" s="679"/>
      <c r="F50" s="1"/>
      <c r="G50" s="258">
        <v>65</v>
      </c>
      <c r="H50" s="259">
        <v>5</v>
      </c>
      <c r="I50" s="260">
        <f t="shared" si="4"/>
        <v>-1.0254670973200555</v>
      </c>
      <c r="J50" s="1"/>
      <c r="K50" s="1"/>
      <c r="L50" s="258">
        <v>65</v>
      </c>
      <c r="M50" s="259">
        <v>5</v>
      </c>
      <c r="N50" s="261">
        <f t="shared" si="3"/>
        <v>1.475905367565899E-2</v>
      </c>
      <c r="O50" s="261">
        <f t="shared" si="5"/>
        <v>0.88604197986157296</v>
      </c>
      <c r="P50" s="261">
        <f t="shared" si="6"/>
        <v>6.386273784119148E-2</v>
      </c>
      <c r="Q50" s="261">
        <f t="shared" si="8"/>
        <v>5.6585066676189892E-2</v>
      </c>
      <c r="R50" s="261">
        <f t="shared" si="9"/>
        <v>4.2887472326173901</v>
      </c>
      <c r="S50" s="261">
        <f>SUM(R50:R$54)</f>
        <v>14.409065211821765</v>
      </c>
      <c r="T50" s="263">
        <f t="shared" si="7"/>
        <v>16.26228275783604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" customHeight="1" x14ac:dyDescent="0.25">
      <c r="A51" s="209"/>
      <c r="B51" s="1"/>
      <c r="C51" s="1"/>
      <c r="D51" s="679"/>
      <c r="E51" s="679"/>
      <c r="F51" s="1"/>
      <c r="G51" s="258">
        <v>70</v>
      </c>
      <c r="H51" s="259">
        <v>5</v>
      </c>
      <c r="I51" s="260">
        <f t="shared" si="4"/>
        <v>-0.79089159588863633</v>
      </c>
      <c r="J51" s="1"/>
      <c r="K51" s="1"/>
      <c r="L51" s="258">
        <v>70</v>
      </c>
      <c r="M51" s="259">
        <v>5</v>
      </c>
      <c r="N51" s="261">
        <f t="shared" si="3"/>
        <v>2.2366992904581114E-2</v>
      </c>
      <c r="O51" s="261">
        <f t="shared" si="5"/>
        <v>0.82945691318538306</v>
      </c>
      <c r="P51" s="261">
        <f t="shared" si="6"/>
        <v>0.12510771570947499</v>
      </c>
      <c r="Q51" s="261">
        <f t="shared" si="8"/>
        <v>0.10377145968805558</v>
      </c>
      <c r="R51" s="261">
        <f t="shared" si="9"/>
        <v>3.8878559167067763</v>
      </c>
      <c r="S51" s="261">
        <f>SUM(R51:R$54)</f>
        <v>10.120317979204376</v>
      </c>
      <c r="T51" s="263">
        <f t="shared" si="7"/>
        <v>12.201137658059993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" customHeight="1" x14ac:dyDescent="0.25">
      <c r="A52" s="209"/>
      <c r="B52" s="1"/>
      <c r="D52" s="679"/>
      <c r="E52" s="679"/>
      <c r="F52" s="1"/>
      <c r="G52" s="258">
        <v>75</v>
      </c>
      <c r="H52" s="259">
        <v>5</v>
      </c>
      <c r="I52" s="260">
        <f t="shared" si="4"/>
        <v>-0.48642061669772096</v>
      </c>
      <c r="J52" s="1"/>
      <c r="K52" s="1"/>
      <c r="L52" s="258">
        <v>75</v>
      </c>
      <c r="M52" s="259">
        <v>5</v>
      </c>
      <c r="N52" s="261">
        <f t="shared" si="3"/>
        <v>3.8688990341489732E-2</v>
      </c>
      <c r="O52" s="261">
        <f t="shared" si="5"/>
        <v>0.72568545349732749</v>
      </c>
      <c r="P52" s="261">
        <f t="shared" si="6"/>
        <v>0.27038096878764611</v>
      </c>
      <c r="Q52" s="261">
        <f t="shared" si="8"/>
        <v>0.19621153595170973</v>
      </c>
      <c r="R52" s="261">
        <f t="shared" si="9"/>
        <v>3.1378984276073627</v>
      </c>
      <c r="S52" s="261">
        <f>SUM(R52:R$54)</f>
        <v>6.2324620624975999</v>
      </c>
      <c r="T52" s="263">
        <f t="shared" si="7"/>
        <v>8.58837948654093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" customHeight="1" x14ac:dyDescent="0.25">
      <c r="A53" s="209"/>
      <c r="B53" s="1"/>
      <c r="C53" s="1"/>
      <c r="D53" s="1"/>
      <c r="E53" s="209"/>
      <c r="F53" s="1"/>
      <c r="G53" s="258">
        <v>80</v>
      </c>
      <c r="H53" s="259">
        <v>5</v>
      </c>
      <c r="I53" s="260">
        <f t="shared" si="4"/>
        <v>-5.9016256040517301E-2</v>
      </c>
      <c r="J53" s="1"/>
      <c r="K53" s="1"/>
      <c r="L53" s="258">
        <v>80</v>
      </c>
      <c r="M53" s="259">
        <v>5</v>
      </c>
      <c r="N53" s="261">
        <f t="shared" si="3"/>
        <v>6.5789174312888568E-2</v>
      </c>
      <c r="O53" s="261">
        <f t="shared" si="5"/>
        <v>0.52947391754561779</v>
      </c>
      <c r="P53" s="261">
        <f t="shared" si="6"/>
        <v>0.59163218314034505</v>
      </c>
      <c r="Q53" s="261">
        <f t="shared" si="8"/>
        <v>0.3132538097533849</v>
      </c>
      <c r="R53" s="261">
        <f>(5/2)*(O53+O54)</f>
        <v>1.8642350633446267</v>
      </c>
      <c r="S53" s="261">
        <f>SUM(R53:R$54)</f>
        <v>3.0945636348902377</v>
      </c>
      <c r="T53" s="263">
        <f t="shared" si="7"/>
        <v>5.8446007109002114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" customHeight="1" thickBot="1" x14ac:dyDescent="0.3">
      <c r="A54" s="209"/>
      <c r="B54" s="209"/>
      <c r="C54" s="209"/>
      <c r="D54" s="209"/>
      <c r="E54" s="209"/>
      <c r="F54" s="209"/>
      <c r="G54" s="270">
        <v>85</v>
      </c>
      <c r="H54" s="271" t="s">
        <v>142</v>
      </c>
      <c r="I54" s="272">
        <f t="shared" si="4"/>
        <v>0.64391566240148934</v>
      </c>
      <c r="J54" s="209"/>
      <c r="K54" s="209"/>
      <c r="L54" s="270">
        <v>85</v>
      </c>
      <c r="M54" s="271" t="s">
        <v>142</v>
      </c>
      <c r="N54" s="273">
        <f t="shared" si="3"/>
        <v>0.15575037105207937</v>
      </c>
      <c r="O54" s="273">
        <f t="shared" si="5"/>
        <v>0.21622010779223286</v>
      </c>
      <c r="P54" s="273">
        <f>(O54-0)/O54</f>
        <v>1</v>
      </c>
      <c r="Q54" s="273">
        <f t="shared" si="8"/>
        <v>0.21622010779223286</v>
      </c>
      <c r="R54" s="273">
        <f>-0.1167227+6.23*O54</f>
        <v>1.2303285715456109</v>
      </c>
      <c r="S54" s="273">
        <f>SUM(R54:R$54)</f>
        <v>1.2303285715456109</v>
      </c>
      <c r="T54" s="274">
        <f t="shared" si="7"/>
        <v>5.6901672287012302</v>
      </c>
      <c r="U54" s="209"/>
      <c r="V54" s="209"/>
      <c r="W54" s="1"/>
      <c r="X54" s="1"/>
      <c r="Y54" s="1"/>
      <c r="Z54" s="209"/>
      <c r="AA54" s="209"/>
      <c r="AB54" s="209"/>
      <c r="AC54" s="209"/>
      <c r="AD54" s="209"/>
      <c r="AE54" s="209"/>
      <c r="AF54" s="209"/>
      <c r="AG54" s="209"/>
    </row>
    <row r="55" spans="1:33" ht="12" customHeight="1" x14ac:dyDescent="0.25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209"/>
    </row>
    <row r="56" spans="1:33" ht="12" customHeight="1" x14ac:dyDescent="0.25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</row>
    <row r="57" spans="1:33" ht="12" customHeight="1" x14ac:dyDescent="0.25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</row>
    <row r="58" spans="1:33" ht="12" customHeight="1" thickBot="1" x14ac:dyDescent="0.3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</row>
    <row r="59" spans="1:33" ht="12" customHeight="1" thickBot="1" x14ac:dyDescent="0.3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680" t="s">
        <v>174</v>
      </c>
      <c r="N59" s="681"/>
      <c r="O59" s="682"/>
      <c r="P59" s="683"/>
      <c r="Q59" s="209"/>
      <c r="R59" s="1"/>
      <c r="S59" s="1"/>
      <c r="T59" s="1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</row>
    <row r="60" spans="1:33" ht="28.5" customHeight="1" thickBot="1" x14ac:dyDescent="0.3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75" t="s">
        <v>132</v>
      </c>
      <c r="N60" s="275" t="s">
        <v>133</v>
      </c>
      <c r="O60" s="276" t="s">
        <v>175</v>
      </c>
      <c r="P60" s="277" t="s">
        <v>176</v>
      </c>
      <c r="Q60" s="209"/>
      <c r="R60" s="1"/>
      <c r="S60" s="1"/>
      <c r="T60" s="1"/>
      <c r="U60" s="209"/>
      <c r="V60" s="209"/>
      <c r="W60" s="1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</row>
    <row r="61" spans="1:33" ht="12" customHeight="1" x14ac:dyDescent="0.25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78">
        <v>0</v>
      </c>
      <c r="N61" s="213">
        <v>1</v>
      </c>
      <c r="O61" s="279">
        <f t="shared" ref="O61:O79" si="10">P5</f>
        <v>8.9226380371996653E-3</v>
      </c>
      <c r="P61" s="280">
        <f t="shared" ref="P61:P79" si="11">P36</f>
        <v>6.3918402879261649E-3</v>
      </c>
      <c r="Q61" s="209"/>
      <c r="R61" s="1"/>
      <c r="S61" s="1"/>
      <c r="T61" s="1"/>
      <c r="U61" s="209"/>
      <c r="V61" s="209"/>
      <c r="W61" s="1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</row>
    <row r="62" spans="1:33" ht="12" customHeight="1" x14ac:dyDescent="0.25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78">
        <v>1</v>
      </c>
      <c r="N62" s="213">
        <v>4</v>
      </c>
      <c r="O62" s="281">
        <f t="shared" si="10"/>
        <v>2.095623572674188E-3</v>
      </c>
      <c r="P62" s="282">
        <f t="shared" si="11"/>
        <v>5.638213630970698E-3</v>
      </c>
      <c r="Q62" s="209"/>
      <c r="R62" s="1"/>
      <c r="S62" s="1"/>
      <c r="T62" s="1"/>
      <c r="U62" s="209"/>
      <c r="V62" s="209"/>
      <c r="W62" s="1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</row>
    <row r="63" spans="1:33" ht="12" customHeight="1" x14ac:dyDescent="0.25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78">
        <v>5</v>
      </c>
      <c r="N63" s="213">
        <v>5</v>
      </c>
      <c r="O63" s="281">
        <f t="shared" si="10"/>
        <v>1.267658161863149E-3</v>
      </c>
      <c r="P63" s="282">
        <f t="shared" si="11"/>
        <v>1.626234614021931E-3</v>
      </c>
      <c r="Q63" s="209"/>
      <c r="R63" s="1"/>
      <c r="S63" s="1"/>
      <c r="T63" s="1"/>
      <c r="U63" s="209"/>
      <c r="V63" s="209"/>
      <c r="W63" s="1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</row>
    <row r="64" spans="1:33" ht="12" customHeight="1" x14ac:dyDescent="0.25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78">
        <v>10</v>
      </c>
      <c r="N64" s="213">
        <v>5</v>
      </c>
      <c r="O64" s="281">
        <f t="shared" si="10"/>
        <v>1.0043582904581674E-3</v>
      </c>
      <c r="P64" s="282">
        <f t="shared" si="11"/>
        <v>1.0143978514849923E-3</v>
      </c>
      <c r="Q64" s="209"/>
      <c r="R64" s="1"/>
      <c r="S64" s="1"/>
      <c r="T64" s="1"/>
      <c r="U64" s="209"/>
      <c r="V64" s="209"/>
      <c r="W64" s="1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</row>
    <row r="65" spans="1:33" ht="15.75" customHeight="1" x14ac:dyDescent="0.25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78">
        <v>15</v>
      </c>
      <c r="N65" s="213">
        <v>5</v>
      </c>
      <c r="O65" s="281">
        <f t="shared" si="10"/>
        <v>1.9593836684967856E-3</v>
      </c>
      <c r="P65" s="282">
        <f t="shared" si="11"/>
        <v>1.3791143890281004E-3</v>
      </c>
      <c r="Q65" s="209"/>
      <c r="R65" s="1"/>
      <c r="S65" s="1"/>
      <c r="T65" s="1"/>
      <c r="U65" s="209"/>
      <c r="V65" s="209"/>
      <c r="W65" s="1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</row>
    <row r="66" spans="1:33" ht="12" customHeight="1" x14ac:dyDescent="0.25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78">
        <v>20</v>
      </c>
      <c r="N66" s="213">
        <v>5</v>
      </c>
      <c r="O66" s="281">
        <f t="shared" si="10"/>
        <v>2.6542319374756192E-3</v>
      </c>
      <c r="P66" s="282">
        <f t="shared" si="11"/>
        <v>2.2104484364269005E-3</v>
      </c>
      <c r="Q66" s="209"/>
      <c r="R66" s="1"/>
      <c r="S66" s="1"/>
      <c r="T66" s="1"/>
      <c r="U66" s="209"/>
      <c r="V66" s="209"/>
      <c r="W66" s="1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</row>
    <row r="67" spans="1:33" ht="12" customHeight="1" x14ac:dyDescent="0.25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78">
        <v>25</v>
      </c>
      <c r="N67" s="213">
        <v>5</v>
      </c>
      <c r="O67" s="281">
        <f t="shared" si="10"/>
        <v>3.4570430758031558E-3</v>
      </c>
      <c r="P67" s="282">
        <f t="shared" si="11"/>
        <v>3.0561264971025229E-3</v>
      </c>
      <c r="Q67" s="209"/>
      <c r="R67" s="1"/>
      <c r="S67" s="1"/>
      <c r="T67" s="1"/>
      <c r="U67" s="209"/>
      <c r="V67" s="209"/>
      <c r="W67" s="1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</row>
    <row r="68" spans="1:33" ht="12" customHeight="1" x14ac:dyDescent="0.25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78">
        <v>30</v>
      </c>
      <c r="N68" s="213">
        <v>5</v>
      </c>
      <c r="O68" s="281">
        <f t="shared" si="10"/>
        <v>4.6772885191680253E-3</v>
      </c>
      <c r="P68" s="282">
        <f t="shared" si="11"/>
        <v>4.0107259343674382E-3</v>
      </c>
      <c r="Q68" s="209"/>
      <c r="R68" s="1"/>
      <c r="S68" s="1"/>
      <c r="T68" s="1"/>
      <c r="U68" s="209"/>
      <c r="V68" s="209"/>
      <c r="W68" s="1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</row>
    <row r="69" spans="1:33" ht="12" customHeight="1" x14ac:dyDescent="0.25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78">
        <v>35</v>
      </c>
      <c r="N69" s="213">
        <v>5</v>
      </c>
      <c r="O69" s="281">
        <f t="shared" si="10"/>
        <v>4.4414420514956154E-3</v>
      </c>
      <c r="P69" s="282">
        <f t="shared" si="11"/>
        <v>5.2966893556011434E-3</v>
      </c>
      <c r="Q69" s="209"/>
      <c r="R69" s="1"/>
      <c r="S69" s="1"/>
      <c r="T69" s="1"/>
      <c r="U69" s="209"/>
      <c r="V69" s="209"/>
      <c r="W69" s="1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</row>
    <row r="70" spans="1:33" ht="12" customHeight="1" x14ac:dyDescent="0.25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78">
        <v>40</v>
      </c>
      <c r="N70" s="213">
        <v>5</v>
      </c>
      <c r="O70" s="281">
        <f t="shared" si="10"/>
        <v>7.469210344479657E-3</v>
      </c>
      <c r="P70" s="282">
        <f t="shared" si="11"/>
        <v>7.0424819567859289E-3</v>
      </c>
      <c r="Q70" s="209"/>
      <c r="R70" s="1"/>
      <c r="S70" s="1"/>
      <c r="T70" s="1"/>
      <c r="U70" s="209"/>
      <c r="V70" s="209"/>
      <c r="W70" s="1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</row>
    <row r="71" spans="1:33" ht="12" customHeight="1" x14ac:dyDescent="0.25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78">
        <v>45</v>
      </c>
      <c r="N71" s="213">
        <v>5</v>
      </c>
      <c r="O71" s="281">
        <f t="shared" si="10"/>
        <v>1.3093595517547215E-2</v>
      </c>
      <c r="P71" s="282">
        <f t="shared" si="11"/>
        <v>9.6394983451557597E-3</v>
      </c>
      <c r="Q71" s="209"/>
      <c r="R71" s="1"/>
      <c r="S71" s="1"/>
      <c r="T71" s="1"/>
      <c r="U71" s="209"/>
      <c r="V71" s="209"/>
      <c r="W71" s="1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</row>
    <row r="72" spans="1:33" ht="12" customHeight="1" x14ac:dyDescent="0.25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78">
        <v>50</v>
      </c>
      <c r="N72" s="213">
        <v>5</v>
      </c>
      <c r="O72" s="281">
        <f t="shared" si="10"/>
        <v>2.372606484380128E-2</v>
      </c>
      <c r="P72" s="282">
        <f t="shared" si="11"/>
        <v>1.3973785880126838E-2</v>
      </c>
      <c r="Q72" s="209"/>
      <c r="R72" s="1"/>
      <c r="S72" s="1"/>
      <c r="T72" s="1"/>
      <c r="U72" s="209"/>
      <c r="V72" s="209"/>
      <c r="W72" s="1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</row>
    <row r="73" spans="1:33" ht="12" customHeight="1" x14ac:dyDescent="0.25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78">
        <v>55</v>
      </c>
      <c r="N73" s="213">
        <v>5</v>
      </c>
      <c r="O73" s="281">
        <f t="shared" si="10"/>
        <v>3.308796035623289E-2</v>
      </c>
      <c r="P73" s="282">
        <f t="shared" si="11"/>
        <v>2.2407397051913237E-2</v>
      </c>
      <c r="Q73" s="209"/>
      <c r="R73" s="1"/>
      <c r="S73" s="1"/>
      <c r="T73" s="1"/>
      <c r="U73" s="209"/>
      <c r="V73" s="209"/>
      <c r="W73" s="1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</row>
    <row r="74" spans="1:33" ht="12" customHeight="1" x14ac:dyDescent="0.25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78">
        <v>60</v>
      </c>
      <c r="N74" s="213">
        <v>5</v>
      </c>
      <c r="O74" s="281">
        <f t="shared" si="10"/>
        <v>4.8494017635693068E-2</v>
      </c>
      <c r="P74" s="282">
        <f t="shared" si="11"/>
        <v>3.6141112142426109E-2</v>
      </c>
      <c r="Q74" s="209"/>
      <c r="R74" s="1"/>
      <c r="S74" s="1"/>
      <c r="T74" s="1"/>
      <c r="U74" s="209"/>
      <c r="V74" s="209"/>
      <c r="W74" s="1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</row>
    <row r="75" spans="1:33" ht="12" customHeight="1" x14ac:dyDescent="0.25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78">
        <v>65</v>
      </c>
      <c r="N75" s="213">
        <v>5</v>
      </c>
      <c r="O75" s="281">
        <f t="shared" si="10"/>
        <v>7.1169289952139544E-2</v>
      </c>
      <c r="P75" s="282">
        <f t="shared" si="11"/>
        <v>6.386273784119148E-2</v>
      </c>
      <c r="Q75" s="209"/>
      <c r="R75" s="1"/>
      <c r="S75" s="1"/>
      <c r="T75" s="1"/>
      <c r="U75" s="209"/>
      <c r="V75" s="209"/>
      <c r="W75" s="1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</row>
    <row r="76" spans="1:33" ht="12" customHeight="1" x14ac:dyDescent="0.25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78">
        <v>70</v>
      </c>
      <c r="N76" s="213">
        <v>5</v>
      </c>
      <c r="O76" s="281">
        <f t="shared" si="10"/>
        <v>0.10591259866574916</v>
      </c>
      <c r="P76" s="282">
        <f t="shared" si="11"/>
        <v>0.12510771570947499</v>
      </c>
      <c r="Q76" s="209"/>
      <c r="R76" s="1"/>
      <c r="S76" s="1"/>
      <c r="T76" s="1"/>
      <c r="U76" s="209"/>
      <c r="V76" s="209"/>
      <c r="W76" s="1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</row>
    <row r="77" spans="1:33" ht="12" customHeight="1" x14ac:dyDescent="0.25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78">
        <v>75</v>
      </c>
      <c r="N77" s="213">
        <v>5</v>
      </c>
      <c r="O77" s="281">
        <f t="shared" si="10"/>
        <v>0.176384596802272</v>
      </c>
      <c r="P77" s="282">
        <f t="shared" si="11"/>
        <v>0.27038096878764611</v>
      </c>
      <c r="Q77" s="209"/>
      <c r="R77" s="1"/>
      <c r="S77" s="1"/>
      <c r="T77" s="1"/>
      <c r="U77" s="209"/>
      <c r="V77" s="209"/>
      <c r="W77" s="1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</row>
    <row r="78" spans="1:33" ht="12" customHeight="1" x14ac:dyDescent="0.25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78">
        <v>80</v>
      </c>
      <c r="N78" s="213">
        <v>5</v>
      </c>
      <c r="O78" s="281">
        <f t="shared" si="10"/>
        <v>0.28248477182810366</v>
      </c>
      <c r="P78" s="282">
        <f t="shared" si="11"/>
        <v>0.59163218314034505</v>
      </c>
      <c r="Q78" s="209"/>
      <c r="R78" s="1"/>
      <c r="S78" s="1"/>
      <c r="T78" s="1"/>
      <c r="U78" s="209"/>
      <c r="V78" s="209"/>
      <c r="W78" s="1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</row>
    <row r="79" spans="1:33" ht="12" customHeight="1" thickBot="1" x14ac:dyDescent="0.3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83">
        <v>85</v>
      </c>
      <c r="N79" s="235" t="s">
        <v>142</v>
      </c>
      <c r="O79" s="284">
        <f t="shared" si="10"/>
        <v>1</v>
      </c>
      <c r="P79" s="285">
        <f t="shared" si="11"/>
        <v>1</v>
      </c>
      <c r="Q79" s="209"/>
      <c r="U79" s="209"/>
      <c r="V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</row>
    <row r="80" spans="1:33" ht="12" customHeight="1" x14ac:dyDescent="0.25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</row>
    <row r="81" spans="1:33" ht="12" customHeight="1" x14ac:dyDescent="0.25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</row>
    <row r="82" spans="1:33" ht="12" customHeight="1" x14ac:dyDescent="0.25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</row>
    <row r="83" spans="1:33" ht="12" customHeight="1" x14ac:dyDescent="0.25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</row>
    <row r="84" spans="1:33" ht="12" customHeight="1" x14ac:dyDescent="0.25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</row>
    <row r="85" spans="1:33" ht="12" customHeight="1" x14ac:dyDescent="0.25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</row>
    <row r="86" spans="1:33" ht="12" customHeight="1" x14ac:dyDescent="0.25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1"/>
      <c r="AC86" s="1"/>
      <c r="AD86" s="1"/>
      <c r="AE86" s="1"/>
      <c r="AF86" s="1"/>
      <c r="AG86" s="1"/>
    </row>
    <row r="87" spans="1:33" ht="12" customHeight="1" x14ac:dyDescent="0.25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43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1"/>
      <c r="AC87" s="1"/>
      <c r="AD87" s="1"/>
      <c r="AE87" s="1"/>
      <c r="AF87" s="1"/>
      <c r="AG87" s="1"/>
    </row>
    <row r="88" spans="1:33" ht="12" customHeight="1" x14ac:dyDescent="0.25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43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1"/>
      <c r="AC88" s="1"/>
      <c r="AD88" s="1"/>
      <c r="AE88" s="1"/>
      <c r="AF88" s="1"/>
      <c r="AG88" s="1"/>
    </row>
    <row r="89" spans="1:33" ht="12" customHeight="1" x14ac:dyDescent="0.25">
      <c r="A89" s="209"/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1"/>
      <c r="AC89" s="1"/>
      <c r="AD89" s="1"/>
      <c r="AE89" s="1"/>
      <c r="AF89" s="1"/>
      <c r="AG89" s="1"/>
    </row>
    <row r="90" spans="1:33" ht="12" customHeight="1" x14ac:dyDescent="0.25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1"/>
      <c r="AC90" s="1"/>
      <c r="AD90" s="1"/>
      <c r="AE90" s="1"/>
      <c r="AF90" s="1"/>
      <c r="AG90" s="1"/>
    </row>
    <row r="91" spans="1:33" ht="12" customHeight="1" x14ac:dyDescent="0.25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1"/>
      <c r="AC91" s="1"/>
      <c r="AD91" s="1"/>
      <c r="AE91" s="1"/>
      <c r="AF91" s="1"/>
      <c r="AG91" s="1"/>
    </row>
    <row r="92" spans="1:33" ht="12" customHeight="1" x14ac:dyDescent="0.25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1"/>
      <c r="AC92" s="1"/>
      <c r="AD92" s="1"/>
      <c r="AE92" s="1"/>
      <c r="AF92" s="1"/>
      <c r="AG92" s="1"/>
    </row>
    <row r="93" spans="1:33" ht="12" customHeight="1" x14ac:dyDescent="0.25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1"/>
      <c r="AC93" s="1"/>
      <c r="AD93" s="1"/>
      <c r="AE93" s="1"/>
      <c r="AF93" s="1"/>
      <c r="AG93" s="1"/>
    </row>
    <row r="94" spans="1:33" ht="12" customHeight="1" x14ac:dyDescent="0.25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1"/>
      <c r="AC94" s="1"/>
      <c r="AD94" s="1"/>
      <c r="AE94" s="1"/>
      <c r="AF94" s="1"/>
      <c r="AG94" s="1"/>
    </row>
    <row r="95" spans="1:33" ht="12" customHeight="1" x14ac:dyDescent="0.25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1"/>
      <c r="AC95" s="1"/>
      <c r="AD95" s="1"/>
      <c r="AE95" s="1"/>
      <c r="AF95" s="1"/>
      <c r="AG95" s="1"/>
    </row>
    <row r="96" spans="1:33" ht="12" customHeight="1" x14ac:dyDescent="0.25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1"/>
      <c r="AC96" s="1"/>
      <c r="AD96" s="1"/>
      <c r="AE96" s="1"/>
      <c r="AF96" s="1"/>
      <c r="AG96" s="1"/>
    </row>
    <row r="97" spans="1:33" ht="12" customHeight="1" x14ac:dyDescent="0.25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1"/>
      <c r="AC97" s="1"/>
      <c r="AD97" s="1"/>
      <c r="AE97" s="1"/>
      <c r="AF97" s="1"/>
      <c r="AG97" s="1"/>
    </row>
    <row r="98" spans="1:33" ht="12" customHeight="1" x14ac:dyDescent="0.25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1"/>
      <c r="AC98" s="1"/>
      <c r="AD98" s="1"/>
      <c r="AE98" s="1"/>
      <c r="AF98" s="1"/>
      <c r="AG98" s="1"/>
    </row>
    <row r="99" spans="1:33" ht="12" customHeight="1" x14ac:dyDescent="0.25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1"/>
      <c r="AC99" s="1"/>
      <c r="AD99" s="1"/>
      <c r="AE99" s="1"/>
      <c r="AF99" s="1"/>
      <c r="AG99" s="1"/>
    </row>
    <row r="100" spans="1:33" ht="12" customHeight="1" x14ac:dyDescent="0.25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1"/>
      <c r="AC100" s="1"/>
      <c r="AD100" s="1"/>
      <c r="AE100" s="1"/>
      <c r="AF100" s="1"/>
      <c r="AG100" s="1"/>
    </row>
    <row r="101" spans="1:33" ht="12" customHeight="1" x14ac:dyDescent="0.25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1"/>
      <c r="AC101" s="1"/>
      <c r="AD101" s="1"/>
      <c r="AE101" s="1"/>
      <c r="AF101" s="1"/>
      <c r="AG101" s="1"/>
    </row>
    <row r="102" spans="1:33" ht="12" customHeight="1" x14ac:dyDescent="0.25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1"/>
      <c r="AC102" s="1"/>
      <c r="AD102" s="1"/>
      <c r="AE102" s="1"/>
      <c r="AF102" s="1"/>
      <c r="AG102" s="1"/>
    </row>
    <row r="103" spans="1:33" ht="12" customHeight="1" x14ac:dyDescent="0.25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1"/>
      <c r="AC103" s="1"/>
      <c r="AD103" s="1"/>
      <c r="AE103" s="1"/>
      <c r="AF103" s="1"/>
      <c r="AG103" s="1"/>
    </row>
    <row r="104" spans="1:33" ht="12" customHeight="1" x14ac:dyDescent="0.25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1"/>
      <c r="AC104" s="1"/>
      <c r="AD104" s="1"/>
      <c r="AE104" s="1"/>
      <c r="AF104" s="1"/>
      <c r="AG104" s="1"/>
    </row>
    <row r="105" spans="1:33" ht="12" customHeight="1" x14ac:dyDescent="0.25">
      <c r="A105" s="209"/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1"/>
      <c r="AC105" s="1"/>
      <c r="AD105" s="1"/>
      <c r="AE105" s="1"/>
      <c r="AF105" s="1"/>
      <c r="AG105" s="1"/>
    </row>
    <row r="106" spans="1:33" ht="12" customHeight="1" x14ac:dyDescent="0.25">
      <c r="A106" s="209"/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1"/>
      <c r="AC106" s="1"/>
      <c r="AD106" s="1"/>
      <c r="AE106" s="1"/>
      <c r="AF106" s="1"/>
      <c r="AG106" s="1"/>
    </row>
    <row r="107" spans="1:33" ht="12" customHeight="1" x14ac:dyDescent="0.25">
      <c r="A107" s="209"/>
      <c r="B107" s="209"/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1"/>
      <c r="AC107" s="1"/>
      <c r="AD107" s="1"/>
      <c r="AE107" s="1"/>
      <c r="AF107" s="1"/>
      <c r="AG107" s="1"/>
    </row>
    <row r="108" spans="1:33" ht="12" customHeight="1" x14ac:dyDescent="0.25">
      <c r="A108" s="209"/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1"/>
      <c r="AC108" s="1"/>
      <c r="AD108" s="1"/>
      <c r="AE108" s="1"/>
      <c r="AF108" s="1"/>
      <c r="AG108" s="1"/>
    </row>
    <row r="109" spans="1:33" ht="12" customHeight="1" x14ac:dyDescent="0.25">
      <c r="A109" s="209"/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1"/>
      <c r="AC109" s="1"/>
      <c r="AD109" s="1"/>
      <c r="AE109" s="1"/>
      <c r="AF109" s="1"/>
      <c r="AG109" s="1"/>
    </row>
    <row r="110" spans="1:33" ht="12" customHeight="1" x14ac:dyDescent="0.25">
      <c r="A110" s="209"/>
      <c r="B110" s="209"/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</row>
    <row r="111" spans="1:33" ht="12" customHeight="1" x14ac:dyDescent="0.25">
      <c r="A111" s="209"/>
      <c r="B111" s="209"/>
      <c r="C111" s="209"/>
      <c r="D111" s="209"/>
      <c r="E111" s="209"/>
      <c r="F111" s="209"/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</row>
    <row r="112" spans="1:33" ht="12" customHeight="1" x14ac:dyDescent="0.25">
      <c r="A112" s="209"/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</row>
    <row r="113" spans="1:33" ht="12" customHeight="1" x14ac:dyDescent="0.25">
      <c r="A113" s="209"/>
      <c r="B113" s="209"/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</row>
    <row r="114" spans="1:33" ht="12" customHeight="1" x14ac:dyDescent="0.25">
      <c r="A114" s="209"/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</row>
    <row r="115" spans="1:33" ht="12" customHeight="1" x14ac:dyDescent="0.25">
      <c r="A115" s="209"/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</row>
    <row r="116" spans="1:33" ht="12" customHeight="1" x14ac:dyDescent="0.25">
      <c r="A116" s="209"/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</row>
    <row r="117" spans="1:33" ht="12" customHeight="1" x14ac:dyDescent="0.25">
      <c r="A117" s="209"/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</row>
    <row r="118" spans="1:33" ht="12" customHeight="1" x14ac:dyDescent="0.25">
      <c r="A118" s="209"/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</row>
    <row r="119" spans="1:33" ht="12" customHeight="1" x14ac:dyDescent="0.25">
      <c r="A119" s="209"/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</row>
    <row r="120" spans="1:33" ht="12" customHeight="1" x14ac:dyDescent="0.25">
      <c r="A120" s="209"/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</row>
    <row r="121" spans="1:33" ht="12" customHeight="1" x14ac:dyDescent="0.25">
      <c r="A121" s="209"/>
      <c r="B121" s="209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</row>
    <row r="122" spans="1:33" ht="12" customHeight="1" x14ac:dyDescent="0.25">
      <c r="A122" s="209"/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</row>
    <row r="123" spans="1:33" ht="12" customHeight="1" x14ac:dyDescent="0.25">
      <c r="A123" s="209"/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</row>
    <row r="124" spans="1:33" ht="12" customHeight="1" x14ac:dyDescent="0.25">
      <c r="A124" s="209"/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</row>
    <row r="125" spans="1:33" ht="12" customHeight="1" x14ac:dyDescent="0.25">
      <c r="A125" s="209"/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</row>
    <row r="126" spans="1:33" ht="12" customHeight="1" x14ac:dyDescent="0.25">
      <c r="A126" s="209"/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</row>
    <row r="127" spans="1:33" ht="12" customHeight="1" x14ac:dyDescent="0.25">
      <c r="A127" s="209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</row>
    <row r="128" spans="1:33" ht="12" customHeight="1" x14ac:dyDescent="0.25">
      <c r="A128" s="209"/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</row>
    <row r="129" spans="1:33" ht="12" customHeight="1" x14ac:dyDescent="0.25">
      <c r="A129" s="209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</row>
    <row r="130" spans="1:33" ht="12" customHeight="1" x14ac:dyDescent="0.25">
      <c r="A130" s="209"/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</row>
    <row r="131" spans="1:33" ht="12" customHeight="1" x14ac:dyDescent="0.25">
      <c r="A131" s="209"/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</row>
    <row r="132" spans="1:33" ht="12" customHeight="1" x14ac:dyDescent="0.25">
      <c r="A132" s="209"/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</row>
    <row r="133" spans="1:33" ht="12" customHeight="1" x14ac:dyDescent="0.25">
      <c r="A133" s="209"/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</row>
    <row r="134" spans="1:33" ht="12" customHeight="1" x14ac:dyDescent="0.25">
      <c r="A134" s="209"/>
      <c r="B134" s="209"/>
      <c r="C134" s="209"/>
      <c r="D134" s="209"/>
      <c r="E134" s="209"/>
      <c r="F134" s="209"/>
      <c r="G134" s="209"/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</row>
    <row r="135" spans="1:33" ht="12" customHeight="1" x14ac:dyDescent="0.25">
      <c r="A135" s="209"/>
      <c r="B135" s="209"/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</row>
    <row r="136" spans="1:33" ht="12" customHeight="1" x14ac:dyDescent="0.25">
      <c r="A136" s="209"/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</row>
    <row r="137" spans="1:33" ht="12" customHeight="1" x14ac:dyDescent="0.25">
      <c r="A137" s="209"/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</row>
    <row r="138" spans="1:33" ht="12" customHeight="1" x14ac:dyDescent="0.25">
      <c r="A138" s="209"/>
      <c r="B138" s="209"/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</row>
    <row r="139" spans="1:33" ht="12" customHeight="1" x14ac:dyDescent="0.25">
      <c r="A139" s="209"/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</row>
    <row r="140" spans="1:33" ht="12" customHeight="1" x14ac:dyDescent="0.25">
      <c r="A140" s="209"/>
      <c r="B140" s="209"/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</row>
    <row r="141" spans="1:33" ht="12" customHeight="1" x14ac:dyDescent="0.25">
      <c r="A141" s="209"/>
      <c r="B141" s="209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</row>
    <row r="142" spans="1:33" ht="12" customHeight="1" x14ac:dyDescent="0.25">
      <c r="A142" s="209"/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</row>
    <row r="143" spans="1:33" ht="12" customHeight="1" x14ac:dyDescent="0.25">
      <c r="A143" s="209"/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</row>
    <row r="144" spans="1:33" ht="12" customHeight="1" x14ac:dyDescent="0.25">
      <c r="A144" s="209"/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</row>
    <row r="145" spans="1:33" ht="12" customHeight="1" x14ac:dyDescent="0.25">
      <c r="A145" s="209"/>
      <c r="B145" s="209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</row>
    <row r="146" spans="1:33" ht="12" customHeight="1" x14ac:dyDescent="0.25">
      <c r="A146" s="209"/>
      <c r="B146" s="209"/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</row>
    <row r="147" spans="1:33" ht="12" customHeight="1" x14ac:dyDescent="0.25">
      <c r="A147" s="209"/>
      <c r="B147" s="209"/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</row>
    <row r="148" spans="1:33" ht="12" customHeight="1" x14ac:dyDescent="0.25">
      <c r="A148" s="209"/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</row>
    <row r="149" spans="1:33" ht="12" customHeight="1" x14ac:dyDescent="0.25">
      <c r="A149" s="209"/>
      <c r="B149" s="209"/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</row>
    <row r="150" spans="1:33" ht="12" customHeight="1" x14ac:dyDescent="0.25">
      <c r="A150" s="209"/>
      <c r="B150" s="209"/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</row>
    <row r="151" spans="1:33" ht="12" customHeight="1" x14ac:dyDescent="0.25">
      <c r="A151" s="209"/>
      <c r="B151" s="209"/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</row>
    <row r="152" spans="1:33" ht="12" customHeight="1" x14ac:dyDescent="0.25">
      <c r="A152" s="209"/>
      <c r="B152" s="209"/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</row>
    <row r="153" spans="1:33" ht="12" customHeight="1" x14ac:dyDescent="0.25">
      <c r="A153" s="209"/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</row>
    <row r="154" spans="1:33" ht="12" customHeight="1" x14ac:dyDescent="0.25">
      <c r="A154" s="209"/>
      <c r="B154" s="209"/>
      <c r="C154" s="209"/>
      <c r="D154" s="209"/>
      <c r="E154" s="209"/>
      <c r="F154" s="209"/>
      <c r="G154" s="209"/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</row>
    <row r="155" spans="1:33" ht="12" customHeight="1" x14ac:dyDescent="0.25">
      <c r="A155" s="209"/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</row>
    <row r="156" spans="1:33" ht="12" customHeight="1" x14ac:dyDescent="0.25">
      <c r="A156" s="209"/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</row>
    <row r="157" spans="1:33" ht="12" customHeight="1" x14ac:dyDescent="0.25">
      <c r="A157" s="209"/>
      <c r="B157" s="209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</row>
    <row r="158" spans="1:33" ht="12" customHeight="1" x14ac:dyDescent="0.25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</row>
    <row r="159" spans="1:33" ht="12" customHeight="1" x14ac:dyDescent="0.25">
      <c r="A159" s="209"/>
      <c r="B159" s="209"/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</row>
    <row r="160" spans="1:33" ht="12" customHeight="1" x14ac:dyDescent="0.25">
      <c r="A160" s="209"/>
      <c r="B160" s="209"/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</row>
    <row r="161" spans="1:33" ht="12" customHeight="1" x14ac:dyDescent="0.25">
      <c r="A161" s="209"/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</row>
    <row r="162" spans="1:33" ht="12" customHeight="1" x14ac:dyDescent="0.25">
      <c r="A162" s="209"/>
      <c r="B162" s="209"/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</row>
    <row r="163" spans="1:33" ht="12" customHeight="1" x14ac:dyDescent="0.25">
      <c r="A163" s="209"/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</row>
    <row r="164" spans="1:33" ht="12" customHeight="1" x14ac:dyDescent="0.25">
      <c r="A164" s="209"/>
      <c r="B164" s="209"/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</row>
    <row r="165" spans="1:33" ht="12" customHeight="1" x14ac:dyDescent="0.25">
      <c r="A165" s="209"/>
      <c r="B165" s="209"/>
      <c r="C165" s="209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</row>
    <row r="166" spans="1:33" ht="12" customHeight="1" x14ac:dyDescent="0.25">
      <c r="A166" s="209"/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</row>
    <row r="167" spans="1:33" ht="12" customHeight="1" x14ac:dyDescent="0.25">
      <c r="A167" s="209"/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</row>
    <row r="168" spans="1:33" ht="12" customHeight="1" x14ac:dyDescent="0.25">
      <c r="A168" s="209"/>
      <c r="B168" s="209"/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</row>
    <row r="169" spans="1:33" ht="12" customHeight="1" x14ac:dyDescent="0.25">
      <c r="A169" s="209"/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</row>
    <row r="170" spans="1:33" ht="12" customHeight="1" x14ac:dyDescent="0.25">
      <c r="A170" s="209"/>
      <c r="B170" s="209"/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</row>
    <row r="171" spans="1:33" ht="12" customHeight="1" x14ac:dyDescent="0.25">
      <c r="A171" s="209"/>
      <c r="B171" s="209"/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</row>
    <row r="172" spans="1:33" ht="12" customHeight="1" x14ac:dyDescent="0.25">
      <c r="A172" s="209"/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</row>
    <row r="173" spans="1:33" ht="12" customHeight="1" x14ac:dyDescent="0.25">
      <c r="A173" s="209"/>
      <c r="B173" s="209"/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</row>
    <row r="174" spans="1:33" ht="12" customHeight="1" x14ac:dyDescent="0.25">
      <c r="A174" s="209"/>
      <c r="B174" s="209"/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</row>
    <row r="175" spans="1:33" ht="12" customHeight="1" x14ac:dyDescent="0.25">
      <c r="A175" s="209"/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</row>
    <row r="176" spans="1:33" ht="12" customHeight="1" x14ac:dyDescent="0.25">
      <c r="A176" s="209"/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</row>
    <row r="177" spans="1:33" ht="12" customHeight="1" x14ac:dyDescent="0.25">
      <c r="A177" s="209"/>
      <c r="B177" s="209"/>
      <c r="C177" s="209"/>
      <c r="D177" s="209"/>
      <c r="E177" s="209"/>
      <c r="F177" s="209"/>
      <c r="G177" s="209"/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</row>
    <row r="178" spans="1:33" ht="12" customHeight="1" x14ac:dyDescent="0.25">
      <c r="A178" s="209"/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</row>
    <row r="179" spans="1:33" ht="12" customHeight="1" x14ac:dyDescent="0.25">
      <c r="A179" s="209"/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</row>
    <row r="180" spans="1:33" ht="12" customHeight="1" x14ac:dyDescent="0.25">
      <c r="A180" s="209"/>
      <c r="B180" s="209"/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</row>
    <row r="181" spans="1:33" ht="12" customHeight="1" x14ac:dyDescent="0.25">
      <c r="A181" s="209"/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</row>
    <row r="182" spans="1:33" ht="12" customHeight="1" x14ac:dyDescent="0.25">
      <c r="A182" s="209"/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</row>
    <row r="183" spans="1:33" ht="12" customHeight="1" x14ac:dyDescent="0.25">
      <c r="A183" s="209"/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</row>
    <row r="184" spans="1:33" ht="12" customHeight="1" x14ac:dyDescent="0.25">
      <c r="A184" s="209"/>
      <c r="B184" s="209"/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</row>
    <row r="185" spans="1:33" ht="12" customHeight="1" x14ac:dyDescent="0.25">
      <c r="A185" s="209"/>
      <c r="B185" s="209"/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</row>
    <row r="186" spans="1:33" ht="12" customHeight="1" x14ac:dyDescent="0.25">
      <c r="A186" s="209"/>
      <c r="B186" s="209"/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</row>
    <row r="187" spans="1:33" ht="12" customHeight="1" x14ac:dyDescent="0.25">
      <c r="A187" s="209"/>
      <c r="B187" s="209"/>
      <c r="C187" s="209"/>
      <c r="D187" s="209"/>
      <c r="E187" s="209"/>
      <c r="F187" s="209"/>
      <c r="G187" s="209"/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</row>
    <row r="188" spans="1:33" ht="12" customHeight="1" x14ac:dyDescent="0.25">
      <c r="A188" s="209"/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</row>
    <row r="189" spans="1:33" ht="12" customHeight="1" x14ac:dyDescent="0.25">
      <c r="A189" s="209"/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</row>
    <row r="190" spans="1:33" ht="12" customHeight="1" x14ac:dyDescent="0.25">
      <c r="A190" s="209"/>
      <c r="B190" s="209"/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</row>
    <row r="191" spans="1:33" ht="12" customHeight="1" x14ac:dyDescent="0.25">
      <c r="A191" s="209"/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</row>
    <row r="192" spans="1:33" ht="12" customHeight="1" x14ac:dyDescent="0.25">
      <c r="A192" s="209"/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</row>
    <row r="193" spans="1:33" ht="12" customHeight="1" x14ac:dyDescent="0.25">
      <c r="A193" s="209"/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</row>
    <row r="194" spans="1:33" ht="12" customHeight="1" x14ac:dyDescent="0.25">
      <c r="A194" s="209"/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</row>
    <row r="195" spans="1:33" ht="12" customHeight="1" x14ac:dyDescent="0.25">
      <c r="A195" s="209"/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</row>
    <row r="196" spans="1:33" ht="12" customHeight="1" x14ac:dyDescent="0.25">
      <c r="A196" s="209"/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</row>
    <row r="197" spans="1:33" ht="12" customHeight="1" x14ac:dyDescent="0.25">
      <c r="A197" s="209"/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</row>
    <row r="198" spans="1:33" ht="12" customHeight="1" x14ac:dyDescent="0.25">
      <c r="A198" s="209"/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</row>
    <row r="199" spans="1:33" ht="12" customHeight="1" x14ac:dyDescent="0.25">
      <c r="A199" s="209"/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</row>
    <row r="200" spans="1:33" ht="12" customHeight="1" x14ac:dyDescent="0.25">
      <c r="A200" s="209"/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</row>
    <row r="201" spans="1:33" ht="12" customHeight="1" x14ac:dyDescent="0.25">
      <c r="A201" s="209"/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</row>
    <row r="202" spans="1:33" ht="12" customHeight="1" x14ac:dyDescent="0.25">
      <c r="A202" s="209"/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</row>
    <row r="203" spans="1:33" ht="12" customHeight="1" x14ac:dyDescent="0.25">
      <c r="A203" s="209"/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</row>
    <row r="204" spans="1:33" ht="12" customHeight="1" x14ac:dyDescent="0.25">
      <c r="A204" s="209"/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</row>
    <row r="205" spans="1:33" ht="12" customHeight="1" x14ac:dyDescent="0.25">
      <c r="A205" s="209"/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</row>
    <row r="206" spans="1:33" ht="12" customHeight="1" x14ac:dyDescent="0.25">
      <c r="A206" s="209"/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</row>
    <row r="207" spans="1:33" ht="12" customHeight="1" x14ac:dyDescent="0.25">
      <c r="A207" s="209"/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</row>
    <row r="208" spans="1:33" ht="12" customHeight="1" x14ac:dyDescent="0.25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</row>
    <row r="209" spans="1:33" ht="12" customHeight="1" x14ac:dyDescent="0.25">
      <c r="A209" s="209"/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</row>
    <row r="210" spans="1:33" ht="12" customHeight="1" x14ac:dyDescent="0.25">
      <c r="A210" s="209"/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</row>
    <row r="211" spans="1:33" ht="12" customHeight="1" x14ac:dyDescent="0.25">
      <c r="A211" s="209"/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</row>
    <row r="212" spans="1:33" ht="12" customHeight="1" x14ac:dyDescent="0.25">
      <c r="A212" s="209"/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</row>
    <row r="213" spans="1:33" ht="12" customHeight="1" x14ac:dyDescent="0.25">
      <c r="A213" s="209"/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</row>
    <row r="214" spans="1:33" ht="12" customHeight="1" x14ac:dyDescent="0.25">
      <c r="A214" s="209"/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</row>
    <row r="215" spans="1:33" ht="12" customHeight="1" x14ac:dyDescent="0.25">
      <c r="A215" s="209"/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</row>
    <row r="216" spans="1:33" ht="12" customHeight="1" x14ac:dyDescent="0.25">
      <c r="A216" s="209"/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</row>
    <row r="217" spans="1:33" ht="12" customHeight="1" x14ac:dyDescent="0.25">
      <c r="A217" s="209"/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</row>
    <row r="218" spans="1:33" ht="12" customHeight="1" x14ac:dyDescent="0.25">
      <c r="A218" s="209"/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</row>
    <row r="219" spans="1:33" ht="12" customHeight="1" x14ac:dyDescent="0.25">
      <c r="A219" s="209"/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</row>
    <row r="220" spans="1:33" ht="12" customHeight="1" x14ac:dyDescent="0.25">
      <c r="A220" s="209"/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</row>
    <row r="221" spans="1:33" ht="12" customHeight="1" x14ac:dyDescent="0.25">
      <c r="A221" s="209"/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</row>
    <row r="222" spans="1:33" ht="12" customHeight="1" x14ac:dyDescent="0.25">
      <c r="A222" s="209"/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</row>
    <row r="223" spans="1:33" ht="12" customHeight="1" x14ac:dyDescent="0.25">
      <c r="A223" s="209"/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</row>
    <row r="224" spans="1:33" ht="12" customHeight="1" x14ac:dyDescent="0.25">
      <c r="A224" s="209"/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</row>
    <row r="225" spans="1:33" ht="12" customHeight="1" x14ac:dyDescent="0.25">
      <c r="A225" s="209"/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</row>
    <row r="226" spans="1:33" ht="12" customHeight="1" x14ac:dyDescent="0.25">
      <c r="A226" s="209"/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</row>
    <row r="227" spans="1:33" ht="12" customHeight="1" x14ac:dyDescent="0.25">
      <c r="A227" s="209"/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</row>
    <row r="228" spans="1:33" ht="12" customHeight="1" x14ac:dyDescent="0.25">
      <c r="A228" s="209"/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</row>
    <row r="229" spans="1:33" ht="12" customHeight="1" x14ac:dyDescent="0.25">
      <c r="A229" s="209"/>
      <c r="B229" s="209"/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</row>
    <row r="230" spans="1:33" ht="12" customHeight="1" x14ac:dyDescent="0.25">
      <c r="A230" s="209"/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</row>
    <row r="231" spans="1:33" ht="12" customHeight="1" x14ac:dyDescent="0.25">
      <c r="A231" s="209"/>
      <c r="B231" s="209"/>
      <c r="C231" s="209"/>
      <c r="D231" s="209"/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</row>
    <row r="232" spans="1:33" ht="12" customHeight="1" x14ac:dyDescent="0.25">
      <c r="A232" s="209"/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</row>
    <row r="233" spans="1:33" ht="12" customHeight="1" x14ac:dyDescent="0.25">
      <c r="A233" s="209"/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</row>
    <row r="234" spans="1:33" ht="12" customHeight="1" x14ac:dyDescent="0.25">
      <c r="A234" s="209"/>
      <c r="B234" s="209"/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</row>
    <row r="235" spans="1:33" ht="12" customHeight="1" x14ac:dyDescent="0.25">
      <c r="A235" s="209"/>
      <c r="B235" s="209"/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</row>
    <row r="236" spans="1:33" ht="12" customHeight="1" x14ac:dyDescent="0.25">
      <c r="A236" s="209"/>
      <c r="B236" s="209"/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</row>
    <row r="237" spans="1:33" ht="12" customHeight="1" x14ac:dyDescent="0.25">
      <c r="A237" s="209"/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</row>
    <row r="238" spans="1:33" ht="12" customHeight="1" x14ac:dyDescent="0.25">
      <c r="A238" s="209"/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</row>
    <row r="239" spans="1:33" ht="12" customHeight="1" x14ac:dyDescent="0.25">
      <c r="A239" s="209"/>
      <c r="B239" s="209"/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</row>
    <row r="240" spans="1:33" ht="12" customHeight="1" x14ac:dyDescent="0.25">
      <c r="A240" s="209"/>
      <c r="B240" s="209"/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</row>
    <row r="241" spans="1:33" ht="12" customHeight="1" x14ac:dyDescent="0.25">
      <c r="A241" s="209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</row>
    <row r="242" spans="1:33" ht="12" customHeight="1" x14ac:dyDescent="0.25">
      <c r="A242" s="209"/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</row>
    <row r="243" spans="1:33" ht="12" customHeight="1" x14ac:dyDescent="0.25">
      <c r="A243" s="209"/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</row>
    <row r="244" spans="1:33" ht="12" customHeight="1" x14ac:dyDescent="0.25">
      <c r="A244" s="209"/>
      <c r="B244" s="209"/>
      <c r="C244" s="209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</row>
    <row r="245" spans="1:33" ht="12" customHeight="1" x14ac:dyDescent="0.25">
      <c r="A245" s="209"/>
      <c r="B245" s="209"/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</row>
    <row r="246" spans="1:33" ht="12" customHeight="1" x14ac:dyDescent="0.25">
      <c r="A246" s="209"/>
      <c r="B246" s="209"/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</row>
    <row r="247" spans="1:33" ht="12" customHeight="1" x14ac:dyDescent="0.25">
      <c r="A247" s="209"/>
      <c r="B247" s="209"/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</row>
    <row r="248" spans="1:33" ht="12" customHeight="1" x14ac:dyDescent="0.25">
      <c r="A248" s="209"/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</row>
    <row r="249" spans="1:33" ht="12" customHeight="1" x14ac:dyDescent="0.25">
      <c r="A249" s="209"/>
      <c r="B249" s="209"/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</row>
    <row r="250" spans="1:33" ht="12" customHeight="1" x14ac:dyDescent="0.25">
      <c r="A250" s="209"/>
      <c r="B250" s="209"/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</row>
    <row r="251" spans="1:33" ht="12" customHeight="1" x14ac:dyDescent="0.25">
      <c r="A251" s="209"/>
      <c r="B251" s="209"/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</row>
    <row r="252" spans="1:33" ht="12" customHeight="1" x14ac:dyDescent="0.25">
      <c r="A252" s="209"/>
      <c r="B252" s="209"/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</row>
    <row r="253" spans="1:33" ht="12" customHeight="1" x14ac:dyDescent="0.25">
      <c r="A253" s="209"/>
      <c r="B253" s="209"/>
      <c r="C253" s="209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</row>
    <row r="254" spans="1:33" ht="12" customHeight="1" x14ac:dyDescent="0.25">
      <c r="A254" s="209"/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</row>
    <row r="255" spans="1:33" ht="12" customHeight="1" x14ac:dyDescent="0.25">
      <c r="A255" s="209"/>
      <c r="B255" s="209"/>
      <c r="C255" s="209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</row>
    <row r="256" spans="1:33" ht="12" customHeight="1" x14ac:dyDescent="0.25">
      <c r="A256" s="209"/>
      <c r="B256" s="209"/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</row>
    <row r="257" spans="1:33" ht="12" customHeight="1" x14ac:dyDescent="0.25">
      <c r="A257" s="209"/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</row>
    <row r="258" spans="1:33" ht="12" customHeight="1" x14ac:dyDescent="0.25">
      <c r="A258" s="209"/>
      <c r="B258" s="209"/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</row>
    <row r="259" spans="1:33" ht="12" customHeight="1" x14ac:dyDescent="0.25">
      <c r="A259" s="209"/>
      <c r="B259" s="209"/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</row>
    <row r="260" spans="1:33" ht="12" customHeight="1" x14ac:dyDescent="0.25">
      <c r="A260" s="209"/>
      <c r="B260" s="209"/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</row>
    <row r="261" spans="1:33" ht="12" customHeight="1" x14ac:dyDescent="0.25">
      <c r="A261" s="209"/>
      <c r="B261" s="209"/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</row>
    <row r="262" spans="1:33" ht="12" customHeight="1" x14ac:dyDescent="0.25">
      <c r="A262" s="209"/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</row>
    <row r="263" spans="1:33" ht="12" customHeight="1" x14ac:dyDescent="0.25">
      <c r="A263" s="209"/>
      <c r="B263" s="209"/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</row>
    <row r="264" spans="1:33" ht="12" customHeight="1" x14ac:dyDescent="0.25">
      <c r="A264" s="209"/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</row>
    <row r="265" spans="1:33" ht="12" customHeight="1" x14ac:dyDescent="0.25">
      <c r="A265" s="209"/>
      <c r="B265" s="209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</row>
    <row r="266" spans="1:33" ht="12" customHeight="1" x14ac:dyDescent="0.25">
      <c r="A266" s="209"/>
      <c r="B266" s="209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</row>
    <row r="267" spans="1:33" ht="12" customHeight="1" x14ac:dyDescent="0.25">
      <c r="A267" s="209"/>
      <c r="B267" s="209"/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</row>
    <row r="268" spans="1:33" ht="12" customHeight="1" x14ac:dyDescent="0.25">
      <c r="A268" s="209"/>
      <c r="B268" s="209"/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</row>
    <row r="269" spans="1:33" ht="12" customHeight="1" x14ac:dyDescent="0.25">
      <c r="A269" s="209"/>
      <c r="B269" s="209"/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</row>
    <row r="270" spans="1:33" ht="12" customHeight="1" x14ac:dyDescent="0.25">
      <c r="A270" s="209"/>
      <c r="B270" s="209"/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</row>
    <row r="271" spans="1:33" ht="12" customHeight="1" x14ac:dyDescent="0.25">
      <c r="A271" s="209"/>
      <c r="B271" s="209"/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</row>
    <row r="272" spans="1:33" ht="12" customHeight="1" x14ac:dyDescent="0.25">
      <c r="A272" s="209"/>
      <c r="B272" s="209"/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</row>
    <row r="273" spans="1:33" ht="12" customHeight="1" x14ac:dyDescent="0.25">
      <c r="A273" s="209"/>
      <c r="B273" s="209"/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</row>
    <row r="274" spans="1:33" ht="12" customHeight="1" x14ac:dyDescent="0.25">
      <c r="A274" s="209"/>
      <c r="B274" s="209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</row>
    <row r="275" spans="1:33" ht="12" customHeight="1" x14ac:dyDescent="0.25">
      <c r="A275" s="209"/>
      <c r="B275" s="209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</row>
    <row r="276" spans="1:33" ht="12" customHeight="1" x14ac:dyDescent="0.25">
      <c r="A276" s="209"/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</row>
    <row r="277" spans="1:33" ht="12" customHeight="1" x14ac:dyDescent="0.25">
      <c r="A277" s="209"/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</row>
    <row r="278" spans="1:33" ht="12" customHeight="1" x14ac:dyDescent="0.25">
      <c r="A278" s="209"/>
      <c r="B278" s="209"/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</row>
    <row r="279" spans="1:33" ht="12" customHeight="1" x14ac:dyDescent="0.25">
      <c r="A279" s="209"/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</row>
    <row r="280" spans="1:33" ht="12" customHeight="1" x14ac:dyDescent="0.25">
      <c r="A280" s="209"/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</row>
    <row r="281" spans="1:33" ht="12" customHeight="1" x14ac:dyDescent="0.25">
      <c r="A281" s="209"/>
      <c r="B281" s="209"/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</row>
    <row r="282" spans="1:33" ht="12" customHeight="1" x14ac:dyDescent="0.25">
      <c r="A282" s="209"/>
      <c r="B282" s="209"/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</row>
    <row r="283" spans="1:33" ht="12" customHeight="1" x14ac:dyDescent="0.25">
      <c r="A283" s="209"/>
      <c r="B283" s="209"/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</row>
    <row r="284" spans="1:33" ht="12" customHeight="1" x14ac:dyDescent="0.25">
      <c r="A284" s="209"/>
      <c r="B284" s="209"/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</row>
    <row r="285" spans="1:33" ht="12" customHeight="1" x14ac:dyDescent="0.25">
      <c r="A285" s="209"/>
      <c r="B285" s="209"/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</row>
    <row r="286" spans="1:33" ht="12" customHeight="1" x14ac:dyDescent="0.25">
      <c r="A286" s="209"/>
      <c r="B286" s="209"/>
      <c r="C286" s="209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</row>
    <row r="287" spans="1:33" ht="12" customHeight="1" x14ac:dyDescent="0.25">
      <c r="A287" s="209"/>
      <c r="B287" s="209"/>
      <c r="C287" s="209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</row>
    <row r="288" spans="1:33" ht="12" customHeight="1" x14ac:dyDescent="0.25">
      <c r="A288" s="209"/>
      <c r="B288" s="209"/>
      <c r="C288" s="209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</row>
    <row r="289" spans="1:33" ht="12" customHeight="1" x14ac:dyDescent="0.25">
      <c r="A289" s="209"/>
      <c r="B289" s="209"/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</row>
    <row r="290" spans="1:33" ht="12" customHeight="1" x14ac:dyDescent="0.25">
      <c r="A290" s="209"/>
      <c r="B290" s="209"/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</row>
    <row r="291" spans="1:33" ht="12" customHeight="1" x14ac:dyDescent="0.25">
      <c r="A291" s="209"/>
      <c r="B291" s="209"/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</row>
    <row r="292" spans="1:33" ht="12" customHeight="1" x14ac:dyDescent="0.25">
      <c r="A292" s="209"/>
      <c r="B292" s="209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</row>
    <row r="293" spans="1:33" ht="12" customHeight="1" x14ac:dyDescent="0.25">
      <c r="A293" s="209"/>
      <c r="B293" s="209"/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</row>
    <row r="294" spans="1:33" ht="12" customHeight="1" x14ac:dyDescent="0.25">
      <c r="A294" s="209"/>
      <c r="B294" s="209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</row>
    <row r="295" spans="1:33" ht="12" customHeight="1" x14ac:dyDescent="0.25">
      <c r="A295" s="209"/>
      <c r="B295" s="209"/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</row>
    <row r="296" spans="1:33" ht="12" customHeight="1" x14ac:dyDescent="0.25">
      <c r="A296" s="209"/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</row>
    <row r="297" spans="1:33" ht="12" customHeight="1" x14ac:dyDescent="0.25">
      <c r="A297" s="209"/>
      <c r="B297" s="209"/>
      <c r="C297" s="209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</row>
    <row r="298" spans="1:33" ht="12" customHeight="1" x14ac:dyDescent="0.25">
      <c r="A298" s="209"/>
      <c r="B298" s="209"/>
      <c r="C298" s="209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</row>
    <row r="299" spans="1:33" ht="12" customHeight="1" x14ac:dyDescent="0.25">
      <c r="A299" s="209"/>
      <c r="B299" s="209"/>
      <c r="C299" s="209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</row>
    <row r="300" spans="1:33" ht="12" customHeight="1" x14ac:dyDescent="0.25">
      <c r="A300" s="209"/>
      <c r="B300" s="209"/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</row>
    <row r="301" spans="1:33" ht="12" customHeight="1" x14ac:dyDescent="0.25">
      <c r="A301" s="209"/>
      <c r="B301" s="209"/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</row>
    <row r="302" spans="1:33" ht="12" customHeight="1" x14ac:dyDescent="0.25">
      <c r="A302" s="209"/>
      <c r="B302" s="209"/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</row>
    <row r="303" spans="1:33" ht="12" customHeight="1" x14ac:dyDescent="0.25">
      <c r="A303" s="209"/>
      <c r="B303" s="209"/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</row>
    <row r="304" spans="1:33" ht="12" customHeight="1" x14ac:dyDescent="0.25">
      <c r="A304" s="209"/>
      <c r="B304" s="209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</row>
    <row r="305" spans="1:33" ht="12" customHeight="1" x14ac:dyDescent="0.25">
      <c r="A305" s="209"/>
      <c r="B305" s="209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</row>
    <row r="306" spans="1:33" ht="12" customHeight="1" x14ac:dyDescent="0.25">
      <c r="A306" s="209"/>
      <c r="B306" s="209"/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</row>
    <row r="307" spans="1:33" ht="12" customHeight="1" x14ac:dyDescent="0.25">
      <c r="A307" s="209"/>
      <c r="B307" s="209"/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</row>
    <row r="308" spans="1:33" ht="12" customHeight="1" x14ac:dyDescent="0.25">
      <c r="A308" s="209"/>
      <c r="B308" s="209"/>
      <c r="C308" s="209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</row>
    <row r="309" spans="1:33" ht="12" customHeight="1" x14ac:dyDescent="0.25">
      <c r="A309" s="209"/>
      <c r="B309" s="209"/>
      <c r="C309" s="209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</row>
    <row r="310" spans="1:33" ht="12" customHeight="1" x14ac:dyDescent="0.25">
      <c r="A310" s="209"/>
      <c r="B310" s="209"/>
      <c r="C310" s="209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</row>
    <row r="311" spans="1:33" ht="12" customHeight="1" x14ac:dyDescent="0.25">
      <c r="A311" s="209"/>
      <c r="B311" s="209"/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</row>
    <row r="312" spans="1:33" ht="12" customHeight="1" x14ac:dyDescent="0.25">
      <c r="A312" s="209"/>
      <c r="B312" s="209"/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</row>
    <row r="313" spans="1:33" ht="12" customHeight="1" x14ac:dyDescent="0.25">
      <c r="A313" s="209"/>
      <c r="B313" s="209"/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</row>
    <row r="314" spans="1:33" ht="12" customHeight="1" x14ac:dyDescent="0.25">
      <c r="A314" s="209"/>
      <c r="B314" s="209"/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</row>
    <row r="315" spans="1:33" ht="12" customHeight="1" x14ac:dyDescent="0.25">
      <c r="A315" s="209"/>
      <c r="B315" s="209"/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</row>
    <row r="316" spans="1:33" ht="12" customHeight="1" x14ac:dyDescent="0.25">
      <c r="A316" s="209"/>
      <c r="B316" s="209"/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</row>
    <row r="317" spans="1:33" ht="12" customHeight="1" x14ac:dyDescent="0.25">
      <c r="A317" s="209"/>
      <c r="B317" s="209"/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</row>
    <row r="318" spans="1:33" ht="12" customHeight="1" x14ac:dyDescent="0.25">
      <c r="A318" s="209"/>
      <c r="B318" s="209"/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</row>
    <row r="319" spans="1:33" ht="12" customHeight="1" x14ac:dyDescent="0.25">
      <c r="A319" s="209"/>
      <c r="B319" s="209"/>
      <c r="C319" s="209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</row>
    <row r="320" spans="1:33" ht="12" customHeight="1" x14ac:dyDescent="0.25">
      <c r="A320" s="209"/>
      <c r="B320" s="209"/>
      <c r="C320" s="209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</row>
    <row r="321" spans="1:33" ht="12" customHeight="1" x14ac:dyDescent="0.25">
      <c r="A321" s="209"/>
      <c r="B321" s="209"/>
      <c r="C321" s="209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</row>
    <row r="322" spans="1:33" ht="12" customHeight="1" x14ac:dyDescent="0.25">
      <c r="A322" s="209"/>
      <c r="B322" s="209"/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</row>
    <row r="323" spans="1:33" ht="12" customHeight="1" x14ac:dyDescent="0.25">
      <c r="A323" s="209"/>
      <c r="B323" s="209"/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</row>
    <row r="324" spans="1:33" ht="12" customHeight="1" x14ac:dyDescent="0.25">
      <c r="A324" s="209"/>
      <c r="B324" s="209"/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</row>
    <row r="325" spans="1:33" ht="12" customHeight="1" x14ac:dyDescent="0.25">
      <c r="A325" s="209"/>
      <c r="B325" s="209"/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</row>
    <row r="326" spans="1:33" ht="12" customHeight="1" x14ac:dyDescent="0.25">
      <c r="A326" s="209"/>
      <c r="B326" s="209"/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</row>
    <row r="327" spans="1:33" ht="12" customHeight="1" x14ac:dyDescent="0.25">
      <c r="A327" s="209"/>
      <c r="B327" s="209"/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</row>
    <row r="328" spans="1:33" ht="12" customHeight="1" x14ac:dyDescent="0.25">
      <c r="A328" s="209"/>
      <c r="B328" s="209"/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</row>
    <row r="329" spans="1:33" ht="12" customHeight="1" x14ac:dyDescent="0.25">
      <c r="A329" s="209"/>
      <c r="B329" s="209"/>
      <c r="C329" s="209"/>
      <c r="D329" s="209"/>
      <c r="E329" s="209"/>
      <c r="F329" s="209"/>
      <c r="G329" s="209"/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</row>
    <row r="330" spans="1:33" ht="12" customHeight="1" x14ac:dyDescent="0.25">
      <c r="A330" s="209"/>
      <c r="B330" s="209"/>
      <c r="C330" s="209"/>
      <c r="D330" s="209"/>
      <c r="E330" s="209"/>
      <c r="F330" s="209"/>
      <c r="G330" s="209"/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</row>
    <row r="331" spans="1:33" ht="12" customHeight="1" x14ac:dyDescent="0.25">
      <c r="A331" s="209"/>
      <c r="B331" s="209"/>
      <c r="C331" s="209"/>
      <c r="D331" s="209"/>
      <c r="E331" s="209"/>
      <c r="F331" s="209"/>
      <c r="G331" s="209"/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</row>
    <row r="332" spans="1:33" ht="12" customHeight="1" x14ac:dyDescent="0.25">
      <c r="A332" s="209"/>
      <c r="B332" s="209"/>
      <c r="C332" s="209"/>
      <c r="D332" s="209"/>
      <c r="E332" s="209"/>
      <c r="F332" s="209"/>
      <c r="G332" s="209"/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</row>
    <row r="333" spans="1:33" ht="12" customHeight="1" x14ac:dyDescent="0.25">
      <c r="A333" s="209"/>
      <c r="B333" s="209"/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</row>
    <row r="334" spans="1:33" ht="12" customHeight="1" x14ac:dyDescent="0.25">
      <c r="A334" s="209"/>
      <c r="B334" s="209"/>
      <c r="C334" s="209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</row>
    <row r="335" spans="1:33" ht="12" customHeight="1" x14ac:dyDescent="0.25">
      <c r="A335" s="209"/>
      <c r="B335" s="209"/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</row>
    <row r="336" spans="1:33" ht="12" customHeight="1" x14ac:dyDescent="0.25">
      <c r="A336" s="209"/>
      <c r="B336" s="209"/>
      <c r="C336" s="209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</row>
    <row r="337" spans="1:33" ht="12" customHeight="1" x14ac:dyDescent="0.25">
      <c r="A337" s="209"/>
      <c r="B337" s="209"/>
      <c r="C337" s="209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</row>
    <row r="338" spans="1:33" ht="12" customHeight="1" x14ac:dyDescent="0.25">
      <c r="A338" s="209"/>
      <c r="B338" s="209"/>
      <c r="C338" s="209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</row>
    <row r="339" spans="1:33" ht="12" customHeight="1" x14ac:dyDescent="0.25">
      <c r="A339" s="209"/>
      <c r="B339" s="209"/>
      <c r="C339" s="209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</row>
    <row r="340" spans="1:33" ht="12" customHeight="1" x14ac:dyDescent="0.25">
      <c r="A340" s="209"/>
      <c r="B340" s="209"/>
      <c r="C340" s="209"/>
      <c r="D340" s="209"/>
      <c r="E340" s="209"/>
      <c r="F340" s="209"/>
      <c r="G340" s="209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</row>
    <row r="341" spans="1:33" ht="12" customHeight="1" x14ac:dyDescent="0.25">
      <c r="A341" s="209"/>
      <c r="B341" s="209"/>
      <c r="C341" s="209"/>
      <c r="D341" s="209"/>
      <c r="E341" s="209"/>
      <c r="F341" s="209"/>
      <c r="G341" s="209"/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</row>
    <row r="342" spans="1:33" ht="12" customHeight="1" x14ac:dyDescent="0.25">
      <c r="A342" s="209"/>
      <c r="B342" s="209"/>
      <c r="C342" s="209"/>
      <c r="D342" s="209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</row>
    <row r="343" spans="1:33" ht="12" customHeight="1" x14ac:dyDescent="0.25">
      <c r="A343" s="209"/>
      <c r="B343" s="209"/>
      <c r="C343" s="209"/>
      <c r="D343" s="209"/>
      <c r="E343" s="209"/>
      <c r="F343" s="209"/>
      <c r="G343" s="209"/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</row>
    <row r="344" spans="1:33" ht="12" customHeight="1" x14ac:dyDescent="0.25">
      <c r="A344" s="209"/>
      <c r="B344" s="209"/>
      <c r="C344" s="209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</row>
    <row r="345" spans="1:33" ht="12" customHeight="1" x14ac:dyDescent="0.25">
      <c r="A345" s="209"/>
      <c r="B345" s="209"/>
      <c r="C345" s="209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</row>
    <row r="346" spans="1:33" ht="12" customHeight="1" x14ac:dyDescent="0.25">
      <c r="A346" s="209"/>
      <c r="B346" s="209"/>
      <c r="C346" s="209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</row>
    <row r="347" spans="1:33" ht="12" customHeight="1" x14ac:dyDescent="0.25">
      <c r="A347" s="209"/>
      <c r="B347" s="209"/>
      <c r="C347" s="209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</row>
    <row r="348" spans="1:33" ht="12" customHeight="1" x14ac:dyDescent="0.25">
      <c r="A348" s="209"/>
      <c r="B348" s="209"/>
      <c r="C348" s="209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</row>
    <row r="349" spans="1:33" ht="12" customHeight="1" x14ac:dyDescent="0.25">
      <c r="A349" s="209"/>
      <c r="B349" s="209"/>
      <c r="C349" s="209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</row>
    <row r="350" spans="1:33" ht="12" customHeight="1" x14ac:dyDescent="0.25">
      <c r="A350" s="209"/>
      <c r="B350" s="209"/>
      <c r="C350" s="209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</row>
    <row r="351" spans="1:33" ht="12" customHeight="1" x14ac:dyDescent="0.25">
      <c r="A351" s="209"/>
      <c r="B351" s="209"/>
      <c r="C351" s="209"/>
      <c r="D351" s="209"/>
      <c r="E351" s="209"/>
      <c r="F351" s="209"/>
      <c r="G351" s="209"/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</row>
    <row r="352" spans="1:33" ht="12" customHeight="1" x14ac:dyDescent="0.25">
      <c r="A352" s="209"/>
      <c r="B352" s="209"/>
      <c r="C352" s="209"/>
      <c r="D352" s="209"/>
      <c r="E352" s="209"/>
      <c r="F352" s="209"/>
      <c r="G352" s="209"/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</row>
    <row r="353" spans="1:33" ht="12" customHeight="1" x14ac:dyDescent="0.25">
      <c r="A353" s="209"/>
      <c r="B353" s="209"/>
      <c r="C353" s="209"/>
      <c r="D353" s="209"/>
      <c r="E353" s="209"/>
      <c r="F353" s="209"/>
      <c r="G353" s="209"/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</row>
    <row r="354" spans="1:33" ht="12" customHeight="1" x14ac:dyDescent="0.25">
      <c r="A354" s="209"/>
      <c r="B354" s="209"/>
      <c r="C354" s="209"/>
      <c r="D354" s="209"/>
      <c r="E354" s="209"/>
      <c r="F354" s="209"/>
      <c r="G354" s="209"/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</row>
    <row r="355" spans="1:33" ht="12" customHeight="1" x14ac:dyDescent="0.25">
      <c r="A355" s="209"/>
      <c r="B355" s="209"/>
      <c r="C355" s="209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</row>
    <row r="356" spans="1:33" ht="12" customHeight="1" x14ac:dyDescent="0.25">
      <c r="A356" s="209"/>
      <c r="B356" s="209"/>
      <c r="C356" s="209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</row>
    <row r="357" spans="1:33" ht="12" customHeight="1" x14ac:dyDescent="0.25">
      <c r="A357" s="209"/>
      <c r="B357" s="209"/>
      <c r="C357" s="209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</row>
    <row r="358" spans="1:33" ht="12" customHeight="1" x14ac:dyDescent="0.25">
      <c r="A358" s="209"/>
      <c r="B358" s="209"/>
      <c r="C358" s="209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</row>
    <row r="359" spans="1:33" ht="12" customHeight="1" x14ac:dyDescent="0.25">
      <c r="A359" s="209"/>
      <c r="B359" s="209"/>
      <c r="C359" s="209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</row>
    <row r="360" spans="1:33" ht="12" customHeight="1" x14ac:dyDescent="0.25">
      <c r="A360" s="209"/>
      <c r="B360" s="209"/>
      <c r="C360" s="209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</row>
    <row r="361" spans="1:33" ht="12" customHeight="1" x14ac:dyDescent="0.25">
      <c r="A361" s="209"/>
      <c r="B361" s="209"/>
      <c r="C361" s="209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</row>
    <row r="362" spans="1:33" ht="12" customHeight="1" x14ac:dyDescent="0.25">
      <c r="A362" s="209"/>
      <c r="B362" s="209"/>
      <c r="C362" s="209"/>
      <c r="D362" s="209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</row>
    <row r="363" spans="1:33" ht="12" customHeight="1" x14ac:dyDescent="0.25">
      <c r="A363" s="209"/>
      <c r="B363" s="209"/>
      <c r="C363" s="209"/>
      <c r="D363" s="209"/>
      <c r="E363" s="209"/>
      <c r="F363" s="209"/>
      <c r="G363" s="209"/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</row>
    <row r="364" spans="1:33" ht="12" customHeight="1" x14ac:dyDescent="0.25">
      <c r="A364" s="209"/>
      <c r="B364" s="209"/>
      <c r="C364" s="209"/>
      <c r="D364" s="209"/>
      <c r="E364" s="209"/>
      <c r="F364" s="209"/>
      <c r="G364" s="209"/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</row>
    <row r="365" spans="1:33" ht="12" customHeight="1" x14ac:dyDescent="0.25">
      <c r="A365" s="209"/>
      <c r="B365" s="209"/>
      <c r="C365" s="209"/>
      <c r="D365" s="209"/>
      <c r="E365" s="209"/>
      <c r="F365" s="209"/>
      <c r="G365" s="209"/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</row>
    <row r="366" spans="1:33" ht="12" customHeight="1" x14ac:dyDescent="0.25">
      <c r="A366" s="209"/>
      <c r="B366" s="209"/>
      <c r="C366" s="209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</row>
    <row r="367" spans="1:33" ht="12" customHeight="1" x14ac:dyDescent="0.25">
      <c r="A367" s="209"/>
      <c r="B367" s="209"/>
      <c r="C367" s="209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</row>
    <row r="368" spans="1:33" ht="12" customHeight="1" x14ac:dyDescent="0.25">
      <c r="A368" s="209"/>
      <c r="B368" s="209"/>
      <c r="C368" s="209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</row>
    <row r="369" spans="1:33" ht="12" customHeight="1" x14ac:dyDescent="0.25">
      <c r="A369" s="209"/>
      <c r="B369" s="209"/>
      <c r="C369" s="209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</row>
    <row r="370" spans="1:33" ht="12" customHeight="1" x14ac:dyDescent="0.25">
      <c r="A370" s="209"/>
      <c r="B370" s="209"/>
      <c r="C370" s="209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</row>
    <row r="371" spans="1:33" ht="12" customHeight="1" x14ac:dyDescent="0.25">
      <c r="A371" s="209"/>
      <c r="B371" s="209"/>
      <c r="C371" s="209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</row>
    <row r="372" spans="1:33" ht="12" customHeight="1" x14ac:dyDescent="0.25">
      <c r="A372" s="209"/>
      <c r="B372" s="209"/>
      <c r="C372" s="209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</row>
    <row r="373" spans="1:33" ht="12" customHeight="1" x14ac:dyDescent="0.25">
      <c r="A373" s="209"/>
      <c r="B373" s="209"/>
      <c r="C373" s="209"/>
      <c r="D373" s="209"/>
      <c r="E373" s="209"/>
      <c r="F373" s="209"/>
      <c r="G373" s="209"/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</row>
    <row r="374" spans="1:33" ht="12" customHeight="1" x14ac:dyDescent="0.25">
      <c r="A374" s="209"/>
      <c r="B374" s="209"/>
      <c r="C374" s="209"/>
      <c r="D374" s="209"/>
      <c r="E374" s="209"/>
      <c r="F374" s="209"/>
      <c r="G374" s="209"/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</row>
    <row r="375" spans="1:33" ht="12" customHeight="1" x14ac:dyDescent="0.25">
      <c r="A375" s="209"/>
      <c r="B375" s="209"/>
      <c r="C375" s="209"/>
      <c r="D375" s="209"/>
      <c r="E375" s="209"/>
      <c r="F375" s="209"/>
      <c r="G375" s="209"/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</row>
    <row r="376" spans="1:33" ht="12" customHeight="1" x14ac:dyDescent="0.25">
      <c r="A376" s="209"/>
      <c r="B376" s="209"/>
      <c r="C376" s="209"/>
      <c r="D376" s="209"/>
      <c r="E376" s="209"/>
      <c r="F376" s="209"/>
      <c r="G376" s="209"/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</row>
    <row r="377" spans="1:33" ht="12" customHeight="1" x14ac:dyDescent="0.25">
      <c r="A377" s="209"/>
      <c r="B377" s="209"/>
      <c r="C377" s="209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</row>
    <row r="378" spans="1:33" ht="12" customHeight="1" x14ac:dyDescent="0.25">
      <c r="A378" s="209"/>
      <c r="B378" s="209"/>
      <c r="C378" s="209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</row>
    <row r="379" spans="1:33" ht="12" customHeight="1" x14ac:dyDescent="0.25">
      <c r="A379" s="209"/>
      <c r="B379" s="209"/>
      <c r="C379" s="209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</row>
    <row r="380" spans="1:33" ht="12" customHeight="1" x14ac:dyDescent="0.25">
      <c r="A380" s="209"/>
      <c r="B380" s="209"/>
      <c r="C380" s="209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</row>
    <row r="381" spans="1:33" ht="12" customHeight="1" x14ac:dyDescent="0.25">
      <c r="A381" s="209"/>
      <c r="B381" s="209"/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</row>
    <row r="382" spans="1:33" ht="12" customHeight="1" x14ac:dyDescent="0.25">
      <c r="A382" s="209"/>
      <c r="B382" s="209"/>
      <c r="C382" s="209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</row>
    <row r="383" spans="1:33" ht="12" customHeight="1" x14ac:dyDescent="0.25">
      <c r="A383" s="209"/>
      <c r="B383" s="209"/>
      <c r="C383" s="209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</row>
    <row r="384" spans="1:33" ht="12" customHeight="1" x14ac:dyDescent="0.25">
      <c r="A384" s="209"/>
      <c r="B384" s="209"/>
      <c r="C384" s="209"/>
      <c r="D384" s="209"/>
      <c r="E384" s="209"/>
      <c r="F384" s="209"/>
      <c r="G384" s="209"/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</row>
    <row r="385" spans="1:33" ht="12" customHeight="1" x14ac:dyDescent="0.25">
      <c r="A385" s="209"/>
      <c r="B385" s="209"/>
      <c r="C385" s="209"/>
      <c r="D385" s="209"/>
      <c r="E385" s="209"/>
      <c r="F385" s="209"/>
      <c r="G385" s="209"/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</row>
    <row r="386" spans="1:33" ht="12" customHeight="1" x14ac:dyDescent="0.25">
      <c r="A386" s="209"/>
      <c r="B386" s="209"/>
      <c r="C386" s="209"/>
      <c r="D386" s="209"/>
      <c r="E386" s="209"/>
      <c r="F386" s="209"/>
      <c r="G386" s="209"/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</row>
    <row r="387" spans="1:33" ht="12" customHeight="1" x14ac:dyDescent="0.25">
      <c r="A387" s="209"/>
      <c r="B387" s="209"/>
      <c r="C387" s="209"/>
      <c r="D387" s="209"/>
      <c r="E387" s="209"/>
      <c r="F387" s="209"/>
      <c r="G387" s="209"/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</row>
    <row r="388" spans="1:33" ht="12" customHeight="1" x14ac:dyDescent="0.25">
      <c r="A388" s="209"/>
      <c r="B388" s="209"/>
      <c r="C388" s="209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</row>
    <row r="389" spans="1:33" ht="12" customHeight="1" x14ac:dyDescent="0.25">
      <c r="A389" s="209"/>
      <c r="B389" s="209"/>
      <c r="C389" s="209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</row>
    <row r="390" spans="1:33" ht="12" customHeight="1" x14ac:dyDescent="0.25">
      <c r="A390" s="209"/>
      <c r="B390" s="209"/>
      <c r="C390" s="209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</row>
    <row r="391" spans="1:33" ht="12" customHeight="1" x14ac:dyDescent="0.25">
      <c r="A391" s="209"/>
      <c r="B391" s="209"/>
      <c r="C391" s="209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</row>
    <row r="392" spans="1:33" ht="12" customHeight="1" x14ac:dyDescent="0.25">
      <c r="A392" s="209"/>
      <c r="B392" s="209"/>
      <c r="C392" s="209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</row>
    <row r="393" spans="1:33" ht="12" customHeight="1" x14ac:dyDescent="0.25">
      <c r="A393" s="209"/>
      <c r="B393" s="209"/>
      <c r="C393" s="209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</row>
    <row r="394" spans="1:33" ht="12" customHeight="1" x14ac:dyDescent="0.25">
      <c r="A394" s="209"/>
      <c r="B394" s="209"/>
      <c r="C394" s="209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</row>
    <row r="395" spans="1:33" ht="12" customHeight="1" x14ac:dyDescent="0.25">
      <c r="A395" s="209"/>
      <c r="B395" s="209"/>
      <c r="C395" s="209"/>
      <c r="D395" s="209"/>
      <c r="E395" s="209"/>
      <c r="F395" s="209"/>
      <c r="G395" s="209"/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</row>
    <row r="396" spans="1:33" ht="12" customHeight="1" x14ac:dyDescent="0.25">
      <c r="A396" s="209"/>
      <c r="B396" s="209"/>
      <c r="C396" s="209"/>
      <c r="D396" s="209"/>
      <c r="E396" s="209"/>
      <c r="F396" s="209"/>
      <c r="G396" s="209"/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</row>
    <row r="397" spans="1:33" ht="12" customHeight="1" x14ac:dyDescent="0.25">
      <c r="A397" s="209"/>
      <c r="B397" s="209"/>
      <c r="C397" s="209"/>
      <c r="D397" s="209"/>
      <c r="E397" s="209"/>
      <c r="F397" s="209"/>
      <c r="G397" s="209"/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</row>
    <row r="398" spans="1:33" ht="12" customHeight="1" x14ac:dyDescent="0.25">
      <c r="A398" s="209"/>
      <c r="B398" s="209"/>
      <c r="C398" s="209"/>
      <c r="D398" s="209"/>
      <c r="E398" s="209"/>
      <c r="F398" s="209"/>
      <c r="G398" s="209"/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</row>
    <row r="399" spans="1:33" ht="12" customHeight="1" x14ac:dyDescent="0.25">
      <c r="A399" s="209"/>
      <c r="B399" s="209"/>
      <c r="C399" s="209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</row>
    <row r="400" spans="1:33" ht="12" customHeight="1" x14ac:dyDescent="0.25">
      <c r="A400" s="209"/>
      <c r="B400" s="209"/>
      <c r="C400" s="209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</row>
    <row r="401" spans="1:33" ht="12" customHeight="1" x14ac:dyDescent="0.25">
      <c r="A401" s="209"/>
      <c r="B401" s="209"/>
      <c r="C401" s="209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</row>
    <row r="402" spans="1:33" ht="12" customHeight="1" x14ac:dyDescent="0.25">
      <c r="A402" s="209"/>
      <c r="B402" s="209"/>
      <c r="C402" s="209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</row>
    <row r="403" spans="1:33" ht="12" customHeight="1" x14ac:dyDescent="0.25">
      <c r="A403" s="209"/>
      <c r="B403" s="209"/>
      <c r="C403" s="209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</row>
    <row r="404" spans="1:33" ht="12" customHeight="1" x14ac:dyDescent="0.25">
      <c r="A404" s="209"/>
      <c r="B404" s="209"/>
      <c r="C404" s="209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</row>
    <row r="405" spans="1:33" ht="12" customHeight="1" x14ac:dyDescent="0.25">
      <c r="A405" s="209"/>
      <c r="B405" s="209"/>
      <c r="C405" s="209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</row>
    <row r="406" spans="1:33" ht="12" customHeight="1" x14ac:dyDescent="0.25">
      <c r="A406" s="209"/>
      <c r="B406" s="209"/>
      <c r="C406" s="209"/>
      <c r="D406" s="209"/>
      <c r="E406" s="209"/>
      <c r="F406" s="209"/>
      <c r="G406" s="209"/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</row>
    <row r="407" spans="1:33" ht="12" customHeight="1" x14ac:dyDescent="0.25">
      <c r="A407" s="209"/>
      <c r="B407" s="209"/>
      <c r="C407" s="209"/>
      <c r="D407" s="209"/>
      <c r="E407" s="209"/>
      <c r="F407" s="209"/>
      <c r="G407" s="209"/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</row>
    <row r="408" spans="1:33" ht="12" customHeight="1" x14ac:dyDescent="0.25">
      <c r="A408" s="209"/>
      <c r="B408" s="209"/>
      <c r="C408" s="209"/>
      <c r="D408" s="209"/>
      <c r="E408" s="209"/>
      <c r="F408" s="209"/>
      <c r="G408" s="209"/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</row>
    <row r="409" spans="1:33" ht="12" customHeight="1" x14ac:dyDescent="0.25">
      <c r="A409" s="209"/>
      <c r="B409" s="209"/>
      <c r="C409" s="209"/>
      <c r="D409" s="209"/>
      <c r="E409" s="209"/>
      <c r="F409" s="209"/>
      <c r="G409" s="209"/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</row>
    <row r="410" spans="1:33" ht="12" customHeight="1" x14ac:dyDescent="0.25">
      <c r="A410" s="209"/>
      <c r="B410" s="209"/>
      <c r="C410" s="209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</row>
    <row r="411" spans="1:33" ht="12" customHeight="1" x14ac:dyDescent="0.25">
      <c r="A411" s="209"/>
      <c r="B411" s="209"/>
      <c r="C411" s="209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</row>
    <row r="412" spans="1:33" ht="12" customHeight="1" x14ac:dyDescent="0.25">
      <c r="A412" s="209"/>
      <c r="B412" s="209"/>
      <c r="C412" s="209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</row>
    <row r="413" spans="1:33" ht="12" customHeight="1" x14ac:dyDescent="0.25">
      <c r="A413" s="209"/>
      <c r="B413" s="209"/>
      <c r="C413" s="209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  <c r="S413" s="209"/>
      <c r="T413" s="209"/>
      <c r="U413" s="209"/>
      <c r="V413" s="209"/>
      <c r="W413" s="209"/>
      <c r="X413" s="209"/>
      <c r="Y413" s="209"/>
      <c r="Z413" s="209"/>
      <c r="AA413" s="209"/>
      <c r="AB413" s="209"/>
      <c r="AC413" s="209"/>
      <c r="AD413" s="209"/>
      <c r="AE413" s="209"/>
      <c r="AF413" s="209"/>
      <c r="AG413" s="209"/>
    </row>
    <row r="414" spans="1:33" ht="12" customHeight="1" x14ac:dyDescent="0.25">
      <c r="A414" s="209"/>
      <c r="B414" s="209"/>
      <c r="C414" s="209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  <c r="S414" s="209"/>
      <c r="T414" s="209"/>
      <c r="U414" s="209"/>
      <c r="V414" s="209"/>
      <c r="W414" s="209"/>
      <c r="X414" s="209"/>
      <c r="Y414" s="209"/>
      <c r="Z414" s="209"/>
      <c r="AA414" s="209"/>
      <c r="AB414" s="209"/>
      <c r="AC414" s="209"/>
      <c r="AD414" s="209"/>
      <c r="AE414" s="209"/>
      <c r="AF414" s="209"/>
      <c r="AG414" s="209"/>
    </row>
    <row r="415" spans="1:33" ht="12" customHeight="1" x14ac:dyDescent="0.25">
      <c r="A415" s="209"/>
      <c r="B415" s="209"/>
      <c r="C415" s="209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9"/>
      <c r="Y415" s="209"/>
      <c r="Z415" s="209"/>
      <c r="AA415" s="209"/>
      <c r="AB415" s="209"/>
      <c r="AC415" s="209"/>
      <c r="AD415" s="209"/>
      <c r="AE415" s="209"/>
      <c r="AF415" s="209"/>
      <c r="AG415" s="209"/>
    </row>
    <row r="416" spans="1:33" ht="12" customHeight="1" x14ac:dyDescent="0.25">
      <c r="A416" s="209"/>
      <c r="B416" s="209"/>
      <c r="C416" s="209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  <c r="S416" s="209"/>
      <c r="T416" s="209"/>
      <c r="U416" s="209"/>
      <c r="V416" s="209"/>
      <c r="W416" s="209"/>
      <c r="X416" s="209"/>
      <c r="Y416" s="209"/>
      <c r="Z416" s="209"/>
      <c r="AA416" s="209"/>
      <c r="AB416" s="209"/>
      <c r="AC416" s="209"/>
      <c r="AD416" s="209"/>
      <c r="AE416" s="209"/>
      <c r="AF416" s="209"/>
      <c r="AG416" s="209"/>
    </row>
    <row r="417" spans="1:33" ht="12" customHeight="1" x14ac:dyDescent="0.25">
      <c r="A417" s="209"/>
      <c r="B417" s="209"/>
      <c r="C417" s="209"/>
      <c r="D417" s="209"/>
      <c r="E417" s="209"/>
      <c r="F417" s="209"/>
      <c r="G417" s="209"/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  <c r="S417" s="209"/>
      <c r="T417" s="209"/>
      <c r="U417" s="209"/>
      <c r="V417" s="209"/>
      <c r="W417" s="209"/>
      <c r="X417" s="209"/>
      <c r="Y417" s="209"/>
      <c r="Z417" s="209"/>
      <c r="AA417" s="209"/>
      <c r="AB417" s="209"/>
      <c r="AC417" s="209"/>
      <c r="AD417" s="209"/>
      <c r="AE417" s="209"/>
      <c r="AF417" s="209"/>
      <c r="AG417" s="209"/>
    </row>
    <row r="418" spans="1:33" ht="12" customHeight="1" x14ac:dyDescent="0.25">
      <c r="A418" s="209"/>
      <c r="B418" s="209"/>
      <c r="C418" s="209"/>
      <c r="D418" s="209"/>
      <c r="E418" s="209"/>
      <c r="F418" s="209"/>
      <c r="G418" s="209"/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9"/>
      <c r="Y418" s="209"/>
      <c r="Z418" s="209"/>
      <c r="AA418" s="209"/>
      <c r="AB418" s="209"/>
      <c r="AC418" s="209"/>
      <c r="AD418" s="209"/>
      <c r="AE418" s="209"/>
      <c r="AF418" s="209"/>
      <c r="AG418" s="209"/>
    </row>
    <row r="419" spans="1:33" ht="12" customHeight="1" x14ac:dyDescent="0.25">
      <c r="A419" s="209"/>
      <c r="B419" s="209"/>
      <c r="C419" s="209"/>
      <c r="D419" s="209"/>
      <c r="E419" s="209"/>
      <c r="F419" s="209"/>
      <c r="G419" s="209"/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  <c r="S419" s="209"/>
      <c r="T419" s="209"/>
      <c r="U419" s="209"/>
      <c r="V419" s="209"/>
      <c r="W419" s="209"/>
      <c r="X419" s="209"/>
      <c r="Y419" s="209"/>
      <c r="Z419" s="209"/>
      <c r="AA419" s="209"/>
      <c r="AB419" s="209"/>
      <c r="AC419" s="209"/>
      <c r="AD419" s="209"/>
      <c r="AE419" s="209"/>
      <c r="AF419" s="209"/>
      <c r="AG419" s="209"/>
    </row>
    <row r="420" spans="1:33" ht="12" customHeight="1" x14ac:dyDescent="0.25">
      <c r="A420" s="209"/>
      <c r="B420" s="209"/>
      <c r="C420" s="209"/>
      <c r="D420" s="209"/>
      <c r="E420" s="209"/>
      <c r="F420" s="209"/>
      <c r="G420" s="209"/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  <c r="S420" s="209"/>
      <c r="T420" s="209"/>
      <c r="U420" s="209"/>
      <c r="V420" s="209"/>
      <c r="W420" s="209"/>
      <c r="X420" s="209"/>
      <c r="Y420" s="209"/>
      <c r="Z420" s="209"/>
      <c r="AA420" s="209"/>
      <c r="AB420" s="209"/>
      <c r="AC420" s="209"/>
      <c r="AD420" s="209"/>
      <c r="AE420" s="209"/>
      <c r="AF420" s="209"/>
      <c r="AG420" s="209"/>
    </row>
    <row r="421" spans="1:33" ht="12" customHeight="1" x14ac:dyDescent="0.25">
      <c r="A421" s="209"/>
      <c r="B421" s="209"/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  <c r="AA421" s="209"/>
      <c r="AB421" s="209"/>
      <c r="AC421" s="209"/>
      <c r="AD421" s="209"/>
      <c r="AE421" s="209"/>
      <c r="AF421" s="209"/>
      <c r="AG421" s="209"/>
    </row>
    <row r="422" spans="1:33" ht="12" customHeight="1" x14ac:dyDescent="0.25">
      <c r="A422" s="209"/>
      <c r="B422" s="209"/>
      <c r="C422" s="209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  <c r="S422" s="209"/>
      <c r="T422" s="209"/>
      <c r="U422" s="209"/>
      <c r="V422" s="209"/>
      <c r="W422" s="209"/>
      <c r="X422" s="209"/>
      <c r="Y422" s="209"/>
      <c r="Z422" s="209"/>
      <c r="AA422" s="209"/>
      <c r="AB422" s="209"/>
      <c r="AC422" s="209"/>
      <c r="AD422" s="209"/>
      <c r="AE422" s="209"/>
      <c r="AF422" s="209"/>
      <c r="AG422" s="209"/>
    </row>
    <row r="423" spans="1:33" ht="12" customHeight="1" x14ac:dyDescent="0.25">
      <c r="A423" s="209"/>
      <c r="B423" s="209"/>
      <c r="C423" s="209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  <c r="S423" s="209"/>
      <c r="T423" s="209"/>
      <c r="U423" s="209"/>
      <c r="V423" s="209"/>
      <c r="W423" s="209"/>
      <c r="X423" s="209"/>
      <c r="Y423" s="209"/>
      <c r="Z423" s="209"/>
      <c r="AA423" s="209"/>
      <c r="AB423" s="209"/>
      <c r="AC423" s="209"/>
      <c r="AD423" s="209"/>
      <c r="AE423" s="209"/>
      <c r="AF423" s="209"/>
      <c r="AG423" s="209"/>
    </row>
    <row r="424" spans="1:33" ht="12" customHeight="1" x14ac:dyDescent="0.25">
      <c r="A424" s="209"/>
      <c r="B424" s="209"/>
      <c r="C424" s="209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  <c r="S424" s="209"/>
      <c r="T424" s="209"/>
      <c r="U424" s="209"/>
      <c r="V424" s="209"/>
      <c r="W424" s="209"/>
      <c r="X424" s="209"/>
      <c r="Y424" s="209"/>
      <c r="Z424" s="209"/>
      <c r="AA424" s="209"/>
      <c r="AB424" s="209"/>
      <c r="AC424" s="209"/>
      <c r="AD424" s="209"/>
      <c r="AE424" s="209"/>
      <c r="AF424" s="209"/>
      <c r="AG424" s="209"/>
    </row>
    <row r="425" spans="1:33" ht="12" customHeight="1" x14ac:dyDescent="0.25">
      <c r="A425" s="209"/>
      <c r="B425" s="209"/>
      <c r="C425" s="209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  <c r="S425" s="209"/>
      <c r="T425" s="209"/>
      <c r="U425" s="209"/>
      <c r="V425" s="209"/>
      <c r="W425" s="209"/>
      <c r="X425" s="209"/>
      <c r="Y425" s="209"/>
      <c r="Z425" s="209"/>
      <c r="AA425" s="209"/>
      <c r="AB425" s="209"/>
      <c r="AC425" s="209"/>
      <c r="AD425" s="209"/>
      <c r="AE425" s="209"/>
      <c r="AF425" s="209"/>
      <c r="AG425" s="209"/>
    </row>
    <row r="426" spans="1:33" ht="12" customHeight="1" x14ac:dyDescent="0.25">
      <c r="A426" s="209"/>
      <c r="B426" s="209"/>
      <c r="C426" s="209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  <c r="AA426" s="209"/>
      <c r="AB426" s="209"/>
      <c r="AC426" s="209"/>
      <c r="AD426" s="209"/>
      <c r="AE426" s="209"/>
      <c r="AF426" s="209"/>
      <c r="AG426" s="209"/>
    </row>
    <row r="427" spans="1:33" ht="12" customHeight="1" x14ac:dyDescent="0.25">
      <c r="A427" s="209"/>
      <c r="B427" s="209"/>
      <c r="C427" s="209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  <c r="S427" s="209"/>
      <c r="T427" s="209"/>
      <c r="U427" s="209"/>
      <c r="V427" s="209"/>
      <c r="W427" s="209"/>
      <c r="X427" s="209"/>
      <c r="Y427" s="209"/>
      <c r="Z427" s="209"/>
      <c r="AA427" s="209"/>
      <c r="AB427" s="209"/>
      <c r="AC427" s="209"/>
      <c r="AD427" s="209"/>
      <c r="AE427" s="209"/>
      <c r="AF427" s="209"/>
      <c r="AG427" s="209"/>
    </row>
    <row r="428" spans="1:33" ht="12" customHeight="1" x14ac:dyDescent="0.25">
      <c r="A428" s="209"/>
      <c r="B428" s="209"/>
      <c r="C428" s="209"/>
      <c r="D428" s="209"/>
      <c r="E428" s="209"/>
      <c r="F428" s="209"/>
      <c r="G428" s="209"/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  <c r="S428" s="209"/>
      <c r="T428" s="209"/>
      <c r="U428" s="209"/>
      <c r="V428" s="209"/>
      <c r="W428" s="209"/>
      <c r="X428" s="209"/>
      <c r="Y428" s="209"/>
      <c r="Z428" s="209"/>
      <c r="AA428" s="209"/>
      <c r="AB428" s="209"/>
      <c r="AC428" s="209"/>
      <c r="AD428" s="209"/>
      <c r="AE428" s="209"/>
      <c r="AF428" s="209"/>
      <c r="AG428" s="209"/>
    </row>
    <row r="429" spans="1:33" ht="12" customHeight="1" x14ac:dyDescent="0.25">
      <c r="A429" s="209"/>
      <c r="B429" s="209"/>
      <c r="C429" s="209"/>
      <c r="D429" s="209"/>
      <c r="E429" s="209"/>
      <c r="F429" s="209"/>
      <c r="G429" s="209"/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  <c r="S429" s="209"/>
      <c r="T429" s="209"/>
      <c r="U429" s="209"/>
      <c r="V429" s="209"/>
      <c r="W429" s="209"/>
      <c r="X429" s="209"/>
      <c r="Y429" s="209"/>
      <c r="Z429" s="209"/>
      <c r="AA429" s="209"/>
      <c r="AB429" s="209"/>
      <c r="AC429" s="209"/>
      <c r="AD429" s="209"/>
      <c r="AE429" s="209"/>
      <c r="AF429" s="209"/>
      <c r="AG429" s="209"/>
    </row>
    <row r="430" spans="1:33" ht="12" customHeight="1" x14ac:dyDescent="0.25">
      <c r="A430" s="209"/>
      <c r="B430" s="209"/>
      <c r="C430" s="209"/>
      <c r="D430" s="209"/>
      <c r="E430" s="209"/>
      <c r="F430" s="209"/>
      <c r="G430" s="209"/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9"/>
      <c r="Y430" s="209"/>
      <c r="Z430" s="209"/>
      <c r="AA430" s="209"/>
      <c r="AB430" s="209"/>
      <c r="AC430" s="209"/>
      <c r="AD430" s="209"/>
      <c r="AE430" s="209"/>
      <c r="AF430" s="209"/>
      <c r="AG430" s="209"/>
    </row>
    <row r="431" spans="1:33" ht="12" customHeight="1" x14ac:dyDescent="0.25">
      <c r="A431" s="209"/>
      <c r="B431" s="209"/>
      <c r="C431" s="209"/>
      <c r="D431" s="209"/>
      <c r="E431" s="209"/>
      <c r="F431" s="209"/>
      <c r="G431" s="209"/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  <c r="S431" s="209"/>
      <c r="T431" s="209"/>
      <c r="U431" s="209"/>
      <c r="V431" s="209"/>
      <c r="W431" s="209"/>
      <c r="X431" s="209"/>
      <c r="Y431" s="209"/>
      <c r="Z431" s="209"/>
      <c r="AA431" s="209"/>
      <c r="AB431" s="209"/>
      <c r="AC431" s="209"/>
      <c r="AD431" s="209"/>
      <c r="AE431" s="209"/>
      <c r="AF431" s="209"/>
      <c r="AG431" s="209"/>
    </row>
    <row r="432" spans="1:33" ht="12" customHeight="1" x14ac:dyDescent="0.25">
      <c r="A432" s="209"/>
      <c r="B432" s="209"/>
      <c r="C432" s="209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  <c r="S432" s="209"/>
      <c r="T432" s="209"/>
      <c r="U432" s="209"/>
      <c r="V432" s="209"/>
      <c r="W432" s="209"/>
      <c r="X432" s="209"/>
      <c r="Y432" s="209"/>
      <c r="Z432" s="209"/>
      <c r="AA432" s="209"/>
      <c r="AB432" s="209"/>
      <c r="AC432" s="209"/>
      <c r="AD432" s="209"/>
      <c r="AE432" s="209"/>
      <c r="AF432" s="209"/>
      <c r="AG432" s="209"/>
    </row>
    <row r="433" spans="1:33" ht="12" customHeight="1" x14ac:dyDescent="0.25">
      <c r="A433" s="209"/>
      <c r="B433" s="209"/>
      <c r="C433" s="209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9"/>
      <c r="Y433" s="209"/>
      <c r="Z433" s="209"/>
      <c r="AA433" s="209"/>
      <c r="AB433" s="209"/>
      <c r="AC433" s="209"/>
      <c r="AD433" s="209"/>
      <c r="AE433" s="209"/>
      <c r="AF433" s="209"/>
      <c r="AG433" s="209"/>
    </row>
    <row r="434" spans="1:33" ht="12" customHeight="1" x14ac:dyDescent="0.25">
      <c r="A434" s="209"/>
      <c r="B434" s="209"/>
      <c r="C434" s="209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  <c r="S434" s="209"/>
      <c r="T434" s="209"/>
      <c r="U434" s="209"/>
      <c r="V434" s="209"/>
      <c r="W434" s="209"/>
      <c r="X434" s="209"/>
      <c r="Y434" s="209"/>
      <c r="Z434" s="209"/>
      <c r="AA434" s="209"/>
      <c r="AB434" s="209"/>
      <c r="AC434" s="209"/>
      <c r="AD434" s="209"/>
      <c r="AE434" s="209"/>
      <c r="AF434" s="209"/>
      <c r="AG434" s="209"/>
    </row>
    <row r="435" spans="1:33" ht="12" customHeight="1" x14ac:dyDescent="0.25">
      <c r="A435" s="209"/>
      <c r="B435" s="209"/>
      <c r="C435" s="209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  <c r="S435" s="209"/>
      <c r="T435" s="209"/>
      <c r="U435" s="209"/>
      <c r="V435" s="209"/>
      <c r="W435" s="209"/>
      <c r="X435" s="209"/>
      <c r="Y435" s="209"/>
      <c r="Z435" s="209"/>
      <c r="AA435" s="209"/>
      <c r="AB435" s="209"/>
      <c r="AC435" s="209"/>
      <c r="AD435" s="209"/>
      <c r="AE435" s="209"/>
      <c r="AF435" s="209"/>
      <c r="AG435" s="209"/>
    </row>
    <row r="436" spans="1:33" ht="12" customHeight="1" x14ac:dyDescent="0.25">
      <c r="A436" s="209"/>
      <c r="B436" s="209"/>
      <c r="C436" s="209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  <c r="AA436" s="209"/>
      <c r="AB436" s="209"/>
      <c r="AC436" s="209"/>
      <c r="AD436" s="209"/>
      <c r="AE436" s="209"/>
      <c r="AF436" s="209"/>
      <c r="AG436" s="209"/>
    </row>
    <row r="437" spans="1:33" ht="12" customHeight="1" x14ac:dyDescent="0.25">
      <c r="A437" s="209"/>
      <c r="B437" s="209"/>
      <c r="C437" s="209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  <c r="S437" s="209"/>
      <c r="T437" s="209"/>
      <c r="U437" s="209"/>
      <c r="V437" s="209"/>
      <c r="W437" s="209"/>
      <c r="X437" s="209"/>
      <c r="Y437" s="209"/>
      <c r="Z437" s="209"/>
      <c r="AA437" s="209"/>
      <c r="AB437" s="209"/>
      <c r="AC437" s="209"/>
      <c r="AD437" s="209"/>
      <c r="AE437" s="209"/>
      <c r="AF437" s="209"/>
      <c r="AG437" s="209"/>
    </row>
    <row r="438" spans="1:33" ht="12" customHeight="1" x14ac:dyDescent="0.25">
      <c r="A438" s="209"/>
      <c r="B438" s="209"/>
      <c r="C438" s="209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  <c r="S438" s="209"/>
      <c r="T438" s="209"/>
      <c r="U438" s="209"/>
      <c r="V438" s="209"/>
      <c r="W438" s="209"/>
      <c r="X438" s="209"/>
      <c r="Y438" s="209"/>
      <c r="Z438" s="209"/>
      <c r="AA438" s="209"/>
      <c r="AB438" s="209"/>
      <c r="AC438" s="209"/>
      <c r="AD438" s="209"/>
      <c r="AE438" s="209"/>
      <c r="AF438" s="209"/>
      <c r="AG438" s="209"/>
    </row>
    <row r="439" spans="1:33" ht="12" customHeight="1" x14ac:dyDescent="0.25">
      <c r="A439" s="209"/>
      <c r="B439" s="209"/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  <c r="AA439" s="209"/>
      <c r="AB439" s="209"/>
      <c r="AC439" s="209"/>
      <c r="AD439" s="209"/>
      <c r="AE439" s="209"/>
      <c r="AF439" s="209"/>
      <c r="AG439" s="209"/>
    </row>
    <row r="440" spans="1:33" ht="12" customHeight="1" x14ac:dyDescent="0.25">
      <c r="A440" s="209"/>
      <c r="B440" s="209"/>
      <c r="C440" s="209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  <c r="AA440" s="209"/>
      <c r="AB440" s="209"/>
      <c r="AC440" s="209"/>
      <c r="AD440" s="209"/>
      <c r="AE440" s="209"/>
      <c r="AF440" s="209"/>
      <c r="AG440" s="209"/>
    </row>
    <row r="441" spans="1:33" ht="12" customHeight="1" x14ac:dyDescent="0.25">
      <c r="A441" s="209"/>
      <c r="B441" s="209"/>
      <c r="C441" s="209"/>
      <c r="D441" s="209"/>
      <c r="E441" s="209"/>
      <c r="F441" s="209"/>
      <c r="G441" s="209"/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  <c r="S441" s="209"/>
      <c r="T441" s="209"/>
      <c r="U441" s="209"/>
      <c r="V441" s="209"/>
      <c r="W441" s="209"/>
      <c r="X441" s="209"/>
      <c r="Y441" s="209"/>
      <c r="Z441" s="209"/>
      <c r="AA441" s="209"/>
      <c r="AB441" s="209"/>
      <c r="AC441" s="209"/>
      <c r="AD441" s="209"/>
      <c r="AE441" s="209"/>
      <c r="AF441" s="209"/>
      <c r="AG441" s="209"/>
    </row>
    <row r="442" spans="1:33" ht="12" customHeight="1" x14ac:dyDescent="0.25">
      <c r="A442" s="209"/>
      <c r="B442" s="209"/>
      <c r="C442" s="209"/>
      <c r="D442" s="209"/>
      <c r="E442" s="209"/>
      <c r="F442" s="209"/>
      <c r="G442" s="209"/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  <c r="AA442" s="209"/>
      <c r="AB442" s="209"/>
      <c r="AC442" s="209"/>
      <c r="AD442" s="209"/>
      <c r="AE442" s="209"/>
      <c r="AF442" s="209"/>
      <c r="AG442" s="209"/>
    </row>
    <row r="443" spans="1:33" ht="12" customHeight="1" x14ac:dyDescent="0.25">
      <c r="A443" s="209"/>
      <c r="B443" s="209"/>
      <c r="C443" s="209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  <c r="S443" s="209"/>
      <c r="T443" s="209"/>
      <c r="U443" s="209"/>
      <c r="V443" s="209"/>
      <c r="W443" s="209"/>
      <c r="X443" s="209"/>
      <c r="Y443" s="209"/>
      <c r="Z443" s="209"/>
      <c r="AA443" s="209"/>
      <c r="AB443" s="209"/>
      <c r="AC443" s="209"/>
      <c r="AD443" s="209"/>
      <c r="AE443" s="209"/>
      <c r="AF443" s="209"/>
      <c r="AG443" s="209"/>
    </row>
    <row r="444" spans="1:33" ht="12" customHeight="1" x14ac:dyDescent="0.25">
      <c r="A444" s="209"/>
      <c r="B444" s="209"/>
      <c r="C444" s="209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  <c r="S444" s="209"/>
      <c r="T444" s="209"/>
      <c r="U444" s="209"/>
      <c r="V444" s="209"/>
      <c r="W444" s="209"/>
      <c r="X444" s="209"/>
      <c r="Y444" s="209"/>
      <c r="Z444" s="209"/>
      <c r="AA444" s="209"/>
      <c r="AB444" s="209"/>
      <c r="AC444" s="209"/>
      <c r="AD444" s="209"/>
      <c r="AE444" s="209"/>
      <c r="AF444" s="209"/>
      <c r="AG444" s="209"/>
    </row>
    <row r="445" spans="1:33" ht="12" customHeight="1" x14ac:dyDescent="0.25">
      <c r="A445" s="209"/>
      <c r="B445" s="209"/>
      <c r="C445" s="209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  <c r="AA445" s="209"/>
      <c r="AB445" s="209"/>
      <c r="AC445" s="209"/>
      <c r="AD445" s="209"/>
      <c r="AE445" s="209"/>
      <c r="AF445" s="209"/>
      <c r="AG445" s="209"/>
    </row>
    <row r="446" spans="1:33" ht="12" customHeight="1" x14ac:dyDescent="0.25">
      <c r="A446" s="209"/>
      <c r="B446" s="209"/>
      <c r="C446" s="209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  <c r="AA446" s="209"/>
      <c r="AB446" s="209"/>
      <c r="AC446" s="209"/>
      <c r="AD446" s="209"/>
      <c r="AE446" s="209"/>
      <c r="AF446" s="209"/>
      <c r="AG446" s="209"/>
    </row>
    <row r="447" spans="1:33" ht="12" customHeight="1" x14ac:dyDescent="0.25">
      <c r="A447" s="209"/>
      <c r="B447" s="209"/>
      <c r="C447" s="209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  <c r="S447" s="209"/>
      <c r="T447" s="209"/>
      <c r="U447" s="209"/>
      <c r="V447" s="209"/>
      <c r="W447" s="209"/>
      <c r="X447" s="209"/>
      <c r="Y447" s="209"/>
      <c r="Z447" s="209"/>
      <c r="AA447" s="209"/>
      <c r="AB447" s="209"/>
      <c r="AC447" s="209"/>
      <c r="AD447" s="209"/>
      <c r="AE447" s="209"/>
      <c r="AF447" s="209"/>
      <c r="AG447" s="209"/>
    </row>
    <row r="448" spans="1:33" ht="12" customHeight="1" x14ac:dyDescent="0.25">
      <c r="A448" s="209"/>
      <c r="B448" s="209"/>
      <c r="C448" s="209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9"/>
      <c r="Y448" s="209"/>
      <c r="Z448" s="209"/>
      <c r="AA448" s="209"/>
      <c r="AB448" s="209"/>
      <c r="AC448" s="209"/>
      <c r="AD448" s="209"/>
      <c r="AE448" s="209"/>
      <c r="AF448" s="209"/>
      <c r="AG448" s="209"/>
    </row>
    <row r="449" spans="1:33" ht="12" customHeight="1" x14ac:dyDescent="0.25">
      <c r="A449" s="209"/>
      <c r="B449" s="209"/>
      <c r="C449" s="209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  <c r="S449" s="209"/>
      <c r="T449" s="209"/>
      <c r="U449" s="209"/>
      <c r="V449" s="209"/>
      <c r="W449" s="209"/>
      <c r="X449" s="209"/>
      <c r="Y449" s="209"/>
      <c r="Z449" s="209"/>
      <c r="AA449" s="209"/>
      <c r="AB449" s="209"/>
      <c r="AC449" s="209"/>
      <c r="AD449" s="209"/>
      <c r="AE449" s="209"/>
      <c r="AF449" s="209"/>
      <c r="AG449" s="209"/>
    </row>
    <row r="450" spans="1:33" ht="12" customHeight="1" x14ac:dyDescent="0.25">
      <c r="A450" s="209"/>
      <c r="B450" s="209"/>
      <c r="C450" s="209"/>
      <c r="D450" s="209"/>
      <c r="E450" s="209"/>
      <c r="F450" s="209"/>
      <c r="G450" s="209"/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  <c r="S450" s="209"/>
      <c r="T450" s="209"/>
      <c r="U450" s="209"/>
      <c r="V450" s="209"/>
      <c r="W450" s="209"/>
      <c r="X450" s="209"/>
      <c r="Y450" s="209"/>
      <c r="Z450" s="209"/>
      <c r="AA450" s="209"/>
      <c r="AB450" s="209"/>
      <c r="AC450" s="209"/>
      <c r="AD450" s="209"/>
      <c r="AE450" s="209"/>
      <c r="AF450" s="209"/>
      <c r="AG450" s="209"/>
    </row>
    <row r="451" spans="1:33" ht="12" customHeight="1" x14ac:dyDescent="0.25">
      <c r="A451" s="209"/>
      <c r="B451" s="209"/>
      <c r="C451" s="209"/>
      <c r="D451" s="209"/>
      <c r="E451" s="209"/>
      <c r="F451" s="209"/>
      <c r="G451" s="209"/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9"/>
      <c r="Y451" s="209"/>
      <c r="Z451" s="209"/>
      <c r="AA451" s="209"/>
      <c r="AB451" s="209"/>
      <c r="AC451" s="209"/>
      <c r="AD451" s="209"/>
      <c r="AE451" s="209"/>
      <c r="AF451" s="209"/>
      <c r="AG451" s="209"/>
    </row>
    <row r="452" spans="1:33" ht="12" customHeight="1" x14ac:dyDescent="0.25">
      <c r="A452" s="209"/>
      <c r="B452" s="209"/>
      <c r="C452" s="209"/>
      <c r="D452" s="209"/>
      <c r="E452" s="209"/>
      <c r="F452" s="209"/>
      <c r="G452" s="209"/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  <c r="S452" s="209"/>
      <c r="T452" s="209"/>
      <c r="U452" s="209"/>
      <c r="V452" s="209"/>
      <c r="W452" s="209"/>
      <c r="X452" s="209"/>
      <c r="Y452" s="209"/>
      <c r="Z452" s="209"/>
      <c r="AA452" s="209"/>
      <c r="AB452" s="209"/>
      <c r="AC452" s="209"/>
      <c r="AD452" s="209"/>
      <c r="AE452" s="209"/>
      <c r="AF452" s="209"/>
      <c r="AG452" s="209"/>
    </row>
    <row r="453" spans="1:33" ht="12" customHeight="1" x14ac:dyDescent="0.25">
      <c r="A453" s="209"/>
      <c r="B453" s="209"/>
      <c r="C453" s="209"/>
      <c r="D453" s="209"/>
      <c r="E453" s="209"/>
      <c r="F453" s="209"/>
      <c r="G453" s="209"/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  <c r="S453" s="209"/>
      <c r="T453" s="209"/>
      <c r="U453" s="209"/>
      <c r="V453" s="209"/>
      <c r="W453" s="209"/>
      <c r="X453" s="209"/>
      <c r="Y453" s="209"/>
      <c r="Z453" s="209"/>
      <c r="AA453" s="209"/>
      <c r="AB453" s="209"/>
      <c r="AC453" s="209"/>
      <c r="AD453" s="209"/>
      <c r="AE453" s="209"/>
      <c r="AF453" s="209"/>
      <c r="AG453" s="209"/>
    </row>
    <row r="454" spans="1:33" ht="12" customHeight="1" x14ac:dyDescent="0.25">
      <c r="A454" s="209"/>
      <c r="B454" s="209"/>
      <c r="C454" s="209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9"/>
      <c r="Y454" s="209"/>
      <c r="Z454" s="209"/>
      <c r="AA454" s="209"/>
      <c r="AB454" s="209"/>
      <c r="AC454" s="209"/>
      <c r="AD454" s="209"/>
      <c r="AE454" s="209"/>
      <c r="AF454" s="209"/>
      <c r="AG454" s="209"/>
    </row>
    <row r="455" spans="1:33" ht="12" customHeight="1" x14ac:dyDescent="0.25">
      <c r="A455" s="209"/>
      <c r="B455" s="209"/>
      <c r="C455" s="209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  <c r="S455" s="209"/>
      <c r="T455" s="209"/>
      <c r="U455" s="209"/>
      <c r="V455" s="209"/>
      <c r="W455" s="209"/>
      <c r="X455" s="209"/>
      <c r="Y455" s="209"/>
      <c r="Z455" s="209"/>
      <c r="AA455" s="209"/>
      <c r="AB455" s="209"/>
      <c r="AC455" s="209"/>
      <c r="AD455" s="209"/>
      <c r="AE455" s="209"/>
      <c r="AF455" s="209"/>
      <c r="AG455" s="209"/>
    </row>
    <row r="456" spans="1:33" ht="12" customHeight="1" x14ac:dyDescent="0.25">
      <c r="A456" s="209"/>
      <c r="B456" s="209"/>
      <c r="C456" s="209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  <c r="AA456" s="209"/>
      <c r="AB456" s="209"/>
      <c r="AC456" s="209"/>
      <c r="AD456" s="209"/>
      <c r="AE456" s="209"/>
      <c r="AF456" s="209"/>
      <c r="AG456" s="209"/>
    </row>
    <row r="457" spans="1:33" ht="12" customHeight="1" x14ac:dyDescent="0.25">
      <c r="A457" s="209"/>
      <c r="B457" s="209"/>
      <c r="C457" s="209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9"/>
      <c r="Y457" s="209"/>
      <c r="Z457" s="209"/>
      <c r="AA457" s="209"/>
      <c r="AB457" s="209"/>
      <c r="AC457" s="209"/>
      <c r="AD457" s="209"/>
      <c r="AE457" s="209"/>
      <c r="AF457" s="209"/>
      <c r="AG457" s="209"/>
    </row>
    <row r="458" spans="1:33" ht="12" customHeight="1" x14ac:dyDescent="0.25">
      <c r="A458" s="209"/>
      <c r="B458" s="209"/>
      <c r="C458" s="209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  <c r="S458" s="209"/>
      <c r="T458" s="209"/>
      <c r="U458" s="209"/>
      <c r="V458" s="209"/>
      <c r="W458" s="209"/>
      <c r="X458" s="209"/>
      <c r="Y458" s="209"/>
      <c r="Z458" s="209"/>
      <c r="AA458" s="209"/>
      <c r="AB458" s="209"/>
      <c r="AC458" s="209"/>
      <c r="AD458" s="209"/>
      <c r="AE458" s="209"/>
      <c r="AF458" s="209"/>
      <c r="AG458" s="209"/>
    </row>
    <row r="459" spans="1:33" ht="12" customHeight="1" x14ac:dyDescent="0.25">
      <c r="A459" s="209"/>
      <c r="B459" s="209"/>
      <c r="C459" s="209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  <c r="S459" s="209"/>
      <c r="T459" s="209"/>
      <c r="U459" s="209"/>
      <c r="V459" s="209"/>
      <c r="W459" s="209"/>
      <c r="X459" s="209"/>
      <c r="Y459" s="209"/>
      <c r="Z459" s="209"/>
      <c r="AA459" s="209"/>
      <c r="AB459" s="209"/>
      <c r="AC459" s="209"/>
      <c r="AD459" s="209"/>
      <c r="AE459" s="209"/>
      <c r="AF459" s="209"/>
      <c r="AG459" s="209"/>
    </row>
    <row r="460" spans="1:33" ht="12" customHeight="1" x14ac:dyDescent="0.25">
      <c r="A460" s="209"/>
      <c r="B460" s="209"/>
      <c r="C460" s="209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9"/>
      <c r="Y460" s="209"/>
      <c r="Z460" s="209"/>
      <c r="AA460" s="209"/>
      <c r="AB460" s="209"/>
      <c r="AC460" s="209"/>
      <c r="AD460" s="209"/>
      <c r="AE460" s="209"/>
      <c r="AF460" s="209"/>
      <c r="AG460" s="209"/>
    </row>
    <row r="461" spans="1:33" ht="12" customHeight="1" x14ac:dyDescent="0.25">
      <c r="A461" s="209"/>
      <c r="B461" s="209"/>
      <c r="C461" s="209"/>
      <c r="D461" s="209"/>
      <c r="E461" s="209"/>
      <c r="F461" s="209"/>
      <c r="G461" s="209"/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  <c r="S461" s="209"/>
      <c r="T461" s="209"/>
      <c r="U461" s="209"/>
      <c r="V461" s="209"/>
      <c r="W461" s="209"/>
      <c r="X461" s="209"/>
      <c r="Y461" s="209"/>
      <c r="Z461" s="209"/>
      <c r="AA461" s="209"/>
      <c r="AB461" s="209"/>
      <c r="AC461" s="209"/>
      <c r="AD461" s="209"/>
      <c r="AE461" s="209"/>
      <c r="AF461" s="209"/>
      <c r="AG461" s="209"/>
    </row>
    <row r="462" spans="1:33" ht="12" customHeight="1" x14ac:dyDescent="0.25">
      <c r="A462" s="209"/>
      <c r="B462" s="209"/>
      <c r="C462" s="209"/>
      <c r="D462" s="209"/>
      <c r="E462" s="209"/>
      <c r="F462" s="209"/>
      <c r="G462" s="209"/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  <c r="S462" s="209"/>
      <c r="T462" s="209"/>
      <c r="U462" s="209"/>
      <c r="V462" s="209"/>
      <c r="W462" s="209"/>
      <c r="X462" s="209"/>
      <c r="Y462" s="209"/>
      <c r="Z462" s="209"/>
      <c r="AA462" s="209"/>
      <c r="AB462" s="209"/>
      <c r="AC462" s="209"/>
      <c r="AD462" s="209"/>
      <c r="AE462" s="209"/>
      <c r="AF462" s="209"/>
      <c r="AG462" s="209"/>
    </row>
    <row r="463" spans="1:33" ht="12" customHeight="1" x14ac:dyDescent="0.25">
      <c r="A463" s="209"/>
      <c r="B463" s="209"/>
      <c r="C463" s="209"/>
      <c r="D463" s="209"/>
      <c r="E463" s="209"/>
      <c r="F463" s="209"/>
      <c r="G463" s="209"/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9"/>
      <c r="Y463" s="209"/>
      <c r="Z463" s="209"/>
      <c r="AA463" s="209"/>
      <c r="AB463" s="209"/>
      <c r="AC463" s="209"/>
      <c r="AD463" s="209"/>
      <c r="AE463" s="209"/>
      <c r="AF463" s="209"/>
      <c r="AG463" s="209"/>
    </row>
    <row r="464" spans="1:33" ht="12" customHeight="1" x14ac:dyDescent="0.25">
      <c r="A464" s="209"/>
      <c r="B464" s="209"/>
      <c r="C464" s="209"/>
      <c r="D464" s="209"/>
      <c r="E464" s="209"/>
      <c r="F464" s="209"/>
      <c r="G464" s="209"/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  <c r="S464" s="209"/>
      <c r="T464" s="209"/>
      <c r="U464" s="209"/>
      <c r="V464" s="209"/>
      <c r="W464" s="209"/>
      <c r="X464" s="209"/>
      <c r="Y464" s="209"/>
      <c r="Z464" s="209"/>
      <c r="AA464" s="209"/>
      <c r="AB464" s="209"/>
      <c r="AC464" s="209"/>
      <c r="AD464" s="209"/>
      <c r="AE464" s="209"/>
      <c r="AF464" s="209"/>
      <c r="AG464" s="209"/>
    </row>
    <row r="465" spans="1:33" ht="12" customHeight="1" x14ac:dyDescent="0.25">
      <c r="A465" s="209"/>
      <c r="B465" s="209"/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  <c r="AA465" s="209"/>
      <c r="AB465" s="209"/>
      <c r="AC465" s="209"/>
      <c r="AD465" s="209"/>
      <c r="AE465" s="209"/>
      <c r="AF465" s="209"/>
      <c r="AG465" s="209"/>
    </row>
    <row r="466" spans="1:33" ht="12" customHeight="1" x14ac:dyDescent="0.25">
      <c r="A466" s="209"/>
      <c r="B466" s="209"/>
      <c r="C466" s="209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9"/>
      <c r="Y466" s="209"/>
      <c r="Z466" s="209"/>
      <c r="AA466" s="209"/>
      <c r="AB466" s="209"/>
      <c r="AC466" s="209"/>
      <c r="AD466" s="209"/>
      <c r="AE466" s="209"/>
      <c r="AF466" s="209"/>
      <c r="AG466" s="209"/>
    </row>
    <row r="467" spans="1:33" ht="12" customHeight="1" x14ac:dyDescent="0.25">
      <c r="A467" s="209"/>
      <c r="B467" s="209"/>
      <c r="C467" s="209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  <c r="S467" s="209"/>
      <c r="T467" s="209"/>
      <c r="U467" s="209"/>
      <c r="V467" s="209"/>
      <c r="W467" s="209"/>
      <c r="X467" s="209"/>
      <c r="Y467" s="209"/>
      <c r="Z467" s="209"/>
      <c r="AA467" s="209"/>
      <c r="AB467" s="209"/>
      <c r="AC467" s="209"/>
      <c r="AD467" s="209"/>
      <c r="AE467" s="209"/>
      <c r="AF467" s="209"/>
      <c r="AG467" s="209"/>
    </row>
    <row r="468" spans="1:33" ht="12" customHeight="1" x14ac:dyDescent="0.25">
      <c r="A468" s="209"/>
      <c r="B468" s="209"/>
      <c r="C468" s="209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  <c r="S468" s="209"/>
      <c r="T468" s="209"/>
      <c r="U468" s="209"/>
      <c r="V468" s="209"/>
      <c r="W468" s="209"/>
      <c r="X468" s="209"/>
      <c r="Y468" s="209"/>
      <c r="Z468" s="209"/>
      <c r="AA468" s="209"/>
      <c r="AB468" s="209"/>
      <c r="AC468" s="209"/>
      <c r="AD468" s="209"/>
      <c r="AE468" s="209"/>
      <c r="AF468" s="209"/>
      <c r="AG468" s="209"/>
    </row>
    <row r="469" spans="1:33" ht="12" customHeight="1" x14ac:dyDescent="0.25">
      <c r="A469" s="209"/>
      <c r="B469" s="209"/>
      <c r="C469" s="209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9"/>
      <c r="Y469" s="209"/>
      <c r="Z469" s="209"/>
      <c r="AA469" s="209"/>
      <c r="AB469" s="209"/>
      <c r="AC469" s="209"/>
      <c r="AD469" s="209"/>
      <c r="AE469" s="209"/>
      <c r="AF469" s="209"/>
      <c r="AG469" s="209"/>
    </row>
    <row r="470" spans="1:33" ht="12" customHeight="1" x14ac:dyDescent="0.25">
      <c r="A470" s="209"/>
      <c r="B470" s="209"/>
      <c r="C470" s="209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  <c r="S470" s="209"/>
      <c r="T470" s="209"/>
      <c r="U470" s="209"/>
      <c r="V470" s="209"/>
      <c r="W470" s="209"/>
      <c r="X470" s="209"/>
      <c r="Y470" s="209"/>
      <c r="Z470" s="209"/>
      <c r="AA470" s="209"/>
      <c r="AB470" s="209"/>
      <c r="AC470" s="209"/>
      <c r="AD470" s="209"/>
      <c r="AE470" s="209"/>
      <c r="AF470" s="209"/>
      <c r="AG470" s="209"/>
    </row>
    <row r="471" spans="1:33" ht="12" customHeight="1" x14ac:dyDescent="0.25">
      <c r="A471" s="209"/>
      <c r="B471" s="209"/>
      <c r="C471" s="209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  <c r="S471" s="209"/>
      <c r="T471" s="209"/>
      <c r="U471" s="209"/>
      <c r="V471" s="209"/>
      <c r="W471" s="209"/>
      <c r="X471" s="209"/>
      <c r="Y471" s="209"/>
      <c r="Z471" s="209"/>
      <c r="AA471" s="209"/>
      <c r="AB471" s="209"/>
      <c r="AC471" s="209"/>
      <c r="AD471" s="209"/>
      <c r="AE471" s="209"/>
      <c r="AF471" s="209"/>
      <c r="AG471" s="209"/>
    </row>
    <row r="472" spans="1:33" ht="12" customHeight="1" x14ac:dyDescent="0.25">
      <c r="A472" s="209"/>
      <c r="B472" s="209"/>
      <c r="C472" s="209"/>
      <c r="D472" s="209"/>
      <c r="E472" s="209"/>
      <c r="F472" s="209"/>
      <c r="G472" s="209"/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9"/>
      <c r="Y472" s="209"/>
      <c r="Z472" s="209"/>
      <c r="AA472" s="209"/>
      <c r="AB472" s="209"/>
      <c r="AC472" s="209"/>
      <c r="AD472" s="209"/>
      <c r="AE472" s="209"/>
      <c r="AF472" s="209"/>
      <c r="AG472" s="209"/>
    </row>
    <row r="473" spans="1:33" ht="12" customHeight="1" x14ac:dyDescent="0.25">
      <c r="A473" s="209"/>
      <c r="B473" s="209"/>
      <c r="C473" s="209"/>
      <c r="D473" s="209"/>
      <c r="E473" s="209"/>
      <c r="F473" s="209"/>
      <c r="G473" s="209"/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  <c r="S473" s="209"/>
      <c r="T473" s="209"/>
      <c r="U473" s="209"/>
      <c r="V473" s="209"/>
      <c r="W473" s="209"/>
      <c r="X473" s="209"/>
      <c r="Y473" s="209"/>
      <c r="Z473" s="209"/>
      <c r="AA473" s="209"/>
      <c r="AB473" s="209"/>
      <c r="AC473" s="209"/>
      <c r="AD473" s="209"/>
      <c r="AE473" s="209"/>
      <c r="AF473" s="209"/>
      <c r="AG473" s="209"/>
    </row>
    <row r="474" spans="1:33" ht="12" customHeight="1" x14ac:dyDescent="0.25">
      <c r="A474" s="209"/>
      <c r="B474" s="209"/>
      <c r="C474" s="209"/>
      <c r="D474" s="209"/>
      <c r="E474" s="209"/>
      <c r="F474" s="209"/>
      <c r="G474" s="209"/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  <c r="S474" s="209"/>
      <c r="T474" s="209"/>
      <c r="U474" s="209"/>
      <c r="V474" s="209"/>
      <c r="W474" s="209"/>
      <c r="X474" s="209"/>
      <c r="Y474" s="209"/>
      <c r="Z474" s="209"/>
      <c r="AA474" s="209"/>
      <c r="AB474" s="209"/>
      <c r="AC474" s="209"/>
      <c r="AD474" s="209"/>
      <c r="AE474" s="209"/>
      <c r="AF474" s="209"/>
      <c r="AG474" s="209"/>
    </row>
    <row r="475" spans="1:33" ht="12" customHeight="1" x14ac:dyDescent="0.25">
      <c r="A475" s="209"/>
      <c r="B475" s="209"/>
      <c r="C475" s="209"/>
      <c r="D475" s="209"/>
      <c r="E475" s="209"/>
      <c r="F475" s="209"/>
      <c r="G475" s="209"/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9"/>
      <c r="Y475" s="209"/>
      <c r="Z475" s="209"/>
      <c r="AA475" s="209"/>
      <c r="AB475" s="209"/>
      <c r="AC475" s="209"/>
      <c r="AD475" s="209"/>
      <c r="AE475" s="209"/>
      <c r="AF475" s="209"/>
      <c r="AG475" s="209"/>
    </row>
    <row r="476" spans="1:33" ht="12" customHeight="1" x14ac:dyDescent="0.25">
      <c r="A476" s="209"/>
      <c r="B476" s="209"/>
      <c r="C476" s="209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  <c r="S476" s="209"/>
      <c r="T476" s="209"/>
      <c r="U476" s="209"/>
      <c r="V476" s="209"/>
      <c r="W476" s="209"/>
      <c r="X476" s="209"/>
      <c r="Y476" s="209"/>
      <c r="Z476" s="209"/>
      <c r="AA476" s="209"/>
      <c r="AB476" s="209"/>
      <c r="AC476" s="209"/>
      <c r="AD476" s="209"/>
      <c r="AE476" s="209"/>
      <c r="AF476" s="209"/>
      <c r="AG476" s="209"/>
    </row>
    <row r="477" spans="1:33" ht="12" customHeight="1" x14ac:dyDescent="0.25">
      <c r="A477" s="209"/>
      <c r="B477" s="209"/>
      <c r="C477" s="209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  <c r="S477" s="209"/>
      <c r="T477" s="209"/>
      <c r="U477" s="209"/>
      <c r="V477" s="209"/>
      <c r="W477" s="209"/>
      <c r="X477" s="209"/>
      <c r="Y477" s="209"/>
      <c r="Z477" s="209"/>
      <c r="AA477" s="209"/>
      <c r="AB477" s="209"/>
      <c r="AC477" s="209"/>
      <c r="AD477" s="209"/>
      <c r="AE477" s="209"/>
      <c r="AF477" s="209"/>
      <c r="AG477" s="209"/>
    </row>
    <row r="478" spans="1:33" ht="12" customHeight="1" x14ac:dyDescent="0.25">
      <c r="A478" s="209"/>
      <c r="B478" s="209"/>
      <c r="C478" s="209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9"/>
      <c r="Y478" s="209"/>
      <c r="Z478" s="209"/>
      <c r="AA478" s="209"/>
      <c r="AB478" s="209"/>
      <c r="AC478" s="209"/>
      <c r="AD478" s="209"/>
      <c r="AE478" s="209"/>
      <c r="AF478" s="209"/>
      <c r="AG478" s="209"/>
    </row>
    <row r="479" spans="1:33" ht="12" customHeight="1" x14ac:dyDescent="0.25">
      <c r="A479" s="209"/>
      <c r="B479" s="209"/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  <c r="AA479" s="209"/>
      <c r="AB479" s="209"/>
      <c r="AC479" s="209"/>
      <c r="AD479" s="209"/>
      <c r="AE479" s="209"/>
      <c r="AF479" s="209"/>
      <c r="AG479" s="209"/>
    </row>
    <row r="480" spans="1:33" ht="12" customHeight="1" x14ac:dyDescent="0.25">
      <c r="A480" s="209"/>
      <c r="B480" s="209"/>
      <c r="C480" s="209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  <c r="S480" s="209"/>
      <c r="T480" s="209"/>
      <c r="U480" s="209"/>
      <c r="V480" s="209"/>
      <c r="W480" s="209"/>
      <c r="X480" s="209"/>
      <c r="Y480" s="209"/>
      <c r="Z480" s="209"/>
      <c r="AA480" s="209"/>
      <c r="AB480" s="209"/>
      <c r="AC480" s="209"/>
      <c r="AD480" s="209"/>
      <c r="AE480" s="209"/>
      <c r="AF480" s="209"/>
      <c r="AG480" s="209"/>
    </row>
    <row r="481" spans="1:33" ht="12" customHeight="1" x14ac:dyDescent="0.25">
      <c r="A481" s="209"/>
      <c r="B481" s="209"/>
      <c r="C481" s="209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9"/>
      <c r="Y481" s="209"/>
      <c r="Z481" s="209"/>
      <c r="AA481" s="209"/>
      <c r="AB481" s="209"/>
      <c r="AC481" s="209"/>
      <c r="AD481" s="209"/>
      <c r="AE481" s="209"/>
      <c r="AF481" s="209"/>
      <c r="AG481" s="209"/>
    </row>
    <row r="482" spans="1:33" ht="12" customHeight="1" x14ac:dyDescent="0.25">
      <c r="A482" s="209"/>
      <c r="B482" s="209"/>
      <c r="C482" s="209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  <c r="S482" s="209"/>
      <c r="T482" s="209"/>
      <c r="U482" s="209"/>
      <c r="V482" s="209"/>
      <c r="W482" s="209"/>
      <c r="X482" s="209"/>
      <c r="Y482" s="209"/>
      <c r="Z482" s="209"/>
      <c r="AA482" s="209"/>
      <c r="AB482" s="209"/>
      <c r="AC482" s="209"/>
      <c r="AD482" s="209"/>
      <c r="AE482" s="209"/>
      <c r="AF482" s="209"/>
      <c r="AG482" s="209"/>
    </row>
    <row r="483" spans="1:33" ht="12" customHeight="1" x14ac:dyDescent="0.25">
      <c r="A483" s="209"/>
      <c r="B483" s="209"/>
      <c r="C483" s="209"/>
      <c r="D483" s="209"/>
      <c r="E483" s="209"/>
      <c r="F483" s="209"/>
      <c r="G483" s="209"/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  <c r="S483" s="209"/>
      <c r="T483" s="209"/>
      <c r="U483" s="209"/>
      <c r="V483" s="209"/>
      <c r="W483" s="209"/>
      <c r="X483" s="209"/>
      <c r="Y483" s="209"/>
      <c r="Z483" s="209"/>
      <c r="AA483" s="209"/>
      <c r="AB483" s="209"/>
      <c r="AC483" s="209"/>
      <c r="AD483" s="209"/>
      <c r="AE483" s="209"/>
      <c r="AF483" s="209"/>
      <c r="AG483" s="209"/>
    </row>
    <row r="484" spans="1:33" ht="12" customHeight="1" x14ac:dyDescent="0.25">
      <c r="A484" s="209"/>
      <c r="B484" s="209"/>
      <c r="C484" s="209"/>
      <c r="D484" s="209"/>
      <c r="E484" s="209"/>
      <c r="F484" s="209"/>
      <c r="G484" s="209"/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9"/>
      <c r="Y484" s="209"/>
      <c r="Z484" s="209"/>
      <c r="AA484" s="209"/>
      <c r="AB484" s="209"/>
      <c r="AC484" s="209"/>
      <c r="AD484" s="209"/>
      <c r="AE484" s="209"/>
      <c r="AF484" s="209"/>
      <c r="AG484" s="209"/>
    </row>
    <row r="485" spans="1:33" ht="12" customHeight="1" x14ac:dyDescent="0.25">
      <c r="A485" s="209"/>
      <c r="B485" s="209"/>
      <c r="C485" s="209"/>
      <c r="D485" s="209"/>
      <c r="E485" s="209"/>
      <c r="F485" s="209"/>
      <c r="G485" s="209"/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  <c r="S485" s="209"/>
      <c r="T485" s="209"/>
      <c r="U485" s="209"/>
      <c r="V485" s="209"/>
      <c r="W485" s="209"/>
      <c r="X485" s="209"/>
      <c r="Y485" s="209"/>
      <c r="Z485" s="209"/>
      <c r="AA485" s="209"/>
      <c r="AB485" s="209"/>
      <c r="AC485" s="209"/>
      <c r="AD485" s="209"/>
      <c r="AE485" s="209"/>
      <c r="AF485" s="209"/>
      <c r="AG485" s="209"/>
    </row>
    <row r="486" spans="1:33" ht="12" customHeight="1" x14ac:dyDescent="0.25">
      <c r="A486" s="209"/>
      <c r="B486" s="209"/>
      <c r="C486" s="209"/>
      <c r="D486" s="209"/>
      <c r="E486" s="209"/>
      <c r="F486" s="209"/>
      <c r="G486" s="209"/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  <c r="S486" s="209"/>
      <c r="T486" s="209"/>
      <c r="U486" s="209"/>
      <c r="V486" s="209"/>
      <c r="W486" s="209"/>
      <c r="X486" s="209"/>
      <c r="Y486" s="209"/>
      <c r="Z486" s="209"/>
      <c r="AA486" s="209"/>
      <c r="AB486" s="209"/>
      <c r="AC486" s="209"/>
      <c r="AD486" s="209"/>
      <c r="AE486" s="209"/>
      <c r="AF486" s="209"/>
      <c r="AG486" s="209"/>
    </row>
    <row r="487" spans="1:33" ht="12" customHeight="1" x14ac:dyDescent="0.25">
      <c r="A487" s="209"/>
      <c r="B487" s="209"/>
      <c r="C487" s="209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9"/>
      <c r="Y487" s="209"/>
      <c r="Z487" s="209"/>
      <c r="AA487" s="209"/>
      <c r="AB487" s="209"/>
      <c r="AC487" s="209"/>
      <c r="AD487" s="209"/>
      <c r="AE487" s="209"/>
      <c r="AF487" s="209"/>
      <c r="AG487" s="209"/>
    </row>
    <row r="488" spans="1:33" ht="12" customHeight="1" x14ac:dyDescent="0.25">
      <c r="A488" s="209"/>
      <c r="B488" s="209"/>
      <c r="C488" s="209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  <c r="S488" s="209"/>
      <c r="T488" s="209"/>
      <c r="U488" s="209"/>
      <c r="V488" s="209"/>
      <c r="W488" s="209"/>
      <c r="X488" s="209"/>
      <c r="Y488" s="209"/>
      <c r="Z488" s="209"/>
      <c r="AA488" s="209"/>
      <c r="AB488" s="209"/>
      <c r="AC488" s="209"/>
      <c r="AD488" s="209"/>
      <c r="AE488" s="209"/>
      <c r="AF488" s="209"/>
      <c r="AG488" s="209"/>
    </row>
    <row r="489" spans="1:33" ht="12" customHeight="1" x14ac:dyDescent="0.25">
      <c r="A489" s="209"/>
      <c r="B489" s="209"/>
      <c r="C489" s="209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  <c r="S489" s="209"/>
      <c r="T489" s="209"/>
      <c r="U489" s="209"/>
      <c r="V489" s="209"/>
      <c r="W489" s="209"/>
      <c r="X489" s="209"/>
      <c r="Y489" s="209"/>
      <c r="Z489" s="209"/>
      <c r="AA489" s="209"/>
      <c r="AB489" s="209"/>
      <c r="AC489" s="209"/>
      <c r="AD489" s="209"/>
      <c r="AE489" s="209"/>
      <c r="AF489" s="209"/>
      <c r="AG489" s="209"/>
    </row>
    <row r="490" spans="1:33" ht="12" customHeight="1" x14ac:dyDescent="0.25">
      <c r="A490" s="209"/>
      <c r="B490" s="209"/>
      <c r="C490" s="209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9"/>
      <c r="Y490" s="209"/>
      <c r="Z490" s="209"/>
      <c r="AA490" s="209"/>
      <c r="AB490" s="209"/>
      <c r="AC490" s="209"/>
      <c r="AD490" s="209"/>
      <c r="AE490" s="209"/>
      <c r="AF490" s="209"/>
      <c r="AG490" s="209"/>
    </row>
    <row r="491" spans="1:33" ht="12" customHeight="1" x14ac:dyDescent="0.25">
      <c r="A491" s="209"/>
      <c r="B491" s="209"/>
      <c r="C491" s="209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  <c r="S491" s="209"/>
      <c r="T491" s="209"/>
      <c r="U491" s="209"/>
      <c r="V491" s="209"/>
      <c r="W491" s="209"/>
      <c r="X491" s="209"/>
      <c r="Y491" s="209"/>
      <c r="Z491" s="209"/>
      <c r="AA491" s="209"/>
      <c r="AB491" s="209"/>
      <c r="AC491" s="209"/>
      <c r="AD491" s="209"/>
      <c r="AE491" s="209"/>
      <c r="AF491" s="209"/>
      <c r="AG491" s="209"/>
    </row>
    <row r="492" spans="1:33" ht="12" customHeight="1" x14ac:dyDescent="0.25">
      <c r="A492" s="209"/>
      <c r="B492" s="209"/>
      <c r="C492" s="209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  <c r="S492" s="209"/>
      <c r="T492" s="209"/>
      <c r="U492" s="209"/>
      <c r="V492" s="209"/>
      <c r="W492" s="209"/>
      <c r="X492" s="209"/>
      <c r="Y492" s="209"/>
      <c r="Z492" s="209"/>
      <c r="AA492" s="209"/>
      <c r="AB492" s="209"/>
      <c r="AC492" s="209"/>
      <c r="AD492" s="209"/>
      <c r="AE492" s="209"/>
      <c r="AF492" s="209"/>
      <c r="AG492" s="209"/>
    </row>
    <row r="493" spans="1:33" ht="12" customHeight="1" x14ac:dyDescent="0.25">
      <c r="A493" s="209"/>
      <c r="B493" s="209"/>
      <c r="C493" s="209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9"/>
      <c r="Y493" s="209"/>
      <c r="Z493" s="209"/>
      <c r="AA493" s="209"/>
      <c r="AB493" s="209"/>
      <c r="AC493" s="209"/>
      <c r="AD493" s="209"/>
      <c r="AE493" s="209"/>
      <c r="AF493" s="209"/>
      <c r="AG493" s="209"/>
    </row>
    <row r="494" spans="1:33" ht="12" customHeight="1" x14ac:dyDescent="0.25">
      <c r="A494" s="209"/>
      <c r="B494" s="209"/>
      <c r="C494" s="209"/>
      <c r="D494" s="209"/>
      <c r="E494" s="209"/>
      <c r="F494" s="209"/>
      <c r="G494" s="209"/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  <c r="S494" s="209"/>
      <c r="T494" s="209"/>
      <c r="U494" s="209"/>
      <c r="V494" s="209"/>
      <c r="W494" s="209"/>
      <c r="X494" s="209"/>
      <c r="Y494" s="209"/>
      <c r="Z494" s="209"/>
      <c r="AA494" s="209"/>
      <c r="AB494" s="209"/>
      <c r="AC494" s="209"/>
      <c r="AD494" s="209"/>
      <c r="AE494" s="209"/>
      <c r="AF494" s="209"/>
      <c r="AG494" s="209"/>
    </row>
    <row r="495" spans="1:33" ht="12" customHeight="1" x14ac:dyDescent="0.25">
      <c r="A495" s="209"/>
      <c r="B495" s="209"/>
      <c r="C495" s="209"/>
      <c r="D495" s="209"/>
      <c r="E495" s="209"/>
      <c r="F495" s="209"/>
      <c r="G495" s="209"/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  <c r="S495" s="209"/>
      <c r="T495" s="209"/>
      <c r="U495" s="209"/>
      <c r="V495" s="209"/>
      <c r="W495" s="209"/>
      <c r="X495" s="209"/>
      <c r="Y495" s="209"/>
      <c r="Z495" s="209"/>
      <c r="AA495" s="209"/>
      <c r="AB495" s="209"/>
      <c r="AC495" s="209"/>
      <c r="AD495" s="209"/>
      <c r="AE495" s="209"/>
      <c r="AF495" s="209"/>
      <c r="AG495" s="209"/>
    </row>
    <row r="496" spans="1:33" ht="12" customHeight="1" x14ac:dyDescent="0.25">
      <c r="A496" s="209"/>
      <c r="B496" s="209"/>
      <c r="C496" s="209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  <c r="AA496" s="209"/>
      <c r="AB496" s="209"/>
      <c r="AC496" s="209"/>
      <c r="AD496" s="209"/>
      <c r="AE496" s="209"/>
      <c r="AF496" s="209"/>
      <c r="AG496" s="209"/>
    </row>
    <row r="497" spans="1:33" ht="12" customHeight="1" x14ac:dyDescent="0.25">
      <c r="A497" s="209"/>
      <c r="B497" s="209"/>
      <c r="C497" s="209"/>
      <c r="D497" s="209"/>
      <c r="E497" s="209"/>
      <c r="F497" s="209"/>
      <c r="G497" s="209"/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  <c r="S497" s="209"/>
      <c r="T497" s="209"/>
      <c r="U497" s="209"/>
      <c r="V497" s="209"/>
      <c r="W497" s="209"/>
      <c r="X497" s="209"/>
      <c r="Y497" s="209"/>
      <c r="Z497" s="209"/>
      <c r="AA497" s="209"/>
      <c r="AB497" s="209"/>
      <c r="AC497" s="209"/>
      <c r="AD497" s="209"/>
      <c r="AE497" s="209"/>
      <c r="AF497" s="209"/>
      <c r="AG497" s="209"/>
    </row>
    <row r="498" spans="1:33" ht="12" customHeight="1" x14ac:dyDescent="0.25">
      <c r="A498" s="209"/>
      <c r="B498" s="209"/>
      <c r="C498" s="209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  <c r="S498" s="209"/>
      <c r="T498" s="209"/>
      <c r="U498" s="209"/>
      <c r="V498" s="209"/>
      <c r="W498" s="209"/>
      <c r="X498" s="209"/>
      <c r="Y498" s="209"/>
      <c r="Z498" s="209"/>
      <c r="AA498" s="209"/>
      <c r="AB498" s="209"/>
      <c r="AC498" s="209"/>
      <c r="AD498" s="209"/>
      <c r="AE498" s="209"/>
      <c r="AF498" s="209"/>
      <c r="AG498" s="209"/>
    </row>
    <row r="499" spans="1:33" ht="12" customHeight="1" x14ac:dyDescent="0.25">
      <c r="A499" s="209"/>
      <c r="B499" s="209"/>
      <c r="C499" s="209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9"/>
      <c r="Y499" s="209"/>
      <c r="Z499" s="209"/>
      <c r="AA499" s="209"/>
      <c r="AB499" s="209"/>
      <c r="AC499" s="209"/>
      <c r="AD499" s="209"/>
      <c r="AE499" s="209"/>
      <c r="AF499" s="209"/>
      <c r="AG499" s="209"/>
    </row>
    <row r="500" spans="1:33" ht="12" customHeight="1" x14ac:dyDescent="0.25">
      <c r="A500" s="209"/>
      <c r="B500" s="209"/>
      <c r="C500" s="209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  <c r="S500" s="209"/>
      <c r="T500" s="209"/>
      <c r="U500" s="209"/>
      <c r="V500" s="209"/>
      <c r="W500" s="209"/>
      <c r="X500" s="209"/>
      <c r="Y500" s="209"/>
      <c r="Z500" s="209"/>
      <c r="AA500" s="209"/>
      <c r="AB500" s="209"/>
      <c r="AC500" s="209"/>
      <c r="AD500" s="209"/>
      <c r="AE500" s="209"/>
      <c r="AF500" s="209"/>
      <c r="AG500" s="209"/>
    </row>
    <row r="501" spans="1:33" ht="12" customHeight="1" x14ac:dyDescent="0.25">
      <c r="A501" s="209"/>
      <c r="B501" s="209"/>
      <c r="C501" s="209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  <c r="S501" s="209"/>
      <c r="T501" s="209"/>
      <c r="U501" s="209"/>
      <c r="V501" s="209"/>
      <c r="W501" s="209"/>
      <c r="X501" s="209"/>
      <c r="Y501" s="209"/>
      <c r="Z501" s="209"/>
      <c r="AA501" s="209"/>
      <c r="AB501" s="209"/>
      <c r="AC501" s="209"/>
      <c r="AD501" s="209"/>
      <c r="AE501" s="209"/>
      <c r="AF501" s="209"/>
      <c r="AG501" s="209"/>
    </row>
    <row r="502" spans="1:33" ht="12" customHeight="1" x14ac:dyDescent="0.25">
      <c r="A502" s="209"/>
      <c r="B502" s="209"/>
      <c r="C502" s="209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9"/>
      <c r="Y502" s="209"/>
      <c r="Z502" s="209"/>
      <c r="AA502" s="209"/>
      <c r="AB502" s="209"/>
      <c r="AC502" s="209"/>
      <c r="AD502" s="209"/>
      <c r="AE502" s="209"/>
      <c r="AF502" s="209"/>
      <c r="AG502" s="209"/>
    </row>
    <row r="503" spans="1:33" ht="12" customHeight="1" x14ac:dyDescent="0.25">
      <c r="A503" s="209"/>
      <c r="B503" s="209"/>
      <c r="C503" s="209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  <c r="S503" s="209"/>
      <c r="T503" s="209"/>
      <c r="U503" s="209"/>
      <c r="V503" s="209"/>
      <c r="W503" s="209"/>
      <c r="X503" s="209"/>
      <c r="Y503" s="209"/>
      <c r="Z503" s="209"/>
      <c r="AA503" s="209"/>
      <c r="AB503" s="209"/>
      <c r="AC503" s="209"/>
      <c r="AD503" s="209"/>
      <c r="AE503" s="209"/>
      <c r="AF503" s="209"/>
      <c r="AG503" s="209"/>
    </row>
    <row r="504" spans="1:33" ht="12" customHeight="1" x14ac:dyDescent="0.25">
      <c r="A504" s="209"/>
      <c r="B504" s="209"/>
      <c r="C504" s="209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  <c r="S504" s="209"/>
      <c r="T504" s="209"/>
      <c r="U504" s="209"/>
      <c r="V504" s="209"/>
      <c r="W504" s="209"/>
      <c r="X504" s="209"/>
      <c r="Y504" s="209"/>
      <c r="Z504" s="209"/>
      <c r="AA504" s="209"/>
      <c r="AB504" s="209"/>
      <c r="AC504" s="209"/>
      <c r="AD504" s="209"/>
      <c r="AE504" s="209"/>
      <c r="AF504" s="209"/>
      <c r="AG504" s="209"/>
    </row>
    <row r="505" spans="1:33" ht="12" customHeight="1" x14ac:dyDescent="0.25">
      <c r="A505" s="209"/>
      <c r="B505" s="209"/>
      <c r="C505" s="209"/>
      <c r="D505" s="209"/>
      <c r="E505" s="209"/>
      <c r="F505" s="209"/>
      <c r="G505" s="209"/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9"/>
      <c r="Y505" s="209"/>
      <c r="Z505" s="209"/>
      <c r="AA505" s="209"/>
      <c r="AB505" s="209"/>
      <c r="AC505" s="209"/>
      <c r="AD505" s="209"/>
      <c r="AE505" s="209"/>
      <c r="AF505" s="209"/>
      <c r="AG505" s="209"/>
    </row>
    <row r="506" spans="1:33" ht="12" customHeight="1" x14ac:dyDescent="0.25">
      <c r="A506" s="209"/>
      <c r="B506" s="209"/>
      <c r="C506" s="209"/>
      <c r="D506" s="209"/>
      <c r="E506" s="209"/>
      <c r="F506" s="209"/>
      <c r="G506" s="209"/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  <c r="S506" s="209"/>
      <c r="T506" s="209"/>
      <c r="U506" s="209"/>
      <c r="V506" s="209"/>
      <c r="W506" s="209"/>
      <c r="X506" s="209"/>
      <c r="Y506" s="209"/>
      <c r="Z506" s="209"/>
      <c r="AA506" s="209"/>
      <c r="AB506" s="209"/>
      <c r="AC506" s="209"/>
      <c r="AD506" s="209"/>
      <c r="AE506" s="209"/>
      <c r="AF506" s="209"/>
      <c r="AG506" s="209"/>
    </row>
    <row r="507" spans="1:33" ht="12" customHeight="1" x14ac:dyDescent="0.25">
      <c r="A507" s="209"/>
      <c r="B507" s="209"/>
      <c r="C507" s="209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  <c r="AA507" s="209"/>
      <c r="AB507" s="209"/>
      <c r="AC507" s="209"/>
      <c r="AD507" s="209"/>
      <c r="AE507" s="209"/>
      <c r="AF507" s="209"/>
      <c r="AG507" s="209"/>
    </row>
    <row r="508" spans="1:33" ht="12" customHeight="1" x14ac:dyDescent="0.25">
      <c r="A508" s="209"/>
      <c r="B508" s="209"/>
      <c r="C508" s="209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  <c r="AA508" s="209"/>
      <c r="AB508" s="209"/>
      <c r="AC508" s="209"/>
      <c r="AD508" s="209"/>
      <c r="AE508" s="209"/>
      <c r="AF508" s="209"/>
      <c r="AG508" s="209"/>
    </row>
    <row r="509" spans="1:33" ht="12" customHeight="1" x14ac:dyDescent="0.25">
      <c r="A509" s="209"/>
      <c r="B509" s="209"/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  <c r="AA509" s="209"/>
      <c r="AB509" s="209"/>
      <c r="AC509" s="209"/>
      <c r="AD509" s="209"/>
      <c r="AE509" s="209"/>
      <c r="AF509" s="209"/>
      <c r="AG509" s="209"/>
    </row>
    <row r="510" spans="1:33" ht="12" customHeight="1" x14ac:dyDescent="0.25">
      <c r="A510" s="209"/>
      <c r="B510" s="209"/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  <c r="AA510" s="209"/>
      <c r="AB510" s="209"/>
      <c r="AC510" s="209"/>
      <c r="AD510" s="209"/>
      <c r="AE510" s="209"/>
      <c r="AF510" s="209"/>
      <c r="AG510" s="209"/>
    </row>
    <row r="511" spans="1:33" ht="12" customHeight="1" x14ac:dyDescent="0.25">
      <c r="A511" s="209"/>
      <c r="B511" s="209"/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  <c r="AA511" s="209"/>
      <c r="AB511" s="209"/>
      <c r="AC511" s="209"/>
      <c r="AD511" s="209"/>
      <c r="AE511" s="209"/>
      <c r="AF511" s="209"/>
      <c r="AG511" s="209"/>
    </row>
    <row r="512" spans="1:33" ht="12" customHeight="1" x14ac:dyDescent="0.25">
      <c r="A512" s="209"/>
      <c r="B512" s="209"/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  <c r="AA512" s="209"/>
      <c r="AB512" s="209"/>
      <c r="AC512" s="209"/>
      <c r="AD512" s="209"/>
      <c r="AE512" s="209"/>
      <c r="AF512" s="209"/>
      <c r="AG512" s="209"/>
    </row>
    <row r="513" spans="1:33" ht="12" customHeight="1" x14ac:dyDescent="0.25">
      <c r="A513" s="209"/>
      <c r="B513" s="209"/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  <c r="AA513" s="209"/>
      <c r="AB513" s="209"/>
      <c r="AC513" s="209"/>
      <c r="AD513" s="209"/>
      <c r="AE513" s="209"/>
      <c r="AF513" s="209"/>
      <c r="AG513" s="209"/>
    </row>
    <row r="514" spans="1:33" ht="12" customHeight="1" x14ac:dyDescent="0.25">
      <c r="A514" s="209"/>
      <c r="B514" s="209"/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  <c r="AA514" s="209"/>
      <c r="AB514" s="209"/>
      <c r="AC514" s="209"/>
      <c r="AD514" s="209"/>
      <c r="AE514" s="209"/>
      <c r="AF514" s="209"/>
      <c r="AG514" s="209"/>
    </row>
    <row r="515" spans="1:33" ht="12" customHeight="1" x14ac:dyDescent="0.25">
      <c r="A515" s="209"/>
      <c r="B515" s="209"/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  <c r="AA515" s="209"/>
      <c r="AB515" s="209"/>
      <c r="AC515" s="209"/>
      <c r="AD515" s="209"/>
      <c r="AE515" s="209"/>
      <c r="AF515" s="209"/>
      <c r="AG515" s="209"/>
    </row>
    <row r="516" spans="1:33" ht="12" customHeight="1" x14ac:dyDescent="0.25">
      <c r="A516" s="209"/>
      <c r="B516" s="209"/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  <c r="AA516" s="209"/>
      <c r="AB516" s="209"/>
      <c r="AC516" s="209"/>
      <c r="AD516" s="209"/>
      <c r="AE516" s="209"/>
      <c r="AF516" s="209"/>
      <c r="AG516" s="209"/>
    </row>
    <row r="517" spans="1:33" ht="12" customHeight="1" x14ac:dyDescent="0.25">
      <c r="A517" s="209"/>
      <c r="B517" s="209"/>
      <c r="C517" s="209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  <c r="AA517" s="209"/>
      <c r="AB517" s="209"/>
      <c r="AC517" s="209"/>
      <c r="AD517" s="209"/>
      <c r="AE517" s="209"/>
      <c r="AF517" s="209"/>
      <c r="AG517" s="209"/>
    </row>
    <row r="518" spans="1:33" ht="12" customHeight="1" x14ac:dyDescent="0.25">
      <c r="A518" s="209"/>
      <c r="B518" s="209"/>
      <c r="C518" s="209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  <c r="AA518" s="209"/>
      <c r="AB518" s="209"/>
      <c r="AC518" s="209"/>
      <c r="AD518" s="209"/>
      <c r="AE518" s="209"/>
      <c r="AF518" s="209"/>
      <c r="AG518" s="209"/>
    </row>
    <row r="519" spans="1:33" ht="12" customHeight="1" x14ac:dyDescent="0.25">
      <c r="A519" s="209"/>
      <c r="B519" s="209"/>
      <c r="C519" s="209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  <c r="AA519" s="209"/>
      <c r="AB519" s="209"/>
      <c r="AC519" s="209"/>
      <c r="AD519" s="209"/>
      <c r="AE519" s="209"/>
      <c r="AF519" s="209"/>
      <c r="AG519" s="209"/>
    </row>
    <row r="520" spans="1:33" ht="12" customHeight="1" x14ac:dyDescent="0.25">
      <c r="A520" s="209"/>
      <c r="B520" s="209"/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  <c r="AA520" s="209"/>
      <c r="AB520" s="209"/>
      <c r="AC520" s="209"/>
      <c r="AD520" s="209"/>
      <c r="AE520" s="209"/>
      <c r="AF520" s="209"/>
      <c r="AG520" s="209"/>
    </row>
    <row r="521" spans="1:33" ht="12" customHeight="1" x14ac:dyDescent="0.25">
      <c r="A521" s="209"/>
      <c r="B521" s="209"/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  <c r="AA521" s="209"/>
      <c r="AB521" s="209"/>
      <c r="AC521" s="209"/>
      <c r="AD521" s="209"/>
      <c r="AE521" s="209"/>
      <c r="AF521" s="209"/>
      <c r="AG521" s="209"/>
    </row>
    <row r="522" spans="1:33" ht="12" customHeight="1" x14ac:dyDescent="0.25">
      <c r="A522" s="209"/>
      <c r="B522" s="209"/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  <c r="AA522" s="209"/>
      <c r="AB522" s="209"/>
      <c r="AC522" s="209"/>
      <c r="AD522" s="209"/>
      <c r="AE522" s="209"/>
      <c r="AF522" s="209"/>
      <c r="AG522" s="209"/>
    </row>
    <row r="523" spans="1:33" ht="12" customHeight="1" x14ac:dyDescent="0.25">
      <c r="A523" s="209"/>
      <c r="B523" s="209"/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  <c r="AA523" s="209"/>
      <c r="AB523" s="209"/>
      <c r="AC523" s="209"/>
      <c r="AD523" s="209"/>
      <c r="AE523" s="209"/>
      <c r="AF523" s="209"/>
      <c r="AG523" s="209"/>
    </row>
    <row r="524" spans="1:33" ht="12" customHeight="1" x14ac:dyDescent="0.25">
      <c r="A524" s="209"/>
      <c r="B524" s="209"/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  <c r="AA524" s="209"/>
      <c r="AB524" s="209"/>
      <c r="AC524" s="209"/>
      <c r="AD524" s="209"/>
      <c r="AE524" s="209"/>
      <c r="AF524" s="209"/>
      <c r="AG524" s="209"/>
    </row>
    <row r="525" spans="1:33" ht="12" customHeight="1" x14ac:dyDescent="0.25">
      <c r="A525" s="209"/>
      <c r="B525" s="209"/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  <c r="AA525" s="209"/>
      <c r="AB525" s="209"/>
      <c r="AC525" s="209"/>
      <c r="AD525" s="209"/>
      <c r="AE525" s="209"/>
      <c r="AF525" s="209"/>
      <c r="AG525" s="209"/>
    </row>
    <row r="526" spans="1:33" ht="12" customHeight="1" x14ac:dyDescent="0.25">
      <c r="A526" s="209"/>
      <c r="B526" s="209"/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  <c r="AA526" s="209"/>
      <c r="AB526" s="209"/>
      <c r="AC526" s="209"/>
      <c r="AD526" s="209"/>
      <c r="AE526" s="209"/>
      <c r="AF526" s="209"/>
      <c r="AG526" s="209"/>
    </row>
    <row r="527" spans="1:33" ht="12" customHeight="1" x14ac:dyDescent="0.25">
      <c r="A527" s="209"/>
      <c r="B527" s="209"/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  <c r="AA527" s="209"/>
      <c r="AB527" s="209"/>
      <c r="AC527" s="209"/>
      <c r="AD527" s="209"/>
      <c r="AE527" s="209"/>
      <c r="AF527" s="209"/>
      <c r="AG527" s="209"/>
    </row>
    <row r="528" spans="1:33" ht="12" customHeight="1" x14ac:dyDescent="0.25">
      <c r="A528" s="209"/>
      <c r="B528" s="209"/>
      <c r="C528" s="209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  <c r="AA528" s="209"/>
      <c r="AB528" s="209"/>
      <c r="AC528" s="209"/>
      <c r="AD528" s="209"/>
      <c r="AE528" s="209"/>
      <c r="AF528" s="209"/>
      <c r="AG528" s="209"/>
    </row>
    <row r="529" spans="1:33" ht="12" customHeight="1" x14ac:dyDescent="0.25">
      <c r="A529" s="209"/>
      <c r="B529" s="209"/>
      <c r="C529" s="209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  <c r="AA529" s="209"/>
      <c r="AB529" s="209"/>
      <c r="AC529" s="209"/>
      <c r="AD529" s="209"/>
      <c r="AE529" s="209"/>
      <c r="AF529" s="209"/>
      <c r="AG529" s="209"/>
    </row>
    <row r="530" spans="1:33" ht="12" customHeight="1" x14ac:dyDescent="0.25">
      <c r="A530" s="209"/>
      <c r="B530" s="209"/>
      <c r="C530" s="209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  <c r="AA530" s="209"/>
      <c r="AB530" s="209"/>
      <c r="AC530" s="209"/>
      <c r="AD530" s="209"/>
      <c r="AE530" s="209"/>
      <c r="AF530" s="209"/>
      <c r="AG530" s="209"/>
    </row>
    <row r="531" spans="1:33" ht="12" customHeight="1" x14ac:dyDescent="0.25">
      <c r="A531" s="209"/>
      <c r="B531" s="209"/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  <c r="AA531" s="209"/>
      <c r="AB531" s="209"/>
      <c r="AC531" s="209"/>
      <c r="AD531" s="209"/>
      <c r="AE531" s="209"/>
      <c r="AF531" s="209"/>
      <c r="AG531" s="209"/>
    </row>
    <row r="532" spans="1:33" ht="12" customHeight="1" x14ac:dyDescent="0.25">
      <c r="A532" s="209"/>
      <c r="B532" s="209"/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  <c r="AA532" s="209"/>
      <c r="AB532" s="209"/>
      <c r="AC532" s="209"/>
      <c r="AD532" s="209"/>
      <c r="AE532" s="209"/>
      <c r="AF532" s="209"/>
      <c r="AG532" s="209"/>
    </row>
    <row r="533" spans="1:33" ht="12" customHeight="1" x14ac:dyDescent="0.25">
      <c r="A533" s="209"/>
      <c r="B533" s="209"/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  <c r="AA533" s="209"/>
      <c r="AB533" s="209"/>
      <c r="AC533" s="209"/>
      <c r="AD533" s="209"/>
      <c r="AE533" s="209"/>
      <c r="AF533" s="209"/>
      <c r="AG533" s="209"/>
    </row>
    <row r="534" spans="1:33" ht="12" customHeight="1" x14ac:dyDescent="0.25">
      <c r="A534" s="209"/>
      <c r="B534" s="209"/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  <c r="AA534" s="209"/>
      <c r="AB534" s="209"/>
      <c r="AC534" s="209"/>
      <c r="AD534" s="209"/>
      <c r="AE534" s="209"/>
      <c r="AF534" s="209"/>
      <c r="AG534" s="209"/>
    </row>
    <row r="535" spans="1:33" ht="12" customHeight="1" x14ac:dyDescent="0.25">
      <c r="A535" s="209"/>
      <c r="B535" s="209"/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  <c r="AA535" s="209"/>
      <c r="AB535" s="209"/>
      <c r="AC535" s="209"/>
      <c r="AD535" s="209"/>
      <c r="AE535" s="209"/>
      <c r="AF535" s="209"/>
      <c r="AG535" s="209"/>
    </row>
    <row r="536" spans="1:33" ht="12" customHeight="1" x14ac:dyDescent="0.25">
      <c r="A536" s="209"/>
      <c r="B536" s="209"/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  <c r="AA536" s="209"/>
      <c r="AB536" s="209"/>
      <c r="AC536" s="209"/>
      <c r="AD536" s="209"/>
      <c r="AE536" s="209"/>
      <c r="AF536" s="209"/>
      <c r="AG536" s="209"/>
    </row>
    <row r="537" spans="1:33" ht="12" customHeight="1" x14ac:dyDescent="0.25">
      <c r="A537" s="209"/>
      <c r="B537" s="209"/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  <c r="AA537" s="209"/>
      <c r="AB537" s="209"/>
      <c r="AC537" s="209"/>
      <c r="AD537" s="209"/>
      <c r="AE537" s="209"/>
      <c r="AF537" s="209"/>
      <c r="AG537" s="209"/>
    </row>
    <row r="538" spans="1:33" ht="12" customHeight="1" x14ac:dyDescent="0.25">
      <c r="A538" s="209"/>
      <c r="B538" s="209"/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  <c r="AA538" s="209"/>
      <c r="AB538" s="209"/>
      <c r="AC538" s="209"/>
      <c r="AD538" s="209"/>
      <c r="AE538" s="209"/>
      <c r="AF538" s="209"/>
      <c r="AG538" s="209"/>
    </row>
    <row r="539" spans="1:33" ht="12" customHeight="1" x14ac:dyDescent="0.25">
      <c r="A539" s="209"/>
      <c r="B539" s="209"/>
      <c r="C539" s="209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  <c r="AA539" s="209"/>
      <c r="AB539" s="209"/>
      <c r="AC539" s="209"/>
      <c r="AD539" s="209"/>
      <c r="AE539" s="209"/>
      <c r="AF539" s="209"/>
      <c r="AG539" s="209"/>
    </row>
    <row r="540" spans="1:33" ht="12" customHeight="1" x14ac:dyDescent="0.25">
      <c r="A540" s="209"/>
      <c r="B540" s="209"/>
      <c r="C540" s="209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  <c r="AA540" s="209"/>
      <c r="AB540" s="209"/>
      <c r="AC540" s="209"/>
      <c r="AD540" s="209"/>
      <c r="AE540" s="209"/>
      <c r="AF540" s="209"/>
      <c r="AG540" s="209"/>
    </row>
    <row r="541" spans="1:33" ht="12" customHeight="1" x14ac:dyDescent="0.25">
      <c r="A541" s="209"/>
      <c r="B541" s="209"/>
      <c r="C541" s="209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  <c r="AA541" s="209"/>
      <c r="AB541" s="209"/>
      <c r="AC541" s="209"/>
      <c r="AD541" s="209"/>
      <c r="AE541" s="209"/>
      <c r="AF541" s="209"/>
      <c r="AG541" s="209"/>
    </row>
    <row r="542" spans="1:33" ht="12" customHeight="1" x14ac:dyDescent="0.25">
      <c r="A542" s="209"/>
      <c r="B542" s="209"/>
      <c r="C542" s="209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  <c r="AA542" s="209"/>
      <c r="AB542" s="209"/>
      <c r="AC542" s="209"/>
      <c r="AD542" s="209"/>
      <c r="AE542" s="209"/>
      <c r="AF542" s="209"/>
      <c r="AG542" s="209"/>
    </row>
    <row r="543" spans="1:33" ht="12" customHeight="1" x14ac:dyDescent="0.25">
      <c r="A543" s="209"/>
      <c r="B543" s="209"/>
      <c r="C543" s="209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  <c r="AA543" s="209"/>
      <c r="AB543" s="209"/>
      <c r="AC543" s="209"/>
      <c r="AD543" s="209"/>
      <c r="AE543" s="209"/>
      <c r="AF543" s="209"/>
      <c r="AG543" s="209"/>
    </row>
    <row r="544" spans="1:33" ht="12" customHeight="1" x14ac:dyDescent="0.25">
      <c r="A544" s="209"/>
      <c r="B544" s="209"/>
      <c r="C544" s="209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  <c r="AA544" s="209"/>
      <c r="AB544" s="209"/>
      <c r="AC544" s="209"/>
      <c r="AD544" s="209"/>
      <c r="AE544" s="209"/>
      <c r="AF544" s="209"/>
      <c r="AG544" s="209"/>
    </row>
    <row r="545" spans="1:33" ht="12" customHeight="1" x14ac:dyDescent="0.25">
      <c r="A545" s="209"/>
      <c r="B545" s="209"/>
      <c r="C545" s="209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  <c r="AA545" s="209"/>
      <c r="AB545" s="209"/>
      <c r="AC545" s="209"/>
      <c r="AD545" s="209"/>
      <c r="AE545" s="209"/>
      <c r="AF545" s="209"/>
      <c r="AG545" s="209"/>
    </row>
    <row r="546" spans="1:33" ht="12" customHeight="1" x14ac:dyDescent="0.25">
      <c r="A546" s="209"/>
      <c r="B546" s="209"/>
      <c r="C546" s="209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  <c r="AA546" s="209"/>
      <c r="AB546" s="209"/>
      <c r="AC546" s="209"/>
      <c r="AD546" s="209"/>
      <c r="AE546" s="209"/>
      <c r="AF546" s="209"/>
      <c r="AG546" s="209"/>
    </row>
    <row r="547" spans="1:33" ht="12" customHeight="1" x14ac:dyDescent="0.25">
      <c r="A547" s="209"/>
      <c r="B547" s="209"/>
      <c r="C547" s="209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  <c r="AA547" s="209"/>
      <c r="AB547" s="209"/>
      <c r="AC547" s="209"/>
      <c r="AD547" s="209"/>
      <c r="AE547" s="209"/>
      <c r="AF547" s="209"/>
      <c r="AG547" s="209"/>
    </row>
    <row r="548" spans="1:33" ht="12" customHeight="1" x14ac:dyDescent="0.25">
      <c r="A548" s="209"/>
      <c r="B548" s="209"/>
      <c r="C548" s="209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  <c r="AA548" s="209"/>
      <c r="AB548" s="209"/>
      <c r="AC548" s="209"/>
      <c r="AD548" s="209"/>
      <c r="AE548" s="209"/>
      <c r="AF548" s="209"/>
      <c r="AG548" s="209"/>
    </row>
    <row r="549" spans="1:33" ht="12" customHeight="1" x14ac:dyDescent="0.25">
      <c r="A549" s="209"/>
      <c r="B549" s="209"/>
      <c r="C549" s="209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  <c r="AA549" s="209"/>
      <c r="AB549" s="209"/>
      <c r="AC549" s="209"/>
      <c r="AD549" s="209"/>
      <c r="AE549" s="209"/>
      <c r="AF549" s="209"/>
      <c r="AG549" s="209"/>
    </row>
    <row r="550" spans="1:33" ht="12" customHeight="1" x14ac:dyDescent="0.25">
      <c r="A550" s="209"/>
      <c r="B550" s="209"/>
      <c r="C550" s="209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  <c r="AA550" s="209"/>
      <c r="AB550" s="209"/>
      <c r="AC550" s="209"/>
      <c r="AD550" s="209"/>
      <c r="AE550" s="209"/>
      <c r="AF550" s="209"/>
      <c r="AG550" s="209"/>
    </row>
    <row r="551" spans="1:33" ht="12" customHeight="1" x14ac:dyDescent="0.25">
      <c r="A551" s="209"/>
      <c r="B551" s="209"/>
      <c r="C551" s="209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  <c r="AA551" s="209"/>
      <c r="AB551" s="209"/>
      <c r="AC551" s="209"/>
      <c r="AD551" s="209"/>
      <c r="AE551" s="209"/>
      <c r="AF551" s="209"/>
      <c r="AG551" s="209"/>
    </row>
    <row r="552" spans="1:33" ht="12" customHeight="1" x14ac:dyDescent="0.25">
      <c r="A552" s="209"/>
      <c r="B552" s="209"/>
      <c r="C552" s="209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  <c r="AA552" s="209"/>
      <c r="AB552" s="209"/>
      <c r="AC552" s="209"/>
      <c r="AD552" s="209"/>
      <c r="AE552" s="209"/>
      <c r="AF552" s="209"/>
      <c r="AG552" s="209"/>
    </row>
    <row r="553" spans="1:33" ht="12" customHeight="1" x14ac:dyDescent="0.25">
      <c r="A553" s="209"/>
      <c r="B553" s="209"/>
      <c r="C553" s="209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  <c r="AA553" s="209"/>
      <c r="AB553" s="209"/>
      <c r="AC553" s="209"/>
      <c r="AD553" s="209"/>
      <c r="AE553" s="209"/>
      <c r="AF553" s="209"/>
      <c r="AG553" s="209"/>
    </row>
    <row r="554" spans="1:33" ht="12" customHeight="1" x14ac:dyDescent="0.25">
      <c r="A554" s="209"/>
      <c r="B554" s="209"/>
      <c r="C554" s="209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  <c r="AA554" s="209"/>
      <c r="AB554" s="209"/>
      <c r="AC554" s="209"/>
      <c r="AD554" s="209"/>
      <c r="AE554" s="209"/>
      <c r="AF554" s="209"/>
      <c r="AG554" s="209"/>
    </row>
    <row r="555" spans="1:33" ht="12" customHeight="1" x14ac:dyDescent="0.25">
      <c r="A555" s="209"/>
      <c r="B555" s="209"/>
      <c r="C555" s="209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  <c r="AA555" s="209"/>
      <c r="AB555" s="209"/>
      <c r="AC555" s="209"/>
      <c r="AD555" s="209"/>
      <c r="AE555" s="209"/>
      <c r="AF555" s="209"/>
      <c r="AG555" s="209"/>
    </row>
    <row r="556" spans="1:33" ht="12" customHeight="1" x14ac:dyDescent="0.25">
      <c r="A556" s="209"/>
      <c r="B556" s="209"/>
      <c r="C556" s="209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  <c r="AA556" s="209"/>
      <c r="AB556" s="209"/>
      <c r="AC556" s="209"/>
      <c r="AD556" s="209"/>
      <c r="AE556" s="209"/>
      <c r="AF556" s="209"/>
      <c r="AG556" s="209"/>
    </row>
    <row r="557" spans="1:33" ht="12" customHeight="1" x14ac:dyDescent="0.25">
      <c r="A557" s="209"/>
      <c r="B557" s="209"/>
      <c r="C557" s="209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  <c r="AA557" s="209"/>
      <c r="AB557" s="209"/>
      <c r="AC557" s="209"/>
      <c r="AD557" s="209"/>
      <c r="AE557" s="209"/>
      <c r="AF557" s="209"/>
      <c r="AG557" s="209"/>
    </row>
    <row r="558" spans="1:33" ht="12" customHeight="1" x14ac:dyDescent="0.25">
      <c r="A558" s="209"/>
      <c r="B558" s="209"/>
      <c r="C558" s="209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  <c r="AA558" s="209"/>
      <c r="AB558" s="209"/>
      <c r="AC558" s="209"/>
      <c r="AD558" s="209"/>
      <c r="AE558" s="209"/>
      <c r="AF558" s="209"/>
      <c r="AG558" s="209"/>
    </row>
    <row r="559" spans="1:33" ht="12" customHeight="1" x14ac:dyDescent="0.25">
      <c r="A559" s="209"/>
      <c r="B559" s="209"/>
      <c r="C559" s="209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  <c r="AA559" s="209"/>
      <c r="AB559" s="209"/>
      <c r="AC559" s="209"/>
      <c r="AD559" s="209"/>
      <c r="AE559" s="209"/>
      <c r="AF559" s="209"/>
      <c r="AG559" s="209"/>
    </row>
    <row r="560" spans="1:33" ht="12" customHeight="1" x14ac:dyDescent="0.25">
      <c r="A560" s="209"/>
      <c r="B560" s="209"/>
      <c r="C560" s="209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  <c r="AA560" s="209"/>
      <c r="AB560" s="209"/>
      <c r="AC560" s="209"/>
      <c r="AD560" s="209"/>
      <c r="AE560" s="209"/>
      <c r="AF560" s="209"/>
      <c r="AG560" s="209"/>
    </row>
    <row r="561" spans="1:33" ht="12" customHeight="1" x14ac:dyDescent="0.25">
      <c r="A561" s="209"/>
      <c r="B561" s="209"/>
      <c r="C561" s="209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  <c r="AA561" s="209"/>
      <c r="AB561" s="209"/>
      <c r="AC561" s="209"/>
      <c r="AD561" s="209"/>
      <c r="AE561" s="209"/>
      <c r="AF561" s="209"/>
      <c r="AG561" s="209"/>
    </row>
    <row r="562" spans="1:33" ht="12" customHeight="1" x14ac:dyDescent="0.25">
      <c r="A562" s="209"/>
      <c r="B562" s="209"/>
      <c r="C562" s="209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  <c r="AA562" s="209"/>
      <c r="AB562" s="209"/>
      <c r="AC562" s="209"/>
      <c r="AD562" s="209"/>
      <c r="AE562" s="209"/>
      <c r="AF562" s="209"/>
      <c r="AG562" s="209"/>
    </row>
    <row r="563" spans="1:33" ht="12" customHeight="1" x14ac:dyDescent="0.25">
      <c r="A563" s="209"/>
      <c r="B563" s="209"/>
      <c r="C563" s="209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  <c r="AA563" s="209"/>
      <c r="AB563" s="209"/>
      <c r="AC563" s="209"/>
      <c r="AD563" s="209"/>
      <c r="AE563" s="209"/>
      <c r="AF563" s="209"/>
      <c r="AG563" s="209"/>
    </row>
    <row r="564" spans="1:33" ht="12" customHeight="1" x14ac:dyDescent="0.25">
      <c r="A564" s="209"/>
      <c r="B564" s="209"/>
      <c r="C564" s="209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  <c r="AA564" s="209"/>
      <c r="AB564" s="209"/>
      <c r="AC564" s="209"/>
      <c r="AD564" s="209"/>
      <c r="AE564" s="209"/>
      <c r="AF564" s="209"/>
      <c r="AG564" s="209"/>
    </row>
    <row r="565" spans="1:33" ht="12" customHeight="1" x14ac:dyDescent="0.25">
      <c r="A565" s="209"/>
      <c r="B565" s="209"/>
      <c r="C565" s="209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  <c r="AA565" s="209"/>
      <c r="AB565" s="209"/>
      <c r="AC565" s="209"/>
      <c r="AD565" s="209"/>
      <c r="AE565" s="209"/>
      <c r="AF565" s="209"/>
      <c r="AG565" s="209"/>
    </row>
    <row r="566" spans="1:33" ht="12" customHeight="1" x14ac:dyDescent="0.25">
      <c r="A566" s="209"/>
      <c r="B566" s="209"/>
      <c r="C566" s="209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  <c r="AA566" s="209"/>
      <c r="AB566" s="209"/>
      <c r="AC566" s="209"/>
      <c r="AD566" s="209"/>
      <c r="AE566" s="209"/>
      <c r="AF566" s="209"/>
      <c r="AG566" s="209"/>
    </row>
    <row r="567" spans="1:33" ht="12" customHeight="1" x14ac:dyDescent="0.25">
      <c r="A567" s="209"/>
      <c r="B567" s="209"/>
      <c r="C567" s="209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  <c r="AA567" s="209"/>
      <c r="AB567" s="209"/>
      <c r="AC567" s="209"/>
      <c r="AD567" s="209"/>
      <c r="AE567" s="209"/>
      <c r="AF567" s="209"/>
      <c r="AG567" s="209"/>
    </row>
    <row r="568" spans="1:33" ht="12" customHeight="1" x14ac:dyDescent="0.25">
      <c r="A568" s="209"/>
      <c r="B568" s="209"/>
      <c r="C568" s="209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  <c r="AA568" s="209"/>
      <c r="AB568" s="209"/>
      <c r="AC568" s="209"/>
      <c r="AD568" s="209"/>
      <c r="AE568" s="209"/>
      <c r="AF568" s="209"/>
      <c r="AG568" s="209"/>
    </row>
    <row r="569" spans="1:33" ht="12" customHeight="1" x14ac:dyDescent="0.25">
      <c r="A569" s="209"/>
      <c r="B569" s="209"/>
      <c r="C569" s="209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  <c r="AA569" s="209"/>
      <c r="AB569" s="209"/>
      <c r="AC569" s="209"/>
      <c r="AD569" s="209"/>
      <c r="AE569" s="209"/>
      <c r="AF569" s="209"/>
      <c r="AG569" s="209"/>
    </row>
    <row r="570" spans="1:33" ht="12" customHeight="1" x14ac:dyDescent="0.25">
      <c r="A570" s="209"/>
      <c r="B570" s="209"/>
      <c r="C570" s="209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  <c r="AA570" s="209"/>
      <c r="AB570" s="209"/>
      <c r="AC570" s="209"/>
      <c r="AD570" s="209"/>
      <c r="AE570" s="209"/>
      <c r="AF570" s="209"/>
      <c r="AG570" s="209"/>
    </row>
    <row r="571" spans="1:33" ht="12" customHeight="1" x14ac:dyDescent="0.25">
      <c r="A571" s="209"/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  <c r="AB571" s="209"/>
      <c r="AC571" s="209"/>
      <c r="AD571" s="209"/>
      <c r="AE571" s="209"/>
      <c r="AF571" s="209"/>
      <c r="AG571" s="209"/>
    </row>
    <row r="572" spans="1:33" ht="12" customHeight="1" x14ac:dyDescent="0.25">
      <c r="A572" s="209"/>
      <c r="B572" s="209"/>
      <c r="C572" s="209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  <c r="AA572" s="209"/>
      <c r="AB572" s="209"/>
      <c r="AC572" s="209"/>
      <c r="AD572" s="209"/>
      <c r="AE572" s="209"/>
      <c r="AF572" s="209"/>
      <c r="AG572" s="209"/>
    </row>
    <row r="573" spans="1:33" ht="12" customHeight="1" x14ac:dyDescent="0.25">
      <c r="A573" s="209"/>
      <c r="B573" s="209"/>
      <c r="C573" s="209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  <c r="AA573" s="209"/>
      <c r="AB573" s="209"/>
      <c r="AC573" s="209"/>
      <c r="AD573" s="209"/>
      <c r="AE573" s="209"/>
      <c r="AF573" s="209"/>
      <c r="AG573" s="209"/>
    </row>
    <row r="574" spans="1:33" ht="12" customHeight="1" x14ac:dyDescent="0.25">
      <c r="A574" s="209"/>
      <c r="B574" s="209"/>
      <c r="C574" s="209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  <c r="AA574" s="209"/>
      <c r="AB574" s="209"/>
      <c r="AC574" s="209"/>
      <c r="AD574" s="209"/>
      <c r="AE574" s="209"/>
      <c r="AF574" s="209"/>
      <c r="AG574" s="209"/>
    </row>
    <row r="575" spans="1:33" ht="12" customHeight="1" x14ac:dyDescent="0.25">
      <c r="A575" s="209"/>
      <c r="B575" s="209"/>
      <c r="C575" s="209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  <c r="AA575" s="209"/>
      <c r="AB575" s="209"/>
      <c r="AC575" s="209"/>
      <c r="AD575" s="209"/>
      <c r="AE575" s="209"/>
      <c r="AF575" s="209"/>
      <c r="AG575" s="209"/>
    </row>
    <row r="576" spans="1:33" ht="12" customHeight="1" x14ac:dyDescent="0.25">
      <c r="A576" s="209"/>
      <c r="B576" s="209"/>
      <c r="C576" s="209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  <c r="AA576" s="209"/>
      <c r="AB576" s="209"/>
      <c r="AC576" s="209"/>
      <c r="AD576" s="209"/>
      <c r="AE576" s="209"/>
      <c r="AF576" s="209"/>
      <c r="AG576" s="209"/>
    </row>
    <row r="577" spans="1:33" ht="12" customHeight="1" x14ac:dyDescent="0.25">
      <c r="A577" s="209"/>
      <c r="B577" s="209"/>
      <c r="C577" s="209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  <c r="AA577" s="209"/>
      <c r="AB577" s="209"/>
      <c r="AC577" s="209"/>
      <c r="AD577" s="209"/>
      <c r="AE577" s="209"/>
      <c r="AF577" s="209"/>
      <c r="AG577" s="209"/>
    </row>
    <row r="578" spans="1:33" ht="12" customHeight="1" x14ac:dyDescent="0.25">
      <c r="A578" s="209"/>
      <c r="B578" s="209"/>
      <c r="C578" s="209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  <c r="AA578" s="209"/>
      <c r="AB578" s="209"/>
      <c r="AC578" s="209"/>
      <c r="AD578" s="209"/>
      <c r="AE578" s="209"/>
      <c r="AF578" s="209"/>
      <c r="AG578" s="209"/>
    </row>
    <row r="579" spans="1:33" ht="12" customHeight="1" x14ac:dyDescent="0.25">
      <c r="A579" s="209"/>
      <c r="B579" s="209"/>
      <c r="C579" s="209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  <c r="AA579" s="209"/>
      <c r="AB579" s="209"/>
      <c r="AC579" s="209"/>
      <c r="AD579" s="209"/>
      <c r="AE579" s="209"/>
      <c r="AF579" s="209"/>
      <c r="AG579" s="209"/>
    </row>
    <row r="580" spans="1:33" ht="12" customHeight="1" x14ac:dyDescent="0.25">
      <c r="A580" s="209"/>
      <c r="B580" s="209"/>
      <c r="C580" s="209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  <c r="AA580" s="209"/>
      <c r="AB580" s="209"/>
      <c r="AC580" s="209"/>
      <c r="AD580" s="209"/>
      <c r="AE580" s="209"/>
      <c r="AF580" s="209"/>
      <c r="AG580" s="209"/>
    </row>
    <row r="581" spans="1:33" ht="12" customHeight="1" x14ac:dyDescent="0.25">
      <c r="A581" s="209"/>
      <c r="B581" s="209"/>
      <c r="C581" s="209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  <c r="AA581" s="209"/>
      <c r="AB581" s="209"/>
      <c r="AC581" s="209"/>
      <c r="AD581" s="209"/>
      <c r="AE581" s="209"/>
      <c r="AF581" s="209"/>
      <c r="AG581" s="209"/>
    </row>
    <row r="582" spans="1:33" ht="12" customHeight="1" x14ac:dyDescent="0.25">
      <c r="A582" s="209"/>
      <c r="B582" s="209"/>
      <c r="C582" s="209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  <c r="AA582" s="209"/>
      <c r="AB582" s="209"/>
      <c r="AC582" s="209"/>
      <c r="AD582" s="209"/>
      <c r="AE582" s="209"/>
      <c r="AF582" s="209"/>
      <c r="AG582" s="209"/>
    </row>
    <row r="583" spans="1:33" ht="12" customHeight="1" x14ac:dyDescent="0.25">
      <c r="A583" s="209"/>
      <c r="B583" s="209"/>
      <c r="C583" s="209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  <c r="AA583" s="209"/>
      <c r="AB583" s="209"/>
      <c r="AC583" s="209"/>
      <c r="AD583" s="209"/>
      <c r="AE583" s="209"/>
      <c r="AF583" s="209"/>
      <c r="AG583" s="209"/>
    </row>
    <row r="584" spans="1:33" ht="12" customHeight="1" x14ac:dyDescent="0.25">
      <c r="A584" s="209"/>
      <c r="B584" s="209"/>
      <c r="C584" s="209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  <c r="AA584" s="209"/>
      <c r="AB584" s="209"/>
      <c r="AC584" s="209"/>
      <c r="AD584" s="209"/>
      <c r="AE584" s="209"/>
      <c r="AF584" s="209"/>
      <c r="AG584" s="209"/>
    </row>
    <row r="585" spans="1:33" ht="12" customHeight="1" x14ac:dyDescent="0.25">
      <c r="A585" s="209"/>
      <c r="B585" s="209"/>
      <c r="C585" s="209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  <c r="AA585" s="209"/>
      <c r="AB585" s="209"/>
      <c r="AC585" s="209"/>
      <c r="AD585" s="209"/>
      <c r="AE585" s="209"/>
      <c r="AF585" s="209"/>
      <c r="AG585" s="209"/>
    </row>
    <row r="586" spans="1:33" ht="12" customHeight="1" x14ac:dyDescent="0.25">
      <c r="A586" s="209"/>
      <c r="B586" s="209"/>
      <c r="C586" s="209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  <c r="AA586" s="209"/>
      <c r="AB586" s="209"/>
      <c r="AC586" s="209"/>
      <c r="AD586" s="209"/>
      <c r="AE586" s="209"/>
      <c r="AF586" s="209"/>
      <c r="AG586" s="209"/>
    </row>
    <row r="587" spans="1:33" ht="12" customHeight="1" x14ac:dyDescent="0.25">
      <c r="A587" s="209"/>
      <c r="B587" s="209"/>
      <c r="C587" s="209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  <c r="AA587" s="209"/>
      <c r="AB587" s="209"/>
      <c r="AC587" s="209"/>
      <c r="AD587" s="209"/>
      <c r="AE587" s="209"/>
      <c r="AF587" s="209"/>
      <c r="AG587" s="209"/>
    </row>
    <row r="588" spans="1:33" ht="12" customHeight="1" x14ac:dyDescent="0.25">
      <c r="A588" s="209"/>
      <c r="B588" s="209"/>
      <c r="C588" s="209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  <c r="AA588" s="209"/>
      <c r="AB588" s="209"/>
      <c r="AC588" s="209"/>
      <c r="AD588" s="209"/>
      <c r="AE588" s="209"/>
      <c r="AF588" s="209"/>
      <c r="AG588" s="209"/>
    </row>
    <row r="589" spans="1:33" ht="12" customHeight="1" x14ac:dyDescent="0.25">
      <c r="A589" s="209"/>
      <c r="B589" s="209"/>
      <c r="C589" s="209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  <c r="AA589" s="209"/>
      <c r="AB589" s="209"/>
      <c r="AC589" s="209"/>
      <c r="AD589" s="209"/>
      <c r="AE589" s="209"/>
      <c r="AF589" s="209"/>
      <c r="AG589" s="209"/>
    </row>
    <row r="590" spans="1:33" ht="12" customHeight="1" x14ac:dyDescent="0.25">
      <c r="A590" s="209"/>
      <c r="B590" s="209"/>
      <c r="C590" s="209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  <c r="AA590" s="209"/>
      <c r="AB590" s="209"/>
      <c r="AC590" s="209"/>
      <c r="AD590" s="209"/>
      <c r="AE590" s="209"/>
      <c r="AF590" s="209"/>
      <c r="AG590" s="209"/>
    </row>
    <row r="591" spans="1:33" ht="12" customHeight="1" x14ac:dyDescent="0.25">
      <c r="A591" s="209"/>
      <c r="B591" s="209"/>
      <c r="C591" s="209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  <c r="AA591" s="209"/>
      <c r="AB591" s="209"/>
      <c r="AC591" s="209"/>
      <c r="AD591" s="209"/>
      <c r="AE591" s="209"/>
      <c r="AF591" s="209"/>
      <c r="AG591" s="209"/>
    </row>
    <row r="592" spans="1:33" ht="12" customHeight="1" x14ac:dyDescent="0.25">
      <c r="A592" s="209"/>
      <c r="B592" s="209"/>
      <c r="C592" s="209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  <c r="AA592" s="209"/>
      <c r="AB592" s="209"/>
      <c r="AC592" s="209"/>
      <c r="AD592" s="209"/>
      <c r="AE592" s="209"/>
      <c r="AF592" s="209"/>
      <c r="AG592" s="209"/>
    </row>
    <row r="593" spans="1:33" ht="12" customHeight="1" x14ac:dyDescent="0.25">
      <c r="A593" s="209"/>
      <c r="B593" s="209"/>
      <c r="C593" s="209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  <c r="AA593" s="209"/>
      <c r="AB593" s="209"/>
      <c r="AC593" s="209"/>
      <c r="AD593" s="209"/>
      <c r="AE593" s="209"/>
      <c r="AF593" s="209"/>
      <c r="AG593" s="209"/>
    </row>
    <row r="594" spans="1:33" ht="12" customHeight="1" x14ac:dyDescent="0.25">
      <c r="A594" s="209"/>
      <c r="B594" s="209"/>
      <c r="C594" s="209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  <c r="AA594" s="209"/>
      <c r="AB594" s="209"/>
      <c r="AC594" s="209"/>
      <c r="AD594" s="209"/>
      <c r="AE594" s="209"/>
      <c r="AF594" s="209"/>
      <c r="AG594" s="209"/>
    </row>
    <row r="595" spans="1:33" ht="12" customHeight="1" x14ac:dyDescent="0.25">
      <c r="A595" s="209"/>
      <c r="B595" s="209"/>
      <c r="C595" s="209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  <c r="AA595" s="209"/>
      <c r="AB595" s="209"/>
      <c r="AC595" s="209"/>
      <c r="AD595" s="209"/>
      <c r="AE595" s="209"/>
      <c r="AF595" s="209"/>
      <c r="AG595" s="209"/>
    </row>
    <row r="596" spans="1:33" ht="12" customHeight="1" x14ac:dyDescent="0.25">
      <c r="A596" s="209"/>
      <c r="B596" s="209"/>
      <c r="C596" s="209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  <c r="AA596" s="209"/>
      <c r="AB596" s="209"/>
      <c r="AC596" s="209"/>
      <c r="AD596" s="209"/>
      <c r="AE596" s="209"/>
      <c r="AF596" s="209"/>
      <c r="AG596" s="209"/>
    </row>
    <row r="597" spans="1:33" ht="12" customHeight="1" x14ac:dyDescent="0.25">
      <c r="A597" s="209"/>
      <c r="B597" s="209"/>
      <c r="C597" s="209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  <c r="AA597" s="209"/>
      <c r="AB597" s="209"/>
      <c r="AC597" s="209"/>
      <c r="AD597" s="209"/>
      <c r="AE597" s="209"/>
      <c r="AF597" s="209"/>
      <c r="AG597" s="209"/>
    </row>
    <row r="598" spans="1:33" ht="12" customHeight="1" x14ac:dyDescent="0.25">
      <c r="A598" s="209"/>
      <c r="B598" s="209"/>
      <c r="C598" s="209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  <c r="AA598" s="209"/>
      <c r="AB598" s="209"/>
      <c r="AC598" s="209"/>
      <c r="AD598" s="209"/>
      <c r="AE598" s="209"/>
      <c r="AF598" s="209"/>
      <c r="AG598" s="209"/>
    </row>
    <row r="599" spans="1:33" ht="12" customHeight="1" x14ac:dyDescent="0.25">
      <c r="A599" s="209"/>
      <c r="B599" s="209"/>
      <c r="C599" s="209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  <c r="AA599" s="209"/>
      <c r="AB599" s="209"/>
      <c r="AC599" s="209"/>
      <c r="AD599" s="209"/>
      <c r="AE599" s="209"/>
      <c r="AF599" s="209"/>
      <c r="AG599" s="209"/>
    </row>
    <row r="600" spans="1:33" ht="12" customHeight="1" x14ac:dyDescent="0.25">
      <c r="A600" s="209"/>
      <c r="B600" s="209"/>
      <c r="C600" s="209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  <c r="AA600" s="209"/>
      <c r="AB600" s="209"/>
      <c r="AC600" s="209"/>
      <c r="AD600" s="209"/>
      <c r="AE600" s="209"/>
      <c r="AF600" s="209"/>
      <c r="AG600" s="209"/>
    </row>
    <row r="601" spans="1:33" ht="12" customHeight="1" x14ac:dyDescent="0.25">
      <c r="A601" s="209"/>
      <c r="B601" s="209"/>
      <c r="C601" s="209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  <c r="AA601" s="209"/>
      <c r="AB601" s="209"/>
      <c r="AC601" s="209"/>
      <c r="AD601" s="209"/>
      <c r="AE601" s="209"/>
      <c r="AF601" s="209"/>
      <c r="AG601" s="209"/>
    </row>
    <row r="602" spans="1:33" ht="12" customHeight="1" x14ac:dyDescent="0.25">
      <c r="A602" s="209"/>
      <c r="B602" s="209"/>
      <c r="C602" s="209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  <c r="AA602" s="209"/>
      <c r="AB602" s="209"/>
      <c r="AC602" s="209"/>
      <c r="AD602" s="209"/>
      <c r="AE602" s="209"/>
      <c r="AF602" s="209"/>
      <c r="AG602" s="209"/>
    </row>
    <row r="603" spans="1:33" ht="12" customHeight="1" x14ac:dyDescent="0.25">
      <c r="A603" s="209"/>
      <c r="B603" s="209"/>
      <c r="C603" s="209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  <c r="AA603" s="209"/>
      <c r="AB603" s="209"/>
      <c r="AC603" s="209"/>
      <c r="AD603" s="209"/>
      <c r="AE603" s="209"/>
      <c r="AF603" s="209"/>
      <c r="AG603" s="209"/>
    </row>
    <row r="604" spans="1:33" ht="12" customHeight="1" x14ac:dyDescent="0.25">
      <c r="A604" s="209"/>
      <c r="B604" s="209"/>
      <c r="C604" s="209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  <c r="AA604" s="209"/>
      <c r="AB604" s="209"/>
      <c r="AC604" s="209"/>
      <c r="AD604" s="209"/>
      <c r="AE604" s="209"/>
      <c r="AF604" s="209"/>
      <c r="AG604" s="209"/>
    </row>
    <row r="605" spans="1:33" ht="12" customHeight="1" x14ac:dyDescent="0.25">
      <c r="A605" s="209"/>
      <c r="B605" s="209"/>
      <c r="C605" s="209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  <c r="AA605" s="209"/>
      <c r="AB605" s="209"/>
      <c r="AC605" s="209"/>
      <c r="AD605" s="209"/>
      <c r="AE605" s="209"/>
      <c r="AF605" s="209"/>
      <c r="AG605" s="209"/>
    </row>
    <row r="606" spans="1:33" ht="12" customHeight="1" x14ac:dyDescent="0.25">
      <c r="A606" s="209"/>
      <c r="B606" s="209"/>
      <c r="C606" s="209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  <c r="AA606" s="209"/>
      <c r="AB606" s="209"/>
      <c r="AC606" s="209"/>
      <c r="AD606" s="209"/>
      <c r="AE606" s="209"/>
      <c r="AF606" s="209"/>
      <c r="AG606" s="209"/>
    </row>
    <row r="607" spans="1:33" ht="12" customHeight="1" x14ac:dyDescent="0.25">
      <c r="A607" s="209"/>
      <c r="B607" s="209"/>
      <c r="C607" s="209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  <c r="AA607" s="209"/>
      <c r="AB607" s="209"/>
      <c r="AC607" s="209"/>
      <c r="AD607" s="209"/>
      <c r="AE607" s="209"/>
      <c r="AF607" s="209"/>
      <c r="AG607" s="209"/>
    </row>
    <row r="608" spans="1:33" ht="12" customHeight="1" x14ac:dyDescent="0.25">
      <c r="A608" s="209"/>
      <c r="B608" s="209"/>
      <c r="C608" s="209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  <c r="AA608" s="209"/>
      <c r="AB608" s="209"/>
      <c r="AC608" s="209"/>
      <c r="AD608" s="209"/>
      <c r="AE608" s="209"/>
      <c r="AF608" s="209"/>
      <c r="AG608" s="209"/>
    </row>
    <row r="609" spans="1:33" ht="12" customHeight="1" x14ac:dyDescent="0.25">
      <c r="A609" s="209"/>
      <c r="B609" s="209"/>
      <c r="C609" s="209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  <c r="AA609" s="209"/>
      <c r="AB609" s="209"/>
      <c r="AC609" s="209"/>
      <c r="AD609" s="209"/>
      <c r="AE609" s="209"/>
      <c r="AF609" s="209"/>
      <c r="AG609" s="209"/>
    </row>
    <row r="610" spans="1:33" ht="12" customHeight="1" x14ac:dyDescent="0.25">
      <c r="A610" s="209"/>
      <c r="B610" s="209"/>
      <c r="C610" s="209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  <c r="AA610" s="209"/>
      <c r="AB610" s="209"/>
      <c r="AC610" s="209"/>
      <c r="AD610" s="209"/>
      <c r="AE610" s="209"/>
      <c r="AF610" s="209"/>
      <c r="AG610" s="209"/>
    </row>
    <row r="611" spans="1:33" ht="12" customHeight="1" x14ac:dyDescent="0.25">
      <c r="A611" s="209"/>
      <c r="B611" s="209"/>
      <c r="C611" s="209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  <c r="AA611" s="209"/>
      <c r="AB611" s="209"/>
      <c r="AC611" s="209"/>
      <c r="AD611" s="209"/>
      <c r="AE611" s="209"/>
      <c r="AF611" s="209"/>
      <c r="AG611" s="209"/>
    </row>
    <row r="612" spans="1:33" ht="12" customHeight="1" x14ac:dyDescent="0.25">
      <c r="A612" s="209"/>
      <c r="B612" s="209"/>
      <c r="C612" s="209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  <c r="AA612" s="209"/>
      <c r="AB612" s="209"/>
      <c r="AC612" s="209"/>
      <c r="AD612" s="209"/>
      <c r="AE612" s="209"/>
      <c r="AF612" s="209"/>
      <c r="AG612" s="209"/>
    </row>
    <row r="613" spans="1:33" ht="12" customHeight="1" x14ac:dyDescent="0.25">
      <c r="A613" s="209"/>
      <c r="B613" s="209"/>
      <c r="C613" s="209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  <c r="AA613" s="209"/>
      <c r="AB613" s="209"/>
      <c r="AC613" s="209"/>
      <c r="AD613" s="209"/>
      <c r="AE613" s="209"/>
      <c r="AF613" s="209"/>
      <c r="AG613" s="209"/>
    </row>
    <row r="614" spans="1:33" ht="12" customHeight="1" x14ac:dyDescent="0.25">
      <c r="A614" s="209"/>
      <c r="B614" s="209"/>
      <c r="C614" s="209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  <c r="AA614" s="209"/>
      <c r="AB614" s="209"/>
      <c r="AC614" s="209"/>
      <c r="AD614" s="209"/>
      <c r="AE614" s="209"/>
      <c r="AF614" s="209"/>
      <c r="AG614" s="209"/>
    </row>
    <row r="615" spans="1:33" ht="12" customHeight="1" x14ac:dyDescent="0.25">
      <c r="A615" s="209"/>
      <c r="B615" s="209"/>
      <c r="C615" s="209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  <c r="AA615" s="209"/>
      <c r="AB615" s="209"/>
      <c r="AC615" s="209"/>
      <c r="AD615" s="209"/>
      <c r="AE615" s="209"/>
      <c r="AF615" s="209"/>
      <c r="AG615" s="209"/>
    </row>
    <row r="616" spans="1:33" ht="12" customHeight="1" x14ac:dyDescent="0.25">
      <c r="A616" s="209"/>
      <c r="B616" s="209"/>
      <c r="C616" s="209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  <c r="AA616" s="209"/>
      <c r="AB616" s="209"/>
      <c r="AC616" s="209"/>
      <c r="AD616" s="209"/>
      <c r="AE616" s="209"/>
      <c r="AF616" s="209"/>
      <c r="AG616" s="209"/>
    </row>
    <row r="617" spans="1:33" ht="12" customHeight="1" x14ac:dyDescent="0.25">
      <c r="A617" s="209"/>
      <c r="B617" s="209"/>
      <c r="C617" s="209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  <c r="AA617" s="209"/>
      <c r="AB617" s="209"/>
      <c r="AC617" s="209"/>
      <c r="AD617" s="209"/>
      <c r="AE617" s="209"/>
      <c r="AF617" s="209"/>
      <c r="AG617" s="209"/>
    </row>
    <row r="618" spans="1:33" ht="12" customHeight="1" x14ac:dyDescent="0.25">
      <c r="A618" s="209"/>
      <c r="B618" s="209"/>
      <c r="C618" s="209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  <c r="AA618" s="209"/>
      <c r="AB618" s="209"/>
      <c r="AC618" s="209"/>
      <c r="AD618" s="209"/>
      <c r="AE618" s="209"/>
      <c r="AF618" s="209"/>
      <c r="AG618" s="209"/>
    </row>
    <row r="619" spans="1:33" ht="12" customHeight="1" x14ac:dyDescent="0.25">
      <c r="A619" s="209"/>
      <c r="B619" s="209"/>
      <c r="C619" s="209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  <c r="AA619" s="209"/>
      <c r="AB619" s="209"/>
      <c r="AC619" s="209"/>
      <c r="AD619" s="209"/>
      <c r="AE619" s="209"/>
      <c r="AF619" s="209"/>
      <c r="AG619" s="209"/>
    </row>
    <row r="620" spans="1:33" ht="12" customHeight="1" x14ac:dyDescent="0.25">
      <c r="A620" s="209"/>
      <c r="B620" s="209"/>
      <c r="C620" s="209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  <c r="AA620" s="209"/>
      <c r="AB620" s="209"/>
      <c r="AC620" s="209"/>
      <c r="AD620" s="209"/>
      <c r="AE620" s="209"/>
      <c r="AF620" s="209"/>
      <c r="AG620" s="209"/>
    </row>
    <row r="621" spans="1:33" ht="12" customHeight="1" x14ac:dyDescent="0.25">
      <c r="A621" s="209"/>
      <c r="B621" s="209"/>
      <c r="C621" s="209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  <c r="AA621" s="209"/>
      <c r="AB621" s="209"/>
      <c r="AC621" s="209"/>
      <c r="AD621" s="209"/>
      <c r="AE621" s="209"/>
      <c r="AF621" s="209"/>
      <c r="AG621" s="209"/>
    </row>
    <row r="622" spans="1:33" ht="12" customHeight="1" x14ac:dyDescent="0.25">
      <c r="A622" s="209"/>
      <c r="B622" s="209"/>
      <c r="C622" s="209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  <c r="AA622" s="209"/>
      <c r="AB622" s="209"/>
      <c r="AC622" s="209"/>
      <c r="AD622" s="209"/>
      <c r="AE622" s="209"/>
      <c r="AF622" s="209"/>
      <c r="AG622" s="209"/>
    </row>
    <row r="623" spans="1:33" ht="12" customHeight="1" x14ac:dyDescent="0.25">
      <c r="A623" s="209"/>
      <c r="B623" s="209"/>
      <c r="C623" s="209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  <c r="AA623" s="209"/>
      <c r="AB623" s="209"/>
      <c r="AC623" s="209"/>
      <c r="AD623" s="209"/>
      <c r="AE623" s="209"/>
      <c r="AF623" s="209"/>
      <c r="AG623" s="209"/>
    </row>
    <row r="624" spans="1:33" ht="12" customHeight="1" x14ac:dyDescent="0.25">
      <c r="A624" s="209"/>
      <c r="B624" s="209"/>
      <c r="C624" s="209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  <c r="AA624" s="209"/>
      <c r="AB624" s="209"/>
      <c r="AC624" s="209"/>
      <c r="AD624" s="209"/>
      <c r="AE624" s="209"/>
      <c r="AF624" s="209"/>
      <c r="AG624" s="209"/>
    </row>
    <row r="625" spans="1:33" ht="12" customHeight="1" x14ac:dyDescent="0.25">
      <c r="A625" s="209"/>
      <c r="B625" s="209"/>
      <c r="C625" s="209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  <c r="AA625" s="209"/>
      <c r="AB625" s="209"/>
      <c r="AC625" s="209"/>
      <c r="AD625" s="209"/>
      <c r="AE625" s="209"/>
      <c r="AF625" s="209"/>
      <c r="AG625" s="209"/>
    </row>
    <row r="626" spans="1:33" ht="12" customHeight="1" x14ac:dyDescent="0.25">
      <c r="A626" s="209"/>
      <c r="B626" s="209"/>
      <c r="C626" s="209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  <c r="AA626" s="209"/>
      <c r="AB626" s="209"/>
      <c r="AC626" s="209"/>
      <c r="AD626" s="209"/>
      <c r="AE626" s="209"/>
      <c r="AF626" s="209"/>
      <c r="AG626" s="209"/>
    </row>
    <row r="627" spans="1:33" ht="12" customHeight="1" x14ac:dyDescent="0.25">
      <c r="A627" s="209"/>
      <c r="B627" s="209"/>
      <c r="C627" s="209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  <c r="AA627" s="209"/>
      <c r="AB627" s="209"/>
      <c r="AC627" s="209"/>
      <c r="AD627" s="209"/>
      <c r="AE627" s="209"/>
      <c r="AF627" s="209"/>
      <c r="AG627" s="209"/>
    </row>
    <row r="628" spans="1:33" ht="12" customHeight="1" x14ac:dyDescent="0.25">
      <c r="A628" s="209"/>
      <c r="B628" s="209"/>
      <c r="C628" s="209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  <c r="AA628" s="209"/>
      <c r="AB628" s="209"/>
      <c r="AC628" s="209"/>
      <c r="AD628" s="209"/>
      <c r="AE628" s="209"/>
      <c r="AF628" s="209"/>
      <c r="AG628" s="209"/>
    </row>
    <row r="629" spans="1:33" ht="12" customHeight="1" x14ac:dyDescent="0.25">
      <c r="A629" s="209"/>
      <c r="B629" s="209"/>
      <c r="C629" s="209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  <c r="AA629" s="209"/>
      <c r="AB629" s="209"/>
      <c r="AC629" s="209"/>
      <c r="AD629" s="209"/>
      <c r="AE629" s="209"/>
      <c r="AF629" s="209"/>
      <c r="AG629" s="209"/>
    </row>
    <row r="630" spans="1:33" ht="12" customHeight="1" x14ac:dyDescent="0.25">
      <c r="A630" s="209"/>
      <c r="B630" s="209"/>
      <c r="C630" s="209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  <c r="AA630" s="209"/>
      <c r="AB630" s="209"/>
      <c r="AC630" s="209"/>
      <c r="AD630" s="209"/>
      <c r="AE630" s="209"/>
      <c r="AF630" s="209"/>
      <c r="AG630" s="209"/>
    </row>
    <row r="631" spans="1:33" ht="12" customHeight="1" x14ac:dyDescent="0.25">
      <c r="A631" s="209"/>
      <c r="B631" s="209"/>
      <c r="C631" s="209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  <c r="AA631" s="209"/>
      <c r="AB631" s="209"/>
      <c r="AC631" s="209"/>
      <c r="AD631" s="209"/>
      <c r="AE631" s="209"/>
      <c r="AF631" s="209"/>
      <c r="AG631" s="209"/>
    </row>
    <row r="632" spans="1:33" ht="12" customHeight="1" x14ac:dyDescent="0.25">
      <c r="A632" s="209"/>
      <c r="B632" s="209"/>
      <c r="C632" s="209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  <c r="AA632" s="209"/>
      <c r="AB632" s="209"/>
      <c r="AC632" s="209"/>
      <c r="AD632" s="209"/>
      <c r="AE632" s="209"/>
      <c r="AF632" s="209"/>
      <c r="AG632" s="209"/>
    </row>
    <row r="633" spans="1:33" ht="12" customHeight="1" x14ac:dyDescent="0.25">
      <c r="A633" s="209"/>
      <c r="B633" s="209"/>
      <c r="C633" s="209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  <c r="AA633" s="209"/>
      <c r="AB633" s="209"/>
      <c r="AC633" s="209"/>
      <c r="AD633" s="209"/>
      <c r="AE633" s="209"/>
      <c r="AF633" s="209"/>
      <c r="AG633" s="209"/>
    </row>
    <row r="634" spans="1:33" ht="12" customHeight="1" x14ac:dyDescent="0.25">
      <c r="A634" s="209"/>
      <c r="B634" s="209"/>
      <c r="C634" s="209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  <c r="AA634" s="209"/>
      <c r="AB634" s="209"/>
      <c r="AC634" s="209"/>
      <c r="AD634" s="209"/>
      <c r="AE634" s="209"/>
      <c r="AF634" s="209"/>
      <c r="AG634" s="209"/>
    </row>
    <row r="635" spans="1:33" ht="12" customHeight="1" x14ac:dyDescent="0.25">
      <c r="A635" s="209"/>
      <c r="B635" s="209"/>
      <c r="C635" s="209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  <c r="AA635" s="209"/>
      <c r="AB635" s="209"/>
      <c r="AC635" s="209"/>
      <c r="AD635" s="209"/>
      <c r="AE635" s="209"/>
      <c r="AF635" s="209"/>
      <c r="AG635" s="209"/>
    </row>
    <row r="636" spans="1:33" ht="12" customHeight="1" x14ac:dyDescent="0.25">
      <c r="A636" s="209"/>
      <c r="B636" s="209"/>
      <c r="C636" s="209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  <c r="AA636" s="209"/>
      <c r="AB636" s="209"/>
      <c r="AC636" s="209"/>
      <c r="AD636" s="209"/>
      <c r="AE636" s="209"/>
      <c r="AF636" s="209"/>
      <c r="AG636" s="209"/>
    </row>
    <row r="637" spans="1:33" ht="12" customHeight="1" x14ac:dyDescent="0.25">
      <c r="A637" s="209"/>
      <c r="B637" s="209"/>
      <c r="C637" s="209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  <c r="AA637" s="209"/>
      <c r="AB637" s="209"/>
      <c r="AC637" s="209"/>
      <c r="AD637" s="209"/>
      <c r="AE637" s="209"/>
      <c r="AF637" s="209"/>
      <c r="AG637" s="209"/>
    </row>
    <row r="638" spans="1:33" ht="12" customHeight="1" x14ac:dyDescent="0.25">
      <c r="A638" s="209"/>
      <c r="B638" s="209"/>
      <c r="C638" s="209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  <c r="AA638" s="209"/>
      <c r="AB638" s="209"/>
      <c r="AC638" s="209"/>
      <c r="AD638" s="209"/>
      <c r="AE638" s="209"/>
      <c r="AF638" s="209"/>
      <c r="AG638" s="209"/>
    </row>
    <row r="639" spans="1:33" ht="12" customHeight="1" x14ac:dyDescent="0.25">
      <c r="A639" s="209"/>
      <c r="B639" s="209"/>
      <c r="C639" s="209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  <c r="AA639" s="209"/>
      <c r="AB639" s="209"/>
      <c r="AC639" s="209"/>
      <c r="AD639" s="209"/>
      <c r="AE639" s="209"/>
      <c r="AF639" s="209"/>
      <c r="AG639" s="209"/>
    </row>
    <row r="640" spans="1:33" ht="12" customHeight="1" x14ac:dyDescent="0.25">
      <c r="A640" s="209"/>
      <c r="B640" s="209"/>
      <c r="C640" s="209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  <c r="AA640" s="209"/>
      <c r="AB640" s="209"/>
      <c r="AC640" s="209"/>
      <c r="AD640" s="209"/>
      <c r="AE640" s="209"/>
      <c r="AF640" s="209"/>
      <c r="AG640" s="209"/>
    </row>
    <row r="641" spans="1:33" ht="12" customHeight="1" x14ac:dyDescent="0.25">
      <c r="A641" s="209"/>
      <c r="B641" s="209"/>
      <c r="C641" s="209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  <c r="AA641" s="209"/>
      <c r="AB641" s="209"/>
      <c r="AC641" s="209"/>
      <c r="AD641" s="209"/>
      <c r="AE641" s="209"/>
      <c r="AF641" s="209"/>
      <c r="AG641" s="209"/>
    </row>
    <row r="642" spans="1:33" ht="12" customHeight="1" x14ac:dyDescent="0.25">
      <c r="A642" s="209"/>
      <c r="B642" s="209"/>
      <c r="C642" s="209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  <c r="AA642" s="209"/>
      <c r="AB642" s="209"/>
      <c r="AC642" s="209"/>
      <c r="AD642" s="209"/>
      <c r="AE642" s="209"/>
      <c r="AF642" s="209"/>
      <c r="AG642" s="209"/>
    </row>
    <row r="643" spans="1:33" ht="12" customHeight="1" x14ac:dyDescent="0.25">
      <c r="A643" s="209"/>
      <c r="B643" s="209"/>
      <c r="C643" s="209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  <c r="AA643" s="209"/>
      <c r="AB643" s="209"/>
      <c r="AC643" s="209"/>
      <c r="AD643" s="209"/>
      <c r="AE643" s="209"/>
      <c r="AF643" s="209"/>
      <c r="AG643" s="209"/>
    </row>
    <row r="644" spans="1:33" ht="12" customHeight="1" x14ac:dyDescent="0.25">
      <c r="A644" s="209"/>
      <c r="B644" s="209"/>
      <c r="C644" s="209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  <c r="AA644" s="209"/>
      <c r="AB644" s="209"/>
      <c r="AC644" s="209"/>
      <c r="AD644" s="209"/>
      <c r="AE644" s="209"/>
      <c r="AF644" s="209"/>
      <c r="AG644" s="209"/>
    </row>
    <row r="645" spans="1:33" ht="12" customHeight="1" x14ac:dyDescent="0.25">
      <c r="A645" s="209"/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  <c r="AA645" s="209"/>
      <c r="AB645" s="209"/>
      <c r="AC645" s="209"/>
      <c r="AD645" s="209"/>
      <c r="AE645" s="209"/>
      <c r="AF645" s="209"/>
      <c r="AG645" s="209"/>
    </row>
    <row r="646" spans="1:33" ht="12" customHeight="1" x14ac:dyDescent="0.25">
      <c r="A646" s="209"/>
      <c r="B646" s="209"/>
      <c r="C646" s="209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  <c r="AA646" s="209"/>
      <c r="AB646" s="209"/>
      <c r="AC646" s="209"/>
      <c r="AD646" s="209"/>
      <c r="AE646" s="209"/>
      <c r="AF646" s="209"/>
      <c r="AG646" s="209"/>
    </row>
    <row r="647" spans="1:33" ht="12" customHeight="1" x14ac:dyDescent="0.25">
      <c r="A647" s="209"/>
      <c r="B647" s="209"/>
      <c r="C647" s="209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  <c r="AA647" s="209"/>
      <c r="AB647" s="209"/>
      <c r="AC647" s="209"/>
      <c r="AD647" s="209"/>
      <c r="AE647" s="209"/>
      <c r="AF647" s="209"/>
      <c r="AG647" s="209"/>
    </row>
    <row r="648" spans="1:33" ht="12" customHeight="1" x14ac:dyDescent="0.25">
      <c r="A648" s="209"/>
      <c r="B648" s="209"/>
      <c r="C648" s="209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  <c r="AA648" s="209"/>
      <c r="AB648" s="209"/>
      <c r="AC648" s="209"/>
      <c r="AD648" s="209"/>
      <c r="AE648" s="209"/>
      <c r="AF648" s="209"/>
      <c r="AG648" s="209"/>
    </row>
    <row r="649" spans="1:33" ht="12" customHeight="1" x14ac:dyDescent="0.25">
      <c r="A649" s="209"/>
      <c r="B649" s="209"/>
      <c r="C649" s="209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  <c r="AA649" s="209"/>
      <c r="AB649" s="209"/>
      <c r="AC649" s="209"/>
      <c r="AD649" s="209"/>
      <c r="AE649" s="209"/>
      <c r="AF649" s="209"/>
      <c r="AG649" s="209"/>
    </row>
    <row r="650" spans="1:33" ht="12" customHeight="1" x14ac:dyDescent="0.25">
      <c r="A650" s="209"/>
      <c r="B650" s="209"/>
      <c r="C650" s="209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  <c r="AA650" s="209"/>
      <c r="AB650" s="209"/>
      <c r="AC650" s="209"/>
      <c r="AD650" s="209"/>
      <c r="AE650" s="209"/>
      <c r="AF650" s="209"/>
      <c r="AG650" s="209"/>
    </row>
    <row r="651" spans="1:33" ht="12" customHeight="1" x14ac:dyDescent="0.25">
      <c r="A651" s="209"/>
      <c r="B651" s="209"/>
      <c r="C651" s="209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  <c r="AA651" s="209"/>
      <c r="AB651" s="209"/>
      <c r="AC651" s="209"/>
      <c r="AD651" s="209"/>
      <c r="AE651" s="209"/>
      <c r="AF651" s="209"/>
      <c r="AG651" s="209"/>
    </row>
    <row r="652" spans="1:33" ht="12" customHeight="1" x14ac:dyDescent="0.25">
      <c r="A652" s="209"/>
      <c r="B652" s="209"/>
      <c r="C652" s="209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  <c r="AA652" s="209"/>
      <c r="AB652" s="209"/>
      <c r="AC652" s="209"/>
      <c r="AD652" s="209"/>
      <c r="AE652" s="209"/>
      <c r="AF652" s="209"/>
      <c r="AG652" s="209"/>
    </row>
    <row r="653" spans="1:33" ht="12" customHeight="1" x14ac:dyDescent="0.25">
      <c r="A653" s="209"/>
      <c r="B653" s="209"/>
      <c r="C653" s="209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  <c r="AA653" s="209"/>
      <c r="AB653" s="209"/>
      <c r="AC653" s="209"/>
      <c r="AD653" s="209"/>
      <c r="AE653" s="209"/>
      <c r="AF653" s="209"/>
      <c r="AG653" s="209"/>
    </row>
    <row r="654" spans="1:33" ht="12" customHeight="1" x14ac:dyDescent="0.25">
      <c r="A654" s="209"/>
      <c r="B654" s="209"/>
      <c r="C654" s="209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  <c r="AA654" s="209"/>
      <c r="AB654" s="209"/>
      <c r="AC654" s="209"/>
      <c r="AD654" s="209"/>
      <c r="AE654" s="209"/>
      <c r="AF654" s="209"/>
      <c r="AG654" s="209"/>
    </row>
    <row r="655" spans="1:33" ht="12" customHeight="1" x14ac:dyDescent="0.25">
      <c r="A655" s="209"/>
      <c r="B655" s="209"/>
      <c r="C655" s="209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  <c r="AA655" s="209"/>
      <c r="AB655" s="209"/>
      <c r="AC655" s="209"/>
      <c r="AD655" s="209"/>
      <c r="AE655" s="209"/>
      <c r="AF655" s="209"/>
      <c r="AG655" s="209"/>
    </row>
    <row r="656" spans="1:33" ht="12" customHeight="1" x14ac:dyDescent="0.25">
      <c r="A656" s="209"/>
      <c r="B656" s="209"/>
      <c r="C656" s="209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  <c r="AA656" s="209"/>
      <c r="AB656" s="209"/>
      <c r="AC656" s="209"/>
      <c r="AD656" s="209"/>
      <c r="AE656" s="209"/>
      <c r="AF656" s="209"/>
      <c r="AG656" s="209"/>
    </row>
    <row r="657" spans="1:33" ht="12" customHeight="1" x14ac:dyDescent="0.25">
      <c r="A657" s="209"/>
      <c r="B657" s="209"/>
      <c r="C657" s="209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  <c r="AA657" s="209"/>
      <c r="AB657" s="209"/>
      <c r="AC657" s="209"/>
      <c r="AD657" s="209"/>
      <c r="AE657" s="209"/>
      <c r="AF657" s="209"/>
      <c r="AG657" s="209"/>
    </row>
    <row r="658" spans="1:33" ht="12" customHeight="1" x14ac:dyDescent="0.25">
      <c r="A658" s="209"/>
      <c r="B658" s="209"/>
      <c r="C658" s="209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  <c r="AA658" s="209"/>
      <c r="AB658" s="209"/>
      <c r="AC658" s="209"/>
      <c r="AD658" s="209"/>
      <c r="AE658" s="209"/>
      <c r="AF658" s="209"/>
      <c r="AG658" s="209"/>
    </row>
    <row r="659" spans="1:33" ht="12" customHeight="1" x14ac:dyDescent="0.25">
      <c r="A659" s="209"/>
      <c r="B659" s="209"/>
      <c r="C659" s="209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  <c r="AA659" s="209"/>
      <c r="AB659" s="209"/>
      <c r="AC659" s="209"/>
      <c r="AD659" s="209"/>
      <c r="AE659" s="209"/>
      <c r="AF659" s="209"/>
      <c r="AG659" s="209"/>
    </row>
    <row r="660" spans="1:33" ht="12" customHeight="1" x14ac:dyDescent="0.25">
      <c r="A660" s="209"/>
      <c r="B660" s="209"/>
      <c r="C660" s="209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  <c r="AA660" s="209"/>
      <c r="AB660" s="209"/>
      <c r="AC660" s="209"/>
      <c r="AD660" s="209"/>
      <c r="AE660" s="209"/>
      <c r="AF660" s="209"/>
      <c r="AG660" s="209"/>
    </row>
    <row r="661" spans="1:33" ht="12" customHeight="1" x14ac:dyDescent="0.25">
      <c r="A661" s="209"/>
      <c r="B661" s="209"/>
      <c r="C661" s="209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  <c r="AA661" s="209"/>
      <c r="AB661" s="209"/>
      <c r="AC661" s="209"/>
      <c r="AD661" s="209"/>
      <c r="AE661" s="209"/>
      <c r="AF661" s="209"/>
      <c r="AG661" s="209"/>
    </row>
    <row r="662" spans="1:33" ht="12" customHeight="1" x14ac:dyDescent="0.25">
      <c r="A662" s="209"/>
      <c r="B662" s="209"/>
      <c r="C662" s="209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  <c r="AA662" s="209"/>
      <c r="AB662" s="209"/>
      <c r="AC662" s="209"/>
      <c r="AD662" s="209"/>
      <c r="AE662" s="209"/>
      <c r="AF662" s="209"/>
      <c r="AG662" s="209"/>
    </row>
    <row r="663" spans="1:33" ht="12" customHeight="1" x14ac:dyDescent="0.25">
      <c r="A663" s="209"/>
      <c r="B663" s="209"/>
      <c r="C663" s="209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  <c r="AA663" s="209"/>
      <c r="AB663" s="209"/>
      <c r="AC663" s="209"/>
      <c r="AD663" s="209"/>
      <c r="AE663" s="209"/>
      <c r="AF663" s="209"/>
      <c r="AG663" s="209"/>
    </row>
    <row r="664" spans="1:33" ht="12" customHeight="1" x14ac:dyDescent="0.25">
      <c r="A664" s="209"/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  <c r="AA664" s="209"/>
      <c r="AB664" s="209"/>
      <c r="AC664" s="209"/>
      <c r="AD664" s="209"/>
      <c r="AE664" s="209"/>
      <c r="AF664" s="209"/>
      <c r="AG664" s="209"/>
    </row>
    <row r="665" spans="1:33" ht="12" customHeight="1" x14ac:dyDescent="0.25">
      <c r="A665" s="209"/>
      <c r="B665" s="209"/>
      <c r="C665" s="209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  <c r="AA665" s="209"/>
      <c r="AB665" s="209"/>
      <c r="AC665" s="209"/>
      <c r="AD665" s="209"/>
      <c r="AE665" s="209"/>
      <c r="AF665" s="209"/>
      <c r="AG665" s="209"/>
    </row>
    <row r="666" spans="1:33" ht="12" customHeight="1" x14ac:dyDescent="0.25">
      <c r="A666" s="209"/>
      <c r="B666" s="209"/>
      <c r="C666" s="209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  <c r="AA666" s="209"/>
      <c r="AB666" s="209"/>
      <c r="AC666" s="209"/>
      <c r="AD666" s="209"/>
      <c r="AE666" s="209"/>
      <c r="AF666" s="209"/>
      <c r="AG666" s="209"/>
    </row>
    <row r="667" spans="1:33" ht="12" customHeight="1" x14ac:dyDescent="0.25">
      <c r="A667" s="209"/>
      <c r="B667" s="209"/>
      <c r="C667" s="209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  <c r="AA667" s="209"/>
      <c r="AB667" s="209"/>
      <c r="AC667" s="209"/>
      <c r="AD667" s="209"/>
      <c r="AE667" s="209"/>
      <c r="AF667" s="209"/>
      <c r="AG667" s="209"/>
    </row>
    <row r="668" spans="1:33" ht="12" customHeight="1" x14ac:dyDescent="0.25">
      <c r="A668" s="209"/>
      <c r="B668" s="209"/>
      <c r="C668" s="209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  <c r="AA668" s="209"/>
      <c r="AB668" s="209"/>
      <c r="AC668" s="209"/>
      <c r="AD668" s="209"/>
      <c r="AE668" s="209"/>
      <c r="AF668" s="209"/>
      <c r="AG668" s="209"/>
    </row>
    <row r="669" spans="1:33" ht="12" customHeight="1" x14ac:dyDescent="0.25">
      <c r="A669" s="209"/>
      <c r="B669" s="209"/>
      <c r="C669" s="209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  <c r="AA669" s="209"/>
      <c r="AB669" s="209"/>
      <c r="AC669" s="209"/>
      <c r="AD669" s="209"/>
      <c r="AE669" s="209"/>
      <c r="AF669" s="209"/>
      <c r="AG669" s="209"/>
    </row>
    <row r="670" spans="1:33" ht="12" customHeight="1" x14ac:dyDescent="0.25">
      <c r="A670" s="209"/>
      <c r="B670" s="209"/>
      <c r="C670" s="209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  <c r="AA670" s="209"/>
      <c r="AB670" s="209"/>
      <c r="AC670" s="209"/>
      <c r="AD670" s="209"/>
      <c r="AE670" s="209"/>
      <c r="AF670" s="209"/>
      <c r="AG670" s="209"/>
    </row>
    <row r="671" spans="1:33" ht="12" customHeight="1" x14ac:dyDescent="0.25">
      <c r="A671" s="209"/>
      <c r="B671" s="209"/>
      <c r="C671" s="209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  <c r="AA671" s="209"/>
      <c r="AB671" s="209"/>
      <c r="AC671" s="209"/>
      <c r="AD671" s="209"/>
      <c r="AE671" s="209"/>
      <c r="AF671" s="209"/>
      <c r="AG671" s="209"/>
    </row>
    <row r="672" spans="1:33" ht="12" customHeight="1" x14ac:dyDescent="0.25">
      <c r="A672" s="209"/>
      <c r="B672" s="209"/>
      <c r="C672" s="209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  <c r="AA672" s="209"/>
      <c r="AB672" s="209"/>
      <c r="AC672" s="209"/>
      <c r="AD672" s="209"/>
      <c r="AE672" s="209"/>
      <c r="AF672" s="209"/>
      <c r="AG672" s="209"/>
    </row>
    <row r="673" spans="1:33" ht="12" customHeight="1" x14ac:dyDescent="0.25">
      <c r="A673" s="209"/>
      <c r="B673" s="209"/>
      <c r="C673" s="209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  <c r="AA673" s="209"/>
      <c r="AB673" s="209"/>
      <c r="AC673" s="209"/>
      <c r="AD673" s="209"/>
      <c r="AE673" s="209"/>
      <c r="AF673" s="209"/>
      <c r="AG673" s="209"/>
    </row>
    <row r="674" spans="1:33" ht="12" customHeight="1" x14ac:dyDescent="0.25">
      <c r="A674" s="209"/>
      <c r="B674" s="209"/>
      <c r="C674" s="209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  <c r="AA674" s="209"/>
      <c r="AB674" s="209"/>
      <c r="AC674" s="209"/>
      <c r="AD674" s="209"/>
      <c r="AE674" s="209"/>
      <c r="AF674" s="209"/>
      <c r="AG674" s="209"/>
    </row>
    <row r="675" spans="1:33" ht="12" customHeight="1" x14ac:dyDescent="0.25">
      <c r="A675" s="209"/>
      <c r="B675" s="209"/>
      <c r="C675" s="209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  <c r="AA675" s="209"/>
      <c r="AB675" s="209"/>
      <c r="AC675" s="209"/>
      <c r="AD675" s="209"/>
      <c r="AE675" s="209"/>
      <c r="AF675" s="209"/>
      <c r="AG675" s="209"/>
    </row>
    <row r="676" spans="1:33" ht="12" customHeight="1" x14ac:dyDescent="0.25">
      <c r="A676" s="209"/>
      <c r="B676" s="209"/>
      <c r="C676" s="209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  <c r="AA676" s="209"/>
      <c r="AB676" s="209"/>
      <c r="AC676" s="209"/>
      <c r="AD676" s="209"/>
      <c r="AE676" s="209"/>
      <c r="AF676" s="209"/>
      <c r="AG676" s="209"/>
    </row>
    <row r="677" spans="1:33" ht="12" customHeight="1" x14ac:dyDescent="0.25">
      <c r="A677" s="209"/>
      <c r="B677" s="209"/>
      <c r="C677" s="209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  <c r="AA677" s="209"/>
      <c r="AB677" s="209"/>
      <c r="AC677" s="209"/>
      <c r="AD677" s="209"/>
      <c r="AE677" s="209"/>
      <c r="AF677" s="209"/>
      <c r="AG677" s="209"/>
    </row>
    <row r="678" spans="1:33" ht="12" customHeight="1" x14ac:dyDescent="0.25">
      <c r="A678" s="209"/>
      <c r="B678" s="209"/>
      <c r="C678" s="209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  <c r="AA678" s="209"/>
      <c r="AB678" s="209"/>
      <c r="AC678" s="209"/>
      <c r="AD678" s="209"/>
      <c r="AE678" s="209"/>
      <c r="AF678" s="209"/>
      <c r="AG678" s="209"/>
    </row>
    <row r="679" spans="1:33" ht="12" customHeight="1" x14ac:dyDescent="0.25">
      <c r="A679" s="209"/>
      <c r="B679" s="209"/>
      <c r="C679" s="209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  <c r="AA679" s="209"/>
      <c r="AB679" s="209"/>
      <c r="AC679" s="209"/>
      <c r="AD679" s="209"/>
      <c r="AE679" s="209"/>
      <c r="AF679" s="209"/>
      <c r="AG679" s="209"/>
    </row>
    <row r="680" spans="1:33" ht="12" customHeight="1" x14ac:dyDescent="0.25">
      <c r="A680" s="209"/>
      <c r="B680" s="209"/>
      <c r="C680" s="209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  <c r="AA680" s="209"/>
      <c r="AB680" s="209"/>
      <c r="AC680" s="209"/>
      <c r="AD680" s="209"/>
      <c r="AE680" s="209"/>
      <c r="AF680" s="209"/>
      <c r="AG680" s="209"/>
    </row>
    <row r="681" spans="1:33" ht="12" customHeight="1" x14ac:dyDescent="0.25">
      <c r="A681" s="209"/>
      <c r="B681" s="209"/>
      <c r="C681" s="209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  <c r="AA681" s="209"/>
      <c r="AB681" s="209"/>
      <c r="AC681" s="209"/>
      <c r="AD681" s="209"/>
      <c r="AE681" s="209"/>
      <c r="AF681" s="209"/>
      <c r="AG681" s="209"/>
    </row>
    <row r="682" spans="1:33" ht="12" customHeight="1" x14ac:dyDescent="0.25">
      <c r="A682" s="209"/>
      <c r="B682" s="209"/>
      <c r="C682" s="209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  <c r="AA682" s="209"/>
      <c r="AB682" s="209"/>
      <c r="AC682" s="209"/>
      <c r="AD682" s="209"/>
      <c r="AE682" s="209"/>
      <c r="AF682" s="209"/>
      <c r="AG682" s="209"/>
    </row>
    <row r="683" spans="1:33" ht="12" customHeight="1" x14ac:dyDescent="0.25">
      <c r="A683" s="209"/>
      <c r="B683" s="209"/>
      <c r="C683" s="209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  <c r="AA683" s="209"/>
      <c r="AB683" s="209"/>
      <c r="AC683" s="209"/>
      <c r="AD683" s="209"/>
      <c r="AE683" s="209"/>
      <c r="AF683" s="209"/>
      <c r="AG683" s="209"/>
    </row>
    <row r="684" spans="1:33" ht="12" customHeight="1" x14ac:dyDescent="0.25">
      <c r="A684" s="209"/>
      <c r="B684" s="209"/>
      <c r="C684" s="209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  <c r="AA684" s="209"/>
      <c r="AB684" s="209"/>
      <c r="AC684" s="209"/>
      <c r="AD684" s="209"/>
      <c r="AE684" s="209"/>
      <c r="AF684" s="209"/>
      <c r="AG684" s="209"/>
    </row>
    <row r="685" spans="1:33" ht="12" customHeight="1" x14ac:dyDescent="0.25">
      <c r="A685" s="209"/>
      <c r="B685" s="209"/>
      <c r="C685" s="209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  <c r="AA685" s="209"/>
      <c r="AB685" s="209"/>
      <c r="AC685" s="209"/>
      <c r="AD685" s="209"/>
      <c r="AE685" s="209"/>
      <c r="AF685" s="209"/>
      <c r="AG685" s="209"/>
    </row>
    <row r="686" spans="1:33" ht="12" customHeight="1" x14ac:dyDescent="0.25">
      <c r="A686" s="209"/>
      <c r="B686" s="209"/>
      <c r="C686" s="209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  <c r="AA686" s="209"/>
      <c r="AB686" s="209"/>
      <c r="AC686" s="209"/>
      <c r="AD686" s="209"/>
      <c r="AE686" s="209"/>
      <c r="AF686" s="209"/>
      <c r="AG686" s="209"/>
    </row>
    <row r="687" spans="1:33" ht="12" customHeight="1" x14ac:dyDescent="0.25">
      <c r="A687" s="209"/>
      <c r="B687" s="209"/>
      <c r="C687" s="209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  <c r="AA687" s="209"/>
      <c r="AB687" s="209"/>
      <c r="AC687" s="209"/>
      <c r="AD687" s="209"/>
      <c r="AE687" s="209"/>
      <c r="AF687" s="209"/>
      <c r="AG687" s="209"/>
    </row>
    <row r="688" spans="1:33" ht="12" customHeight="1" x14ac:dyDescent="0.25">
      <c r="A688" s="209"/>
      <c r="B688" s="209"/>
      <c r="C688" s="209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  <c r="AA688" s="209"/>
      <c r="AB688" s="209"/>
      <c r="AC688" s="209"/>
      <c r="AD688" s="209"/>
      <c r="AE688" s="209"/>
      <c r="AF688" s="209"/>
      <c r="AG688" s="209"/>
    </row>
    <row r="689" spans="1:33" ht="12" customHeight="1" x14ac:dyDescent="0.25">
      <c r="A689" s="209"/>
      <c r="B689" s="209"/>
      <c r="C689" s="209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  <c r="AA689" s="209"/>
      <c r="AB689" s="209"/>
      <c r="AC689" s="209"/>
      <c r="AD689" s="209"/>
      <c r="AE689" s="209"/>
      <c r="AF689" s="209"/>
      <c r="AG689" s="209"/>
    </row>
    <row r="690" spans="1:33" ht="12" customHeight="1" x14ac:dyDescent="0.25">
      <c r="A690" s="209"/>
      <c r="B690" s="209"/>
      <c r="C690" s="209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  <c r="AA690" s="209"/>
      <c r="AB690" s="209"/>
      <c r="AC690" s="209"/>
      <c r="AD690" s="209"/>
      <c r="AE690" s="209"/>
      <c r="AF690" s="209"/>
      <c r="AG690" s="209"/>
    </row>
    <row r="691" spans="1:33" ht="12" customHeight="1" x14ac:dyDescent="0.25">
      <c r="A691" s="209"/>
      <c r="B691" s="209"/>
      <c r="C691" s="209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  <c r="AA691" s="209"/>
      <c r="AB691" s="209"/>
      <c r="AC691" s="209"/>
      <c r="AD691" s="209"/>
      <c r="AE691" s="209"/>
      <c r="AF691" s="209"/>
      <c r="AG691" s="209"/>
    </row>
    <row r="692" spans="1:33" ht="12" customHeight="1" x14ac:dyDescent="0.25">
      <c r="A692" s="209"/>
      <c r="B692" s="209"/>
      <c r="C692" s="209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  <c r="AA692" s="209"/>
      <c r="AB692" s="209"/>
      <c r="AC692" s="209"/>
      <c r="AD692" s="209"/>
      <c r="AE692" s="209"/>
      <c r="AF692" s="209"/>
      <c r="AG692" s="209"/>
    </row>
    <row r="693" spans="1:33" ht="12" customHeight="1" x14ac:dyDescent="0.25">
      <c r="A693" s="209"/>
      <c r="B693" s="209"/>
      <c r="C693" s="209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  <c r="AA693" s="209"/>
      <c r="AB693" s="209"/>
      <c r="AC693" s="209"/>
      <c r="AD693" s="209"/>
      <c r="AE693" s="209"/>
      <c r="AF693" s="209"/>
      <c r="AG693" s="209"/>
    </row>
    <row r="694" spans="1:33" ht="12" customHeight="1" x14ac:dyDescent="0.25">
      <c r="A694" s="209"/>
      <c r="B694" s="209"/>
      <c r="C694" s="209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  <c r="AA694" s="209"/>
      <c r="AB694" s="209"/>
      <c r="AC694" s="209"/>
      <c r="AD694" s="209"/>
      <c r="AE694" s="209"/>
      <c r="AF694" s="209"/>
      <c r="AG694" s="209"/>
    </row>
    <row r="695" spans="1:33" ht="12" customHeight="1" x14ac:dyDescent="0.25">
      <c r="A695" s="209"/>
      <c r="B695" s="209"/>
      <c r="C695" s="209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  <c r="AA695" s="209"/>
      <c r="AB695" s="209"/>
      <c r="AC695" s="209"/>
      <c r="AD695" s="209"/>
      <c r="AE695" s="209"/>
      <c r="AF695" s="209"/>
      <c r="AG695" s="209"/>
    </row>
    <row r="696" spans="1:33" ht="12" customHeight="1" x14ac:dyDescent="0.25">
      <c r="A696" s="209"/>
      <c r="B696" s="209"/>
      <c r="C696" s="209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  <c r="AA696" s="209"/>
      <c r="AB696" s="209"/>
      <c r="AC696" s="209"/>
      <c r="AD696" s="209"/>
      <c r="AE696" s="209"/>
      <c r="AF696" s="209"/>
      <c r="AG696" s="209"/>
    </row>
    <row r="697" spans="1:33" ht="12" customHeight="1" x14ac:dyDescent="0.25">
      <c r="A697" s="209"/>
      <c r="B697" s="209"/>
      <c r="C697" s="209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  <c r="AA697" s="209"/>
      <c r="AB697" s="209"/>
      <c r="AC697" s="209"/>
      <c r="AD697" s="209"/>
      <c r="AE697" s="209"/>
      <c r="AF697" s="209"/>
      <c r="AG697" s="209"/>
    </row>
    <row r="698" spans="1:33" ht="12" customHeight="1" x14ac:dyDescent="0.25">
      <c r="A698" s="209"/>
      <c r="B698" s="209"/>
      <c r="C698" s="209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  <c r="AA698" s="209"/>
      <c r="AB698" s="209"/>
      <c r="AC698" s="209"/>
      <c r="AD698" s="209"/>
      <c r="AE698" s="209"/>
      <c r="AF698" s="209"/>
      <c r="AG698" s="209"/>
    </row>
    <row r="699" spans="1:33" ht="12" customHeight="1" x14ac:dyDescent="0.25">
      <c r="A699" s="209"/>
      <c r="B699" s="209"/>
      <c r="C699" s="209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  <c r="AA699" s="209"/>
      <c r="AB699" s="209"/>
      <c r="AC699" s="209"/>
      <c r="AD699" s="209"/>
      <c r="AE699" s="209"/>
      <c r="AF699" s="209"/>
      <c r="AG699" s="209"/>
    </row>
    <row r="700" spans="1:33" ht="12" customHeight="1" x14ac:dyDescent="0.25">
      <c r="A700" s="209"/>
      <c r="B700" s="209"/>
      <c r="C700" s="209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  <c r="AA700" s="209"/>
      <c r="AB700" s="209"/>
      <c r="AC700" s="209"/>
      <c r="AD700" s="209"/>
      <c r="AE700" s="209"/>
      <c r="AF700" s="209"/>
      <c r="AG700" s="209"/>
    </row>
    <row r="701" spans="1:33" ht="12" customHeight="1" x14ac:dyDescent="0.25">
      <c r="A701" s="209"/>
      <c r="B701" s="209"/>
      <c r="C701" s="209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  <c r="AA701" s="209"/>
      <c r="AB701" s="209"/>
      <c r="AC701" s="209"/>
      <c r="AD701" s="209"/>
      <c r="AE701" s="209"/>
      <c r="AF701" s="209"/>
      <c r="AG701" s="209"/>
    </row>
    <row r="702" spans="1:33" ht="12" customHeight="1" x14ac:dyDescent="0.25">
      <c r="A702" s="209"/>
      <c r="B702" s="209"/>
      <c r="C702" s="209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  <c r="AA702" s="209"/>
      <c r="AB702" s="209"/>
      <c r="AC702" s="209"/>
      <c r="AD702" s="209"/>
      <c r="AE702" s="209"/>
      <c r="AF702" s="209"/>
      <c r="AG702" s="209"/>
    </row>
    <row r="703" spans="1:33" ht="12" customHeight="1" x14ac:dyDescent="0.25">
      <c r="A703" s="209"/>
      <c r="B703" s="209"/>
      <c r="C703" s="209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  <c r="AA703" s="209"/>
      <c r="AB703" s="209"/>
      <c r="AC703" s="209"/>
      <c r="AD703" s="209"/>
      <c r="AE703" s="209"/>
      <c r="AF703" s="209"/>
      <c r="AG703" s="209"/>
    </row>
    <row r="704" spans="1:33" ht="12" customHeight="1" x14ac:dyDescent="0.25">
      <c r="A704" s="209"/>
      <c r="B704" s="209"/>
      <c r="C704" s="209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  <c r="AA704" s="209"/>
      <c r="AB704" s="209"/>
      <c r="AC704" s="209"/>
      <c r="AD704" s="209"/>
      <c r="AE704" s="209"/>
      <c r="AF704" s="209"/>
      <c r="AG704" s="209"/>
    </row>
    <row r="705" spans="1:33" ht="12" customHeight="1" x14ac:dyDescent="0.25">
      <c r="A705" s="209"/>
      <c r="B705" s="209"/>
      <c r="C705" s="209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  <c r="AA705" s="209"/>
      <c r="AB705" s="209"/>
      <c r="AC705" s="209"/>
      <c r="AD705" s="209"/>
      <c r="AE705" s="209"/>
      <c r="AF705" s="209"/>
      <c r="AG705" s="209"/>
    </row>
    <row r="706" spans="1:33" ht="12" customHeight="1" x14ac:dyDescent="0.25">
      <c r="A706" s="209"/>
      <c r="B706" s="209"/>
      <c r="C706" s="209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  <c r="AA706" s="209"/>
      <c r="AB706" s="209"/>
      <c r="AC706" s="209"/>
      <c r="AD706" s="209"/>
      <c r="AE706" s="209"/>
      <c r="AF706" s="209"/>
      <c r="AG706" s="209"/>
    </row>
    <row r="707" spans="1:33" ht="12" customHeight="1" x14ac:dyDescent="0.25">
      <c r="A707" s="209"/>
      <c r="B707" s="209"/>
      <c r="C707" s="209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  <c r="AA707" s="209"/>
      <c r="AB707" s="209"/>
      <c r="AC707" s="209"/>
      <c r="AD707" s="209"/>
      <c r="AE707" s="209"/>
      <c r="AF707" s="209"/>
      <c r="AG707" s="209"/>
    </row>
    <row r="708" spans="1:33" ht="12" customHeight="1" x14ac:dyDescent="0.25">
      <c r="A708" s="209"/>
      <c r="B708" s="209"/>
      <c r="C708" s="209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  <c r="AA708" s="209"/>
      <c r="AB708" s="209"/>
      <c r="AC708" s="209"/>
      <c r="AD708" s="209"/>
      <c r="AE708" s="209"/>
      <c r="AF708" s="209"/>
      <c r="AG708" s="209"/>
    </row>
    <row r="709" spans="1:33" ht="12" customHeight="1" x14ac:dyDescent="0.25">
      <c r="A709" s="209"/>
      <c r="B709" s="209"/>
      <c r="C709" s="209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  <c r="AA709" s="209"/>
      <c r="AB709" s="209"/>
      <c r="AC709" s="209"/>
      <c r="AD709" s="209"/>
      <c r="AE709" s="209"/>
      <c r="AF709" s="209"/>
      <c r="AG709" s="209"/>
    </row>
    <row r="710" spans="1:33" ht="12" customHeight="1" x14ac:dyDescent="0.25">
      <c r="A710" s="209"/>
      <c r="B710" s="209"/>
      <c r="C710" s="209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  <c r="AA710" s="209"/>
      <c r="AB710" s="209"/>
      <c r="AC710" s="209"/>
      <c r="AD710" s="209"/>
      <c r="AE710" s="209"/>
      <c r="AF710" s="209"/>
      <c r="AG710" s="209"/>
    </row>
    <row r="711" spans="1:33" ht="12" customHeight="1" x14ac:dyDescent="0.25">
      <c r="A711" s="209"/>
      <c r="B711" s="209"/>
      <c r="C711" s="209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  <c r="AA711" s="209"/>
      <c r="AB711" s="209"/>
      <c r="AC711" s="209"/>
      <c r="AD711" s="209"/>
      <c r="AE711" s="209"/>
      <c r="AF711" s="209"/>
      <c r="AG711" s="209"/>
    </row>
    <row r="712" spans="1:33" ht="12" customHeight="1" x14ac:dyDescent="0.25">
      <c r="A712" s="209"/>
      <c r="B712" s="209"/>
      <c r="C712" s="209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  <c r="AA712" s="209"/>
      <c r="AB712" s="209"/>
      <c r="AC712" s="209"/>
      <c r="AD712" s="209"/>
      <c r="AE712" s="209"/>
      <c r="AF712" s="209"/>
      <c r="AG712" s="209"/>
    </row>
    <row r="713" spans="1:33" ht="12" customHeight="1" x14ac:dyDescent="0.25">
      <c r="A713" s="209"/>
      <c r="B713" s="209"/>
      <c r="C713" s="209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  <c r="AA713" s="209"/>
      <c r="AB713" s="209"/>
      <c r="AC713" s="209"/>
      <c r="AD713" s="209"/>
      <c r="AE713" s="209"/>
      <c r="AF713" s="209"/>
      <c r="AG713" s="209"/>
    </row>
    <row r="714" spans="1:33" ht="12" customHeight="1" x14ac:dyDescent="0.25">
      <c r="A714" s="209"/>
      <c r="B714" s="209"/>
      <c r="C714" s="209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  <c r="AA714" s="209"/>
      <c r="AB714" s="209"/>
      <c r="AC714" s="209"/>
      <c r="AD714" s="209"/>
      <c r="AE714" s="209"/>
      <c r="AF714" s="209"/>
      <c r="AG714" s="209"/>
    </row>
    <row r="715" spans="1:33" ht="12" customHeight="1" x14ac:dyDescent="0.25">
      <c r="A715" s="209"/>
      <c r="B715" s="209"/>
      <c r="C715" s="209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  <c r="AA715" s="209"/>
      <c r="AB715" s="209"/>
      <c r="AC715" s="209"/>
      <c r="AD715" s="209"/>
      <c r="AE715" s="209"/>
      <c r="AF715" s="209"/>
      <c r="AG715" s="209"/>
    </row>
    <row r="716" spans="1:33" ht="12" customHeight="1" x14ac:dyDescent="0.25">
      <c r="A716" s="209"/>
      <c r="B716" s="209"/>
      <c r="C716" s="209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  <c r="AA716" s="209"/>
      <c r="AB716" s="209"/>
      <c r="AC716" s="209"/>
      <c r="AD716" s="209"/>
      <c r="AE716" s="209"/>
      <c r="AF716" s="209"/>
      <c r="AG716" s="209"/>
    </row>
    <row r="717" spans="1:33" ht="12" customHeight="1" x14ac:dyDescent="0.25">
      <c r="A717" s="209"/>
      <c r="B717" s="209"/>
      <c r="C717" s="209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  <c r="AA717" s="209"/>
      <c r="AB717" s="209"/>
      <c r="AC717" s="209"/>
      <c r="AD717" s="209"/>
      <c r="AE717" s="209"/>
      <c r="AF717" s="209"/>
      <c r="AG717" s="209"/>
    </row>
    <row r="718" spans="1:33" ht="12" customHeight="1" x14ac:dyDescent="0.25">
      <c r="A718" s="209"/>
      <c r="B718" s="209"/>
      <c r="C718" s="209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  <c r="AA718" s="209"/>
      <c r="AB718" s="209"/>
      <c r="AC718" s="209"/>
      <c r="AD718" s="209"/>
      <c r="AE718" s="209"/>
      <c r="AF718" s="209"/>
      <c r="AG718" s="209"/>
    </row>
    <row r="719" spans="1:33" ht="12" customHeight="1" x14ac:dyDescent="0.25">
      <c r="A719" s="209"/>
      <c r="B719" s="209"/>
      <c r="C719" s="209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  <c r="AA719" s="209"/>
      <c r="AB719" s="209"/>
      <c r="AC719" s="209"/>
      <c r="AD719" s="209"/>
      <c r="AE719" s="209"/>
      <c r="AF719" s="209"/>
      <c r="AG719" s="209"/>
    </row>
    <row r="720" spans="1:33" ht="12" customHeight="1" x14ac:dyDescent="0.25">
      <c r="A720" s="209"/>
      <c r="B720" s="209"/>
      <c r="C720" s="209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  <c r="AA720" s="209"/>
      <c r="AB720" s="209"/>
      <c r="AC720" s="209"/>
      <c r="AD720" s="209"/>
      <c r="AE720" s="209"/>
      <c r="AF720" s="209"/>
      <c r="AG720" s="209"/>
    </row>
    <row r="721" spans="1:33" ht="12" customHeight="1" x14ac:dyDescent="0.25">
      <c r="A721" s="209"/>
      <c r="B721" s="209"/>
      <c r="C721" s="209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  <c r="AA721" s="209"/>
      <c r="AB721" s="209"/>
      <c r="AC721" s="209"/>
      <c r="AD721" s="209"/>
      <c r="AE721" s="209"/>
      <c r="AF721" s="209"/>
      <c r="AG721" s="209"/>
    </row>
    <row r="722" spans="1:33" ht="12" customHeight="1" x14ac:dyDescent="0.25">
      <c r="A722" s="209"/>
      <c r="B722" s="209"/>
      <c r="C722" s="209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  <c r="AA722" s="209"/>
      <c r="AB722" s="209"/>
      <c r="AC722" s="209"/>
      <c r="AD722" s="209"/>
      <c r="AE722" s="209"/>
      <c r="AF722" s="209"/>
      <c r="AG722" s="209"/>
    </row>
    <row r="723" spans="1:33" ht="12" customHeight="1" x14ac:dyDescent="0.25">
      <c r="A723" s="209"/>
      <c r="B723" s="209"/>
      <c r="C723" s="209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  <c r="AA723" s="209"/>
      <c r="AB723" s="209"/>
      <c r="AC723" s="209"/>
      <c r="AD723" s="209"/>
      <c r="AE723" s="209"/>
      <c r="AF723" s="209"/>
      <c r="AG723" s="209"/>
    </row>
    <row r="724" spans="1:33" ht="12" customHeight="1" x14ac:dyDescent="0.25">
      <c r="A724" s="209"/>
      <c r="B724" s="209"/>
      <c r="C724" s="209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  <c r="AA724" s="209"/>
      <c r="AB724" s="209"/>
      <c r="AC724" s="209"/>
      <c r="AD724" s="209"/>
      <c r="AE724" s="209"/>
      <c r="AF724" s="209"/>
      <c r="AG724" s="209"/>
    </row>
    <row r="725" spans="1:33" ht="12" customHeight="1" x14ac:dyDescent="0.25">
      <c r="A725" s="209"/>
      <c r="B725" s="209"/>
      <c r="C725" s="209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  <c r="AA725" s="209"/>
      <c r="AB725" s="209"/>
      <c r="AC725" s="209"/>
      <c r="AD725" s="209"/>
      <c r="AE725" s="209"/>
      <c r="AF725" s="209"/>
      <c r="AG725" s="209"/>
    </row>
    <row r="726" spans="1:33" ht="12" customHeight="1" x14ac:dyDescent="0.25">
      <c r="A726" s="209"/>
      <c r="B726" s="209"/>
      <c r="C726" s="209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  <c r="AA726" s="209"/>
      <c r="AB726" s="209"/>
      <c r="AC726" s="209"/>
      <c r="AD726" s="209"/>
      <c r="AE726" s="209"/>
      <c r="AF726" s="209"/>
      <c r="AG726" s="209"/>
    </row>
    <row r="727" spans="1:33" ht="12" customHeight="1" x14ac:dyDescent="0.25">
      <c r="A727" s="209"/>
      <c r="B727" s="209"/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209"/>
      <c r="AD727" s="209"/>
      <c r="AE727" s="209"/>
      <c r="AF727" s="209"/>
      <c r="AG727" s="209"/>
    </row>
    <row r="728" spans="1:33" ht="12" customHeight="1" x14ac:dyDescent="0.25">
      <c r="A728" s="209"/>
      <c r="B728" s="209"/>
      <c r="C728" s="209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  <c r="AA728" s="209"/>
      <c r="AB728" s="209"/>
      <c r="AC728" s="209"/>
      <c r="AD728" s="209"/>
      <c r="AE728" s="209"/>
      <c r="AF728" s="209"/>
      <c r="AG728" s="209"/>
    </row>
    <row r="729" spans="1:33" ht="12" customHeight="1" x14ac:dyDescent="0.25">
      <c r="A729" s="209"/>
      <c r="B729" s="209"/>
      <c r="C729" s="209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  <c r="AA729" s="209"/>
      <c r="AB729" s="209"/>
      <c r="AC729" s="209"/>
      <c r="AD729" s="209"/>
      <c r="AE729" s="209"/>
      <c r="AF729" s="209"/>
      <c r="AG729" s="209"/>
    </row>
    <row r="730" spans="1:33" ht="12" customHeight="1" x14ac:dyDescent="0.25">
      <c r="A730" s="209"/>
      <c r="B730" s="209"/>
      <c r="C730" s="209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  <c r="AA730" s="209"/>
      <c r="AB730" s="209"/>
      <c r="AC730" s="209"/>
      <c r="AD730" s="209"/>
      <c r="AE730" s="209"/>
      <c r="AF730" s="209"/>
      <c r="AG730" s="209"/>
    </row>
    <row r="731" spans="1:33" ht="12" customHeight="1" x14ac:dyDescent="0.25">
      <c r="A731" s="209"/>
      <c r="B731" s="209"/>
      <c r="C731" s="209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  <c r="AA731" s="209"/>
      <c r="AB731" s="209"/>
      <c r="AC731" s="209"/>
      <c r="AD731" s="209"/>
      <c r="AE731" s="209"/>
      <c r="AF731" s="209"/>
      <c r="AG731" s="209"/>
    </row>
    <row r="732" spans="1:33" ht="12" customHeight="1" x14ac:dyDescent="0.25">
      <c r="A732" s="209"/>
      <c r="B732" s="209"/>
      <c r="C732" s="209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  <c r="AA732" s="209"/>
      <c r="AB732" s="209"/>
      <c r="AC732" s="209"/>
      <c r="AD732" s="209"/>
      <c r="AE732" s="209"/>
      <c r="AF732" s="209"/>
      <c r="AG732" s="209"/>
    </row>
    <row r="733" spans="1:33" ht="12" customHeight="1" x14ac:dyDescent="0.25">
      <c r="A733" s="209"/>
      <c r="B733" s="209"/>
      <c r="C733" s="209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  <c r="AA733" s="209"/>
      <c r="AB733" s="209"/>
      <c r="AC733" s="209"/>
      <c r="AD733" s="209"/>
      <c r="AE733" s="209"/>
      <c r="AF733" s="209"/>
      <c r="AG733" s="209"/>
    </row>
    <row r="734" spans="1:33" ht="12" customHeight="1" x14ac:dyDescent="0.25">
      <c r="A734" s="209"/>
      <c r="B734" s="209"/>
      <c r="C734" s="209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  <c r="AA734" s="209"/>
      <c r="AB734" s="209"/>
      <c r="AC734" s="209"/>
      <c r="AD734" s="209"/>
      <c r="AE734" s="209"/>
      <c r="AF734" s="209"/>
      <c r="AG734" s="209"/>
    </row>
    <row r="735" spans="1:33" ht="12" customHeight="1" x14ac:dyDescent="0.25">
      <c r="A735" s="209"/>
      <c r="B735" s="209"/>
      <c r="C735" s="209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  <c r="AA735" s="209"/>
      <c r="AB735" s="209"/>
      <c r="AC735" s="209"/>
      <c r="AD735" s="209"/>
      <c r="AE735" s="209"/>
      <c r="AF735" s="209"/>
      <c r="AG735" s="209"/>
    </row>
    <row r="736" spans="1:33" ht="12" customHeight="1" x14ac:dyDescent="0.25">
      <c r="A736" s="209"/>
      <c r="B736" s="209"/>
      <c r="C736" s="209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  <c r="AA736" s="209"/>
      <c r="AB736" s="209"/>
      <c r="AC736" s="209"/>
      <c r="AD736" s="209"/>
      <c r="AE736" s="209"/>
      <c r="AF736" s="209"/>
      <c r="AG736" s="209"/>
    </row>
    <row r="737" spans="1:33" ht="12" customHeight="1" x14ac:dyDescent="0.25">
      <c r="A737" s="209"/>
      <c r="B737" s="209"/>
      <c r="C737" s="209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  <c r="AA737" s="209"/>
      <c r="AB737" s="209"/>
      <c r="AC737" s="209"/>
      <c r="AD737" s="209"/>
      <c r="AE737" s="209"/>
      <c r="AF737" s="209"/>
      <c r="AG737" s="209"/>
    </row>
    <row r="738" spans="1:33" ht="12" customHeight="1" x14ac:dyDescent="0.25">
      <c r="A738" s="209"/>
      <c r="B738" s="209"/>
      <c r="C738" s="209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  <c r="AA738" s="209"/>
      <c r="AB738" s="209"/>
      <c r="AC738" s="209"/>
      <c r="AD738" s="209"/>
      <c r="AE738" s="209"/>
      <c r="AF738" s="209"/>
      <c r="AG738" s="209"/>
    </row>
    <row r="739" spans="1:33" ht="12" customHeight="1" x14ac:dyDescent="0.25">
      <c r="A739" s="209"/>
      <c r="B739" s="209"/>
      <c r="C739" s="209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  <c r="AA739" s="209"/>
      <c r="AB739" s="209"/>
      <c r="AC739" s="209"/>
      <c r="AD739" s="209"/>
      <c r="AE739" s="209"/>
      <c r="AF739" s="209"/>
      <c r="AG739" s="209"/>
    </row>
    <row r="740" spans="1:33" ht="12" customHeight="1" x14ac:dyDescent="0.25">
      <c r="A740" s="209"/>
      <c r="B740" s="209"/>
      <c r="C740" s="209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  <c r="AA740" s="209"/>
      <c r="AB740" s="209"/>
      <c r="AC740" s="209"/>
      <c r="AD740" s="209"/>
      <c r="AE740" s="209"/>
      <c r="AF740" s="209"/>
      <c r="AG740" s="209"/>
    </row>
    <row r="741" spans="1:33" ht="12" customHeight="1" x14ac:dyDescent="0.25">
      <c r="A741" s="209"/>
      <c r="B741" s="209"/>
      <c r="C741" s="209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  <c r="AA741" s="209"/>
      <c r="AB741" s="209"/>
      <c r="AC741" s="209"/>
      <c r="AD741" s="209"/>
      <c r="AE741" s="209"/>
      <c r="AF741" s="209"/>
      <c r="AG741" s="209"/>
    </row>
    <row r="742" spans="1:33" ht="12" customHeight="1" x14ac:dyDescent="0.25">
      <c r="A742" s="209"/>
      <c r="B742" s="209"/>
      <c r="C742" s="209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  <c r="AA742" s="209"/>
      <c r="AB742" s="209"/>
      <c r="AC742" s="209"/>
      <c r="AD742" s="209"/>
      <c r="AE742" s="209"/>
      <c r="AF742" s="209"/>
      <c r="AG742" s="209"/>
    </row>
    <row r="743" spans="1:33" ht="12" customHeight="1" x14ac:dyDescent="0.25">
      <c r="A743" s="209"/>
      <c r="B743" s="209"/>
      <c r="C743" s="209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  <c r="AA743" s="209"/>
      <c r="AB743" s="209"/>
      <c r="AC743" s="209"/>
      <c r="AD743" s="209"/>
      <c r="AE743" s="209"/>
      <c r="AF743" s="209"/>
      <c r="AG743" s="209"/>
    </row>
    <row r="744" spans="1:33" ht="12" customHeight="1" x14ac:dyDescent="0.25">
      <c r="A744" s="209"/>
      <c r="B744" s="209"/>
      <c r="C744" s="209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  <c r="AA744" s="209"/>
      <c r="AB744" s="209"/>
      <c r="AC744" s="209"/>
      <c r="AD744" s="209"/>
      <c r="AE744" s="209"/>
      <c r="AF744" s="209"/>
      <c r="AG744" s="209"/>
    </row>
    <row r="745" spans="1:33" ht="12" customHeight="1" x14ac:dyDescent="0.25">
      <c r="A745" s="209"/>
      <c r="B745" s="209"/>
      <c r="C745" s="209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  <c r="AA745" s="209"/>
      <c r="AB745" s="209"/>
      <c r="AC745" s="209"/>
      <c r="AD745" s="209"/>
      <c r="AE745" s="209"/>
      <c r="AF745" s="209"/>
      <c r="AG745" s="209"/>
    </row>
    <row r="746" spans="1:33" ht="12" customHeight="1" x14ac:dyDescent="0.25">
      <c r="A746" s="209"/>
      <c r="B746" s="209"/>
      <c r="C746" s="209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  <c r="AA746" s="209"/>
      <c r="AB746" s="209"/>
      <c r="AC746" s="209"/>
      <c r="AD746" s="209"/>
      <c r="AE746" s="209"/>
      <c r="AF746" s="209"/>
      <c r="AG746" s="209"/>
    </row>
    <row r="747" spans="1:33" ht="12" customHeight="1" x14ac:dyDescent="0.25">
      <c r="A747" s="209"/>
      <c r="B747" s="209"/>
      <c r="C747" s="209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  <c r="AA747" s="209"/>
      <c r="AB747" s="209"/>
      <c r="AC747" s="209"/>
      <c r="AD747" s="209"/>
      <c r="AE747" s="209"/>
      <c r="AF747" s="209"/>
      <c r="AG747" s="209"/>
    </row>
    <row r="748" spans="1:33" ht="12" customHeight="1" x14ac:dyDescent="0.25">
      <c r="A748" s="209"/>
      <c r="B748" s="209"/>
      <c r="C748" s="209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  <c r="AA748" s="209"/>
      <c r="AB748" s="209"/>
      <c r="AC748" s="209"/>
      <c r="AD748" s="209"/>
      <c r="AE748" s="209"/>
      <c r="AF748" s="209"/>
      <c r="AG748" s="209"/>
    </row>
    <row r="749" spans="1:33" ht="12" customHeight="1" x14ac:dyDescent="0.25">
      <c r="A749" s="209"/>
      <c r="B749" s="209"/>
      <c r="C749" s="209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  <c r="AA749" s="209"/>
      <c r="AB749" s="209"/>
      <c r="AC749" s="209"/>
      <c r="AD749" s="209"/>
      <c r="AE749" s="209"/>
      <c r="AF749" s="209"/>
      <c r="AG749" s="209"/>
    </row>
    <row r="750" spans="1:33" ht="12" customHeight="1" x14ac:dyDescent="0.25">
      <c r="A750" s="209"/>
      <c r="B750" s="209"/>
      <c r="C750" s="209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  <c r="AA750" s="209"/>
      <c r="AB750" s="209"/>
      <c r="AC750" s="209"/>
      <c r="AD750" s="209"/>
      <c r="AE750" s="209"/>
      <c r="AF750" s="209"/>
      <c r="AG750" s="209"/>
    </row>
    <row r="751" spans="1:33" ht="12" customHeight="1" x14ac:dyDescent="0.25">
      <c r="A751" s="209"/>
      <c r="B751" s="209"/>
      <c r="C751" s="209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  <c r="AA751" s="209"/>
      <c r="AB751" s="209"/>
      <c r="AC751" s="209"/>
      <c r="AD751" s="209"/>
      <c r="AE751" s="209"/>
      <c r="AF751" s="209"/>
      <c r="AG751" s="209"/>
    </row>
    <row r="752" spans="1:33" ht="12" customHeight="1" x14ac:dyDescent="0.25">
      <c r="A752" s="209"/>
      <c r="B752" s="209"/>
      <c r="C752" s="209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  <c r="AA752" s="209"/>
      <c r="AB752" s="209"/>
      <c r="AC752" s="209"/>
      <c r="AD752" s="209"/>
      <c r="AE752" s="209"/>
      <c r="AF752" s="209"/>
      <c r="AG752" s="209"/>
    </row>
    <row r="753" spans="1:33" ht="12" customHeight="1" x14ac:dyDescent="0.25">
      <c r="A753" s="209"/>
      <c r="B753" s="209"/>
      <c r="C753" s="209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  <c r="AA753" s="209"/>
      <c r="AB753" s="209"/>
      <c r="AC753" s="209"/>
      <c r="AD753" s="209"/>
      <c r="AE753" s="209"/>
      <c r="AF753" s="209"/>
      <c r="AG753" s="209"/>
    </row>
    <row r="754" spans="1:33" ht="12" customHeight="1" x14ac:dyDescent="0.25">
      <c r="A754" s="209"/>
      <c r="B754" s="209"/>
      <c r="C754" s="209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  <c r="AA754" s="209"/>
      <c r="AB754" s="209"/>
      <c r="AC754" s="209"/>
      <c r="AD754" s="209"/>
      <c r="AE754" s="209"/>
      <c r="AF754" s="209"/>
      <c r="AG754" s="209"/>
    </row>
    <row r="755" spans="1:33" ht="12" customHeight="1" x14ac:dyDescent="0.25">
      <c r="A755" s="209"/>
      <c r="B755" s="209"/>
      <c r="C755" s="209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  <c r="AA755" s="209"/>
      <c r="AB755" s="209"/>
      <c r="AC755" s="209"/>
      <c r="AD755" s="209"/>
      <c r="AE755" s="209"/>
      <c r="AF755" s="209"/>
      <c r="AG755" s="209"/>
    </row>
    <row r="756" spans="1:33" ht="12" customHeight="1" x14ac:dyDescent="0.25">
      <c r="A756" s="209"/>
      <c r="B756" s="209"/>
      <c r="C756" s="209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  <c r="AA756" s="209"/>
      <c r="AB756" s="209"/>
      <c r="AC756" s="209"/>
      <c r="AD756" s="209"/>
      <c r="AE756" s="209"/>
      <c r="AF756" s="209"/>
      <c r="AG756" s="209"/>
    </row>
    <row r="757" spans="1:33" ht="12" customHeight="1" x14ac:dyDescent="0.25">
      <c r="A757" s="209"/>
      <c r="B757" s="209"/>
      <c r="C757" s="209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  <c r="AA757" s="209"/>
      <c r="AB757" s="209"/>
      <c r="AC757" s="209"/>
      <c r="AD757" s="209"/>
      <c r="AE757" s="209"/>
      <c r="AF757" s="209"/>
      <c r="AG757" s="209"/>
    </row>
    <row r="758" spans="1:33" ht="12" customHeight="1" x14ac:dyDescent="0.25">
      <c r="A758" s="209"/>
      <c r="B758" s="209"/>
      <c r="C758" s="209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  <c r="AA758" s="209"/>
      <c r="AB758" s="209"/>
      <c r="AC758" s="209"/>
      <c r="AD758" s="209"/>
      <c r="AE758" s="209"/>
      <c r="AF758" s="209"/>
      <c r="AG758" s="209"/>
    </row>
    <row r="759" spans="1:33" ht="12" customHeight="1" x14ac:dyDescent="0.25">
      <c r="A759" s="209"/>
      <c r="B759" s="209"/>
      <c r="C759" s="209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  <c r="AA759" s="209"/>
      <c r="AB759" s="209"/>
      <c r="AC759" s="209"/>
      <c r="AD759" s="209"/>
      <c r="AE759" s="209"/>
      <c r="AF759" s="209"/>
      <c r="AG759" s="209"/>
    </row>
    <row r="760" spans="1:33" ht="12" customHeight="1" x14ac:dyDescent="0.25">
      <c r="A760" s="209"/>
      <c r="B760" s="209"/>
      <c r="C760" s="209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  <c r="AA760" s="209"/>
      <c r="AB760" s="209"/>
      <c r="AC760" s="209"/>
      <c r="AD760" s="209"/>
      <c r="AE760" s="209"/>
      <c r="AF760" s="209"/>
      <c r="AG760" s="209"/>
    </row>
    <row r="761" spans="1:33" ht="12" customHeight="1" x14ac:dyDescent="0.25">
      <c r="A761" s="209"/>
      <c r="B761" s="209"/>
      <c r="C761" s="209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  <c r="AA761" s="209"/>
      <c r="AB761" s="209"/>
      <c r="AC761" s="209"/>
      <c r="AD761" s="209"/>
      <c r="AE761" s="209"/>
      <c r="AF761" s="209"/>
      <c r="AG761" s="209"/>
    </row>
    <row r="762" spans="1:33" ht="12" customHeight="1" x14ac:dyDescent="0.25">
      <c r="A762" s="209"/>
      <c r="B762" s="209"/>
      <c r="C762" s="209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  <c r="AA762" s="209"/>
      <c r="AB762" s="209"/>
      <c r="AC762" s="209"/>
      <c r="AD762" s="209"/>
      <c r="AE762" s="209"/>
      <c r="AF762" s="209"/>
      <c r="AG762" s="209"/>
    </row>
    <row r="763" spans="1:33" ht="12" customHeight="1" x14ac:dyDescent="0.25">
      <c r="A763" s="209"/>
      <c r="B763" s="209"/>
      <c r="C763" s="209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  <c r="AA763" s="209"/>
      <c r="AB763" s="209"/>
      <c r="AC763" s="209"/>
      <c r="AD763" s="209"/>
      <c r="AE763" s="209"/>
      <c r="AF763" s="209"/>
      <c r="AG763" s="209"/>
    </row>
    <row r="764" spans="1:33" ht="12" customHeight="1" x14ac:dyDescent="0.25">
      <c r="A764" s="209"/>
      <c r="B764" s="209"/>
      <c r="C764" s="209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  <c r="AA764" s="209"/>
      <c r="AB764" s="209"/>
      <c r="AC764" s="209"/>
      <c r="AD764" s="209"/>
      <c r="AE764" s="209"/>
      <c r="AF764" s="209"/>
      <c r="AG764" s="209"/>
    </row>
    <row r="765" spans="1:33" ht="12" customHeight="1" x14ac:dyDescent="0.25">
      <c r="A765" s="209"/>
      <c r="B765" s="209"/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  <c r="AE765" s="209"/>
      <c r="AF765" s="209"/>
      <c r="AG765" s="209"/>
    </row>
    <row r="766" spans="1:33" ht="12" customHeight="1" x14ac:dyDescent="0.25">
      <c r="A766" s="209"/>
      <c r="B766" s="209"/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  <c r="AE766" s="209"/>
      <c r="AF766" s="209"/>
      <c r="AG766" s="209"/>
    </row>
    <row r="767" spans="1:33" ht="12" customHeight="1" x14ac:dyDescent="0.25">
      <c r="A767" s="209"/>
      <c r="B767" s="209"/>
      <c r="C767" s="209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  <c r="AA767" s="209"/>
      <c r="AB767" s="209"/>
      <c r="AC767" s="209"/>
      <c r="AD767" s="209"/>
      <c r="AE767" s="209"/>
      <c r="AF767" s="209"/>
      <c r="AG767" s="209"/>
    </row>
    <row r="768" spans="1:33" ht="12" customHeight="1" x14ac:dyDescent="0.25">
      <c r="A768" s="209"/>
      <c r="B768" s="209"/>
      <c r="C768" s="209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  <c r="AA768" s="209"/>
      <c r="AB768" s="209"/>
      <c r="AC768" s="209"/>
      <c r="AD768" s="209"/>
      <c r="AE768" s="209"/>
      <c r="AF768" s="209"/>
      <c r="AG768" s="209"/>
    </row>
    <row r="769" spans="1:33" ht="12" customHeight="1" x14ac:dyDescent="0.25">
      <c r="A769" s="209"/>
      <c r="B769" s="209"/>
      <c r="C769" s="209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  <c r="AA769" s="209"/>
      <c r="AB769" s="209"/>
      <c r="AC769" s="209"/>
      <c r="AD769" s="209"/>
      <c r="AE769" s="209"/>
      <c r="AF769" s="209"/>
      <c r="AG769" s="209"/>
    </row>
    <row r="770" spans="1:33" ht="12" customHeight="1" x14ac:dyDescent="0.25">
      <c r="A770" s="209"/>
      <c r="B770" s="209"/>
      <c r="C770" s="209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  <c r="AA770" s="209"/>
      <c r="AB770" s="209"/>
      <c r="AC770" s="209"/>
      <c r="AD770" s="209"/>
      <c r="AE770" s="209"/>
      <c r="AF770" s="209"/>
      <c r="AG770" s="209"/>
    </row>
    <row r="771" spans="1:33" ht="12" customHeight="1" x14ac:dyDescent="0.25">
      <c r="A771" s="209"/>
      <c r="B771" s="209"/>
      <c r="C771" s="209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  <c r="AA771" s="209"/>
      <c r="AB771" s="209"/>
      <c r="AC771" s="209"/>
      <c r="AD771" s="209"/>
      <c r="AE771" s="209"/>
      <c r="AF771" s="209"/>
      <c r="AG771" s="209"/>
    </row>
    <row r="772" spans="1:33" ht="12" customHeight="1" x14ac:dyDescent="0.25">
      <c r="A772" s="209"/>
      <c r="B772" s="209"/>
      <c r="C772" s="209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  <c r="AA772" s="209"/>
      <c r="AB772" s="209"/>
      <c r="AC772" s="209"/>
      <c r="AD772" s="209"/>
      <c r="AE772" s="209"/>
      <c r="AF772" s="209"/>
      <c r="AG772" s="209"/>
    </row>
    <row r="773" spans="1:33" ht="12" customHeight="1" x14ac:dyDescent="0.25">
      <c r="A773" s="209"/>
      <c r="B773" s="209"/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209"/>
      <c r="AD773" s="209"/>
      <c r="AE773" s="209"/>
      <c r="AF773" s="209"/>
      <c r="AG773" s="209"/>
    </row>
    <row r="774" spans="1:33" ht="12" customHeight="1" x14ac:dyDescent="0.25">
      <c r="A774" s="209"/>
      <c r="B774" s="209"/>
      <c r="C774" s="209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  <c r="AA774" s="209"/>
      <c r="AB774" s="209"/>
      <c r="AC774" s="209"/>
      <c r="AD774" s="209"/>
      <c r="AE774" s="209"/>
      <c r="AF774" s="209"/>
      <c r="AG774" s="209"/>
    </row>
    <row r="775" spans="1:33" ht="12" customHeight="1" x14ac:dyDescent="0.25">
      <c r="A775" s="209"/>
      <c r="B775" s="209"/>
      <c r="C775" s="209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  <c r="AA775" s="209"/>
      <c r="AB775" s="209"/>
      <c r="AC775" s="209"/>
      <c r="AD775" s="209"/>
      <c r="AE775" s="209"/>
      <c r="AF775" s="209"/>
      <c r="AG775" s="209"/>
    </row>
    <row r="776" spans="1:33" ht="12" customHeight="1" x14ac:dyDescent="0.25">
      <c r="A776" s="209"/>
      <c r="B776" s="209"/>
      <c r="C776" s="209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  <c r="AA776" s="209"/>
      <c r="AB776" s="209"/>
      <c r="AC776" s="209"/>
      <c r="AD776" s="209"/>
      <c r="AE776" s="209"/>
      <c r="AF776" s="209"/>
      <c r="AG776" s="209"/>
    </row>
    <row r="777" spans="1:33" ht="12" customHeight="1" x14ac:dyDescent="0.25">
      <c r="A777" s="209"/>
      <c r="B777" s="209"/>
      <c r="C777" s="209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  <c r="AA777" s="209"/>
      <c r="AB777" s="209"/>
      <c r="AC777" s="209"/>
      <c r="AD777" s="209"/>
      <c r="AE777" s="209"/>
      <c r="AF777" s="209"/>
      <c r="AG777" s="209"/>
    </row>
    <row r="778" spans="1:33" ht="12" customHeight="1" x14ac:dyDescent="0.25">
      <c r="A778" s="209"/>
      <c r="B778" s="209"/>
      <c r="C778" s="209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  <c r="AA778" s="209"/>
      <c r="AB778" s="209"/>
      <c r="AC778" s="209"/>
      <c r="AD778" s="209"/>
      <c r="AE778" s="209"/>
      <c r="AF778" s="209"/>
      <c r="AG778" s="209"/>
    </row>
    <row r="779" spans="1:33" ht="12" customHeight="1" x14ac:dyDescent="0.25">
      <c r="A779" s="209"/>
      <c r="B779" s="209"/>
      <c r="C779" s="209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  <c r="AA779" s="209"/>
      <c r="AB779" s="209"/>
      <c r="AC779" s="209"/>
      <c r="AD779" s="209"/>
      <c r="AE779" s="209"/>
      <c r="AF779" s="209"/>
      <c r="AG779" s="209"/>
    </row>
    <row r="780" spans="1:33" ht="12" customHeight="1" x14ac:dyDescent="0.25">
      <c r="A780" s="209"/>
      <c r="B780" s="209"/>
      <c r="C780" s="209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  <c r="AA780" s="209"/>
      <c r="AB780" s="209"/>
      <c r="AC780" s="209"/>
      <c r="AD780" s="209"/>
      <c r="AE780" s="209"/>
      <c r="AF780" s="209"/>
      <c r="AG780" s="209"/>
    </row>
    <row r="781" spans="1:33" ht="12" customHeight="1" x14ac:dyDescent="0.25">
      <c r="A781" s="209"/>
      <c r="B781" s="209"/>
      <c r="C781" s="209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  <c r="AA781" s="209"/>
      <c r="AB781" s="209"/>
      <c r="AC781" s="209"/>
      <c r="AD781" s="209"/>
      <c r="AE781" s="209"/>
      <c r="AF781" s="209"/>
      <c r="AG781" s="209"/>
    </row>
    <row r="782" spans="1:33" ht="12" customHeight="1" x14ac:dyDescent="0.25">
      <c r="A782" s="209"/>
      <c r="B782" s="209"/>
      <c r="C782" s="209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  <c r="AA782" s="209"/>
      <c r="AB782" s="209"/>
      <c r="AC782" s="209"/>
      <c r="AD782" s="209"/>
      <c r="AE782" s="209"/>
      <c r="AF782" s="209"/>
      <c r="AG782" s="209"/>
    </row>
    <row r="783" spans="1:33" ht="12" customHeight="1" x14ac:dyDescent="0.25">
      <c r="A783" s="209"/>
      <c r="B783" s="209"/>
      <c r="C783" s="209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  <c r="AA783" s="209"/>
      <c r="AB783" s="209"/>
      <c r="AC783" s="209"/>
      <c r="AD783" s="209"/>
      <c r="AE783" s="209"/>
      <c r="AF783" s="209"/>
      <c r="AG783" s="209"/>
    </row>
    <row r="784" spans="1:33" ht="12" customHeight="1" x14ac:dyDescent="0.25">
      <c r="A784" s="209"/>
      <c r="B784" s="209"/>
      <c r="C784" s="209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  <c r="AA784" s="209"/>
      <c r="AB784" s="209"/>
      <c r="AC784" s="209"/>
      <c r="AD784" s="209"/>
      <c r="AE784" s="209"/>
      <c r="AF784" s="209"/>
      <c r="AG784" s="209"/>
    </row>
    <row r="785" spans="1:33" ht="12" customHeight="1" x14ac:dyDescent="0.25">
      <c r="A785" s="209"/>
      <c r="B785" s="209"/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</row>
    <row r="786" spans="1:33" ht="12" customHeight="1" x14ac:dyDescent="0.25">
      <c r="A786" s="209"/>
      <c r="B786" s="209"/>
      <c r="C786" s="209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  <c r="AA786" s="209"/>
      <c r="AB786" s="209"/>
      <c r="AC786" s="209"/>
      <c r="AD786" s="209"/>
      <c r="AE786" s="209"/>
      <c r="AF786" s="209"/>
      <c r="AG786" s="209"/>
    </row>
    <row r="787" spans="1:33" ht="12" customHeight="1" x14ac:dyDescent="0.25">
      <c r="A787" s="209"/>
      <c r="B787" s="209"/>
      <c r="C787" s="209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  <c r="AA787" s="209"/>
      <c r="AB787" s="209"/>
      <c r="AC787" s="209"/>
      <c r="AD787" s="209"/>
      <c r="AE787" s="209"/>
      <c r="AF787" s="209"/>
      <c r="AG787" s="209"/>
    </row>
    <row r="788" spans="1:33" ht="12" customHeight="1" x14ac:dyDescent="0.25">
      <c r="A788" s="209"/>
      <c r="B788" s="209"/>
      <c r="C788" s="209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  <c r="AA788" s="209"/>
      <c r="AB788" s="209"/>
      <c r="AC788" s="209"/>
      <c r="AD788" s="209"/>
      <c r="AE788" s="209"/>
      <c r="AF788" s="209"/>
      <c r="AG788" s="209"/>
    </row>
    <row r="789" spans="1:33" ht="12" customHeight="1" x14ac:dyDescent="0.25">
      <c r="A789" s="209"/>
      <c r="B789" s="209"/>
      <c r="C789" s="209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  <c r="AA789" s="209"/>
      <c r="AB789" s="209"/>
      <c r="AC789" s="209"/>
      <c r="AD789" s="209"/>
      <c r="AE789" s="209"/>
      <c r="AF789" s="209"/>
      <c r="AG789" s="209"/>
    </row>
    <row r="790" spans="1:33" ht="12" customHeight="1" x14ac:dyDescent="0.25">
      <c r="A790" s="209"/>
      <c r="B790" s="209"/>
      <c r="C790" s="209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  <c r="AA790" s="209"/>
      <c r="AB790" s="209"/>
      <c r="AC790" s="209"/>
      <c r="AD790" s="209"/>
      <c r="AE790" s="209"/>
      <c r="AF790" s="209"/>
      <c r="AG790" s="209"/>
    </row>
    <row r="791" spans="1:33" ht="12" customHeight="1" x14ac:dyDescent="0.25">
      <c r="A791" s="209"/>
      <c r="B791" s="209"/>
      <c r="C791" s="209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  <c r="AA791" s="209"/>
      <c r="AB791" s="209"/>
      <c r="AC791" s="209"/>
      <c r="AD791" s="209"/>
      <c r="AE791" s="209"/>
      <c r="AF791" s="209"/>
      <c r="AG791" s="209"/>
    </row>
    <row r="792" spans="1:33" ht="12" customHeight="1" x14ac:dyDescent="0.25">
      <c r="A792" s="209"/>
      <c r="B792" s="209"/>
      <c r="C792" s="209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  <c r="AA792" s="209"/>
      <c r="AB792" s="209"/>
      <c r="AC792" s="209"/>
      <c r="AD792" s="209"/>
      <c r="AE792" s="209"/>
      <c r="AF792" s="209"/>
      <c r="AG792" s="209"/>
    </row>
    <row r="793" spans="1:33" ht="12" customHeight="1" x14ac:dyDescent="0.25">
      <c r="A793" s="209"/>
      <c r="B793" s="209"/>
      <c r="C793" s="209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  <c r="AA793" s="209"/>
      <c r="AB793" s="209"/>
      <c r="AC793" s="209"/>
      <c r="AD793" s="209"/>
      <c r="AE793" s="209"/>
      <c r="AF793" s="209"/>
      <c r="AG793" s="209"/>
    </row>
    <row r="794" spans="1:33" ht="12" customHeight="1" x14ac:dyDescent="0.25">
      <c r="A794" s="209"/>
      <c r="B794" s="209"/>
      <c r="C794" s="209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  <c r="AA794" s="209"/>
      <c r="AB794" s="209"/>
      <c r="AC794" s="209"/>
      <c r="AD794" s="209"/>
      <c r="AE794" s="209"/>
      <c r="AF794" s="209"/>
      <c r="AG794" s="209"/>
    </row>
    <row r="795" spans="1:33" ht="12" customHeight="1" x14ac:dyDescent="0.25">
      <c r="A795" s="209"/>
      <c r="B795" s="209"/>
      <c r="C795" s="209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  <c r="AA795" s="209"/>
      <c r="AB795" s="209"/>
      <c r="AC795" s="209"/>
      <c r="AD795" s="209"/>
      <c r="AE795" s="209"/>
      <c r="AF795" s="209"/>
      <c r="AG795" s="209"/>
    </row>
    <row r="796" spans="1:33" ht="12" customHeight="1" x14ac:dyDescent="0.25">
      <c r="A796" s="209"/>
      <c r="B796" s="209"/>
      <c r="C796" s="209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  <c r="AA796" s="209"/>
      <c r="AB796" s="209"/>
      <c r="AC796" s="209"/>
      <c r="AD796" s="209"/>
      <c r="AE796" s="209"/>
      <c r="AF796" s="209"/>
      <c r="AG796" s="209"/>
    </row>
    <row r="797" spans="1:33" ht="12" customHeight="1" x14ac:dyDescent="0.25">
      <c r="A797" s="209"/>
      <c r="B797" s="209"/>
      <c r="C797" s="209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  <c r="AA797" s="209"/>
      <c r="AB797" s="209"/>
      <c r="AC797" s="209"/>
      <c r="AD797" s="209"/>
      <c r="AE797" s="209"/>
      <c r="AF797" s="209"/>
      <c r="AG797" s="209"/>
    </row>
    <row r="798" spans="1:33" ht="12" customHeight="1" x14ac:dyDescent="0.25">
      <c r="A798" s="209"/>
      <c r="B798" s="209"/>
      <c r="C798" s="209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  <c r="AA798" s="209"/>
      <c r="AB798" s="209"/>
      <c r="AC798" s="209"/>
      <c r="AD798" s="209"/>
      <c r="AE798" s="209"/>
      <c r="AF798" s="209"/>
      <c r="AG798" s="209"/>
    </row>
    <row r="799" spans="1:33" ht="12" customHeight="1" x14ac:dyDescent="0.25">
      <c r="A799" s="209"/>
      <c r="B799" s="209"/>
      <c r="C799" s="209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  <c r="AA799" s="209"/>
      <c r="AB799" s="209"/>
      <c r="AC799" s="209"/>
      <c r="AD799" s="209"/>
      <c r="AE799" s="209"/>
      <c r="AF799" s="209"/>
      <c r="AG799" s="209"/>
    </row>
    <row r="800" spans="1:33" ht="12" customHeight="1" x14ac:dyDescent="0.25">
      <c r="A800" s="209"/>
      <c r="B800" s="209"/>
      <c r="C800" s="209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  <c r="AA800" s="209"/>
      <c r="AB800" s="209"/>
      <c r="AC800" s="209"/>
      <c r="AD800" s="209"/>
      <c r="AE800" s="209"/>
      <c r="AF800" s="209"/>
      <c r="AG800" s="209"/>
    </row>
    <row r="801" spans="1:33" ht="12" customHeight="1" x14ac:dyDescent="0.25">
      <c r="A801" s="209"/>
      <c r="B801" s="209"/>
      <c r="C801" s="209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  <c r="AA801" s="209"/>
      <c r="AB801" s="209"/>
      <c r="AC801" s="209"/>
      <c r="AD801" s="209"/>
      <c r="AE801" s="209"/>
      <c r="AF801" s="209"/>
      <c r="AG801" s="209"/>
    </row>
    <row r="802" spans="1:33" ht="12" customHeight="1" x14ac:dyDescent="0.25">
      <c r="A802" s="209"/>
      <c r="B802" s="209"/>
      <c r="C802" s="209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  <c r="AA802" s="209"/>
      <c r="AB802" s="209"/>
      <c r="AC802" s="209"/>
      <c r="AD802" s="209"/>
      <c r="AE802" s="209"/>
      <c r="AF802" s="209"/>
      <c r="AG802" s="209"/>
    </row>
    <row r="803" spans="1:33" ht="12" customHeight="1" x14ac:dyDescent="0.25">
      <c r="A803" s="209"/>
      <c r="B803" s="209"/>
      <c r="C803" s="209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  <c r="AA803" s="209"/>
      <c r="AB803" s="209"/>
      <c r="AC803" s="209"/>
      <c r="AD803" s="209"/>
      <c r="AE803" s="209"/>
      <c r="AF803" s="209"/>
      <c r="AG803" s="209"/>
    </row>
    <row r="804" spans="1:33" ht="12" customHeight="1" x14ac:dyDescent="0.25">
      <c r="A804" s="209"/>
      <c r="B804" s="209"/>
      <c r="C804" s="209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  <c r="AA804" s="209"/>
      <c r="AB804" s="209"/>
      <c r="AC804" s="209"/>
      <c r="AD804" s="209"/>
      <c r="AE804" s="209"/>
      <c r="AF804" s="209"/>
      <c r="AG804" s="209"/>
    </row>
    <row r="805" spans="1:33" ht="12" customHeight="1" x14ac:dyDescent="0.25">
      <c r="A805" s="209"/>
      <c r="B805" s="209"/>
      <c r="C805" s="209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  <c r="AA805" s="209"/>
      <c r="AB805" s="209"/>
      <c r="AC805" s="209"/>
      <c r="AD805" s="209"/>
      <c r="AE805" s="209"/>
      <c r="AF805" s="209"/>
      <c r="AG805" s="209"/>
    </row>
    <row r="806" spans="1:33" ht="12" customHeight="1" x14ac:dyDescent="0.25">
      <c r="A806" s="209"/>
      <c r="B806" s="209"/>
      <c r="C806" s="209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  <c r="AA806" s="209"/>
      <c r="AB806" s="209"/>
      <c r="AC806" s="209"/>
      <c r="AD806" s="209"/>
      <c r="AE806" s="209"/>
      <c r="AF806" s="209"/>
      <c r="AG806" s="209"/>
    </row>
    <row r="807" spans="1:33" ht="12" customHeight="1" x14ac:dyDescent="0.25">
      <c r="A807" s="209"/>
      <c r="B807" s="209"/>
      <c r="C807" s="209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  <c r="AA807" s="209"/>
      <c r="AB807" s="209"/>
      <c r="AC807" s="209"/>
      <c r="AD807" s="209"/>
      <c r="AE807" s="209"/>
      <c r="AF807" s="209"/>
      <c r="AG807" s="209"/>
    </row>
    <row r="808" spans="1:33" ht="12" customHeight="1" x14ac:dyDescent="0.25">
      <c r="A808" s="209"/>
      <c r="B808" s="209"/>
      <c r="C808" s="209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  <c r="AA808" s="209"/>
      <c r="AB808" s="209"/>
      <c r="AC808" s="209"/>
      <c r="AD808" s="209"/>
      <c r="AE808" s="209"/>
      <c r="AF808" s="209"/>
      <c r="AG808" s="209"/>
    </row>
    <row r="809" spans="1:33" ht="12" customHeight="1" x14ac:dyDescent="0.25">
      <c r="A809" s="209"/>
      <c r="B809" s="209"/>
      <c r="C809" s="209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  <c r="AA809" s="209"/>
      <c r="AB809" s="209"/>
      <c r="AC809" s="209"/>
      <c r="AD809" s="209"/>
      <c r="AE809" s="209"/>
      <c r="AF809" s="209"/>
      <c r="AG809" s="209"/>
    </row>
    <row r="810" spans="1:33" ht="12" customHeight="1" x14ac:dyDescent="0.25">
      <c r="A810" s="209"/>
      <c r="B810" s="209"/>
      <c r="C810" s="209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  <c r="AA810" s="209"/>
      <c r="AB810" s="209"/>
      <c r="AC810" s="209"/>
      <c r="AD810" s="209"/>
      <c r="AE810" s="209"/>
      <c r="AF810" s="209"/>
      <c r="AG810" s="209"/>
    </row>
    <row r="811" spans="1:33" ht="12" customHeight="1" x14ac:dyDescent="0.25">
      <c r="A811" s="209"/>
      <c r="B811" s="209"/>
      <c r="C811" s="209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  <c r="AA811" s="209"/>
      <c r="AB811" s="209"/>
      <c r="AC811" s="209"/>
      <c r="AD811" s="209"/>
      <c r="AE811" s="209"/>
      <c r="AF811" s="209"/>
      <c r="AG811" s="209"/>
    </row>
    <row r="812" spans="1:33" ht="12" customHeight="1" x14ac:dyDescent="0.25">
      <c r="A812" s="209"/>
      <c r="B812" s="209"/>
      <c r="C812" s="209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  <c r="AA812" s="209"/>
      <c r="AB812" s="209"/>
      <c r="AC812" s="209"/>
      <c r="AD812" s="209"/>
      <c r="AE812" s="209"/>
      <c r="AF812" s="209"/>
      <c r="AG812" s="209"/>
    </row>
    <row r="813" spans="1:33" ht="12" customHeight="1" x14ac:dyDescent="0.25">
      <c r="A813" s="209"/>
      <c r="B813" s="209"/>
      <c r="C813" s="209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  <c r="AA813" s="209"/>
      <c r="AB813" s="209"/>
      <c r="AC813" s="209"/>
      <c r="AD813" s="209"/>
      <c r="AE813" s="209"/>
      <c r="AF813" s="209"/>
      <c r="AG813" s="209"/>
    </row>
    <row r="814" spans="1:33" ht="12" customHeight="1" x14ac:dyDescent="0.25">
      <c r="A814" s="209"/>
      <c r="B814" s="209"/>
      <c r="C814" s="209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  <c r="AA814" s="209"/>
      <c r="AB814" s="209"/>
      <c r="AC814" s="209"/>
      <c r="AD814" s="209"/>
      <c r="AE814" s="209"/>
      <c r="AF814" s="209"/>
      <c r="AG814" s="209"/>
    </row>
    <row r="815" spans="1:33" ht="12" customHeight="1" x14ac:dyDescent="0.25">
      <c r="A815" s="209"/>
      <c r="B815" s="209"/>
      <c r="C815" s="209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  <c r="AA815" s="209"/>
      <c r="AB815" s="209"/>
      <c r="AC815" s="209"/>
      <c r="AD815" s="209"/>
      <c r="AE815" s="209"/>
      <c r="AF815" s="209"/>
      <c r="AG815" s="209"/>
    </row>
    <row r="816" spans="1:33" ht="12" customHeight="1" x14ac:dyDescent="0.25">
      <c r="A816" s="209"/>
      <c r="B816" s="209"/>
      <c r="C816" s="209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  <c r="AA816" s="209"/>
      <c r="AB816" s="209"/>
      <c r="AC816" s="209"/>
      <c r="AD816" s="209"/>
      <c r="AE816" s="209"/>
      <c r="AF816" s="209"/>
      <c r="AG816" s="209"/>
    </row>
    <row r="817" spans="1:33" ht="12" customHeight="1" x14ac:dyDescent="0.25">
      <c r="A817" s="209"/>
      <c r="B817" s="209"/>
      <c r="C817" s="209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  <c r="AA817" s="209"/>
      <c r="AB817" s="209"/>
      <c r="AC817" s="209"/>
      <c r="AD817" s="209"/>
      <c r="AE817" s="209"/>
      <c r="AF817" s="209"/>
      <c r="AG817" s="209"/>
    </row>
    <row r="818" spans="1:33" ht="12" customHeight="1" x14ac:dyDescent="0.25">
      <c r="A818" s="209"/>
      <c r="B818" s="209"/>
      <c r="C818" s="209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  <c r="AA818" s="209"/>
      <c r="AB818" s="209"/>
      <c r="AC818" s="209"/>
      <c r="AD818" s="209"/>
      <c r="AE818" s="209"/>
      <c r="AF818" s="209"/>
      <c r="AG818" s="209"/>
    </row>
    <row r="819" spans="1:33" ht="12" customHeight="1" x14ac:dyDescent="0.25">
      <c r="A819" s="209"/>
      <c r="B819" s="209"/>
      <c r="C819" s="209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  <c r="AA819" s="209"/>
      <c r="AB819" s="209"/>
      <c r="AC819" s="209"/>
      <c r="AD819" s="209"/>
      <c r="AE819" s="209"/>
      <c r="AF819" s="209"/>
      <c r="AG819" s="209"/>
    </row>
    <row r="820" spans="1:33" ht="12" customHeight="1" x14ac:dyDescent="0.25">
      <c r="A820" s="209"/>
      <c r="B820" s="209"/>
      <c r="C820" s="209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  <c r="AA820" s="209"/>
      <c r="AB820" s="209"/>
      <c r="AC820" s="209"/>
      <c r="AD820" s="209"/>
      <c r="AE820" s="209"/>
      <c r="AF820" s="209"/>
      <c r="AG820" s="209"/>
    </row>
    <row r="821" spans="1:33" ht="12" customHeight="1" x14ac:dyDescent="0.25">
      <c r="A821" s="209"/>
      <c r="B821" s="209"/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</row>
    <row r="822" spans="1:33" ht="12" customHeight="1" x14ac:dyDescent="0.25">
      <c r="A822" s="209"/>
      <c r="B822" s="209"/>
      <c r="C822" s="209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  <c r="AA822" s="209"/>
      <c r="AB822" s="209"/>
      <c r="AC822" s="209"/>
      <c r="AD822" s="209"/>
      <c r="AE822" s="209"/>
      <c r="AF822" s="209"/>
      <c r="AG822" s="209"/>
    </row>
    <row r="823" spans="1:33" ht="12" customHeight="1" x14ac:dyDescent="0.25">
      <c r="A823" s="209"/>
      <c r="B823" s="209"/>
      <c r="C823" s="209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  <c r="AA823" s="209"/>
      <c r="AB823" s="209"/>
      <c r="AC823" s="209"/>
      <c r="AD823" s="209"/>
      <c r="AE823" s="209"/>
      <c r="AF823" s="209"/>
      <c r="AG823" s="209"/>
    </row>
    <row r="824" spans="1:33" ht="12" customHeight="1" x14ac:dyDescent="0.25">
      <c r="A824" s="209"/>
      <c r="B824" s="209"/>
      <c r="C824" s="209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  <c r="AA824" s="209"/>
      <c r="AB824" s="209"/>
      <c r="AC824" s="209"/>
      <c r="AD824" s="209"/>
      <c r="AE824" s="209"/>
      <c r="AF824" s="209"/>
      <c r="AG824" s="209"/>
    </row>
    <row r="825" spans="1:33" ht="12" customHeight="1" x14ac:dyDescent="0.25">
      <c r="A825" s="209"/>
      <c r="B825" s="209"/>
      <c r="C825" s="209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  <c r="AA825" s="209"/>
      <c r="AB825" s="209"/>
      <c r="AC825" s="209"/>
      <c r="AD825" s="209"/>
      <c r="AE825" s="209"/>
      <c r="AF825" s="209"/>
      <c r="AG825" s="209"/>
    </row>
    <row r="826" spans="1:33" ht="12" customHeight="1" x14ac:dyDescent="0.25">
      <c r="A826" s="209"/>
      <c r="B826" s="209"/>
      <c r="C826" s="209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  <c r="AA826" s="209"/>
      <c r="AB826" s="209"/>
      <c r="AC826" s="209"/>
      <c r="AD826" s="209"/>
      <c r="AE826" s="209"/>
      <c r="AF826" s="209"/>
      <c r="AG826" s="209"/>
    </row>
    <row r="827" spans="1:33" ht="12" customHeight="1" x14ac:dyDescent="0.25">
      <c r="A827" s="209"/>
      <c r="B827" s="209"/>
      <c r="C827" s="209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  <c r="AA827" s="209"/>
      <c r="AB827" s="209"/>
      <c r="AC827" s="209"/>
      <c r="AD827" s="209"/>
      <c r="AE827" s="209"/>
      <c r="AF827" s="209"/>
      <c r="AG827" s="209"/>
    </row>
    <row r="828" spans="1:33" ht="12" customHeight="1" x14ac:dyDescent="0.25">
      <c r="A828" s="209"/>
      <c r="B828" s="209"/>
      <c r="C828" s="209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  <c r="AA828" s="209"/>
      <c r="AB828" s="209"/>
      <c r="AC828" s="209"/>
      <c r="AD828" s="209"/>
      <c r="AE828" s="209"/>
      <c r="AF828" s="209"/>
      <c r="AG828" s="209"/>
    </row>
    <row r="829" spans="1:33" ht="12" customHeight="1" x14ac:dyDescent="0.25">
      <c r="A829" s="209"/>
      <c r="B829" s="209"/>
      <c r="C829" s="209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  <c r="AA829" s="209"/>
      <c r="AB829" s="209"/>
      <c r="AC829" s="209"/>
      <c r="AD829" s="209"/>
      <c r="AE829" s="209"/>
      <c r="AF829" s="209"/>
      <c r="AG829" s="209"/>
    </row>
    <row r="830" spans="1:33" ht="12" customHeight="1" x14ac:dyDescent="0.25">
      <c r="A830" s="209"/>
      <c r="B830" s="209"/>
      <c r="C830" s="209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  <c r="AA830" s="209"/>
      <c r="AB830" s="209"/>
      <c r="AC830" s="209"/>
      <c r="AD830" s="209"/>
      <c r="AE830" s="209"/>
      <c r="AF830" s="209"/>
      <c r="AG830" s="209"/>
    </row>
    <row r="831" spans="1:33" ht="12" customHeight="1" x14ac:dyDescent="0.25">
      <c r="A831" s="209"/>
      <c r="B831" s="209"/>
      <c r="C831" s="209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  <c r="AA831" s="209"/>
      <c r="AB831" s="209"/>
      <c r="AC831" s="209"/>
      <c r="AD831" s="209"/>
      <c r="AE831" s="209"/>
      <c r="AF831" s="209"/>
      <c r="AG831" s="209"/>
    </row>
    <row r="832" spans="1:33" ht="12" customHeight="1" x14ac:dyDescent="0.25">
      <c r="A832" s="209"/>
      <c r="B832" s="209"/>
      <c r="C832" s="209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  <c r="AA832" s="209"/>
      <c r="AB832" s="209"/>
      <c r="AC832" s="209"/>
      <c r="AD832" s="209"/>
      <c r="AE832" s="209"/>
      <c r="AF832" s="209"/>
      <c r="AG832" s="209"/>
    </row>
    <row r="833" spans="1:33" ht="12" customHeight="1" x14ac:dyDescent="0.25">
      <c r="A833" s="209"/>
      <c r="B833" s="209"/>
      <c r="C833" s="209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  <c r="AA833" s="209"/>
      <c r="AB833" s="209"/>
      <c r="AC833" s="209"/>
      <c r="AD833" s="209"/>
      <c r="AE833" s="209"/>
      <c r="AF833" s="209"/>
      <c r="AG833" s="209"/>
    </row>
    <row r="834" spans="1:33" ht="12" customHeight="1" x14ac:dyDescent="0.25">
      <c r="A834" s="209"/>
      <c r="B834" s="209"/>
      <c r="C834" s="209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  <c r="AA834" s="209"/>
      <c r="AB834" s="209"/>
      <c r="AC834" s="209"/>
      <c r="AD834" s="209"/>
      <c r="AE834" s="209"/>
      <c r="AF834" s="209"/>
      <c r="AG834" s="209"/>
    </row>
    <row r="835" spans="1:33" ht="12" customHeight="1" x14ac:dyDescent="0.25">
      <c r="A835" s="209"/>
      <c r="B835" s="209"/>
      <c r="C835" s="209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  <c r="AA835" s="209"/>
      <c r="AB835" s="209"/>
      <c r="AC835" s="209"/>
      <c r="AD835" s="209"/>
      <c r="AE835" s="209"/>
      <c r="AF835" s="209"/>
      <c r="AG835" s="209"/>
    </row>
    <row r="836" spans="1:33" ht="12" customHeight="1" x14ac:dyDescent="0.25">
      <c r="A836" s="209"/>
      <c r="B836" s="209"/>
      <c r="C836" s="209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  <c r="AA836" s="209"/>
      <c r="AB836" s="209"/>
      <c r="AC836" s="209"/>
      <c r="AD836" s="209"/>
      <c r="AE836" s="209"/>
      <c r="AF836" s="209"/>
      <c r="AG836" s="209"/>
    </row>
    <row r="837" spans="1:33" ht="12" customHeight="1" x14ac:dyDescent="0.25">
      <c r="A837" s="209"/>
      <c r="B837" s="209"/>
      <c r="C837" s="209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  <c r="AA837" s="209"/>
      <c r="AB837" s="209"/>
      <c r="AC837" s="209"/>
      <c r="AD837" s="209"/>
      <c r="AE837" s="209"/>
      <c r="AF837" s="209"/>
      <c r="AG837" s="209"/>
    </row>
    <row r="838" spans="1:33" ht="12" customHeight="1" x14ac:dyDescent="0.25">
      <c r="A838" s="209"/>
      <c r="B838" s="209"/>
      <c r="C838" s="209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  <c r="AA838" s="209"/>
      <c r="AB838" s="209"/>
      <c r="AC838" s="209"/>
      <c r="AD838" s="209"/>
      <c r="AE838" s="209"/>
      <c r="AF838" s="209"/>
      <c r="AG838" s="209"/>
    </row>
    <row r="839" spans="1:33" ht="12" customHeight="1" x14ac:dyDescent="0.25">
      <c r="A839" s="209"/>
      <c r="B839" s="209"/>
      <c r="C839" s="209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  <c r="AA839" s="209"/>
      <c r="AB839" s="209"/>
      <c r="AC839" s="209"/>
      <c r="AD839" s="209"/>
      <c r="AE839" s="209"/>
      <c r="AF839" s="209"/>
      <c r="AG839" s="209"/>
    </row>
    <row r="840" spans="1:33" ht="12" customHeight="1" x14ac:dyDescent="0.25">
      <c r="A840" s="209"/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  <c r="AB840" s="209"/>
      <c r="AC840" s="209"/>
      <c r="AD840" s="209"/>
      <c r="AE840" s="209"/>
      <c r="AF840" s="209"/>
      <c r="AG840" s="209"/>
    </row>
    <row r="841" spans="1:33" ht="12" customHeight="1" x14ac:dyDescent="0.25">
      <c r="A841" s="209"/>
      <c r="B841" s="209"/>
      <c r="C841" s="209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  <c r="AA841" s="209"/>
      <c r="AB841" s="209"/>
      <c r="AC841" s="209"/>
      <c r="AD841" s="209"/>
      <c r="AE841" s="209"/>
      <c r="AF841" s="209"/>
      <c r="AG841" s="209"/>
    </row>
    <row r="842" spans="1:33" ht="12" customHeight="1" x14ac:dyDescent="0.25">
      <c r="A842" s="209"/>
      <c r="B842" s="209"/>
      <c r="C842" s="209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  <c r="AA842" s="209"/>
      <c r="AB842" s="209"/>
      <c r="AC842" s="209"/>
      <c r="AD842" s="209"/>
      <c r="AE842" s="209"/>
      <c r="AF842" s="209"/>
      <c r="AG842" s="209"/>
    </row>
    <row r="843" spans="1:33" ht="12" customHeight="1" x14ac:dyDescent="0.25">
      <c r="A843" s="209"/>
      <c r="B843" s="209"/>
      <c r="C843" s="209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  <c r="AA843" s="209"/>
      <c r="AB843" s="209"/>
      <c r="AC843" s="209"/>
      <c r="AD843" s="209"/>
      <c r="AE843" s="209"/>
      <c r="AF843" s="209"/>
      <c r="AG843" s="209"/>
    </row>
    <row r="844" spans="1:33" ht="12" customHeight="1" x14ac:dyDescent="0.25">
      <c r="A844" s="209"/>
      <c r="B844" s="209"/>
      <c r="C844" s="209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  <c r="AA844" s="209"/>
      <c r="AB844" s="209"/>
      <c r="AC844" s="209"/>
      <c r="AD844" s="209"/>
      <c r="AE844" s="209"/>
      <c r="AF844" s="209"/>
      <c r="AG844" s="209"/>
    </row>
    <row r="845" spans="1:33" ht="12" customHeight="1" x14ac:dyDescent="0.25">
      <c r="A845" s="209"/>
      <c r="B845" s="209"/>
      <c r="C845" s="209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  <c r="AA845" s="209"/>
      <c r="AB845" s="209"/>
      <c r="AC845" s="209"/>
      <c r="AD845" s="209"/>
      <c r="AE845" s="209"/>
      <c r="AF845" s="209"/>
      <c r="AG845" s="209"/>
    </row>
    <row r="846" spans="1:33" ht="12" customHeight="1" x14ac:dyDescent="0.25">
      <c r="A846" s="209"/>
      <c r="B846" s="209"/>
      <c r="C846" s="209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  <c r="AA846" s="209"/>
      <c r="AB846" s="209"/>
      <c r="AC846" s="209"/>
      <c r="AD846" s="209"/>
      <c r="AE846" s="209"/>
      <c r="AF846" s="209"/>
      <c r="AG846" s="209"/>
    </row>
    <row r="847" spans="1:33" ht="12" customHeight="1" x14ac:dyDescent="0.25">
      <c r="A847" s="209"/>
      <c r="B847" s="209"/>
      <c r="C847" s="209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  <c r="AA847" s="209"/>
      <c r="AB847" s="209"/>
      <c r="AC847" s="209"/>
      <c r="AD847" s="209"/>
      <c r="AE847" s="209"/>
      <c r="AF847" s="209"/>
      <c r="AG847" s="209"/>
    </row>
    <row r="848" spans="1:33" ht="12" customHeight="1" x14ac:dyDescent="0.25">
      <c r="A848" s="209"/>
      <c r="B848" s="209"/>
      <c r="C848" s="209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  <c r="AA848" s="209"/>
      <c r="AB848" s="209"/>
      <c r="AC848" s="209"/>
      <c r="AD848" s="209"/>
      <c r="AE848" s="209"/>
      <c r="AF848" s="209"/>
      <c r="AG848" s="209"/>
    </row>
    <row r="849" spans="1:33" ht="12" customHeight="1" x14ac:dyDescent="0.25">
      <c r="A849" s="209"/>
      <c r="B849" s="209"/>
      <c r="C849" s="209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  <c r="AA849" s="209"/>
      <c r="AB849" s="209"/>
      <c r="AC849" s="209"/>
      <c r="AD849" s="209"/>
      <c r="AE849" s="209"/>
      <c r="AF849" s="209"/>
      <c r="AG849" s="209"/>
    </row>
    <row r="850" spans="1:33" ht="12" customHeight="1" x14ac:dyDescent="0.25">
      <c r="A850" s="209"/>
      <c r="B850" s="209"/>
      <c r="C850" s="209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  <c r="AA850" s="209"/>
      <c r="AB850" s="209"/>
      <c r="AC850" s="209"/>
      <c r="AD850" s="209"/>
      <c r="AE850" s="209"/>
      <c r="AF850" s="209"/>
      <c r="AG850" s="209"/>
    </row>
    <row r="851" spans="1:33" ht="12" customHeight="1" x14ac:dyDescent="0.25">
      <c r="A851" s="209"/>
      <c r="B851" s="209"/>
      <c r="C851" s="209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  <c r="AA851" s="209"/>
      <c r="AB851" s="209"/>
      <c r="AC851" s="209"/>
      <c r="AD851" s="209"/>
      <c r="AE851" s="209"/>
      <c r="AF851" s="209"/>
      <c r="AG851" s="209"/>
    </row>
    <row r="852" spans="1:33" ht="12" customHeight="1" x14ac:dyDescent="0.25">
      <c r="A852" s="209"/>
      <c r="B852" s="209"/>
      <c r="C852" s="209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  <c r="AA852" s="209"/>
      <c r="AB852" s="209"/>
      <c r="AC852" s="209"/>
      <c r="AD852" s="209"/>
      <c r="AE852" s="209"/>
      <c r="AF852" s="209"/>
      <c r="AG852" s="209"/>
    </row>
    <row r="853" spans="1:33" ht="12" customHeight="1" x14ac:dyDescent="0.25">
      <c r="A853" s="209"/>
      <c r="B853" s="209"/>
      <c r="C853" s="209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  <c r="AA853" s="209"/>
      <c r="AB853" s="209"/>
      <c r="AC853" s="209"/>
      <c r="AD853" s="209"/>
      <c r="AE853" s="209"/>
      <c r="AF853" s="209"/>
      <c r="AG853" s="209"/>
    </row>
    <row r="854" spans="1:33" ht="12" customHeight="1" x14ac:dyDescent="0.25">
      <c r="A854" s="209"/>
      <c r="B854" s="209"/>
      <c r="C854" s="209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  <c r="AA854" s="209"/>
      <c r="AB854" s="209"/>
      <c r="AC854" s="209"/>
      <c r="AD854" s="209"/>
      <c r="AE854" s="209"/>
      <c r="AF854" s="209"/>
      <c r="AG854" s="209"/>
    </row>
    <row r="855" spans="1:33" ht="12" customHeight="1" x14ac:dyDescent="0.25">
      <c r="A855" s="209"/>
      <c r="B855" s="209"/>
      <c r="C855" s="209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  <c r="AA855" s="209"/>
      <c r="AB855" s="209"/>
      <c r="AC855" s="209"/>
      <c r="AD855" s="209"/>
      <c r="AE855" s="209"/>
      <c r="AF855" s="209"/>
      <c r="AG855" s="209"/>
    </row>
    <row r="856" spans="1:33" ht="12" customHeight="1" x14ac:dyDescent="0.25">
      <c r="A856" s="209"/>
      <c r="B856" s="209"/>
      <c r="C856" s="209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  <c r="AA856" s="209"/>
      <c r="AB856" s="209"/>
      <c r="AC856" s="209"/>
      <c r="AD856" s="209"/>
      <c r="AE856" s="209"/>
      <c r="AF856" s="209"/>
      <c r="AG856" s="209"/>
    </row>
    <row r="857" spans="1:33" ht="12" customHeight="1" x14ac:dyDescent="0.25">
      <c r="A857" s="209"/>
      <c r="B857" s="209"/>
      <c r="C857" s="209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  <c r="AA857" s="209"/>
      <c r="AB857" s="209"/>
      <c r="AC857" s="209"/>
      <c r="AD857" s="209"/>
      <c r="AE857" s="209"/>
      <c r="AF857" s="209"/>
      <c r="AG857" s="209"/>
    </row>
    <row r="858" spans="1:33" ht="12" customHeight="1" x14ac:dyDescent="0.25">
      <c r="A858" s="209"/>
      <c r="B858" s="209"/>
      <c r="C858" s="209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  <c r="AA858" s="209"/>
      <c r="AB858" s="209"/>
      <c r="AC858" s="209"/>
      <c r="AD858" s="209"/>
      <c r="AE858" s="209"/>
      <c r="AF858" s="209"/>
      <c r="AG858" s="209"/>
    </row>
    <row r="859" spans="1:33" ht="12" customHeight="1" x14ac:dyDescent="0.25">
      <c r="A859" s="209"/>
      <c r="B859" s="209"/>
      <c r="C859" s="209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  <c r="AA859" s="209"/>
      <c r="AB859" s="209"/>
      <c r="AC859" s="209"/>
      <c r="AD859" s="209"/>
      <c r="AE859" s="209"/>
      <c r="AF859" s="209"/>
      <c r="AG859" s="209"/>
    </row>
    <row r="860" spans="1:33" ht="12" customHeight="1" x14ac:dyDescent="0.25">
      <c r="A860" s="209"/>
      <c r="B860" s="209"/>
      <c r="C860" s="209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  <c r="AA860" s="209"/>
      <c r="AB860" s="209"/>
      <c r="AC860" s="209"/>
      <c r="AD860" s="209"/>
      <c r="AE860" s="209"/>
      <c r="AF860" s="209"/>
      <c r="AG860" s="209"/>
    </row>
    <row r="861" spans="1:33" ht="12" customHeight="1" x14ac:dyDescent="0.25">
      <c r="A861" s="209"/>
      <c r="B861" s="209"/>
      <c r="C861" s="209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  <c r="AA861" s="209"/>
      <c r="AB861" s="209"/>
      <c r="AC861" s="209"/>
      <c r="AD861" s="209"/>
      <c r="AE861" s="209"/>
      <c r="AF861" s="209"/>
      <c r="AG861" s="209"/>
    </row>
    <row r="862" spans="1:33" ht="12" customHeight="1" x14ac:dyDescent="0.25">
      <c r="A862" s="209"/>
      <c r="B862" s="209"/>
      <c r="C862" s="209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  <c r="AA862" s="209"/>
      <c r="AB862" s="209"/>
      <c r="AC862" s="209"/>
      <c r="AD862" s="209"/>
      <c r="AE862" s="209"/>
      <c r="AF862" s="209"/>
      <c r="AG862" s="209"/>
    </row>
    <row r="863" spans="1:33" ht="12" customHeight="1" x14ac:dyDescent="0.25">
      <c r="A863" s="209"/>
      <c r="B863" s="209"/>
      <c r="C863" s="209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  <c r="AA863" s="209"/>
      <c r="AB863" s="209"/>
      <c r="AC863" s="209"/>
      <c r="AD863" s="209"/>
      <c r="AE863" s="209"/>
      <c r="AF863" s="209"/>
      <c r="AG863" s="209"/>
    </row>
    <row r="864" spans="1:33" ht="12" customHeight="1" x14ac:dyDescent="0.25">
      <c r="A864" s="209"/>
      <c r="B864" s="209"/>
      <c r="C864" s="209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  <c r="AA864" s="209"/>
      <c r="AB864" s="209"/>
      <c r="AC864" s="209"/>
      <c r="AD864" s="209"/>
      <c r="AE864" s="209"/>
      <c r="AF864" s="209"/>
      <c r="AG864" s="209"/>
    </row>
    <row r="865" spans="1:33" ht="12" customHeight="1" x14ac:dyDescent="0.25">
      <c r="A865" s="209"/>
      <c r="B865" s="209"/>
      <c r="C865" s="209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  <c r="AA865" s="209"/>
      <c r="AB865" s="209"/>
      <c r="AC865" s="209"/>
      <c r="AD865" s="209"/>
      <c r="AE865" s="209"/>
      <c r="AF865" s="209"/>
      <c r="AG865" s="209"/>
    </row>
    <row r="866" spans="1:33" ht="12" customHeight="1" x14ac:dyDescent="0.25">
      <c r="A866" s="209"/>
      <c r="B866" s="209"/>
      <c r="C866" s="209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  <c r="AA866" s="209"/>
      <c r="AB866" s="209"/>
      <c r="AC866" s="209"/>
      <c r="AD866" s="209"/>
      <c r="AE866" s="209"/>
      <c r="AF866" s="209"/>
      <c r="AG866" s="209"/>
    </row>
    <row r="867" spans="1:33" ht="12" customHeight="1" x14ac:dyDescent="0.25">
      <c r="A867" s="209"/>
      <c r="B867" s="209"/>
      <c r="C867" s="209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  <c r="AA867" s="209"/>
      <c r="AB867" s="209"/>
      <c r="AC867" s="209"/>
      <c r="AD867" s="209"/>
      <c r="AE867" s="209"/>
      <c r="AF867" s="209"/>
      <c r="AG867" s="209"/>
    </row>
    <row r="868" spans="1:33" ht="12" customHeight="1" x14ac:dyDescent="0.25">
      <c r="A868" s="209"/>
      <c r="B868" s="209"/>
      <c r="C868" s="209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  <c r="AA868" s="209"/>
      <c r="AB868" s="209"/>
      <c r="AC868" s="209"/>
      <c r="AD868" s="209"/>
      <c r="AE868" s="209"/>
      <c r="AF868" s="209"/>
      <c r="AG868" s="209"/>
    </row>
    <row r="869" spans="1:33" ht="12" customHeight="1" x14ac:dyDescent="0.25">
      <c r="A869" s="209"/>
      <c r="B869" s="209"/>
      <c r="C869" s="209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  <c r="AA869" s="209"/>
      <c r="AB869" s="209"/>
      <c r="AC869" s="209"/>
      <c r="AD869" s="209"/>
      <c r="AE869" s="209"/>
      <c r="AF869" s="209"/>
      <c r="AG869" s="209"/>
    </row>
    <row r="870" spans="1:33" ht="12" customHeight="1" x14ac:dyDescent="0.25">
      <c r="A870" s="209"/>
      <c r="B870" s="209"/>
      <c r="C870" s="209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  <c r="AA870" s="209"/>
      <c r="AB870" s="209"/>
      <c r="AC870" s="209"/>
      <c r="AD870" s="209"/>
      <c r="AE870" s="209"/>
      <c r="AF870" s="209"/>
      <c r="AG870" s="209"/>
    </row>
    <row r="871" spans="1:33" ht="12" customHeight="1" x14ac:dyDescent="0.25">
      <c r="A871" s="209"/>
      <c r="B871" s="209"/>
      <c r="C871" s="209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  <c r="AA871" s="209"/>
      <c r="AB871" s="209"/>
      <c r="AC871" s="209"/>
      <c r="AD871" s="209"/>
      <c r="AE871" s="209"/>
      <c r="AF871" s="209"/>
      <c r="AG871" s="209"/>
    </row>
    <row r="872" spans="1:33" ht="12" customHeight="1" x14ac:dyDescent="0.25">
      <c r="A872" s="209"/>
      <c r="B872" s="209"/>
      <c r="C872" s="209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  <c r="AA872" s="209"/>
      <c r="AB872" s="209"/>
      <c r="AC872" s="209"/>
      <c r="AD872" s="209"/>
      <c r="AE872" s="209"/>
      <c r="AF872" s="209"/>
      <c r="AG872" s="209"/>
    </row>
    <row r="873" spans="1:33" ht="12" customHeight="1" x14ac:dyDescent="0.25">
      <c r="A873" s="209"/>
      <c r="B873" s="209"/>
      <c r="C873" s="209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  <c r="AA873" s="209"/>
      <c r="AB873" s="209"/>
      <c r="AC873" s="209"/>
      <c r="AD873" s="209"/>
      <c r="AE873" s="209"/>
      <c r="AF873" s="209"/>
      <c r="AG873" s="209"/>
    </row>
    <row r="874" spans="1:33" ht="12" customHeight="1" x14ac:dyDescent="0.25">
      <c r="A874" s="209"/>
      <c r="B874" s="209"/>
      <c r="C874" s="209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  <c r="AA874" s="209"/>
      <c r="AB874" s="209"/>
      <c r="AC874" s="209"/>
      <c r="AD874" s="209"/>
      <c r="AE874" s="209"/>
      <c r="AF874" s="209"/>
      <c r="AG874" s="209"/>
    </row>
    <row r="875" spans="1:33" ht="12" customHeight="1" x14ac:dyDescent="0.25">
      <c r="A875" s="209"/>
      <c r="B875" s="209"/>
      <c r="C875" s="209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  <c r="AA875" s="209"/>
      <c r="AB875" s="209"/>
      <c r="AC875" s="209"/>
      <c r="AD875" s="209"/>
      <c r="AE875" s="209"/>
      <c r="AF875" s="209"/>
      <c r="AG875" s="209"/>
    </row>
    <row r="876" spans="1:33" ht="12" customHeight="1" x14ac:dyDescent="0.25">
      <c r="A876" s="209"/>
      <c r="B876" s="209"/>
      <c r="C876" s="209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  <c r="AA876" s="209"/>
      <c r="AB876" s="209"/>
      <c r="AC876" s="209"/>
      <c r="AD876" s="209"/>
      <c r="AE876" s="209"/>
      <c r="AF876" s="209"/>
      <c r="AG876" s="209"/>
    </row>
    <row r="877" spans="1:33" ht="12" customHeight="1" x14ac:dyDescent="0.25">
      <c r="A877" s="209"/>
      <c r="B877" s="209"/>
      <c r="C877" s="209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  <c r="AA877" s="209"/>
      <c r="AB877" s="209"/>
      <c r="AC877" s="209"/>
      <c r="AD877" s="209"/>
      <c r="AE877" s="209"/>
      <c r="AF877" s="209"/>
      <c r="AG877" s="209"/>
    </row>
    <row r="878" spans="1:33" ht="12" customHeight="1" x14ac:dyDescent="0.25">
      <c r="A878" s="209"/>
      <c r="B878" s="209"/>
      <c r="C878" s="209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  <c r="AA878" s="209"/>
      <c r="AB878" s="209"/>
      <c r="AC878" s="209"/>
      <c r="AD878" s="209"/>
      <c r="AE878" s="209"/>
      <c r="AF878" s="209"/>
      <c r="AG878" s="209"/>
    </row>
    <row r="879" spans="1:33" ht="12" customHeight="1" x14ac:dyDescent="0.25">
      <c r="A879" s="209"/>
      <c r="B879" s="209"/>
      <c r="C879" s="209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  <c r="AA879" s="209"/>
      <c r="AB879" s="209"/>
      <c r="AC879" s="209"/>
      <c r="AD879" s="209"/>
      <c r="AE879" s="209"/>
      <c r="AF879" s="209"/>
      <c r="AG879" s="209"/>
    </row>
    <row r="880" spans="1:33" ht="12" customHeight="1" x14ac:dyDescent="0.25">
      <c r="A880" s="209"/>
      <c r="B880" s="209"/>
      <c r="C880" s="209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  <c r="AA880" s="209"/>
      <c r="AB880" s="209"/>
      <c r="AC880" s="209"/>
      <c r="AD880" s="209"/>
      <c r="AE880" s="209"/>
      <c r="AF880" s="209"/>
      <c r="AG880" s="209"/>
    </row>
    <row r="881" spans="1:33" ht="12" customHeight="1" x14ac:dyDescent="0.25">
      <c r="A881" s="209"/>
      <c r="B881" s="209"/>
      <c r="C881" s="209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  <c r="AA881" s="209"/>
      <c r="AB881" s="209"/>
      <c r="AC881" s="209"/>
      <c r="AD881" s="209"/>
      <c r="AE881" s="209"/>
      <c r="AF881" s="209"/>
      <c r="AG881" s="209"/>
    </row>
    <row r="882" spans="1:33" ht="12" customHeight="1" x14ac:dyDescent="0.25">
      <c r="A882" s="209"/>
      <c r="B882" s="209"/>
      <c r="C882" s="209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  <c r="AA882" s="209"/>
      <c r="AB882" s="209"/>
      <c r="AC882" s="209"/>
      <c r="AD882" s="209"/>
      <c r="AE882" s="209"/>
      <c r="AF882" s="209"/>
      <c r="AG882" s="209"/>
    </row>
    <row r="883" spans="1:33" ht="12" customHeight="1" x14ac:dyDescent="0.25">
      <c r="A883" s="209"/>
      <c r="B883" s="209"/>
      <c r="C883" s="209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  <c r="AA883" s="209"/>
      <c r="AB883" s="209"/>
      <c r="AC883" s="209"/>
      <c r="AD883" s="209"/>
      <c r="AE883" s="209"/>
      <c r="AF883" s="209"/>
      <c r="AG883" s="209"/>
    </row>
    <row r="884" spans="1:33" ht="12" customHeight="1" x14ac:dyDescent="0.25">
      <c r="A884" s="209"/>
      <c r="B884" s="209"/>
      <c r="C884" s="209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  <c r="AA884" s="209"/>
      <c r="AB884" s="209"/>
      <c r="AC884" s="209"/>
      <c r="AD884" s="209"/>
      <c r="AE884" s="209"/>
      <c r="AF884" s="209"/>
      <c r="AG884" s="209"/>
    </row>
    <row r="885" spans="1:33" ht="12" customHeight="1" x14ac:dyDescent="0.25">
      <c r="A885" s="209"/>
      <c r="B885" s="209"/>
      <c r="C885" s="209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  <c r="AA885" s="209"/>
      <c r="AB885" s="209"/>
      <c r="AC885" s="209"/>
      <c r="AD885" s="209"/>
      <c r="AE885" s="209"/>
      <c r="AF885" s="209"/>
      <c r="AG885" s="209"/>
    </row>
    <row r="886" spans="1:33" ht="12" customHeight="1" x14ac:dyDescent="0.25">
      <c r="A886" s="209"/>
      <c r="B886" s="209"/>
      <c r="C886" s="209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  <c r="AA886" s="209"/>
      <c r="AB886" s="209"/>
      <c r="AC886" s="209"/>
      <c r="AD886" s="209"/>
      <c r="AE886" s="209"/>
      <c r="AF886" s="209"/>
      <c r="AG886" s="209"/>
    </row>
    <row r="887" spans="1:33" ht="12" customHeight="1" x14ac:dyDescent="0.25">
      <c r="A887" s="209"/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  <c r="AA887" s="209"/>
      <c r="AB887" s="209"/>
      <c r="AC887" s="209"/>
      <c r="AD887" s="209"/>
      <c r="AE887" s="209"/>
      <c r="AF887" s="209"/>
      <c r="AG887" s="209"/>
    </row>
    <row r="888" spans="1:33" ht="12" customHeight="1" x14ac:dyDescent="0.25">
      <c r="A888" s="209"/>
      <c r="B888" s="209"/>
      <c r="C888" s="209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  <c r="AA888" s="209"/>
      <c r="AB888" s="209"/>
      <c r="AC888" s="209"/>
      <c r="AD888" s="209"/>
      <c r="AE888" s="209"/>
      <c r="AF888" s="209"/>
      <c r="AG888" s="209"/>
    </row>
    <row r="889" spans="1:33" ht="12" customHeight="1" x14ac:dyDescent="0.25">
      <c r="A889" s="209"/>
      <c r="B889" s="209"/>
      <c r="C889" s="209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  <c r="AA889" s="209"/>
      <c r="AB889" s="209"/>
      <c r="AC889" s="209"/>
      <c r="AD889" s="209"/>
      <c r="AE889" s="209"/>
      <c r="AF889" s="209"/>
      <c r="AG889" s="209"/>
    </row>
    <row r="890" spans="1:33" ht="12" customHeight="1" x14ac:dyDescent="0.25">
      <c r="A890" s="209"/>
      <c r="B890" s="209"/>
      <c r="C890" s="209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  <c r="AA890" s="209"/>
      <c r="AB890" s="209"/>
      <c r="AC890" s="209"/>
      <c r="AD890" s="209"/>
      <c r="AE890" s="209"/>
      <c r="AF890" s="209"/>
      <c r="AG890" s="209"/>
    </row>
    <row r="891" spans="1:33" ht="12" customHeight="1" x14ac:dyDescent="0.25">
      <c r="A891" s="209"/>
      <c r="B891" s="209"/>
      <c r="C891" s="209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  <c r="AA891" s="209"/>
      <c r="AB891" s="209"/>
      <c r="AC891" s="209"/>
      <c r="AD891" s="209"/>
      <c r="AE891" s="209"/>
      <c r="AF891" s="209"/>
      <c r="AG891" s="209"/>
    </row>
    <row r="892" spans="1:33" ht="12" customHeight="1" x14ac:dyDescent="0.25">
      <c r="A892" s="209"/>
      <c r="B892" s="209"/>
      <c r="C892" s="209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  <c r="AA892" s="209"/>
      <c r="AB892" s="209"/>
      <c r="AC892" s="209"/>
      <c r="AD892" s="209"/>
      <c r="AE892" s="209"/>
      <c r="AF892" s="209"/>
      <c r="AG892" s="209"/>
    </row>
    <row r="893" spans="1:33" ht="12" customHeight="1" x14ac:dyDescent="0.25">
      <c r="A893" s="209"/>
      <c r="B893" s="209"/>
      <c r="C893" s="209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  <c r="AA893" s="209"/>
      <c r="AB893" s="209"/>
      <c r="AC893" s="209"/>
      <c r="AD893" s="209"/>
      <c r="AE893" s="209"/>
      <c r="AF893" s="209"/>
      <c r="AG893" s="209"/>
    </row>
    <row r="894" spans="1:33" ht="12" customHeight="1" x14ac:dyDescent="0.25">
      <c r="A894" s="209"/>
      <c r="B894" s="209"/>
      <c r="C894" s="209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  <c r="AA894" s="209"/>
      <c r="AB894" s="209"/>
      <c r="AC894" s="209"/>
      <c r="AD894" s="209"/>
      <c r="AE894" s="209"/>
      <c r="AF894" s="209"/>
      <c r="AG894" s="209"/>
    </row>
    <row r="895" spans="1:33" ht="12" customHeight="1" x14ac:dyDescent="0.25">
      <c r="A895" s="209"/>
      <c r="B895" s="209"/>
      <c r="C895" s="209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  <c r="AA895" s="209"/>
      <c r="AB895" s="209"/>
      <c r="AC895" s="209"/>
      <c r="AD895" s="209"/>
      <c r="AE895" s="209"/>
      <c r="AF895" s="209"/>
      <c r="AG895" s="209"/>
    </row>
    <row r="896" spans="1:33" ht="12" customHeight="1" x14ac:dyDescent="0.25">
      <c r="A896" s="209"/>
      <c r="B896" s="209"/>
      <c r="C896" s="209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  <c r="AA896" s="209"/>
      <c r="AB896" s="209"/>
      <c r="AC896" s="209"/>
      <c r="AD896" s="209"/>
      <c r="AE896" s="209"/>
      <c r="AF896" s="209"/>
      <c r="AG896" s="209"/>
    </row>
    <row r="897" spans="1:33" ht="12" customHeight="1" x14ac:dyDescent="0.25">
      <c r="A897" s="209"/>
      <c r="B897" s="209"/>
      <c r="C897" s="209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  <c r="AA897" s="209"/>
      <c r="AB897" s="209"/>
      <c r="AC897" s="209"/>
      <c r="AD897" s="209"/>
      <c r="AE897" s="209"/>
      <c r="AF897" s="209"/>
      <c r="AG897" s="209"/>
    </row>
    <row r="898" spans="1:33" ht="12" customHeight="1" x14ac:dyDescent="0.25">
      <c r="A898" s="209"/>
      <c r="B898" s="209"/>
      <c r="C898" s="209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  <c r="AA898" s="209"/>
      <c r="AB898" s="209"/>
      <c r="AC898" s="209"/>
      <c r="AD898" s="209"/>
      <c r="AE898" s="209"/>
      <c r="AF898" s="209"/>
      <c r="AG898" s="209"/>
    </row>
    <row r="899" spans="1:33" ht="12" customHeight="1" x14ac:dyDescent="0.25">
      <c r="A899" s="209"/>
      <c r="B899" s="209"/>
      <c r="C899" s="209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  <c r="AA899" s="209"/>
      <c r="AB899" s="209"/>
      <c r="AC899" s="209"/>
      <c r="AD899" s="209"/>
      <c r="AE899" s="209"/>
      <c r="AF899" s="209"/>
      <c r="AG899" s="209"/>
    </row>
    <row r="900" spans="1:33" ht="12" customHeight="1" x14ac:dyDescent="0.25">
      <c r="A900" s="209"/>
      <c r="B900" s="209"/>
      <c r="C900" s="209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  <c r="AA900" s="209"/>
      <c r="AB900" s="209"/>
      <c r="AC900" s="209"/>
      <c r="AD900" s="209"/>
      <c r="AE900" s="209"/>
      <c r="AF900" s="209"/>
      <c r="AG900" s="209"/>
    </row>
    <row r="901" spans="1:33" ht="12" customHeight="1" x14ac:dyDescent="0.25">
      <c r="A901" s="209"/>
      <c r="B901" s="209"/>
      <c r="C901" s="209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  <c r="AA901" s="209"/>
      <c r="AB901" s="209"/>
      <c r="AC901" s="209"/>
      <c r="AD901" s="209"/>
      <c r="AE901" s="209"/>
      <c r="AF901" s="209"/>
      <c r="AG901" s="209"/>
    </row>
    <row r="902" spans="1:33" ht="12" customHeight="1" x14ac:dyDescent="0.25">
      <c r="A902" s="209"/>
      <c r="B902" s="209"/>
      <c r="C902" s="209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  <c r="AA902" s="209"/>
      <c r="AB902" s="209"/>
      <c r="AC902" s="209"/>
      <c r="AD902" s="209"/>
      <c r="AE902" s="209"/>
      <c r="AF902" s="209"/>
      <c r="AG902" s="209"/>
    </row>
    <row r="903" spans="1:33" ht="12" customHeight="1" x14ac:dyDescent="0.25">
      <c r="A903" s="209"/>
      <c r="B903" s="209"/>
      <c r="C903" s="209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  <c r="AA903" s="209"/>
      <c r="AB903" s="209"/>
      <c r="AC903" s="209"/>
      <c r="AD903" s="209"/>
      <c r="AE903" s="209"/>
      <c r="AF903" s="209"/>
      <c r="AG903" s="209"/>
    </row>
    <row r="904" spans="1:33" ht="12" customHeight="1" x14ac:dyDescent="0.25">
      <c r="A904" s="209"/>
      <c r="B904" s="209"/>
      <c r="C904" s="209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  <c r="AA904" s="209"/>
      <c r="AB904" s="209"/>
      <c r="AC904" s="209"/>
      <c r="AD904" s="209"/>
      <c r="AE904" s="209"/>
      <c r="AF904" s="209"/>
      <c r="AG904" s="209"/>
    </row>
    <row r="905" spans="1:33" ht="12" customHeight="1" x14ac:dyDescent="0.25">
      <c r="A905" s="209"/>
      <c r="B905" s="209"/>
      <c r="C905" s="209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  <c r="AA905" s="209"/>
      <c r="AB905" s="209"/>
      <c r="AC905" s="209"/>
      <c r="AD905" s="209"/>
      <c r="AE905" s="209"/>
      <c r="AF905" s="209"/>
      <c r="AG905" s="209"/>
    </row>
    <row r="906" spans="1:33" ht="12" customHeight="1" x14ac:dyDescent="0.25">
      <c r="A906" s="209"/>
      <c r="B906" s="209"/>
      <c r="C906" s="209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  <c r="AA906" s="209"/>
      <c r="AB906" s="209"/>
      <c r="AC906" s="209"/>
      <c r="AD906" s="209"/>
      <c r="AE906" s="209"/>
      <c r="AF906" s="209"/>
      <c r="AG906" s="209"/>
    </row>
    <row r="907" spans="1:33" ht="12" customHeight="1" x14ac:dyDescent="0.25">
      <c r="A907" s="209"/>
      <c r="B907" s="209"/>
      <c r="C907" s="209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  <c r="AA907" s="209"/>
      <c r="AB907" s="209"/>
      <c r="AC907" s="209"/>
      <c r="AD907" s="209"/>
      <c r="AE907" s="209"/>
      <c r="AF907" s="209"/>
      <c r="AG907" s="209"/>
    </row>
    <row r="908" spans="1:33" ht="12" customHeight="1" x14ac:dyDescent="0.25">
      <c r="A908" s="209"/>
      <c r="B908" s="209"/>
      <c r="C908" s="209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  <c r="AA908" s="209"/>
      <c r="AB908" s="209"/>
      <c r="AC908" s="209"/>
      <c r="AD908" s="209"/>
      <c r="AE908" s="209"/>
      <c r="AF908" s="209"/>
      <c r="AG908" s="209"/>
    </row>
    <row r="909" spans="1:33" ht="12" customHeight="1" x14ac:dyDescent="0.25">
      <c r="A909" s="209"/>
      <c r="B909" s="209"/>
      <c r="C909" s="209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  <c r="AA909" s="209"/>
      <c r="AB909" s="209"/>
      <c r="AC909" s="209"/>
      <c r="AD909" s="209"/>
      <c r="AE909" s="209"/>
      <c r="AF909" s="209"/>
      <c r="AG909" s="209"/>
    </row>
    <row r="910" spans="1:33" ht="12" customHeight="1" x14ac:dyDescent="0.25">
      <c r="A910" s="209"/>
      <c r="B910" s="209"/>
      <c r="C910" s="209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  <c r="AA910" s="209"/>
      <c r="AB910" s="209"/>
      <c r="AC910" s="209"/>
      <c r="AD910" s="209"/>
      <c r="AE910" s="209"/>
      <c r="AF910" s="209"/>
      <c r="AG910" s="209"/>
    </row>
    <row r="911" spans="1:33" ht="12" customHeight="1" x14ac:dyDescent="0.25">
      <c r="A911" s="209"/>
      <c r="B911" s="209"/>
      <c r="C911" s="209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  <c r="AA911" s="209"/>
      <c r="AB911" s="209"/>
      <c r="AC911" s="209"/>
      <c r="AD911" s="209"/>
      <c r="AE911" s="209"/>
      <c r="AF911" s="209"/>
      <c r="AG911" s="209"/>
    </row>
    <row r="912" spans="1:33" ht="12" customHeight="1" x14ac:dyDescent="0.25">
      <c r="A912" s="209"/>
      <c r="B912" s="209"/>
      <c r="C912" s="209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  <c r="AA912" s="209"/>
      <c r="AB912" s="209"/>
      <c r="AC912" s="209"/>
      <c r="AD912" s="209"/>
      <c r="AE912" s="209"/>
      <c r="AF912" s="209"/>
      <c r="AG912" s="209"/>
    </row>
    <row r="913" spans="1:33" ht="12" customHeight="1" x14ac:dyDescent="0.25">
      <c r="A913" s="209"/>
      <c r="B913" s="209"/>
      <c r="C913" s="209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  <c r="AA913" s="209"/>
      <c r="AB913" s="209"/>
      <c r="AC913" s="209"/>
      <c r="AD913" s="209"/>
      <c r="AE913" s="209"/>
      <c r="AF913" s="209"/>
      <c r="AG913" s="209"/>
    </row>
    <row r="914" spans="1:33" ht="12" customHeight="1" x14ac:dyDescent="0.25">
      <c r="A914" s="209"/>
      <c r="B914" s="209"/>
      <c r="C914" s="209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  <c r="AA914" s="209"/>
      <c r="AB914" s="209"/>
      <c r="AC914" s="209"/>
      <c r="AD914" s="209"/>
      <c r="AE914" s="209"/>
      <c r="AF914" s="209"/>
      <c r="AG914" s="209"/>
    </row>
    <row r="915" spans="1:33" ht="12" customHeight="1" x14ac:dyDescent="0.25">
      <c r="A915" s="209"/>
      <c r="B915" s="209"/>
      <c r="C915" s="209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  <c r="AA915" s="209"/>
      <c r="AB915" s="209"/>
      <c r="AC915" s="209"/>
      <c r="AD915" s="209"/>
      <c r="AE915" s="209"/>
      <c r="AF915" s="209"/>
      <c r="AG915" s="209"/>
    </row>
    <row r="916" spans="1:33" ht="12" customHeight="1" x14ac:dyDescent="0.25">
      <c r="A916" s="209"/>
      <c r="B916" s="209"/>
      <c r="C916" s="209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  <c r="AA916" s="209"/>
      <c r="AB916" s="209"/>
      <c r="AC916" s="209"/>
      <c r="AD916" s="209"/>
      <c r="AE916" s="209"/>
      <c r="AF916" s="209"/>
      <c r="AG916" s="209"/>
    </row>
    <row r="917" spans="1:33" ht="12" customHeight="1" x14ac:dyDescent="0.25">
      <c r="A917" s="209"/>
      <c r="B917" s="209"/>
      <c r="C917" s="209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  <c r="AA917" s="209"/>
      <c r="AB917" s="209"/>
      <c r="AC917" s="209"/>
      <c r="AD917" s="209"/>
      <c r="AE917" s="209"/>
      <c r="AF917" s="209"/>
      <c r="AG917" s="209"/>
    </row>
    <row r="918" spans="1:33" ht="12" customHeight="1" x14ac:dyDescent="0.25">
      <c r="A918" s="209"/>
      <c r="B918" s="209"/>
      <c r="C918" s="209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  <c r="AA918" s="209"/>
      <c r="AB918" s="209"/>
      <c r="AC918" s="209"/>
      <c r="AD918" s="209"/>
      <c r="AE918" s="209"/>
      <c r="AF918" s="209"/>
      <c r="AG918" s="209"/>
    </row>
    <row r="919" spans="1:33" ht="12" customHeight="1" x14ac:dyDescent="0.25">
      <c r="A919" s="209"/>
      <c r="B919" s="209"/>
      <c r="C919" s="209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  <c r="AA919" s="209"/>
      <c r="AB919" s="209"/>
      <c r="AC919" s="209"/>
      <c r="AD919" s="209"/>
      <c r="AE919" s="209"/>
      <c r="AF919" s="209"/>
      <c r="AG919" s="209"/>
    </row>
    <row r="920" spans="1:33" ht="12" customHeight="1" x14ac:dyDescent="0.25">
      <c r="A920" s="209"/>
      <c r="B920" s="209"/>
      <c r="C920" s="209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  <c r="AA920" s="209"/>
      <c r="AB920" s="209"/>
      <c r="AC920" s="209"/>
      <c r="AD920" s="209"/>
      <c r="AE920" s="209"/>
      <c r="AF920" s="209"/>
      <c r="AG920" s="209"/>
    </row>
    <row r="921" spans="1:33" ht="12" customHeight="1" x14ac:dyDescent="0.25">
      <c r="A921" s="209"/>
      <c r="B921" s="209"/>
      <c r="C921" s="209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  <c r="AA921" s="209"/>
      <c r="AB921" s="209"/>
      <c r="AC921" s="209"/>
      <c r="AD921" s="209"/>
      <c r="AE921" s="209"/>
      <c r="AF921" s="209"/>
      <c r="AG921" s="209"/>
    </row>
    <row r="922" spans="1:33" ht="12" customHeight="1" x14ac:dyDescent="0.25">
      <c r="A922" s="209"/>
      <c r="B922" s="209"/>
      <c r="C922" s="209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  <c r="AA922" s="209"/>
      <c r="AB922" s="209"/>
      <c r="AC922" s="209"/>
      <c r="AD922" s="209"/>
      <c r="AE922" s="209"/>
      <c r="AF922" s="209"/>
      <c r="AG922" s="209"/>
    </row>
    <row r="923" spans="1:33" ht="12" customHeight="1" x14ac:dyDescent="0.25">
      <c r="A923" s="209"/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  <c r="AA923" s="209"/>
      <c r="AB923" s="209"/>
      <c r="AC923" s="209"/>
      <c r="AD923" s="209"/>
      <c r="AE923" s="209"/>
      <c r="AF923" s="209"/>
      <c r="AG923" s="209"/>
    </row>
    <row r="924" spans="1:33" ht="12" customHeight="1" x14ac:dyDescent="0.25">
      <c r="A924" s="209"/>
      <c r="B924" s="209"/>
      <c r="C924" s="209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  <c r="AA924" s="209"/>
      <c r="AB924" s="209"/>
      <c r="AC924" s="209"/>
      <c r="AD924" s="209"/>
      <c r="AE924" s="209"/>
      <c r="AF924" s="209"/>
      <c r="AG924" s="209"/>
    </row>
    <row r="925" spans="1:33" ht="12" customHeight="1" x14ac:dyDescent="0.25">
      <c r="A925" s="209"/>
      <c r="B925" s="209"/>
      <c r="C925" s="209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  <c r="AA925" s="209"/>
      <c r="AB925" s="209"/>
      <c r="AC925" s="209"/>
      <c r="AD925" s="209"/>
      <c r="AE925" s="209"/>
      <c r="AF925" s="209"/>
      <c r="AG925" s="209"/>
    </row>
    <row r="926" spans="1:33" ht="12" customHeight="1" x14ac:dyDescent="0.25">
      <c r="A926" s="209"/>
      <c r="B926" s="209"/>
      <c r="C926" s="209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  <c r="AA926" s="209"/>
      <c r="AB926" s="209"/>
      <c r="AC926" s="209"/>
      <c r="AD926" s="209"/>
      <c r="AE926" s="209"/>
      <c r="AF926" s="209"/>
      <c r="AG926" s="209"/>
    </row>
    <row r="927" spans="1:33" ht="12" customHeight="1" x14ac:dyDescent="0.25">
      <c r="A927" s="209"/>
      <c r="B927" s="209"/>
      <c r="C927" s="209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  <c r="AA927" s="209"/>
      <c r="AB927" s="209"/>
      <c r="AC927" s="209"/>
      <c r="AD927" s="209"/>
      <c r="AE927" s="209"/>
      <c r="AF927" s="209"/>
      <c r="AG927" s="209"/>
    </row>
    <row r="928" spans="1:33" ht="12" customHeight="1" x14ac:dyDescent="0.25">
      <c r="A928" s="209"/>
      <c r="B928" s="209"/>
      <c r="C928" s="209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  <c r="AA928" s="209"/>
      <c r="AB928" s="209"/>
      <c r="AC928" s="209"/>
      <c r="AD928" s="209"/>
      <c r="AE928" s="209"/>
      <c r="AF928" s="209"/>
      <c r="AG928" s="209"/>
    </row>
    <row r="929" spans="1:33" ht="12" customHeight="1" x14ac:dyDescent="0.25">
      <c r="A929" s="209"/>
      <c r="B929" s="209"/>
      <c r="C929" s="209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  <c r="AA929" s="209"/>
      <c r="AB929" s="209"/>
      <c r="AC929" s="209"/>
      <c r="AD929" s="209"/>
      <c r="AE929" s="209"/>
      <c r="AF929" s="209"/>
      <c r="AG929" s="209"/>
    </row>
    <row r="930" spans="1:33" ht="12" customHeight="1" x14ac:dyDescent="0.25">
      <c r="A930" s="209"/>
      <c r="B930" s="209"/>
      <c r="C930" s="209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  <c r="AA930" s="209"/>
      <c r="AB930" s="209"/>
      <c r="AC930" s="209"/>
      <c r="AD930" s="209"/>
      <c r="AE930" s="209"/>
      <c r="AF930" s="209"/>
      <c r="AG930" s="209"/>
    </row>
    <row r="931" spans="1:33" ht="12" customHeight="1" x14ac:dyDescent="0.25">
      <c r="A931" s="209"/>
      <c r="B931" s="209"/>
      <c r="C931" s="209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  <c r="AA931" s="209"/>
      <c r="AB931" s="209"/>
      <c r="AC931" s="209"/>
      <c r="AD931" s="209"/>
      <c r="AE931" s="209"/>
      <c r="AF931" s="209"/>
      <c r="AG931" s="209"/>
    </row>
    <row r="932" spans="1:33" ht="12" customHeight="1" x14ac:dyDescent="0.25">
      <c r="A932" s="209"/>
      <c r="B932" s="209"/>
      <c r="C932" s="209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  <c r="AA932" s="209"/>
      <c r="AB932" s="209"/>
      <c r="AC932" s="209"/>
      <c r="AD932" s="209"/>
      <c r="AE932" s="209"/>
      <c r="AF932" s="209"/>
      <c r="AG932" s="209"/>
    </row>
    <row r="933" spans="1:33" ht="12" customHeight="1" x14ac:dyDescent="0.25">
      <c r="A933" s="209"/>
      <c r="B933" s="209"/>
      <c r="C933" s="209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  <c r="AA933" s="209"/>
      <c r="AB933" s="209"/>
      <c r="AC933" s="209"/>
      <c r="AD933" s="209"/>
      <c r="AE933" s="209"/>
      <c r="AF933" s="209"/>
      <c r="AG933" s="209"/>
    </row>
    <row r="934" spans="1:33" ht="12" customHeight="1" x14ac:dyDescent="0.25">
      <c r="A934" s="209"/>
      <c r="B934" s="209"/>
      <c r="C934" s="209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  <c r="AA934" s="209"/>
      <c r="AB934" s="209"/>
      <c r="AC934" s="209"/>
      <c r="AD934" s="209"/>
      <c r="AE934" s="209"/>
      <c r="AF934" s="209"/>
      <c r="AG934" s="209"/>
    </row>
    <row r="935" spans="1:33" ht="12" customHeight="1" x14ac:dyDescent="0.25">
      <c r="A935" s="209"/>
      <c r="B935" s="209"/>
      <c r="C935" s="209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  <c r="AA935" s="209"/>
      <c r="AB935" s="209"/>
      <c r="AC935" s="209"/>
      <c r="AD935" s="209"/>
      <c r="AE935" s="209"/>
      <c r="AF935" s="209"/>
      <c r="AG935" s="209"/>
    </row>
    <row r="936" spans="1:33" ht="12" customHeight="1" x14ac:dyDescent="0.25">
      <c r="A936" s="209"/>
      <c r="B936" s="209"/>
      <c r="C936" s="209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  <c r="AA936" s="209"/>
      <c r="AB936" s="209"/>
      <c r="AC936" s="209"/>
      <c r="AD936" s="209"/>
      <c r="AE936" s="209"/>
      <c r="AF936" s="209"/>
      <c r="AG936" s="209"/>
    </row>
    <row r="937" spans="1:33" ht="12" customHeight="1" x14ac:dyDescent="0.25">
      <c r="A937" s="209"/>
      <c r="B937" s="209"/>
      <c r="C937" s="209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  <c r="AA937" s="209"/>
      <c r="AB937" s="209"/>
      <c r="AC937" s="209"/>
      <c r="AD937" s="209"/>
      <c r="AE937" s="209"/>
      <c r="AF937" s="209"/>
      <c r="AG937" s="209"/>
    </row>
    <row r="938" spans="1:33" ht="12" customHeight="1" x14ac:dyDescent="0.25">
      <c r="A938" s="209"/>
      <c r="B938" s="209"/>
      <c r="C938" s="209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  <c r="AA938" s="209"/>
      <c r="AB938" s="209"/>
      <c r="AC938" s="209"/>
      <c r="AD938" s="209"/>
      <c r="AE938" s="209"/>
      <c r="AF938" s="209"/>
      <c r="AG938" s="209"/>
    </row>
    <row r="939" spans="1:33" ht="12" customHeight="1" x14ac:dyDescent="0.25">
      <c r="A939" s="209"/>
      <c r="B939" s="209"/>
      <c r="C939" s="209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  <c r="AA939" s="209"/>
      <c r="AB939" s="209"/>
      <c r="AC939" s="209"/>
      <c r="AD939" s="209"/>
      <c r="AE939" s="209"/>
      <c r="AF939" s="209"/>
      <c r="AG939" s="209"/>
    </row>
    <row r="940" spans="1:33" ht="12" customHeight="1" x14ac:dyDescent="0.25">
      <c r="A940" s="209"/>
      <c r="B940" s="209"/>
      <c r="C940" s="209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  <c r="AA940" s="209"/>
      <c r="AB940" s="209"/>
      <c r="AC940" s="209"/>
      <c r="AD940" s="209"/>
      <c r="AE940" s="209"/>
      <c r="AF940" s="209"/>
      <c r="AG940" s="209"/>
    </row>
    <row r="941" spans="1:33" ht="12" customHeight="1" x14ac:dyDescent="0.25">
      <c r="A941" s="209"/>
      <c r="B941" s="209"/>
      <c r="C941" s="209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  <c r="AA941" s="209"/>
      <c r="AB941" s="209"/>
      <c r="AC941" s="209"/>
      <c r="AD941" s="209"/>
      <c r="AE941" s="209"/>
      <c r="AF941" s="209"/>
      <c r="AG941" s="209"/>
    </row>
    <row r="942" spans="1:33" ht="12" customHeight="1" x14ac:dyDescent="0.25">
      <c r="A942" s="209"/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  <c r="AA942" s="209"/>
      <c r="AB942" s="209"/>
      <c r="AC942" s="209"/>
      <c r="AD942" s="209"/>
      <c r="AE942" s="209"/>
      <c r="AF942" s="209"/>
      <c r="AG942" s="209"/>
    </row>
    <row r="943" spans="1:33" ht="12" customHeight="1" x14ac:dyDescent="0.25">
      <c r="A943" s="209"/>
      <c r="B943" s="209"/>
      <c r="C943" s="209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  <c r="AA943" s="209"/>
      <c r="AB943" s="209"/>
      <c r="AC943" s="209"/>
      <c r="AD943" s="209"/>
      <c r="AE943" s="209"/>
      <c r="AF943" s="209"/>
      <c r="AG943" s="209"/>
    </row>
    <row r="944" spans="1:33" ht="12" customHeight="1" x14ac:dyDescent="0.25">
      <c r="A944" s="209"/>
      <c r="B944" s="209"/>
      <c r="C944" s="209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  <c r="AA944" s="209"/>
      <c r="AB944" s="209"/>
      <c r="AC944" s="209"/>
      <c r="AD944" s="209"/>
      <c r="AE944" s="209"/>
      <c r="AF944" s="209"/>
      <c r="AG944" s="209"/>
    </row>
    <row r="945" spans="1:33" ht="12" customHeight="1" x14ac:dyDescent="0.25">
      <c r="A945" s="209"/>
      <c r="B945" s="209"/>
      <c r="C945" s="209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  <c r="AA945" s="209"/>
      <c r="AB945" s="209"/>
      <c r="AC945" s="209"/>
      <c r="AD945" s="209"/>
      <c r="AE945" s="209"/>
      <c r="AF945" s="209"/>
      <c r="AG945" s="209"/>
    </row>
    <row r="946" spans="1:33" ht="12" customHeight="1" x14ac:dyDescent="0.25">
      <c r="A946" s="209"/>
      <c r="B946" s="209"/>
      <c r="C946" s="209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  <c r="AA946" s="209"/>
      <c r="AB946" s="209"/>
      <c r="AC946" s="209"/>
      <c r="AD946" s="209"/>
      <c r="AE946" s="209"/>
      <c r="AF946" s="209"/>
      <c r="AG946" s="209"/>
    </row>
    <row r="947" spans="1:33" ht="12" customHeight="1" x14ac:dyDescent="0.25">
      <c r="A947" s="209"/>
      <c r="B947" s="209"/>
      <c r="C947" s="209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  <c r="AA947" s="209"/>
      <c r="AB947" s="209"/>
      <c r="AC947" s="209"/>
      <c r="AD947" s="209"/>
      <c r="AE947" s="209"/>
      <c r="AF947" s="209"/>
      <c r="AG947" s="209"/>
    </row>
    <row r="948" spans="1:33" ht="12" customHeight="1" x14ac:dyDescent="0.25">
      <c r="A948" s="209"/>
      <c r="B948" s="209"/>
      <c r="C948" s="209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  <c r="AA948" s="209"/>
      <c r="AB948" s="209"/>
      <c r="AC948" s="209"/>
      <c r="AD948" s="209"/>
      <c r="AE948" s="209"/>
      <c r="AF948" s="209"/>
      <c r="AG948" s="209"/>
    </row>
    <row r="949" spans="1:33" ht="12" customHeight="1" x14ac:dyDescent="0.25">
      <c r="A949" s="209"/>
      <c r="B949" s="209"/>
      <c r="C949" s="209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  <c r="AA949" s="209"/>
      <c r="AB949" s="209"/>
      <c r="AC949" s="209"/>
      <c r="AD949" s="209"/>
      <c r="AE949" s="209"/>
      <c r="AF949" s="209"/>
      <c r="AG949" s="209"/>
    </row>
    <row r="950" spans="1:33" ht="12" customHeight="1" x14ac:dyDescent="0.25">
      <c r="A950" s="209"/>
      <c r="B950" s="209"/>
      <c r="C950" s="209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  <c r="AA950" s="209"/>
      <c r="AB950" s="209"/>
      <c r="AC950" s="209"/>
      <c r="AD950" s="209"/>
      <c r="AE950" s="209"/>
      <c r="AF950" s="209"/>
      <c r="AG950" s="209"/>
    </row>
    <row r="951" spans="1:33" ht="12" customHeight="1" x14ac:dyDescent="0.25">
      <c r="A951" s="209"/>
      <c r="B951" s="209"/>
      <c r="C951" s="209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  <c r="AA951" s="209"/>
      <c r="AB951" s="209"/>
      <c r="AC951" s="209"/>
      <c r="AD951" s="209"/>
      <c r="AE951" s="209"/>
      <c r="AF951" s="209"/>
      <c r="AG951" s="209"/>
    </row>
    <row r="952" spans="1:33" ht="12" customHeight="1" x14ac:dyDescent="0.25">
      <c r="A952" s="209"/>
      <c r="B952" s="209"/>
      <c r="C952" s="209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  <c r="AA952" s="209"/>
      <c r="AB952" s="209"/>
      <c r="AC952" s="209"/>
      <c r="AD952" s="209"/>
      <c r="AE952" s="209"/>
      <c r="AF952" s="209"/>
      <c r="AG952" s="209"/>
    </row>
    <row r="953" spans="1:33" ht="12" customHeight="1" x14ac:dyDescent="0.25">
      <c r="A953" s="209"/>
      <c r="B953" s="209"/>
      <c r="C953" s="209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  <c r="AA953" s="209"/>
      <c r="AB953" s="209"/>
      <c r="AC953" s="209"/>
      <c r="AD953" s="209"/>
      <c r="AE953" s="209"/>
      <c r="AF953" s="209"/>
      <c r="AG953" s="209"/>
    </row>
    <row r="954" spans="1:33" ht="12" customHeight="1" x14ac:dyDescent="0.25">
      <c r="A954" s="209"/>
      <c r="B954" s="209"/>
      <c r="C954" s="209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  <c r="AA954" s="209"/>
      <c r="AB954" s="209"/>
      <c r="AC954" s="209"/>
      <c r="AD954" s="209"/>
      <c r="AE954" s="209"/>
      <c r="AF954" s="209"/>
      <c r="AG954" s="209"/>
    </row>
    <row r="955" spans="1:33" ht="12" customHeight="1" x14ac:dyDescent="0.25">
      <c r="A955" s="209"/>
      <c r="B955" s="209"/>
      <c r="C955" s="209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  <c r="AA955" s="209"/>
      <c r="AB955" s="209"/>
      <c r="AC955" s="209"/>
      <c r="AD955" s="209"/>
      <c r="AE955" s="209"/>
      <c r="AF955" s="209"/>
      <c r="AG955" s="209"/>
    </row>
    <row r="956" spans="1:33" ht="12" customHeight="1" x14ac:dyDescent="0.25">
      <c r="A956" s="209"/>
      <c r="B956" s="209"/>
      <c r="C956" s="209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  <c r="AA956" s="209"/>
      <c r="AB956" s="209"/>
      <c r="AC956" s="209"/>
      <c r="AD956" s="209"/>
      <c r="AE956" s="209"/>
      <c r="AF956" s="209"/>
      <c r="AG956" s="209"/>
    </row>
    <row r="957" spans="1:33" ht="12" customHeight="1" x14ac:dyDescent="0.25">
      <c r="A957" s="209"/>
      <c r="B957" s="209"/>
      <c r="C957" s="209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  <c r="AA957" s="209"/>
      <c r="AB957" s="209"/>
      <c r="AC957" s="209"/>
      <c r="AD957" s="209"/>
      <c r="AE957" s="209"/>
      <c r="AF957" s="209"/>
      <c r="AG957" s="209"/>
    </row>
    <row r="958" spans="1:33" ht="12" customHeight="1" x14ac:dyDescent="0.25">
      <c r="A958" s="209"/>
      <c r="B958" s="209"/>
      <c r="C958" s="209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  <c r="AA958" s="209"/>
      <c r="AB958" s="209"/>
      <c r="AC958" s="209"/>
      <c r="AD958" s="209"/>
      <c r="AE958" s="209"/>
      <c r="AF958" s="209"/>
      <c r="AG958" s="209"/>
    </row>
    <row r="959" spans="1:33" ht="12" customHeight="1" x14ac:dyDescent="0.25">
      <c r="A959" s="209"/>
      <c r="B959" s="209"/>
      <c r="C959" s="209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  <c r="AA959" s="209"/>
      <c r="AB959" s="209"/>
      <c r="AC959" s="209"/>
      <c r="AD959" s="209"/>
      <c r="AE959" s="209"/>
      <c r="AF959" s="209"/>
      <c r="AG959" s="209"/>
    </row>
    <row r="960" spans="1:33" ht="12" customHeight="1" x14ac:dyDescent="0.25">
      <c r="A960" s="209"/>
      <c r="B960" s="209"/>
      <c r="C960" s="209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  <c r="AA960" s="209"/>
      <c r="AB960" s="209"/>
      <c r="AC960" s="209"/>
      <c r="AD960" s="209"/>
      <c r="AE960" s="209"/>
      <c r="AF960" s="209"/>
      <c r="AG960" s="209"/>
    </row>
    <row r="961" spans="1:33" ht="12" customHeight="1" x14ac:dyDescent="0.25">
      <c r="A961" s="209"/>
      <c r="B961" s="209"/>
      <c r="C961" s="209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  <c r="AA961" s="209"/>
      <c r="AB961" s="209"/>
      <c r="AC961" s="209"/>
      <c r="AD961" s="209"/>
      <c r="AE961" s="209"/>
      <c r="AF961" s="209"/>
      <c r="AG961" s="209"/>
    </row>
    <row r="962" spans="1:33" ht="12" customHeight="1" x14ac:dyDescent="0.25">
      <c r="A962" s="209"/>
      <c r="B962" s="209"/>
      <c r="C962" s="209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  <c r="AA962" s="209"/>
      <c r="AB962" s="209"/>
      <c r="AC962" s="209"/>
      <c r="AD962" s="209"/>
      <c r="AE962" s="209"/>
      <c r="AF962" s="209"/>
      <c r="AG962" s="209"/>
    </row>
    <row r="963" spans="1:33" ht="12" customHeight="1" x14ac:dyDescent="0.25">
      <c r="A963" s="209"/>
      <c r="B963" s="209"/>
      <c r="C963" s="209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  <c r="AA963" s="209"/>
      <c r="AB963" s="209"/>
      <c r="AC963" s="209"/>
      <c r="AD963" s="209"/>
      <c r="AE963" s="209"/>
      <c r="AF963" s="209"/>
      <c r="AG963" s="209"/>
    </row>
    <row r="964" spans="1:33" ht="12" customHeight="1" x14ac:dyDescent="0.25">
      <c r="A964" s="209"/>
      <c r="B964" s="209"/>
      <c r="C964" s="209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  <c r="AA964" s="209"/>
      <c r="AB964" s="209"/>
      <c r="AC964" s="209"/>
      <c r="AD964" s="209"/>
      <c r="AE964" s="209"/>
      <c r="AF964" s="209"/>
      <c r="AG964" s="209"/>
    </row>
    <row r="965" spans="1:33" ht="12" customHeight="1" x14ac:dyDescent="0.25">
      <c r="A965" s="209"/>
      <c r="B965" s="209"/>
      <c r="C965" s="209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  <c r="AA965" s="209"/>
      <c r="AB965" s="209"/>
      <c r="AC965" s="209"/>
      <c r="AD965" s="209"/>
      <c r="AE965" s="209"/>
      <c r="AF965" s="209"/>
      <c r="AG965" s="209"/>
    </row>
    <row r="966" spans="1:33" ht="12" customHeight="1" x14ac:dyDescent="0.25">
      <c r="A966" s="209"/>
      <c r="B966" s="209"/>
      <c r="C966" s="209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  <c r="AA966" s="209"/>
      <c r="AB966" s="209"/>
      <c r="AC966" s="209"/>
      <c r="AD966" s="209"/>
      <c r="AE966" s="209"/>
      <c r="AF966" s="209"/>
      <c r="AG966" s="209"/>
    </row>
    <row r="967" spans="1:33" ht="12" customHeight="1" x14ac:dyDescent="0.25">
      <c r="A967" s="209"/>
      <c r="B967" s="209"/>
      <c r="C967" s="209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  <c r="AA967" s="209"/>
      <c r="AB967" s="209"/>
      <c r="AC967" s="209"/>
      <c r="AD967" s="209"/>
      <c r="AE967" s="209"/>
      <c r="AF967" s="209"/>
      <c r="AG967" s="209"/>
    </row>
    <row r="968" spans="1:33" ht="12" customHeight="1" x14ac:dyDescent="0.25">
      <c r="A968" s="209"/>
      <c r="B968" s="209"/>
      <c r="C968" s="209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  <c r="AA968" s="209"/>
      <c r="AB968" s="209"/>
      <c r="AC968" s="209"/>
      <c r="AD968" s="209"/>
      <c r="AE968" s="209"/>
      <c r="AF968" s="209"/>
      <c r="AG968" s="209"/>
    </row>
    <row r="969" spans="1:33" ht="12" customHeight="1" x14ac:dyDescent="0.25">
      <c r="A969" s="209"/>
      <c r="B969" s="209"/>
      <c r="C969" s="209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  <c r="AA969" s="209"/>
      <c r="AB969" s="209"/>
      <c r="AC969" s="209"/>
      <c r="AD969" s="209"/>
      <c r="AE969" s="209"/>
      <c r="AF969" s="209"/>
      <c r="AG969" s="209"/>
    </row>
    <row r="970" spans="1:33" ht="12" customHeight="1" x14ac:dyDescent="0.25">
      <c r="A970" s="209"/>
      <c r="B970" s="209"/>
      <c r="C970" s="209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  <c r="AA970" s="209"/>
      <c r="AB970" s="209"/>
      <c r="AC970" s="209"/>
      <c r="AD970" s="209"/>
      <c r="AE970" s="209"/>
      <c r="AF970" s="209"/>
      <c r="AG970" s="209"/>
    </row>
    <row r="971" spans="1:33" ht="12" customHeight="1" x14ac:dyDescent="0.25">
      <c r="A971" s="209"/>
      <c r="B971" s="209"/>
      <c r="C971" s="209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  <c r="AA971" s="209"/>
      <c r="AB971" s="209"/>
      <c r="AC971" s="209"/>
      <c r="AD971" s="209"/>
      <c r="AE971" s="209"/>
      <c r="AF971" s="209"/>
      <c r="AG971" s="209"/>
    </row>
    <row r="972" spans="1:33" ht="12" customHeight="1" x14ac:dyDescent="0.25">
      <c r="A972" s="209"/>
      <c r="B972" s="209"/>
      <c r="C972" s="209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  <c r="AA972" s="209"/>
      <c r="AB972" s="209"/>
      <c r="AC972" s="209"/>
      <c r="AD972" s="209"/>
      <c r="AE972" s="209"/>
      <c r="AF972" s="209"/>
      <c r="AG972" s="209"/>
    </row>
    <row r="973" spans="1:33" ht="12" customHeight="1" x14ac:dyDescent="0.25">
      <c r="A973" s="209"/>
      <c r="B973" s="209"/>
      <c r="C973" s="209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  <c r="AA973" s="209"/>
      <c r="AB973" s="209"/>
      <c r="AC973" s="209"/>
      <c r="AD973" s="209"/>
      <c r="AE973" s="209"/>
      <c r="AF973" s="209"/>
      <c r="AG973" s="209"/>
    </row>
    <row r="974" spans="1:33" ht="12" customHeight="1" x14ac:dyDescent="0.25">
      <c r="A974" s="209"/>
      <c r="B974" s="209"/>
      <c r="C974" s="209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  <c r="AA974" s="209"/>
      <c r="AB974" s="209"/>
      <c r="AC974" s="209"/>
      <c r="AD974" s="209"/>
      <c r="AE974" s="209"/>
      <c r="AF974" s="209"/>
      <c r="AG974" s="209"/>
    </row>
    <row r="975" spans="1:33" ht="12" customHeight="1" x14ac:dyDescent="0.25">
      <c r="A975" s="209"/>
      <c r="B975" s="209"/>
      <c r="C975" s="209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  <c r="AA975" s="209"/>
      <c r="AB975" s="209"/>
      <c r="AC975" s="209"/>
      <c r="AD975" s="209"/>
      <c r="AE975" s="209"/>
      <c r="AF975" s="209"/>
      <c r="AG975" s="209"/>
    </row>
    <row r="976" spans="1:33" ht="12" customHeight="1" x14ac:dyDescent="0.25">
      <c r="A976" s="209"/>
      <c r="B976" s="209"/>
      <c r="C976" s="209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  <c r="AA976" s="209"/>
      <c r="AB976" s="209"/>
      <c r="AC976" s="209"/>
      <c r="AD976" s="209"/>
      <c r="AE976" s="209"/>
      <c r="AF976" s="209"/>
      <c r="AG976" s="209"/>
    </row>
    <row r="977" spans="1:33" ht="12" customHeight="1" x14ac:dyDescent="0.25">
      <c r="A977" s="209"/>
      <c r="B977" s="209"/>
      <c r="C977" s="209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  <c r="AA977" s="209"/>
      <c r="AB977" s="209"/>
      <c r="AC977" s="209"/>
      <c r="AD977" s="209"/>
      <c r="AE977" s="209"/>
      <c r="AF977" s="209"/>
      <c r="AG977" s="209"/>
    </row>
    <row r="978" spans="1:33" ht="12" customHeight="1" x14ac:dyDescent="0.25">
      <c r="A978" s="209"/>
      <c r="B978" s="209"/>
      <c r="C978" s="209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  <c r="AA978" s="209"/>
      <c r="AB978" s="209"/>
      <c r="AC978" s="209"/>
      <c r="AD978" s="209"/>
      <c r="AE978" s="209"/>
      <c r="AF978" s="209"/>
      <c r="AG978" s="209"/>
    </row>
    <row r="979" spans="1:33" ht="12" customHeight="1" x14ac:dyDescent="0.25">
      <c r="A979" s="209"/>
      <c r="B979" s="209"/>
      <c r="C979" s="209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  <c r="AA979" s="209"/>
      <c r="AB979" s="209"/>
      <c r="AC979" s="209"/>
      <c r="AD979" s="209"/>
      <c r="AE979" s="209"/>
      <c r="AF979" s="209"/>
      <c r="AG979" s="209"/>
    </row>
    <row r="980" spans="1:33" ht="12" customHeight="1" x14ac:dyDescent="0.25">
      <c r="A980" s="209"/>
      <c r="B980" s="209"/>
      <c r="C980" s="209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  <c r="AA980" s="209"/>
      <c r="AB980" s="209"/>
      <c r="AC980" s="209"/>
      <c r="AD980" s="209"/>
      <c r="AE980" s="209"/>
      <c r="AF980" s="209"/>
      <c r="AG980" s="209"/>
    </row>
    <row r="981" spans="1:33" ht="12" customHeight="1" x14ac:dyDescent="0.25">
      <c r="A981" s="209"/>
      <c r="B981" s="209"/>
      <c r="C981" s="209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  <c r="AA981" s="209"/>
      <c r="AB981" s="209"/>
      <c r="AC981" s="209"/>
      <c r="AD981" s="209"/>
      <c r="AE981" s="209"/>
      <c r="AF981" s="209"/>
      <c r="AG981" s="209"/>
    </row>
    <row r="982" spans="1:33" ht="12" customHeight="1" x14ac:dyDescent="0.25">
      <c r="A982" s="209"/>
      <c r="B982" s="209"/>
      <c r="C982" s="209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  <c r="AA982" s="209"/>
      <c r="AB982" s="209"/>
      <c r="AC982" s="209"/>
      <c r="AD982" s="209"/>
      <c r="AE982" s="209"/>
      <c r="AF982" s="209"/>
      <c r="AG982" s="209"/>
    </row>
    <row r="983" spans="1:33" ht="12" customHeight="1" x14ac:dyDescent="0.25">
      <c r="A983" s="209"/>
      <c r="B983" s="209"/>
      <c r="C983" s="209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  <c r="AA983" s="209"/>
      <c r="AB983" s="209"/>
      <c r="AC983" s="209"/>
      <c r="AD983" s="209"/>
      <c r="AE983" s="209"/>
      <c r="AF983" s="209"/>
      <c r="AG983" s="209"/>
    </row>
    <row r="984" spans="1:33" ht="12" customHeight="1" x14ac:dyDescent="0.25">
      <c r="A984" s="209"/>
      <c r="B984" s="209"/>
      <c r="C984" s="209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  <c r="AA984" s="209"/>
      <c r="AB984" s="209"/>
      <c r="AC984" s="209"/>
      <c r="AD984" s="209"/>
      <c r="AE984" s="209"/>
      <c r="AF984" s="209"/>
      <c r="AG984" s="209"/>
    </row>
    <row r="985" spans="1:33" ht="12" customHeight="1" x14ac:dyDescent="0.25">
      <c r="A985" s="209"/>
      <c r="B985" s="209"/>
      <c r="C985" s="209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  <c r="AA985" s="209"/>
      <c r="AB985" s="209"/>
      <c r="AC985" s="209"/>
      <c r="AD985" s="209"/>
      <c r="AE985" s="209"/>
      <c r="AF985" s="209"/>
      <c r="AG985" s="209"/>
    </row>
    <row r="986" spans="1:33" ht="12" customHeight="1" x14ac:dyDescent="0.25">
      <c r="A986" s="209"/>
      <c r="B986" s="209"/>
      <c r="C986" s="209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  <c r="AA986" s="209"/>
      <c r="AB986" s="209"/>
      <c r="AC986" s="209"/>
      <c r="AD986" s="209"/>
      <c r="AE986" s="209"/>
      <c r="AF986" s="209"/>
      <c r="AG986" s="209"/>
    </row>
    <row r="987" spans="1:33" ht="12" customHeight="1" x14ac:dyDescent="0.25">
      <c r="A987" s="209"/>
      <c r="B987" s="209"/>
      <c r="C987" s="209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  <c r="AA987" s="209"/>
      <c r="AB987" s="209"/>
      <c r="AC987" s="209"/>
      <c r="AD987" s="209"/>
      <c r="AE987" s="209"/>
      <c r="AF987" s="209"/>
      <c r="AG987" s="209"/>
    </row>
    <row r="988" spans="1:33" ht="12" customHeight="1" x14ac:dyDescent="0.25">
      <c r="A988" s="209"/>
      <c r="B988" s="209"/>
      <c r="C988" s="209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  <c r="AA988" s="209"/>
      <c r="AB988" s="209"/>
      <c r="AC988" s="209"/>
      <c r="AD988" s="209"/>
      <c r="AE988" s="209"/>
      <c r="AF988" s="209"/>
      <c r="AG988" s="209"/>
    </row>
    <row r="989" spans="1:33" ht="12" customHeight="1" x14ac:dyDescent="0.25">
      <c r="A989" s="209"/>
      <c r="B989" s="209"/>
      <c r="C989" s="209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  <c r="AA989" s="209"/>
      <c r="AB989" s="209"/>
      <c r="AC989" s="209"/>
      <c r="AD989" s="209"/>
      <c r="AE989" s="209"/>
      <c r="AF989" s="209"/>
      <c r="AG989" s="209"/>
    </row>
    <row r="990" spans="1:33" ht="12" customHeight="1" x14ac:dyDescent="0.25">
      <c r="A990" s="209"/>
      <c r="B990" s="209"/>
      <c r="C990" s="209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  <c r="AA990" s="209"/>
      <c r="AB990" s="209"/>
      <c r="AC990" s="209"/>
      <c r="AD990" s="209"/>
      <c r="AE990" s="209"/>
      <c r="AF990" s="209"/>
      <c r="AG990" s="209"/>
    </row>
    <row r="991" spans="1:33" ht="12" customHeight="1" x14ac:dyDescent="0.25">
      <c r="A991" s="209"/>
      <c r="B991" s="209"/>
      <c r="C991" s="209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  <c r="AA991" s="209"/>
      <c r="AB991" s="209"/>
      <c r="AC991" s="209"/>
      <c r="AD991" s="209"/>
      <c r="AE991" s="209"/>
      <c r="AF991" s="209"/>
      <c r="AG991" s="209"/>
    </row>
    <row r="992" spans="1:33" ht="12" customHeight="1" x14ac:dyDescent="0.25">
      <c r="A992" s="209"/>
      <c r="B992" s="209"/>
      <c r="C992" s="209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  <c r="AA992" s="209"/>
      <c r="AB992" s="209"/>
      <c r="AC992" s="209"/>
      <c r="AD992" s="209"/>
      <c r="AE992" s="209"/>
      <c r="AF992" s="209"/>
      <c r="AG992" s="209"/>
    </row>
    <row r="993" spans="1:33" ht="12" customHeight="1" x14ac:dyDescent="0.25">
      <c r="A993" s="209"/>
      <c r="B993" s="209"/>
      <c r="C993" s="209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  <c r="AA993" s="209"/>
      <c r="AB993" s="209"/>
      <c r="AC993" s="209"/>
      <c r="AD993" s="209"/>
      <c r="AE993" s="209"/>
      <c r="AF993" s="209"/>
      <c r="AG993" s="209"/>
    </row>
    <row r="994" spans="1:33" ht="12" customHeight="1" x14ac:dyDescent="0.25">
      <c r="A994" s="209"/>
      <c r="B994" s="209"/>
      <c r="C994" s="209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  <c r="AA994" s="209"/>
      <c r="AB994" s="209"/>
      <c r="AC994" s="209"/>
      <c r="AD994" s="209"/>
      <c r="AE994" s="209"/>
      <c r="AF994" s="209"/>
      <c r="AG994" s="209"/>
    </row>
    <row r="995" spans="1:33" ht="12" customHeight="1" x14ac:dyDescent="0.25">
      <c r="A995" s="209"/>
      <c r="B995" s="209"/>
      <c r="C995" s="209"/>
      <c r="D995" s="209"/>
      <c r="E995" s="209"/>
      <c r="F995" s="209"/>
      <c r="G995" s="20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  <c r="AA995" s="209"/>
      <c r="AB995" s="209"/>
      <c r="AC995" s="209"/>
      <c r="AD995" s="209"/>
      <c r="AE995" s="209"/>
      <c r="AF995" s="209"/>
      <c r="AG995" s="209"/>
    </row>
    <row r="996" spans="1:33" ht="12" customHeight="1" x14ac:dyDescent="0.25">
      <c r="A996" s="209"/>
      <c r="B996" s="209"/>
      <c r="C996" s="209"/>
      <c r="D996" s="209"/>
      <c r="E996" s="209"/>
      <c r="F996" s="209"/>
      <c r="G996" s="20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  <c r="AA996" s="209"/>
      <c r="AB996" s="209"/>
      <c r="AC996" s="209"/>
      <c r="AD996" s="209"/>
      <c r="AE996" s="209"/>
      <c r="AF996" s="209"/>
      <c r="AG996" s="209"/>
    </row>
    <row r="997" spans="1:33" ht="12" customHeight="1" x14ac:dyDescent="0.25">
      <c r="A997" s="209"/>
      <c r="B997" s="209"/>
      <c r="C997" s="209"/>
      <c r="D997" s="209"/>
      <c r="E997" s="209"/>
      <c r="F997" s="209"/>
      <c r="G997" s="20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  <c r="AA997" s="209"/>
      <c r="AB997" s="209"/>
      <c r="AC997" s="209"/>
      <c r="AD997" s="209"/>
      <c r="AE997" s="209"/>
      <c r="AF997" s="209"/>
      <c r="AG997" s="209"/>
    </row>
    <row r="998" spans="1:33" ht="12" customHeight="1" x14ac:dyDescent="0.25">
      <c r="A998" s="209"/>
      <c r="B998" s="209"/>
      <c r="C998" s="209"/>
      <c r="D998" s="209"/>
      <c r="E998" s="209"/>
      <c r="F998" s="209"/>
      <c r="G998" s="20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  <c r="AA998" s="209"/>
      <c r="AB998" s="209"/>
      <c r="AC998" s="209"/>
      <c r="AD998" s="209"/>
      <c r="AE998" s="209"/>
      <c r="AF998" s="209"/>
      <c r="AG998" s="209"/>
    </row>
    <row r="999" spans="1:33" ht="12" customHeight="1" x14ac:dyDescent="0.25">
      <c r="A999" s="209"/>
      <c r="B999" s="209"/>
      <c r="C999" s="209"/>
      <c r="D999" s="209"/>
      <c r="E999" s="209"/>
      <c r="F999" s="209"/>
      <c r="G999" s="20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  <c r="AA999" s="209"/>
      <c r="AB999" s="209"/>
      <c r="AC999" s="209"/>
      <c r="AD999" s="209"/>
      <c r="AE999" s="209"/>
      <c r="AF999" s="209"/>
      <c r="AG999" s="209"/>
    </row>
    <row r="1000" spans="1:33" ht="12" customHeight="1" x14ac:dyDescent="0.25">
      <c r="A1000" s="209"/>
      <c r="B1000" s="209"/>
      <c r="C1000" s="209"/>
      <c r="D1000" s="209"/>
      <c r="E1000" s="209"/>
      <c r="F1000" s="209"/>
      <c r="G1000" s="20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  <c r="AA1000" s="209"/>
      <c r="AB1000" s="209"/>
      <c r="AC1000" s="209"/>
      <c r="AD1000" s="209"/>
      <c r="AE1000" s="209"/>
      <c r="AF1000" s="209"/>
      <c r="AG1000" s="209"/>
    </row>
    <row r="1001" spans="1:33" ht="12" customHeight="1" x14ac:dyDescent="0.25">
      <c r="A1001" s="209"/>
      <c r="B1001" s="209"/>
      <c r="C1001" s="209"/>
      <c r="D1001" s="209"/>
      <c r="E1001" s="209"/>
      <c r="F1001" s="209"/>
      <c r="G1001" s="209"/>
      <c r="H1001" s="209"/>
      <c r="I1001" s="209"/>
      <c r="J1001" s="209"/>
      <c r="K1001" s="209"/>
      <c r="L1001" s="209"/>
      <c r="M1001" s="209"/>
      <c r="N1001" s="209"/>
      <c r="O1001" s="209"/>
      <c r="P1001" s="209"/>
      <c r="Q1001" s="209"/>
      <c r="R1001" s="209"/>
      <c r="S1001" s="209"/>
      <c r="T1001" s="209"/>
      <c r="U1001" s="209"/>
      <c r="V1001" s="209"/>
      <c r="W1001" s="209"/>
      <c r="X1001" s="209"/>
      <c r="Y1001" s="209"/>
      <c r="Z1001" s="209"/>
      <c r="AA1001" s="209"/>
      <c r="AB1001" s="209"/>
      <c r="AC1001" s="209"/>
      <c r="AD1001" s="209"/>
      <c r="AE1001" s="209"/>
      <c r="AF1001" s="209"/>
      <c r="AG1001" s="209"/>
    </row>
    <row r="1002" spans="1:33" ht="12" customHeight="1" x14ac:dyDescent="0.25">
      <c r="A1002" s="209"/>
      <c r="B1002" s="209"/>
      <c r="C1002" s="209"/>
      <c r="D1002" s="209"/>
      <c r="E1002" s="209"/>
      <c r="F1002" s="209"/>
      <c r="G1002" s="209"/>
      <c r="H1002" s="209"/>
      <c r="I1002" s="209"/>
      <c r="J1002" s="209"/>
      <c r="K1002" s="209"/>
      <c r="L1002" s="209"/>
      <c r="M1002" s="209"/>
      <c r="N1002" s="209"/>
      <c r="O1002" s="209"/>
      <c r="P1002" s="209"/>
      <c r="Q1002" s="209"/>
      <c r="R1002" s="209"/>
      <c r="S1002" s="209"/>
      <c r="T1002" s="209"/>
      <c r="U1002" s="209"/>
      <c r="V1002" s="209"/>
      <c r="W1002" s="209"/>
      <c r="X1002" s="209"/>
      <c r="Y1002" s="209"/>
      <c r="Z1002" s="209"/>
      <c r="AA1002" s="209"/>
      <c r="AB1002" s="209"/>
      <c r="AC1002" s="209"/>
      <c r="AD1002" s="209"/>
      <c r="AE1002" s="209"/>
      <c r="AF1002" s="209"/>
      <c r="AG1002" s="209"/>
    </row>
    <row r="1003" spans="1:33" ht="12" customHeight="1" x14ac:dyDescent="0.25">
      <c r="A1003" s="209"/>
      <c r="B1003" s="209"/>
      <c r="C1003" s="209"/>
      <c r="D1003" s="209"/>
      <c r="E1003" s="209"/>
      <c r="F1003" s="209"/>
      <c r="G1003" s="209"/>
      <c r="H1003" s="209"/>
      <c r="I1003" s="209"/>
      <c r="J1003" s="209"/>
      <c r="K1003" s="209"/>
      <c r="L1003" s="209"/>
      <c r="M1003" s="209"/>
      <c r="N1003" s="209"/>
      <c r="O1003" s="209"/>
      <c r="P1003" s="209"/>
      <c r="Q1003" s="209"/>
      <c r="R1003" s="209"/>
      <c r="S1003" s="209"/>
      <c r="T1003" s="209"/>
      <c r="U1003" s="209"/>
      <c r="V1003" s="209"/>
      <c r="W1003" s="209"/>
      <c r="X1003" s="209"/>
      <c r="Y1003" s="209"/>
      <c r="Z1003" s="209"/>
      <c r="AA1003" s="209"/>
      <c r="AB1003" s="209"/>
      <c r="AC1003" s="209"/>
      <c r="AD1003" s="209"/>
      <c r="AE1003" s="209"/>
      <c r="AF1003" s="209"/>
      <c r="AG1003" s="209"/>
    </row>
    <row r="1004" spans="1:33" ht="12" customHeight="1" x14ac:dyDescent="0.25">
      <c r="A1004" s="209"/>
      <c r="B1004" s="209"/>
      <c r="C1004" s="209"/>
      <c r="D1004" s="209"/>
      <c r="E1004" s="209"/>
      <c r="F1004" s="209"/>
      <c r="G1004" s="209"/>
      <c r="H1004" s="209"/>
      <c r="I1004" s="209"/>
      <c r="J1004" s="209"/>
      <c r="K1004" s="209"/>
      <c r="L1004" s="209"/>
      <c r="M1004" s="209"/>
      <c r="N1004" s="209"/>
      <c r="O1004" s="209"/>
      <c r="P1004" s="209"/>
      <c r="Q1004" s="209"/>
      <c r="R1004" s="209"/>
      <c r="S1004" s="209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</row>
    <row r="1005" spans="1:33" ht="12" customHeight="1" x14ac:dyDescent="0.25">
      <c r="A1005" s="209"/>
      <c r="B1005" s="209"/>
      <c r="C1005" s="209"/>
      <c r="D1005" s="209"/>
      <c r="E1005" s="209"/>
      <c r="F1005" s="209"/>
      <c r="G1005" s="209"/>
      <c r="H1005" s="209"/>
      <c r="I1005" s="209"/>
      <c r="J1005" s="209"/>
      <c r="K1005" s="209"/>
      <c r="L1005" s="209"/>
      <c r="M1005" s="209"/>
      <c r="N1005" s="209"/>
      <c r="O1005" s="209"/>
      <c r="P1005" s="209"/>
      <c r="Q1005" s="209"/>
      <c r="R1005" s="209"/>
      <c r="S1005" s="209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</row>
    <row r="1006" spans="1:33" ht="12" customHeight="1" x14ac:dyDescent="0.25">
      <c r="A1006" s="209"/>
      <c r="B1006" s="209"/>
      <c r="C1006" s="209"/>
      <c r="D1006" s="209"/>
      <c r="E1006" s="209"/>
      <c r="F1006" s="209"/>
      <c r="G1006" s="209"/>
      <c r="H1006" s="209"/>
      <c r="I1006" s="209"/>
      <c r="J1006" s="209"/>
      <c r="K1006" s="209"/>
      <c r="L1006" s="209"/>
      <c r="M1006" s="209"/>
      <c r="N1006" s="209"/>
      <c r="O1006" s="209"/>
      <c r="P1006" s="209"/>
      <c r="Q1006" s="209"/>
      <c r="R1006" s="209"/>
      <c r="S1006" s="209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</row>
  </sheetData>
  <mergeCells count="10">
    <mergeCell ref="S3:U3"/>
    <mergeCell ref="X3:Z3"/>
    <mergeCell ref="AC3:AE3"/>
    <mergeCell ref="G34:I34"/>
    <mergeCell ref="L34:T34"/>
    <mergeCell ref="D45:E48"/>
    <mergeCell ref="D49:E52"/>
    <mergeCell ref="M59:P59"/>
    <mergeCell ref="C3:D3"/>
    <mergeCell ref="N3:P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7534-F578-4568-9C0B-358F64E1E6C4}">
  <sheetPr>
    <tabColor rgb="FFCCFF66"/>
  </sheetPr>
  <dimension ref="A1:AG1006"/>
  <sheetViews>
    <sheetView zoomScale="130" zoomScaleNormal="130" workbookViewId="0">
      <selection activeCell="C4" sqref="C4"/>
    </sheetView>
  </sheetViews>
  <sheetFormatPr baseColWidth="10" defaultColWidth="14" defaultRowHeight="15" x14ac:dyDescent="0.25"/>
  <cols>
    <col min="1" max="1" width="11.140625" customWidth="1"/>
    <col min="2" max="2" width="14.7109375" customWidth="1"/>
    <col min="3" max="3" width="21.28515625" customWidth="1"/>
    <col min="4" max="4" width="14.7109375" customWidth="1"/>
    <col min="5" max="7" width="11.140625" customWidth="1"/>
    <col min="8" max="8" width="14.85546875" customWidth="1"/>
    <col min="9" max="9" width="10.7109375" customWidth="1"/>
    <col min="10" max="10" width="13.28515625" customWidth="1"/>
    <col min="11" max="11" width="11.85546875" customWidth="1"/>
    <col min="12" max="12" width="15.42578125" customWidth="1"/>
    <col min="13" max="19" width="11.140625" customWidth="1"/>
    <col min="20" max="20" width="17.28515625" customWidth="1"/>
    <col min="21" max="33" width="11.140625" customWidth="1"/>
    <col min="34" max="16384" width="14" style="1"/>
  </cols>
  <sheetData>
    <row r="1" spans="1:33" ht="12" customHeight="1" x14ac:dyDescent="0.25">
      <c r="A1" s="1"/>
      <c r="C1" s="209"/>
      <c r="D1" s="209"/>
      <c r="E1" s="209"/>
      <c r="F1" s="209"/>
      <c r="G1" s="209"/>
      <c r="H1" s="209"/>
      <c r="I1" s="209"/>
      <c r="J1" s="209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09"/>
      <c r="AB1" s="209"/>
      <c r="AC1" s="209"/>
      <c r="AD1" s="209"/>
      <c r="AE1" s="209"/>
      <c r="AF1" s="209"/>
      <c r="AG1" s="209"/>
    </row>
    <row r="2" spans="1:33" ht="12" customHeight="1" thickBot="1" x14ac:dyDescent="0.3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09"/>
      <c r="AB2" s="209"/>
      <c r="AC2" s="209"/>
      <c r="AD2" s="209"/>
      <c r="AE2" s="209"/>
      <c r="AF2" s="209"/>
      <c r="AG2" s="209"/>
    </row>
    <row r="3" spans="1:33" ht="15.75" customHeight="1" thickBot="1" x14ac:dyDescent="0.3">
      <c r="A3" s="1"/>
      <c r="B3" s="209"/>
      <c r="C3" s="699" t="s">
        <v>249</v>
      </c>
      <c r="D3" s="700"/>
      <c r="E3" s="209"/>
      <c r="F3" s="209"/>
      <c r="G3" s="209"/>
      <c r="H3" s="209"/>
      <c r="I3" s="209"/>
      <c r="J3" s="209"/>
      <c r="K3" s="1"/>
      <c r="L3" s="1"/>
      <c r="M3" s="1"/>
      <c r="N3" s="686" t="s">
        <v>146</v>
      </c>
      <c r="O3" s="687"/>
      <c r="P3" s="688"/>
      <c r="Q3" s="1"/>
      <c r="R3" s="1"/>
      <c r="S3" s="689" t="s">
        <v>147</v>
      </c>
      <c r="T3" s="690"/>
      <c r="U3" s="691"/>
      <c r="V3" s="1"/>
      <c r="W3" s="1"/>
      <c r="X3" s="689" t="s">
        <v>148</v>
      </c>
      <c r="Y3" s="690"/>
      <c r="Z3" s="691"/>
      <c r="AA3" s="209"/>
      <c r="AB3" s="209"/>
      <c r="AC3" s="692" t="s">
        <v>149</v>
      </c>
      <c r="AD3" s="690"/>
      <c r="AE3" s="691"/>
      <c r="AF3" s="209"/>
      <c r="AG3" s="209"/>
    </row>
    <row r="4" spans="1:33" ht="12" customHeight="1" x14ac:dyDescent="0.25">
      <c r="A4" s="1"/>
      <c r="B4" s="209"/>
      <c r="C4" s="286" t="s">
        <v>118</v>
      </c>
      <c r="D4" s="250">
        <v>2015</v>
      </c>
      <c r="E4" s="209"/>
      <c r="F4" s="209"/>
      <c r="G4" s="209"/>
      <c r="H4" s="209"/>
      <c r="I4" s="209"/>
      <c r="J4" s="209"/>
      <c r="K4" s="1"/>
      <c r="L4" s="1"/>
      <c r="M4" s="1"/>
      <c r="N4" s="212" t="s">
        <v>132</v>
      </c>
      <c r="O4" s="213" t="s">
        <v>133</v>
      </c>
      <c r="P4" s="214">
        <v>2015</v>
      </c>
      <c r="Q4" s="1"/>
      <c r="R4" s="1"/>
      <c r="S4" s="215" t="s">
        <v>132</v>
      </c>
      <c r="T4" s="216" t="s">
        <v>133</v>
      </c>
      <c r="U4" s="217">
        <v>2015</v>
      </c>
      <c r="V4" s="1"/>
      <c r="W4" s="1"/>
      <c r="X4" s="215" t="s">
        <v>132</v>
      </c>
      <c r="Y4" s="216" t="s">
        <v>133</v>
      </c>
      <c r="Z4" s="217">
        <v>2015</v>
      </c>
      <c r="AA4" s="209"/>
      <c r="AB4" s="209"/>
      <c r="AC4" s="215" t="s">
        <v>132</v>
      </c>
      <c r="AD4" s="216" t="s">
        <v>133</v>
      </c>
      <c r="AE4" s="218" t="s">
        <v>150</v>
      </c>
      <c r="AF4" s="209"/>
      <c r="AG4" s="209"/>
    </row>
    <row r="5" spans="1:33" ht="12" customHeight="1" x14ac:dyDescent="0.25">
      <c r="A5" s="1"/>
      <c r="B5" s="219" t="s">
        <v>151</v>
      </c>
      <c r="C5" s="220" t="s">
        <v>152</v>
      </c>
      <c r="D5" s="221">
        <f>'Mortalidad Infantil'!D13</f>
        <v>1.0195467384153726E-2</v>
      </c>
      <c r="E5" s="209"/>
      <c r="F5" s="209"/>
      <c r="G5" s="209"/>
      <c r="H5" s="209"/>
      <c r="I5" s="209"/>
      <c r="J5" s="209"/>
      <c r="K5" s="1"/>
      <c r="L5" s="1"/>
      <c r="M5" s="1"/>
      <c r="N5" s="212">
        <v>0</v>
      </c>
      <c r="O5" s="213">
        <v>1</v>
      </c>
      <c r="P5" s="222">
        <f>D5</f>
        <v>1.0195467384153726E-2</v>
      </c>
      <c r="Q5" s="1"/>
      <c r="R5" s="1"/>
      <c r="S5" s="223">
        <v>0</v>
      </c>
      <c r="T5" s="224">
        <v>1</v>
      </c>
      <c r="U5" s="225">
        <v>1</v>
      </c>
      <c r="V5" s="1"/>
      <c r="W5" s="1"/>
      <c r="X5" s="223">
        <v>0</v>
      </c>
      <c r="Y5" s="224">
        <v>1</v>
      </c>
      <c r="Z5" s="226"/>
      <c r="AA5" s="209"/>
      <c r="AB5" s="209"/>
      <c r="AC5" s="223"/>
      <c r="AD5" s="224"/>
      <c r="AE5" s="227"/>
      <c r="AF5" s="209"/>
      <c r="AG5" s="209"/>
    </row>
    <row r="6" spans="1:33" ht="12" customHeight="1" x14ac:dyDescent="0.25">
      <c r="A6" s="1"/>
      <c r="B6" s="209"/>
      <c r="C6" s="228" t="s">
        <v>122</v>
      </c>
      <c r="D6" s="229">
        <f>Mortalidad!E16</f>
        <v>3.2517504726938115E-4</v>
      </c>
      <c r="E6" s="209"/>
      <c r="F6" s="209"/>
      <c r="G6" s="209"/>
      <c r="H6" s="209"/>
      <c r="I6" s="209"/>
      <c r="J6" s="209"/>
      <c r="K6" s="1"/>
      <c r="L6" s="1"/>
      <c r="M6" s="1"/>
      <c r="N6" s="212">
        <v>1</v>
      </c>
      <c r="O6" s="213">
        <v>4</v>
      </c>
      <c r="P6" s="230">
        <f>(4*D6)/(1+(4-1.4)*D6)</f>
        <v>1.2996014343870932E-3</v>
      </c>
      <c r="Q6" s="1"/>
      <c r="R6" s="1"/>
      <c r="S6" s="223">
        <v>1</v>
      </c>
      <c r="T6" s="224">
        <v>4</v>
      </c>
      <c r="U6" s="231">
        <f t="shared" ref="U6:U23" si="0">U5-U5*P5</f>
        <v>0.98980453261584622</v>
      </c>
      <c r="V6" s="1"/>
      <c r="W6" s="1"/>
      <c r="X6" s="223">
        <v>1</v>
      </c>
      <c r="Y6" s="224">
        <v>4</v>
      </c>
      <c r="Z6" s="226">
        <f t="shared" ref="Z6:Z23" si="1">(1/2)*LN((1-U6)/U6)</f>
        <v>-2.2877821172040189</v>
      </c>
      <c r="AA6" s="209"/>
      <c r="AB6" s="209"/>
      <c r="AC6" s="223">
        <v>1</v>
      </c>
      <c r="AD6" s="224">
        <v>4</v>
      </c>
      <c r="AE6" s="227">
        <v>-1.305115</v>
      </c>
      <c r="AF6" s="209"/>
      <c r="AG6" s="209"/>
    </row>
    <row r="7" spans="1:33" ht="12" customHeight="1" x14ac:dyDescent="0.25">
      <c r="A7" s="1"/>
      <c r="B7" s="209"/>
      <c r="C7" s="228" t="s">
        <v>38</v>
      </c>
      <c r="D7" s="229">
        <f>Mortalidad!E17</f>
        <v>1.9709711702610297E-4</v>
      </c>
      <c r="E7" s="209"/>
      <c r="F7" s="209"/>
      <c r="G7" s="209"/>
      <c r="H7" s="209"/>
      <c r="I7" s="209"/>
      <c r="J7" s="209"/>
      <c r="K7" s="1"/>
      <c r="L7" s="1"/>
      <c r="M7" s="1"/>
      <c r="N7" s="212">
        <v>5</v>
      </c>
      <c r="O7" s="213">
        <v>5</v>
      </c>
      <c r="P7" s="230">
        <f t="shared" ref="P7:P22" si="2">(5*D7)/(1+(5/2)*D7)</f>
        <v>9.8500023336484934E-4</v>
      </c>
      <c r="Q7" s="1"/>
      <c r="R7" s="1"/>
      <c r="S7" s="223">
        <v>5</v>
      </c>
      <c r="T7" s="224">
        <v>5</v>
      </c>
      <c r="U7" s="231">
        <f t="shared" si="0"/>
        <v>0.98851818122549584</v>
      </c>
      <c r="V7" s="1"/>
      <c r="W7" s="1"/>
      <c r="X7" s="223">
        <v>5</v>
      </c>
      <c r="Y7" s="224">
        <v>5</v>
      </c>
      <c r="Z7" s="226">
        <f t="shared" si="1"/>
        <v>-2.2277211135029797</v>
      </c>
      <c r="AA7" s="209"/>
      <c r="AB7" s="209"/>
      <c r="AC7" s="223">
        <v>5</v>
      </c>
      <c r="AD7" s="224">
        <v>5</v>
      </c>
      <c r="AE7" s="227">
        <v>-1.0789390000000001</v>
      </c>
      <c r="AF7" s="209"/>
      <c r="AG7" s="209"/>
    </row>
    <row r="8" spans="1:33" ht="12" customHeight="1" x14ac:dyDescent="0.25">
      <c r="A8" s="1"/>
      <c r="B8" s="209"/>
      <c r="C8" s="228" t="s">
        <v>37</v>
      </c>
      <c r="D8" s="229">
        <f>Mortalidad!E18</f>
        <v>2.4587701893606585E-4</v>
      </c>
      <c r="E8" s="209"/>
      <c r="F8" s="209"/>
      <c r="G8" s="209"/>
      <c r="H8" s="209"/>
      <c r="I8" s="209"/>
      <c r="J8" s="209"/>
      <c r="K8" s="1"/>
      <c r="L8" s="1"/>
      <c r="M8" s="1"/>
      <c r="N8" s="212">
        <v>10</v>
      </c>
      <c r="O8" s="213">
        <v>5</v>
      </c>
      <c r="P8" s="230">
        <f t="shared" si="2"/>
        <v>1.2286298650588379E-3</v>
      </c>
      <c r="Q8" s="1"/>
      <c r="R8" s="1"/>
      <c r="S8" s="223">
        <v>10</v>
      </c>
      <c r="T8" s="224">
        <v>5</v>
      </c>
      <c r="U8" s="231">
        <f t="shared" si="0"/>
        <v>0.98754449058630334</v>
      </c>
      <c r="V8" s="1"/>
      <c r="W8" s="1"/>
      <c r="X8" s="223">
        <v>10</v>
      </c>
      <c r="Y8" s="224">
        <v>5</v>
      </c>
      <c r="Z8" s="226">
        <f t="shared" si="1"/>
        <v>-2.1865292506519873</v>
      </c>
      <c r="AA8" s="209"/>
      <c r="AB8" s="209"/>
      <c r="AC8" s="223">
        <v>10</v>
      </c>
      <c r="AD8" s="224">
        <v>5</v>
      </c>
      <c r="AE8" s="227">
        <v>-1.0335840000000001</v>
      </c>
      <c r="AF8" s="209"/>
      <c r="AG8" s="209"/>
    </row>
    <row r="9" spans="1:33" ht="12" customHeight="1" x14ac:dyDescent="0.25">
      <c r="A9" s="1"/>
      <c r="B9" s="209"/>
      <c r="C9" s="228" t="s">
        <v>36</v>
      </c>
      <c r="D9" s="229">
        <f>Mortalidad!E19</f>
        <v>4.623773515128583E-4</v>
      </c>
      <c r="E9" s="209"/>
      <c r="F9" s="209"/>
      <c r="G9" s="209"/>
      <c r="H9" s="209"/>
      <c r="I9" s="209"/>
      <c r="J9" s="209"/>
      <c r="K9" s="1"/>
      <c r="L9" s="1"/>
      <c r="M9" s="1"/>
      <c r="N9" s="212">
        <v>15</v>
      </c>
      <c r="O9" s="213">
        <v>5</v>
      </c>
      <c r="P9" s="230">
        <f t="shared" si="2"/>
        <v>2.3092174329624902E-3</v>
      </c>
      <c r="Q9" s="1"/>
      <c r="R9" s="1"/>
      <c r="S9" s="223">
        <v>15</v>
      </c>
      <c r="T9" s="224">
        <v>5</v>
      </c>
      <c r="U9" s="231">
        <f t="shared" si="0"/>
        <v>0.98633116393209463</v>
      </c>
      <c r="V9" s="1"/>
      <c r="W9" s="1"/>
      <c r="X9" s="223">
        <v>15</v>
      </c>
      <c r="Y9" s="224">
        <v>5</v>
      </c>
      <c r="Z9" s="226">
        <f t="shared" si="1"/>
        <v>-2.1394368310771403</v>
      </c>
      <c r="AA9" s="209"/>
      <c r="AB9" s="209"/>
      <c r="AC9" s="223">
        <v>15</v>
      </c>
      <c r="AD9" s="224">
        <v>5</v>
      </c>
      <c r="AE9" s="227">
        <v>-1.0079389999999999</v>
      </c>
      <c r="AF9" s="209"/>
      <c r="AG9" s="209"/>
    </row>
    <row r="10" spans="1:33" ht="12" customHeight="1" x14ac:dyDescent="0.25">
      <c r="A10" s="1"/>
      <c r="B10" s="209"/>
      <c r="C10" s="228" t="s">
        <v>35</v>
      </c>
      <c r="D10" s="229">
        <f>Mortalidad!E20</f>
        <v>5.6701419878410248E-4</v>
      </c>
      <c r="E10" s="209"/>
      <c r="F10" s="209"/>
      <c r="G10" s="209"/>
      <c r="H10" s="209"/>
      <c r="I10" s="209"/>
      <c r="J10" s="209"/>
      <c r="K10" s="1"/>
      <c r="L10" s="1"/>
      <c r="M10" s="1"/>
      <c r="N10" s="212">
        <v>20</v>
      </c>
      <c r="O10" s="213">
        <v>5</v>
      </c>
      <c r="P10" s="230">
        <f t="shared" si="2"/>
        <v>2.8310578688974012E-3</v>
      </c>
      <c r="Q10" s="1"/>
      <c r="R10" s="1"/>
      <c r="S10" s="223">
        <v>20</v>
      </c>
      <c r="T10" s="224">
        <v>5</v>
      </c>
      <c r="U10" s="231">
        <f t="shared" si="0"/>
        <v>0.98405351081366843</v>
      </c>
      <c r="V10" s="1"/>
      <c r="W10" s="1"/>
      <c r="X10" s="223">
        <v>20</v>
      </c>
      <c r="Y10" s="224">
        <v>5</v>
      </c>
      <c r="Z10" s="226">
        <f t="shared" si="1"/>
        <v>-2.0612207925946047</v>
      </c>
      <c r="AA10" s="209"/>
      <c r="AB10" s="209"/>
      <c r="AC10" s="223">
        <v>20</v>
      </c>
      <c r="AD10" s="224">
        <v>5</v>
      </c>
      <c r="AE10" s="227">
        <v>-0.97575199999999995</v>
      </c>
      <c r="AF10" s="209"/>
      <c r="AG10" s="209"/>
    </row>
    <row r="11" spans="1:33" ht="12" customHeight="1" x14ac:dyDescent="0.25">
      <c r="A11" s="1"/>
      <c r="B11" s="209"/>
      <c r="C11" s="228" t="s">
        <v>34</v>
      </c>
      <c r="D11" s="229">
        <f>Mortalidad!E21</f>
        <v>8.03486329603708E-4</v>
      </c>
      <c r="E11" s="209"/>
      <c r="F11" s="209"/>
      <c r="G11" s="209"/>
      <c r="H11" s="209"/>
      <c r="I11" s="209"/>
      <c r="J11" s="209"/>
      <c r="K11" s="1"/>
      <c r="L11" s="1"/>
      <c r="M11" s="1"/>
      <c r="N11" s="212">
        <v>25</v>
      </c>
      <c r="O11" s="213">
        <v>5</v>
      </c>
      <c r="P11" s="230">
        <f t="shared" si="2"/>
        <v>4.0093779470917832E-3</v>
      </c>
      <c r="Q11" s="1"/>
      <c r="R11" s="1"/>
      <c r="S11" s="223">
        <v>25</v>
      </c>
      <c r="T11" s="224">
        <v>5</v>
      </c>
      <c r="U11" s="231">
        <f t="shared" si="0"/>
        <v>0.98126759837846333</v>
      </c>
      <c r="V11" s="1"/>
      <c r="W11" s="1"/>
      <c r="X11" s="223">
        <v>25</v>
      </c>
      <c r="Y11" s="224">
        <v>5</v>
      </c>
      <c r="Z11" s="226">
        <f t="shared" si="1"/>
        <v>-1.9792952360497404</v>
      </c>
      <c r="AA11" s="209"/>
      <c r="AB11" s="209"/>
      <c r="AC11" s="223">
        <v>25</v>
      </c>
      <c r="AD11" s="224">
        <v>5</v>
      </c>
      <c r="AE11" s="227">
        <v>-0.92945900000000004</v>
      </c>
      <c r="AF11" s="209"/>
      <c r="AG11" s="209"/>
    </row>
    <row r="12" spans="1:33" ht="12" customHeight="1" x14ac:dyDescent="0.25">
      <c r="A12" s="1"/>
      <c r="B12" s="209"/>
      <c r="C12" s="228" t="s">
        <v>33</v>
      </c>
      <c r="D12" s="229">
        <f>Mortalidad!E22</f>
        <v>6.2501892141547091E-4</v>
      </c>
      <c r="E12" s="209"/>
      <c r="F12" s="209"/>
      <c r="G12" s="209"/>
      <c r="H12" s="209"/>
      <c r="I12" s="209"/>
      <c r="J12" s="209"/>
      <c r="K12" s="1"/>
      <c r="L12" s="1"/>
      <c r="M12" s="1"/>
      <c r="N12" s="212">
        <v>30</v>
      </c>
      <c r="O12" s="213">
        <v>5</v>
      </c>
      <c r="P12" s="230">
        <f t="shared" si="2"/>
        <v>3.120219117109465E-3</v>
      </c>
      <c r="Q12" s="1"/>
      <c r="R12" s="1"/>
      <c r="S12" s="223">
        <v>30</v>
      </c>
      <c r="T12" s="224">
        <v>5</v>
      </c>
      <c r="U12" s="231">
        <f t="shared" si="0"/>
        <v>0.97733332570932896</v>
      </c>
      <c r="V12" s="1"/>
      <c r="W12" s="1"/>
      <c r="X12" s="223">
        <v>30</v>
      </c>
      <c r="Y12" s="224">
        <v>5</v>
      </c>
      <c r="Z12" s="226">
        <f t="shared" si="1"/>
        <v>-1.8819660068382673</v>
      </c>
      <c r="AA12" s="209"/>
      <c r="AB12" s="209"/>
      <c r="AC12" s="223">
        <v>30</v>
      </c>
      <c r="AD12" s="224">
        <v>5</v>
      </c>
      <c r="AE12" s="227">
        <v>-0.87383500000000003</v>
      </c>
      <c r="AF12" s="209"/>
      <c r="AG12" s="209"/>
    </row>
    <row r="13" spans="1:33" ht="12" customHeight="1" x14ac:dyDescent="0.25">
      <c r="A13" s="1"/>
      <c r="B13" s="209"/>
      <c r="C13" s="228" t="s">
        <v>32</v>
      </c>
      <c r="D13" s="229">
        <f>Mortalidad!E23</f>
        <v>8.070484916337902E-4</v>
      </c>
      <c r="E13" s="209"/>
      <c r="F13" s="209"/>
      <c r="G13" s="209"/>
      <c r="H13" s="209"/>
      <c r="I13" s="209"/>
      <c r="J13" s="209"/>
      <c r="K13" s="1"/>
      <c r="L13" s="1"/>
      <c r="M13" s="1"/>
      <c r="N13" s="212">
        <v>35</v>
      </c>
      <c r="O13" s="213">
        <v>5</v>
      </c>
      <c r="P13" s="230">
        <f t="shared" si="2"/>
        <v>4.0271172608913643E-3</v>
      </c>
      <c r="Q13" s="1"/>
      <c r="R13" s="1"/>
      <c r="S13" s="223">
        <v>35</v>
      </c>
      <c r="T13" s="224">
        <v>5</v>
      </c>
      <c r="U13" s="231">
        <f t="shared" si="0"/>
        <v>0.97428383158266252</v>
      </c>
      <c r="V13" s="1"/>
      <c r="W13" s="1"/>
      <c r="X13" s="223">
        <v>35</v>
      </c>
      <c r="Y13" s="224">
        <v>5</v>
      </c>
      <c r="Z13" s="226">
        <f t="shared" si="1"/>
        <v>-1.8172913770013275</v>
      </c>
      <c r="AA13" s="209"/>
      <c r="AB13" s="209"/>
      <c r="AC13" s="223">
        <v>35</v>
      </c>
      <c r="AD13" s="224">
        <v>5</v>
      </c>
      <c r="AE13" s="227">
        <v>-0.811724</v>
      </c>
      <c r="AF13" s="209"/>
      <c r="AG13" s="209"/>
    </row>
    <row r="14" spans="1:33" ht="12" customHeight="1" x14ac:dyDescent="0.25">
      <c r="A14" s="1"/>
      <c r="B14" s="209"/>
      <c r="C14" s="228" t="s">
        <v>31</v>
      </c>
      <c r="D14" s="229">
        <f>Mortalidad!E24</f>
        <v>1.3630542155927921E-3</v>
      </c>
      <c r="E14" s="209"/>
      <c r="F14" s="209"/>
      <c r="G14" s="209"/>
      <c r="H14" s="209"/>
      <c r="I14" s="209"/>
      <c r="J14" s="209"/>
      <c r="K14" s="1"/>
      <c r="L14" s="1"/>
      <c r="M14" s="1"/>
      <c r="N14" s="212">
        <v>40</v>
      </c>
      <c r="O14" s="213">
        <v>5</v>
      </c>
      <c r="P14" s="230">
        <f t="shared" si="2"/>
        <v>6.7921259880617986E-3</v>
      </c>
      <c r="Q14" s="1"/>
      <c r="R14" s="1"/>
      <c r="S14" s="223">
        <v>40</v>
      </c>
      <c r="T14" s="224">
        <v>5</v>
      </c>
      <c r="U14" s="231">
        <f t="shared" si="0"/>
        <v>0.97036027634748856</v>
      </c>
      <c r="V14" s="1"/>
      <c r="W14" s="1"/>
      <c r="X14" s="223">
        <v>40</v>
      </c>
      <c r="Y14" s="224">
        <v>5</v>
      </c>
      <c r="Z14" s="226">
        <f t="shared" si="1"/>
        <v>-1.7442759722667693</v>
      </c>
      <c r="AA14" s="209"/>
      <c r="AB14" s="209"/>
      <c r="AC14" s="223">
        <v>40</v>
      </c>
      <c r="AD14" s="224">
        <v>5</v>
      </c>
      <c r="AE14" s="227">
        <v>-0.74310699999999996</v>
      </c>
      <c r="AF14" s="209"/>
      <c r="AG14" s="209"/>
    </row>
    <row r="15" spans="1:33" ht="12" customHeight="1" x14ac:dyDescent="0.25">
      <c r="A15" s="1"/>
      <c r="B15" s="209"/>
      <c r="C15" s="228" t="s">
        <v>30</v>
      </c>
      <c r="D15" s="229">
        <f>Mortalidad!E25</f>
        <v>2.5202252304973869E-3</v>
      </c>
      <c r="E15" s="209"/>
      <c r="F15" s="209"/>
      <c r="G15" s="209"/>
      <c r="H15" s="209"/>
      <c r="I15" s="209"/>
      <c r="J15" s="209"/>
      <c r="K15" s="1"/>
      <c r="L15" s="1"/>
      <c r="M15" s="1"/>
      <c r="N15" s="212">
        <v>45</v>
      </c>
      <c r="O15" s="213">
        <v>5</v>
      </c>
      <c r="P15" s="230">
        <f t="shared" si="2"/>
        <v>1.2522229058449007E-2</v>
      </c>
      <c r="Q15" s="1"/>
      <c r="R15" s="1"/>
      <c r="S15" s="223">
        <v>45</v>
      </c>
      <c r="T15" s="224">
        <v>5</v>
      </c>
      <c r="U15" s="231">
        <f t="shared" si="0"/>
        <v>0.96376946709672595</v>
      </c>
      <c r="V15" s="1"/>
      <c r="W15" s="1"/>
      <c r="X15" s="223">
        <v>45</v>
      </c>
      <c r="Y15" s="224">
        <v>5</v>
      </c>
      <c r="Z15" s="226">
        <f t="shared" si="1"/>
        <v>-1.6404749551508262</v>
      </c>
      <c r="AA15" s="209"/>
      <c r="AB15" s="209"/>
      <c r="AC15" s="223">
        <v>45</v>
      </c>
      <c r="AD15" s="224">
        <v>5</v>
      </c>
      <c r="AE15" s="227">
        <v>-0.66803400000000002</v>
      </c>
      <c r="AF15" s="209"/>
      <c r="AG15" s="209"/>
    </row>
    <row r="16" spans="1:33" ht="12" customHeight="1" x14ac:dyDescent="0.25">
      <c r="A16" s="1"/>
      <c r="B16" s="209"/>
      <c r="C16" s="228" t="s">
        <v>29</v>
      </c>
      <c r="D16" s="229">
        <f>Mortalidad!E26</f>
        <v>3.6026664565155559E-3</v>
      </c>
      <c r="E16" s="209"/>
      <c r="F16" s="209"/>
      <c r="G16" s="209"/>
      <c r="H16" s="209"/>
      <c r="I16" s="209"/>
      <c r="J16" s="209"/>
      <c r="K16" s="1"/>
      <c r="L16" s="1"/>
      <c r="M16" s="1"/>
      <c r="N16" s="212">
        <v>50</v>
      </c>
      <c r="O16" s="213">
        <v>5</v>
      </c>
      <c r="P16" s="230">
        <f t="shared" si="2"/>
        <v>1.7852540411319159E-2</v>
      </c>
      <c r="Q16" s="1"/>
      <c r="R16" s="1"/>
      <c r="S16" s="223">
        <v>50</v>
      </c>
      <c r="T16" s="224">
        <v>5</v>
      </c>
      <c r="U16" s="231">
        <f t="shared" si="0"/>
        <v>0.95170092507020143</v>
      </c>
      <c r="V16" s="1"/>
      <c r="W16" s="1"/>
      <c r="X16" s="223">
        <v>50</v>
      </c>
      <c r="Y16" s="224">
        <v>5</v>
      </c>
      <c r="Z16" s="226">
        <f t="shared" si="1"/>
        <v>-1.4904192116067894</v>
      </c>
      <c r="AA16" s="209"/>
      <c r="AB16" s="209"/>
      <c r="AC16" s="223">
        <v>50</v>
      </c>
      <c r="AD16" s="224">
        <v>5</v>
      </c>
      <c r="AE16" s="227">
        <v>-0.58496800000000004</v>
      </c>
      <c r="AF16" s="209"/>
      <c r="AG16" s="209"/>
    </row>
    <row r="17" spans="1:33" ht="12" customHeight="1" x14ac:dyDescent="0.25">
      <c r="A17" s="1"/>
      <c r="B17" s="209"/>
      <c r="C17" s="228" t="s">
        <v>28</v>
      </c>
      <c r="D17" s="229">
        <f>Mortalidad!E27</f>
        <v>6.5173372758344852E-3</v>
      </c>
      <c r="E17" s="209"/>
      <c r="F17" s="209"/>
      <c r="G17" s="209"/>
      <c r="H17" s="209"/>
      <c r="I17" s="209"/>
      <c r="J17" s="209"/>
      <c r="K17" s="1"/>
      <c r="L17" s="1"/>
      <c r="M17" s="1"/>
      <c r="N17" s="212">
        <v>55</v>
      </c>
      <c r="O17" s="213">
        <v>5</v>
      </c>
      <c r="P17" s="230">
        <f t="shared" si="2"/>
        <v>3.206425250892693E-2</v>
      </c>
      <c r="Q17" s="1"/>
      <c r="R17" s="1"/>
      <c r="S17" s="223">
        <v>55</v>
      </c>
      <c r="T17" s="224">
        <v>5</v>
      </c>
      <c r="U17" s="231">
        <f t="shared" si="0"/>
        <v>0.9347106458458958</v>
      </c>
      <c r="V17" s="1"/>
      <c r="W17" s="1"/>
      <c r="X17" s="223">
        <v>55</v>
      </c>
      <c r="Y17" s="224">
        <v>5</v>
      </c>
      <c r="Z17" s="226">
        <f t="shared" si="1"/>
        <v>-1.3307040092586344</v>
      </c>
      <c r="AA17" s="209"/>
      <c r="AB17" s="209"/>
      <c r="AC17" s="223">
        <v>55</v>
      </c>
      <c r="AD17" s="224">
        <v>5</v>
      </c>
      <c r="AE17" s="227">
        <v>-0.489929</v>
      </c>
      <c r="AF17" s="209"/>
      <c r="AG17" s="209"/>
    </row>
    <row r="18" spans="1:33" ht="12" customHeight="1" x14ac:dyDescent="0.25">
      <c r="A18" s="1"/>
      <c r="B18" s="209"/>
      <c r="C18" s="228" t="s">
        <v>27</v>
      </c>
      <c r="D18" s="229">
        <f>Mortalidad!E28</f>
        <v>7.9503425450415475E-3</v>
      </c>
      <c r="E18" s="209"/>
      <c r="F18" s="209"/>
      <c r="G18" s="209"/>
      <c r="H18" s="209"/>
      <c r="I18" s="209"/>
      <c r="J18" s="209"/>
      <c r="K18" s="1"/>
      <c r="L18" s="1"/>
      <c r="M18" s="1"/>
      <c r="N18" s="212">
        <v>60</v>
      </c>
      <c r="O18" s="213">
        <v>5</v>
      </c>
      <c r="P18" s="230">
        <f t="shared" si="2"/>
        <v>3.8977011248195019E-2</v>
      </c>
      <c r="Q18" s="1"/>
      <c r="R18" s="1"/>
      <c r="S18" s="223">
        <v>60</v>
      </c>
      <c r="T18" s="224">
        <v>5</v>
      </c>
      <c r="U18" s="231">
        <f t="shared" si="0"/>
        <v>0.90473984767471083</v>
      </c>
      <c r="V18" s="1"/>
      <c r="W18" s="1"/>
      <c r="X18" s="223">
        <v>60</v>
      </c>
      <c r="Y18" s="224">
        <v>5</v>
      </c>
      <c r="Z18" s="226">
        <f t="shared" si="1"/>
        <v>-1.1255179234114738</v>
      </c>
      <c r="AA18" s="209"/>
      <c r="AB18" s="209"/>
      <c r="AC18" s="223">
        <v>60</v>
      </c>
      <c r="AD18" s="224">
        <v>5</v>
      </c>
      <c r="AE18" s="227">
        <v>-0.37414199999999997</v>
      </c>
      <c r="AF18" s="209"/>
      <c r="AG18" s="209"/>
    </row>
    <row r="19" spans="1:33" ht="12" customHeight="1" x14ac:dyDescent="0.25">
      <c r="A19" s="1"/>
      <c r="B19" s="209"/>
      <c r="C19" s="228" t="s">
        <v>26</v>
      </c>
      <c r="D19" s="229">
        <f>Mortalidad!E29</f>
        <v>1.4215666018075302E-2</v>
      </c>
      <c r="E19" s="209"/>
      <c r="F19" s="209"/>
      <c r="G19" s="209"/>
      <c r="H19" s="209"/>
      <c r="I19" s="209"/>
      <c r="J19" s="209"/>
      <c r="K19" s="1"/>
      <c r="L19" s="1"/>
      <c r="M19" s="1"/>
      <c r="N19" s="212">
        <v>65</v>
      </c>
      <c r="O19" s="213">
        <v>5</v>
      </c>
      <c r="P19" s="230">
        <f t="shared" si="2"/>
        <v>6.863895880488001E-2</v>
      </c>
      <c r="Q19" s="1"/>
      <c r="R19" s="1"/>
      <c r="S19" s="223">
        <v>65</v>
      </c>
      <c r="T19" s="224">
        <v>5</v>
      </c>
      <c r="U19" s="231">
        <f t="shared" si="0"/>
        <v>0.86947579245520334</v>
      </c>
      <c r="V19" s="1"/>
      <c r="W19" s="1"/>
      <c r="X19" s="223">
        <v>65</v>
      </c>
      <c r="Y19" s="224">
        <v>5</v>
      </c>
      <c r="Z19" s="226">
        <f t="shared" si="1"/>
        <v>-0.94816589232730009</v>
      </c>
      <c r="AA19" s="209"/>
      <c r="AB19" s="209"/>
      <c r="AC19" s="223">
        <v>65</v>
      </c>
      <c r="AD19" s="224">
        <v>5</v>
      </c>
      <c r="AE19" s="227">
        <v>-0.23827699999999999</v>
      </c>
      <c r="AF19" s="209"/>
      <c r="AG19" s="209"/>
    </row>
    <row r="20" spans="1:33" ht="12" customHeight="1" x14ac:dyDescent="0.25">
      <c r="A20" s="1"/>
      <c r="B20" s="209"/>
      <c r="C20" s="228" t="s">
        <v>25</v>
      </c>
      <c r="D20" s="229">
        <f>Mortalidad!E30</f>
        <v>1.9990349565005869E-2</v>
      </c>
      <c r="E20" s="209"/>
      <c r="F20" s="209"/>
      <c r="G20" s="209"/>
      <c r="H20" s="209"/>
      <c r="I20" s="209"/>
      <c r="J20" s="209"/>
      <c r="K20" s="1"/>
      <c r="L20" s="1"/>
      <c r="M20" s="1"/>
      <c r="N20" s="212">
        <v>70</v>
      </c>
      <c r="O20" s="213">
        <v>5</v>
      </c>
      <c r="P20" s="230">
        <f t="shared" si="2"/>
        <v>9.5194328087349414E-2</v>
      </c>
      <c r="Q20" s="1"/>
      <c r="R20" s="1"/>
      <c r="S20" s="223">
        <v>70</v>
      </c>
      <c r="T20" s="224">
        <v>5</v>
      </c>
      <c r="U20" s="231">
        <f t="shared" si="0"/>
        <v>0.80979587935503028</v>
      </c>
      <c r="V20" s="1"/>
      <c r="W20" s="1"/>
      <c r="X20" s="223">
        <v>70</v>
      </c>
      <c r="Y20" s="224">
        <v>5</v>
      </c>
      <c r="Z20" s="226">
        <f t="shared" si="1"/>
        <v>-0.72434220021801343</v>
      </c>
      <c r="AA20" s="209"/>
      <c r="AB20" s="209"/>
      <c r="AC20" s="223">
        <v>70</v>
      </c>
      <c r="AD20" s="224">
        <v>5</v>
      </c>
      <c r="AE20" s="227">
        <v>-7.1183999999999997E-2</v>
      </c>
      <c r="AF20" s="209"/>
      <c r="AG20" s="209"/>
    </row>
    <row r="21" spans="1:33" ht="12" customHeight="1" x14ac:dyDescent="0.25">
      <c r="A21" s="1"/>
      <c r="B21" s="209"/>
      <c r="C21" s="228" t="s">
        <v>24</v>
      </c>
      <c r="D21" s="229">
        <f>Mortalidad!E31</f>
        <v>3.8514423574421024E-2</v>
      </c>
      <c r="E21" s="209"/>
      <c r="F21" s="209"/>
      <c r="G21" s="209"/>
      <c r="H21" s="209"/>
      <c r="I21" s="209"/>
      <c r="J21" s="209"/>
      <c r="K21" s="1"/>
      <c r="L21" s="1"/>
      <c r="M21" s="1"/>
      <c r="N21" s="212">
        <v>75</v>
      </c>
      <c r="O21" s="213">
        <v>5</v>
      </c>
      <c r="P21" s="230">
        <f t="shared" si="2"/>
        <v>0.17565863973404594</v>
      </c>
      <c r="Q21" s="1"/>
      <c r="R21" s="1"/>
      <c r="S21" s="223">
        <v>75</v>
      </c>
      <c r="T21" s="224">
        <v>5</v>
      </c>
      <c r="U21" s="231">
        <f t="shared" si="0"/>
        <v>0.73270790473192393</v>
      </c>
      <c r="V21" s="1"/>
      <c r="W21" s="1"/>
      <c r="X21" s="223">
        <v>75</v>
      </c>
      <c r="Y21" s="224">
        <v>5</v>
      </c>
      <c r="Z21" s="226">
        <f t="shared" si="1"/>
        <v>-0.50420253970368145</v>
      </c>
      <c r="AA21" s="209"/>
      <c r="AB21" s="209"/>
      <c r="AC21" s="223">
        <v>75</v>
      </c>
      <c r="AD21" s="224">
        <v>5</v>
      </c>
      <c r="AE21" s="227">
        <v>0.14569699999999999</v>
      </c>
      <c r="AF21" s="209"/>
      <c r="AG21" s="209"/>
    </row>
    <row r="22" spans="1:33" ht="12" customHeight="1" x14ac:dyDescent="0.25">
      <c r="A22" s="1"/>
      <c r="B22" s="209"/>
      <c r="C22" s="228" t="s">
        <v>23</v>
      </c>
      <c r="D22" s="229">
        <f>Mortalidad!E32</f>
        <v>6.1570228187502477E-2</v>
      </c>
      <c r="E22" s="209"/>
      <c r="F22" s="209"/>
      <c r="G22" s="209"/>
      <c r="H22" s="209"/>
      <c r="I22" s="209"/>
      <c r="J22" s="209"/>
      <c r="K22" s="1"/>
      <c r="L22" s="1"/>
      <c r="M22" s="1"/>
      <c r="N22" s="212">
        <v>80</v>
      </c>
      <c r="O22" s="213">
        <v>5</v>
      </c>
      <c r="P22" s="230">
        <f t="shared" si="2"/>
        <v>0.26678595987127213</v>
      </c>
      <c r="Q22" s="1"/>
      <c r="R22" s="1"/>
      <c r="S22" s="223">
        <v>80</v>
      </c>
      <c r="T22" s="224">
        <v>5</v>
      </c>
      <c r="U22" s="231">
        <f t="shared" si="0"/>
        <v>0.60400143086433122</v>
      </c>
      <c r="V22" s="1"/>
      <c r="W22" s="1"/>
      <c r="X22" s="223">
        <v>80</v>
      </c>
      <c r="Y22" s="224">
        <v>5</v>
      </c>
      <c r="Z22" s="226">
        <f t="shared" si="1"/>
        <v>-0.21108298447925139</v>
      </c>
      <c r="AA22" s="209"/>
      <c r="AB22" s="209"/>
      <c r="AC22" s="223">
        <v>80</v>
      </c>
      <c r="AD22" s="224">
        <v>85</v>
      </c>
      <c r="AE22" s="227">
        <v>0.45014599999999999</v>
      </c>
      <c r="AF22" s="209"/>
      <c r="AG22" s="209"/>
    </row>
    <row r="23" spans="1:33" ht="12" customHeight="1" thickBot="1" x14ac:dyDescent="0.3">
      <c r="B23" s="209"/>
      <c r="C23" s="232" t="s">
        <v>22</v>
      </c>
      <c r="D23" s="233">
        <f>Mortalidad!E33</f>
        <v>0.1326631182775235</v>
      </c>
      <c r="E23" s="209"/>
      <c r="F23" s="209"/>
      <c r="G23" s="209"/>
      <c r="H23" s="209"/>
      <c r="I23" s="209"/>
      <c r="J23" s="209"/>
      <c r="K23" s="1"/>
      <c r="L23" s="1"/>
      <c r="M23" s="1"/>
      <c r="N23" s="234">
        <v>85</v>
      </c>
      <c r="O23" s="235" t="s">
        <v>142</v>
      </c>
      <c r="P23" s="236">
        <v>1</v>
      </c>
      <c r="Q23" s="1"/>
      <c r="R23" s="1"/>
      <c r="S23" s="237">
        <v>85</v>
      </c>
      <c r="T23" s="238" t="s">
        <v>142</v>
      </c>
      <c r="U23" s="239">
        <f t="shared" si="0"/>
        <v>0.44286232936756881</v>
      </c>
      <c r="V23" s="1"/>
      <c r="W23" s="1"/>
      <c r="X23" s="237">
        <v>85</v>
      </c>
      <c r="Y23" s="238" t="s">
        <v>142</v>
      </c>
      <c r="Z23" s="240">
        <f t="shared" si="1"/>
        <v>0.11477671053665797</v>
      </c>
      <c r="AA23" s="209"/>
      <c r="AB23" s="209"/>
      <c r="AC23" s="237">
        <v>85</v>
      </c>
      <c r="AD23" s="238" t="s">
        <v>142</v>
      </c>
      <c r="AE23" s="241">
        <v>0.95085900000000001</v>
      </c>
      <c r="AF23" s="209"/>
      <c r="AG23" s="209"/>
    </row>
    <row r="24" spans="1:33" ht="12" customHeight="1" x14ac:dyDescent="0.25">
      <c r="A24" s="209"/>
      <c r="B24" s="209"/>
      <c r="C24" s="242"/>
      <c r="D24" s="209"/>
      <c r="E24" s="209"/>
      <c r="F24" s="209"/>
      <c r="G24" s="209"/>
      <c r="H24" s="209"/>
      <c r="I24" s="209"/>
      <c r="J24" s="209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09"/>
      <c r="AB24" s="209"/>
      <c r="AC24" s="209"/>
      <c r="AD24" s="209"/>
      <c r="AE24" s="209"/>
      <c r="AF24" s="209"/>
      <c r="AG24" s="209"/>
    </row>
    <row r="25" spans="1:33" ht="12" customHeight="1" x14ac:dyDescent="0.25">
      <c r="A25" s="209"/>
      <c r="B25" s="209"/>
      <c r="C25" s="209"/>
      <c r="D25" s="209"/>
      <c r="E25" s="209"/>
      <c r="F25" s="209"/>
      <c r="G25" s="209"/>
      <c r="H25" s="209"/>
      <c r="I25" s="209"/>
      <c r="J25" s="209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43"/>
      <c r="AB25" s="243"/>
      <c r="AC25" s="243"/>
      <c r="AD25" s="1"/>
      <c r="AE25" s="1"/>
      <c r="AF25" s="1"/>
      <c r="AG25" s="1"/>
    </row>
    <row r="26" spans="1:33" ht="12" customHeight="1" x14ac:dyDescent="0.25">
      <c r="A26" s="209"/>
      <c r="B26" s="209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1"/>
      <c r="T26" s="1"/>
      <c r="U26" s="1"/>
      <c r="V26" s="209"/>
      <c r="W26" s="209"/>
      <c r="X26" s="209"/>
      <c r="Y26" s="209"/>
      <c r="Z26" s="244"/>
      <c r="AA26" s="244"/>
      <c r="AB26" s="244"/>
      <c r="AC26" s="244"/>
      <c r="AD26" s="1"/>
      <c r="AE26" s="1"/>
      <c r="AF26" s="1"/>
      <c r="AG26" s="1"/>
    </row>
    <row r="27" spans="1:33" ht="12" customHeight="1" x14ac:dyDescent="0.25">
      <c r="A27" s="209"/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1"/>
      <c r="T27" s="1"/>
      <c r="U27" s="1"/>
      <c r="V27" s="209"/>
      <c r="W27" s="209"/>
      <c r="X27" s="209"/>
      <c r="Y27" s="209"/>
      <c r="Z27" s="244"/>
      <c r="AA27" s="244"/>
      <c r="AB27" s="244"/>
      <c r="AC27" s="244"/>
      <c r="AD27" s="209"/>
      <c r="AE27" s="245"/>
      <c r="AF27" s="209"/>
      <c r="AG27" s="209"/>
    </row>
    <row r="28" spans="1:33" ht="12" customHeight="1" x14ac:dyDescent="0.25">
      <c r="A28" s="209"/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1"/>
      <c r="T28" s="1"/>
      <c r="U28" s="1"/>
      <c r="V28" s="209"/>
      <c r="W28" s="209"/>
      <c r="X28" s="209"/>
      <c r="Y28" s="209"/>
      <c r="Z28" s="244"/>
      <c r="AA28" s="244"/>
      <c r="AB28" s="244"/>
      <c r="AC28" s="244"/>
      <c r="AD28" s="209"/>
      <c r="AE28" s="245"/>
      <c r="AF28" s="209"/>
      <c r="AG28" s="209"/>
    </row>
    <row r="29" spans="1:33" ht="12" customHeight="1" x14ac:dyDescent="0.25">
      <c r="A29" s="209"/>
      <c r="B29" s="209"/>
      <c r="C29" s="209"/>
      <c r="D29" s="209"/>
      <c r="E29" s="209"/>
      <c r="F29" s="209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1"/>
      <c r="S29" s="1"/>
      <c r="T29" s="1"/>
      <c r="U29" s="1"/>
      <c r="V29" s="209"/>
      <c r="W29" s="209"/>
      <c r="X29" s="209"/>
      <c r="Y29" s="209"/>
      <c r="Z29" s="244"/>
      <c r="AA29" s="244"/>
      <c r="AB29" s="244"/>
      <c r="AC29" s="244"/>
      <c r="AD29" s="209"/>
      <c r="AE29" s="245"/>
      <c r="AF29" s="209"/>
      <c r="AG29" s="209"/>
    </row>
    <row r="30" spans="1:33" ht="12" customHeight="1" x14ac:dyDescent="0.25">
      <c r="A30" s="209"/>
      <c r="B30" s="1"/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1"/>
      <c r="S30" s="1"/>
      <c r="T30" s="1"/>
      <c r="U30" s="209"/>
      <c r="V30" s="209"/>
      <c r="W30" s="209"/>
      <c r="X30" s="209"/>
      <c r="Y30" s="209"/>
      <c r="Z30" s="244"/>
      <c r="AA30" s="244"/>
      <c r="AB30" s="244"/>
      <c r="AC30" s="244"/>
      <c r="AD30" s="209"/>
      <c r="AE30" s="245"/>
      <c r="AF30" s="209"/>
      <c r="AG30" s="209"/>
    </row>
    <row r="31" spans="1:33" ht="12" customHeight="1" x14ac:dyDescent="0.25">
      <c r="A31" s="209"/>
      <c r="B31" s="1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1"/>
      <c r="S31" s="1"/>
      <c r="T31" s="1"/>
      <c r="U31" s="1"/>
      <c r="V31" s="209"/>
      <c r="W31" s="1"/>
      <c r="X31" s="209"/>
      <c r="Y31" s="209"/>
      <c r="Z31" s="244"/>
      <c r="AA31" s="244"/>
      <c r="AB31" s="244"/>
      <c r="AC31" s="244"/>
      <c r="AD31" s="209"/>
      <c r="AE31" s="245"/>
      <c r="AF31" s="209"/>
      <c r="AG31" s="209"/>
    </row>
    <row r="32" spans="1:33" ht="12" customHeight="1" x14ac:dyDescent="0.25">
      <c r="A32" s="209"/>
      <c r="B32" s="1"/>
      <c r="C32" s="209"/>
      <c r="D32" s="209"/>
      <c r="E32" s="209"/>
      <c r="F32" s="209"/>
      <c r="G32" s="209"/>
      <c r="H32" s="1"/>
      <c r="I32" s="1"/>
      <c r="J32" s="1"/>
      <c r="K32" s="209"/>
      <c r="L32" s="209"/>
      <c r="M32" s="209"/>
      <c r="N32" s="209"/>
      <c r="O32" s="209"/>
      <c r="P32" s="209"/>
      <c r="Q32" s="209"/>
      <c r="R32" s="1"/>
      <c r="S32" s="246" t="s">
        <v>153</v>
      </c>
      <c r="T32" s="247">
        <f>'Pob 0 a 4 mitad de año 2015'!I12</f>
        <v>0.11257302922415997</v>
      </c>
      <c r="U32" s="209" t="s">
        <v>154</v>
      </c>
      <c r="V32" s="209"/>
      <c r="W32" s="1"/>
      <c r="X32" s="209"/>
      <c r="Y32" s="209"/>
      <c r="Z32" s="244"/>
      <c r="AA32" s="244"/>
      <c r="AB32" s="244"/>
      <c r="AC32" s="244"/>
      <c r="AD32" s="209"/>
      <c r="AE32" s="245"/>
      <c r="AF32" s="209"/>
      <c r="AG32" s="209"/>
    </row>
    <row r="33" spans="1:33" ht="15.75" customHeight="1" thickBot="1" x14ac:dyDescent="0.3">
      <c r="A33" s="209"/>
      <c r="B33" s="1"/>
      <c r="C33" s="209"/>
      <c r="D33" s="209"/>
      <c r="E33" s="209"/>
      <c r="F33" s="1"/>
      <c r="G33" s="1"/>
      <c r="H33" s="1"/>
      <c r="I33" s="1"/>
      <c r="J33" s="1"/>
      <c r="K33" s="1"/>
      <c r="L33" s="1"/>
      <c r="M33" s="209"/>
      <c r="N33" s="1"/>
      <c r="O33" s="1"/>
      <c r="P33" s="1"/>
      <c r="Q33" s="209"/>
      <c r="R33" s="1"/>
      <c r="S33" s="246" t="s">
        <v>155</v>
      </c>
      <c r="T33" s="248">
        <f>1.524-1.625*P36</f>
        <v>1.5126136459115977</v>
      </c>
      <c r="U33" s="209"/>
      <c r="V33" s="1"/>
      <c r="W33" s="1"/>
      <c r="X33" s="209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" customHeight="1" thickBot="1" x14ac:dyDescent="0.3">
      <c r="A34" s="209"/>
      <c r="B34" s="1"/>
      <c r="C34" s="249"/>
      <c r="D34" s="250">
        <v>2015</v>
      </c>
      <c r="E34" s="209"/>
      <c r="F34" s="1"/>
      <c r="G34" s="693" t="s">
        <v>156</v>
      </c>
      <c r="H34" s="694"/>
      <c r="I34" s="695"/>
      <c r="J34" s="1"/>
      <c r="K34" s="1"/>
      <c r="L34" s="696" t="s">
        <v>179</v>
      </c>
      <c r="M34" s="697"/>
      <c r="N34" s="697"/>
      <c r="O34" s="697"/>
      <c r="P34" s="697"/>
      <c r="Q34" s="697"/>
      <c r="R34" s="697"/>
      <c r="S34" s="697"/>
      <c r="T34" s="698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" customHeight="1" x14ac:dyDescent="0.25">
      <c r="A35" s="209"/>
      <c r="B35" s="1"/>
      <c r="C35" s="251" t="s">
        <v>157</v>
      </c>
      <c r="D35" s="252">
        <f>SUM(Z6:Z14)/9</f>
        <v>-2.0361687441318708</v>
      </c>
      <c r="E35" s="209"/>
      <c r="F35" s="1"/>
      <c r="G35" s="253" t="s">
        <v>132</v>
      </c>
      <c r="H35" s="254" t="s">
        <v>133</v>
      </c>
      <c r="I35" s="214">
        <v>2015</v>
      </c>
      <c r="J35" s="1"/>
      <c r="K35" s="1"/>
      <c r="L35" s="255" t="s">
        <v>132</v>
      </c>
      <c r="M35" s="213" t="s">
        <v>133</v>
      </c>
      <c r="N35" s="213" t="s">
        <v>158</v>
      </c>
      <c r="O35" s="213" t="s">
        <v>159</v>
      </c>
      <c r="P35" s="256" t="s">
        <v>160</v>
      </c>
      <c r="Q35" s="257" t="s">
        <v>161</v>
      </c>
      <c r="R35" s="213" t="s">
        <v>162</v>
      </c>
      <c r="S35" s="213" t="s">
        <v>163</v>
      </c>
      <c r="T35" s="214" t="s">
        <v>164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" customHeight="1" x14ac:dyDescent="0.25">
      <c r="A36" s="209"/>
      <c r="B36" s="1"/>
      <c r="C36" s="251" t="s">
        <v>165</v>
      </c>
      <c r="D36" s="252">
        <f>SUM(Z15:Z23)/9</f>
        <v>-0.8733481117354791</v>
      </c>
      <c r="E36" s="209"/>
      <c r="F36" s="1"/>
      <c r="G36" s="258">
        <v>0</v>
      </c>
      <c r="H36" s="259">
        <v>1</v>
      </c>
      <c r="I36" s="260"/>
      <c r="J36" s="1"/>
      <c r="K36" s="1"/>
      <c r="L36" s="258">
        <v>0</v>
      </c>
      <c r="M36" s="259">
        <v>1</v>
      </c>
      <c r="N36" s="261">
        <f t="shared" ref="N36:N54" si="3">D5</f>
        <v>1.0195467384153726E-2</v>
      </c>
      <c r="O36" s="261">
        <v>1</v>
      </c>
      <c r="P36" s="262">
        <f>(O36-O37)/O36</f>
        <v>7.0069871313244159E-3</v>
      </c>
      <c r="Q36" s="261">
        <f>O36*P36</f>
        <v>7.0069871313244159E-3</v>
      </c>
      <c r="R36" s="261">
        <f>O36*T32+(1-T32)*O37</f>
        <v>0.99378181063578352</v>
      </c>
      <c r="S36" s="261">
        <f>SUM(R36:R$54)</f>
        <v>78.072067735735672</v>
      </c>
      <c r="T36" s="263">
        <f>S36/O36</f>
        <v>78.072067735735672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" customHeight="1" x14ac:dyDescent="0.25">
      <c r="A37" s="209"/>
      <c r="B37" s="1"/>
      <c r="C37" s="251" t="s">
        <v>166</v>
      </c>
      <c r="D37" s="252">
        <f>SUM($AE$6:$AE$14)/9</f>
        <v>-0.97327266666666667</v>
      </c>
      <c r="E37" s="209"/>
      <c r="F37" s="1"/>
      <c r="G37" s="258">
        <v>1</v>
      </c>
      <c r="H37" s="259">
        <v>4</v>
      </c>
      <c r="I37" s="260">
        <f t="shared" ref="I37:I54" si="4">D$43+D$42*$AE6</f>
        <v>-2.4769079073966882</v>
      </c>
      <c r="J37" s="1"/>
      <c r="K37" s="1"/>
      <c r="L37" s="258">
        <v>1</v>
      </c>
      <c r="M37" s="259">
        <v>4</v>
      </c>
      <c r="N37" s="261">
        <f t="shared" si="3"/>
        <v>3.2517504726938115E-4</v>
      </c>
      <c r="O37" s="261">
        <f t="shared" ref="O37:O54" si="5">(1/(1+EXP(2*I37)))</f>
        <v>0.99299301286867558</v>
      </c>
      <c r="P37" s="261">
        <f t="shared" ref="P37:P53" si="6">(O37-O38)/O37</f>
        <v>5.7376208876993564E-3</v>
      </c>
      <c r="Q37" s="261">
        <f>O37*P37</f>
        <v>5.6974174519748289E-3</v>
      </c>
      <c r="R37" s="261">
        <f>O37*T33+(4-T33)*O38</f>
        <v>3.9578003730511151</v>
      </c>
      <c r="S37" s="261">
        <f>SUM(R37:R$54)</f>
        <v>77.078285925099891</v>
      </c>
      <c r="T37" s="263">
        <f t="shared" ref="T37:T54" si="7">S37/O37</f>
        <v>77.622183566455348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" customHeight="1" thickBot="1" x14ac:dyDescent="0.3">
      <c r="A38" s="209"/>
      <c r="B38" s="1"/>
      <c r="C38" s="264" t="s">
        <v>167</v>
      </c>
      <c r="D38" s="265">
        <f>SUM($AE$15:$AE$23)/9</f>
        <v>-9.7759111111111116E-2</v>
      </c>
      <c r="E38" s="209"/>
      <c r="F38" s="1"/>
      <c r="G38" s="258">
        <v>5</v>
      </c>
      <c r="H38" s="259">
        <v>5</v>
      </c>
      <c r="I38" s="260">
        <f t="shared" si="4"/>
        <v>-2.1765103662232699</v>
      </c>
      <c r="J38" s="1"/>
      <c r="K38" s="1"/>
      <c r="L38" s="258">
        <v>5</v>
      </c>
      <c r="M38" s="259">
        <v>5</v>
      </c>
      <c r="N38" s="261">
        <f t="shared" si="3"/>
        <v>1.9709711702610297E-4</v>
      </c>
      <c r="O38" s="261">
        <f t="shared" si="5"/>
        <v>0.98729559541670076</v>
      </c>
      <c r="P38" s="261">
        <f t="shared" si="6"/>
        <v>1.6239677717206575E-3</v>
      </c>
      <c r="Q38" s="261">
        <f t="shared" ref="Q38:Q54" si="8">O38*P38</f>
        <v>1.6033362281184793E-3</v>
      </c>
      <c r="R38" s="261">
        <f>(5/2)*(O38+O39)</f>
        <v>4.9324696365132077</v>
      </c>
      <c r="S38" s="261">
        <f>SUM(R38:R$54)</f>
        <v>73.120485552048763</v>
      </c>
      <c r="T38" s="263">
        <f t="shared" si="7"/>
        <v>74.061391432813309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2" customHeight="1" x14ac:dyDescent="0.25">
      <c r="A39" s="209"/>
      <c r="B39" s="1"/>
      <c r="C39" s="246"/>
      <c r="D39" s="246"/>
      <c r="E39" s="209"/>
      <c r="F39" s="1"/>
      <c r="G39" s="258">
        <v>10</v>
      </c>
      <c r="H39" s="259">
        <v>5</v>
      </c>
      <c r="I39" s="260">
        <f t="shared" si="4"/>
        <v>-2.1162717446192074</v>
      </c>
      <c r="J39" s="1"/>
      <c r="K39" s="1"/>
      <c r="L39" s="258">
        <v>10</v>
      </c>
      <c r="M39" s="259">
        <v>5</v>
      </c>
      <c r="N39" s="261">
        <f t="shared" si="3"/>
        <v>2.4587701893606585E-4</v>
      </c>
      <c r="O39" s="261">
        <f t="shared" si="5"/>
        <v>0.98569225918858228</v>
      </c>
      <c r="P39" s="261">
        <f t="shared" si="6"/>
        <v>1.0076091601510589E-3</v>
      </c>
      <c r="Q39" s="261">
        <f t="shared" si="8"/>
        <v>9.9319254944840729E-4</v>
      </c>
      <c r="R39" s="261">
        <f t="shared" ref="R39:R52" si="9">(5/2)*(O39+O40)</f>
        <v>4.9259783145692904</v>
      </c>
      <c r="S39" s="261">
        <f>SUM(R39:R$54)</f>
        <v>68.188015915535559</v>
      </c>
      <c r="T39" s="263">
        <f t="shared" si="7"/>
        <v>69.177793859989976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2" customHeight="1" thickBot="1" x14ac:dyDescent="0.3">
      <c r="A40" s="209"/>
      <c r="B40" s="1"/>
      <c r="C40" s="246"/>
      <c r="D40" s="246"/>
      <c r="E40" s="209"/>
      <c r="F40" s="1"/>
      <c r="G40" s="258">
        <v>15</v>
      </c>
      <c r="H40" s="259">
        <v>5</v>
      </c>
      <c r="I40" s="260">
        <f t="shared" si="4"/>
        <v>-2.0822111239371175</v>
      </c>
      <c r="J40" s="1"/>
      <c r="K40" s="1"/>
      <c r="L40" s="258">
        <v>15</v>
      </c>
      <c r="M40" s="259">
        <v>5</v>
      </c>
      <c r="N40" s="261">
        <f t="shared" si="3"/>
        <v>4.623773515128583E-4</v>
      </c>
      <c r="O40" s="261">
        <f t="shared" si="5"/>
        <v>0.98469906663913387</v>
      </c>
      <c r="P40" s="261">
        <f t="shared" si="6"/>
        <v>1.3639035135213716E-3</v>
      </c>
      <c r="Q40" s="261">
        <f t="shared" si="8"/>
        <v>1.3430345167503299E-3</v>
      </c>
      <c r="R40" s="261">
        <f t="shared" si="9"/>
        <v>4.9201377469037935</v>
      </c>
      <c r="S40" s="261">
        <f>SUM(R40:R$54)</f>
        <v>63.262037600966281</v>
      </c>
      <c r="T40" s="263">
        <f t="shared" si="7"/>
        <v>64.245046780520752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2" customHeight="1" x14ac:dyDescent="0.25">
      <c r="A41" s="209"/>
      <c r="B41" s="1"/>
      <c r="C41" s="266"/>
      <c r="D41" s="250">
        <v>2015</v>
      </c>
      <c r="E41" s="209"/>
      <c r="F41" s="1"/>
      <c r="G41" s="258">
        <v>20</v>
      </c>
      <c r="H41" s="259">
        <v>5</v>
      </c>
      <c r="I41" s="260">
        <f t="shared" si="4"/>
        <v>-2.0394616913812809</v>
      </c>
      <c r="J41" s="1"/>
      <c r="K41" s="1"/>
      <c r="L41" s="258">
        <v>20</v>
      </c>
      <c r="M41" s="259">
        <v>5</v>
      </c>
      <c r="N41" s="261">
        <f t="shared" si="3"/>
        <v>5.6701419878410248E-4</v>
      </c>
      <c r="O41" s="261">
        <f t="shared" si="5"/>
        <v>0.98335603212238354</v>
      </c>
      <c r="P41" s="261">
        <f t="shared" si="6"/>
        <v>2.1731174087864938E-3</v>
      </c>
      <c r="Q41" s="261">
        <f t="shared" si="8"/>
        <v>2.1369481124403622E-3</v>
      </c>
      <c r="R41" s="261">
        <f t="shared" si="9"/>
        <v>4.9114377903308171</v>
      </c>
      <c r="S41" s="261">
        <f>SUM(R41:R$54)</f>
        <v>58.34189985406249</v>
      </c>
      <c r="T41" s="263">
        <f t="shared" si="7"/>
        <v>59.329376083800291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" customHeight="1" x14ac:dyDescent="0.25">
      <c r="A42" s="209"/>
      <c r="B42" s="1"/>
      <c r="C42" s="267" t="s">
        <v>168</v>
      </c>
      <c r="D42" s="252">
        <f>(D36-D35)/(D38-D37)</f>
        <v>1.3281583420584802</v>
      </c>
      <c r="E42" s="209"/>
      <c r="F42" s="1"/>
      <c r="G42" s="258">
        <v>25</v>
      </c>
      <c r="H42" s="259">
        <v>5</v>
      </c>
      <c r="I42" s="260">
        <f t="shared" si="4"/>
        <v>-1.9779772572523679</v>
      </c>
      <c r="J42" s="1"/>
      <c r="K42" s="1"/>
      <c r="L42" s="258">
        <v>25</v>
      </c>
      <c r="M42" s="259">
        <v>5</v>
      </c>
      <c r="N42" s="261">
        <f t="shared" si="3"/>
        <v>8.03486329603708E-4</v>
      </c>
      <c r="O42" s="261">
        <f t="shared" si="5"/>
        <v>0.98121908400994318</v>
      </c>
      <c r="P42" s="261">
        <f t="shared" si="6"/>
        <v>2.9815465729374157E-3</v>
      </c>
      <c r="Q42" s="261">
        <f t="shared" si="8"/>
        <v>2.9255503972306363E-3</v>
      </c>
      <c r="R42" s="261">
        <f t="shared" si="9"/>
        <v>4.8987815440566393</v>
      </c>
      <c r="S42" s="261">
        <f>SUM(R42:R$54)</f>
        <v>53.430462063731675</v>
      </c>
      <c r="T42" s="263">
        <f t="shared" si="7"/>
        <v>54.453141948052689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" customHeight="1" thickBot="1" x14ac:dyDescent="0.3">
      <c r="A43" s="209"/>
      <c r="B43" s="1"/>
      <c r="C43" s="268" t="s">
        <v>169</v>
      </c>
      <c r="D43" s="265">
        <f>D36-D42*D38</f>
        <v>-0.74350853280103502</v>
      </c>
      <c r="E43" s="209"/>
      <c r="F43" s="1"/>
      <c r="G43" s="258">
        <v>30</v>
      </c>
      <c r="H43" s="259">
        <v>5</v>
      </c>
      <c r="I43" s="260">
        <f t="shared" si="4"/>
        <v>-1.9040997776337072</v>
      </c>
      <c r="J43" s="1"/>
      <c r="K43" s="1"/>
      <c r="L43" s="258">
        <v>30</v>
      </c>
      <c r="M43" s="259">
        <v>5</v>
      </c>
      <c r="N43" s="261">
        <f t="shared" si="3"/>
        <v>6.2501892141547091E-4</v>
      </c>
      <c r="O43" s="261">
        <f t="shared" si="5"/>
        <v>0.97829353361271254</v>
      </c>
      <c r="P43" s="261">
        <f t="shared" si="6"/>
        <v>3.8785430593642404E-3</v>
      </c>
      <c r="Q43" s="261">
        <f t="shared" si="8"/>
        <v>3.7943535948145035E-3</v>
      </c>
      <c r="R43" s="261">
        <f t="shared" si="9"/>
        <v>4.8819817840765269</v>
      </c>
      <c r="S43" s="261">
        <f>SUM(R43:R$54)</f>
        <v>48.531680519675035</v>
      </c>
      <c r="T43" s="263">
        <f t="shared" si="7"/>
        <v>49.608505885195584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" customHeight="1" x14ac:dyDescent="0.25">
      <c r="A44" s="209"/>
      <c r="B44" s="1"/>
      <c r="C44" s="209"/>
      <c r="D44" s="209"/>
      <c r="E44" s="209"/>
      <c r="F44" s="1"/>
      <c r="G44" s="258">
        <v>35</v>
      </c>
      <c r="H44" s="259">
        <v>5</v>
      </c>
      <c r="I44" s="260">
        <f t="shared" si="4"/>
        <v>-1.8216065348501127</v>
      </c>
      <c r="J44" s="1"/>
      <c r="K44" s="1"/>
      <c r="L44" s="258">
        <v>35</v>
      </c>
      <c r="M44" s="259">
        <v>5</v>
      </c>
      <c r="N44" s="261">
        <f t="shared" si="3"/>
        <v>8.070484916337902E-4</v>
      </c>
      <c r="O44" s="261">
        <f t="shared" si="5"/>
        <v>0.97449918001789804</v>
      </c>
      <c r="P44" s="261">
        <f t="shared" si="6"/>
        <v>5.072676651682837E-3</v>
      </c>
      <c r="Q44" s="261">
        <f t="shared" si="8"/>
        <v>4.9433192375608614E-3</v>
      </c>
      <c r="R44" s="261">
        <f t="shared" si="9"/>
        <v>4.8601376019955875</v>
      </c>
      <c r="S44" s="261">
        <f>SUM(R44:R$54)</f>
        <v>43.649698735598506</v>
      </c>
      <c r="T44" s="263">
        <f t="shared" si="7"/>
        <v>44.791929670784143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" customHeight="1" x14ac:dyDescent="0.25">
      <c r="A45" s="209"/>
      <c r="B45" s="1"/>
      <c r="C45" s="269" t="s">
        <v>170</v>
      </c>
      <c r="D45" s="678" t="s">
        <v>171</v>
      </c>
      <c r="E45" s="678"/>
      <c r="F45" s="1"/>
      <c r="G45" s="258">
        <v>40</v>
      </c>
      <c r="H45" s="259">
        <v>5</v>
      </c>
      <c r="I45" s="260">
        <f t="shared" si="4"/>
        <v>-1.7304722938930861</v>
      </c>
      <c r="J45" s="1"/>
      <c r="K45" s="1"/>
      <c r="L45" s="258">
        <v>40</v>
      </c>
      <c r="M45" s="259">
        <v>5</v>
      </c>
      <c r="N45" s="261">
        <f t="shared" si="3"/>
        <v>1.3630542155927921E-3</v>
      </c>
      <c r="O45" s="261">
        <f t="shared" si="5"/>
        <v>0.96955586078033718</v>
      </c>
      <c r="P45" s="261">
        <f t="shared" si="6"/>
        <v>6.6739281531002269E-3</v>
      </c>
      <c r="Q45" s="261">
        <f t="shared" si="8"/>
        <v>6.4707461552652168E-3</v>
      </c>
      <c r="R45" s="261">
        <f t="shared" si="9"/>
        <v>4.8316024385135226</v>
      </c>
      <c r="S45" s="261">
        <f>SUM(R45:R$54)</f>
        <v>38.78956113360293</v>
      </c>
      <c r="T45" s="263">
        <f t="shared" si="7"/>
        <v>40.007556761488239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" customHeight="1" x14ac:dyDescent="0.25">
      <c r="A46" s="209"/>
      <c r="B46" s="1"/>
      <c r="D46" s="678"/>
      <c r="E46" s="678"/>
      <c r="F46" s="1"/>
      <c r="G46" s="258">
        <v>45</v>
      </c>
      <c r="H46" s="259">
        <v>5</v>
      </c>
      <c r="I46" s="260">
        <f t="shared" si="4"/>
        <v>-1.6307634626797298</v>
      </c>
      <c r="J46" s="1"/>
      <c r="K46" s="1"/>
      <c r="L46" s="258">
        <v>45</v>
      </c>
      <c r="M46" s="259">
        <v>5</v>
      </c>
      <c r="N46" s="261">
        <f t="shared" si="3"/>
        <v>2.5202252304973869E-3</v>
      </c>
      <c r="O46" s="261">
        <f t="shared" si="5"/>
        <v>0.96308511462507196</v>
      </c>
      <c r="P46" s="261">
        <f t="shared" si="6"/>
        <v>9.0314739840200494E-3</v>
      </c>
      <c r="Q46" s="261">
        <f t="shared" si="8"/>
        <v>8.6980781571333043E-3</v>
      </c>
      <c r="R46" s="261">
        <f t="shared" si="9"/>
        <v>4.7936803777325263</v>
      </c>
      <c r="S46" s="261">
        <f>SUM(R46:R$54)</f>
        <v>33.957958695089403</v>
      </c>
      <c r="T46" s="263">
        <f t="shared" si="7"/>
        <v>35.259561361104829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" customHeight="1" x14ac:dyDescent="0.25">
      <c r="A47" s="209"/>
      <c r="B47" s="1"/>
      <c r="C47" s="209"/>
      <c r="D47" s="678"/>
      <c r="E47" s="678"/>
      <c r="F47" s="1"/>
      <c r="G47" s="258">
        <v>50</v>
      </c>
      <c r="H47" s="259">
        <v>5</v>
      </c>
      <c r="I47" s="260">
        <f t="shared" si="4"/>
        <v>-1.5204386618383001</v>
      </c>
      <c r="J47" s="1"/>
      <c r="K47" s="1"/>
      <c r="L47" s="258">
        <v>50</v>
      </c>
      <c r="M47" s="259">
        <v>5</v>
      </c>
      <c r="N47" s="261">
        <f t="shared" si="3"/>
        <v>3.6026664565155559E-3</v>
      </c>
      <c r="O47" s="261">
        <f t="shared" si="5"/>
        <v>0.95438703646793865</v>
      </c>
      <c r="P47" s="261">
        <f t="shared" si="6"/>
        <v>1.2929756634803068E-2</v>
      </c>
      <c r="Q47" s="261">
        <f t="shared" si="8"/>
        <v>1.2339992116941367E-2</v>
      </c>
      <c r="R47" s="261">
        <f t="shared" si="9"/>
        <v>4.7410852020473397</v>
      </c>
      <c r="S47" s="261">
        <f>SUM(R47:R$54)</f>
        <v>29.164278317356874</v>
      </c>
      <c r="T47" s="263">
        <f t="shared" si="7"/>
        <v>30.558124956610943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" customHeight="1" x14ac:dyDescent="0.25">
      <c r="A48" s="209"/>
      <c r="B48" s="1"/>
      <c r="C48" s="1"/>
      <c r="D48" s="678"/>
      <c r="E48" s="678"/>
      <c r="F48" s="1"/>
      <c r="G48" s="258">
        <v>55</v>
      </c>
      <c r="H48" s="259">
        <v>5</v>
      </c>
      <c r="I48" s="260">
        <f t="shared" si="4"/>
        <v>-1.3942118211674042</v>
      </c>
      <c r="J48" s="1"/>
      <c r="K48" s="1"/>
      <c r="L48" s="258">
        <v>55</v>
      </c>
      <c r="M48" s="259">
        <v>5</v>
      </c>
      <c r="N48" s="261">
        <f t="shared" si="3"/>
        <v>6.5173372758344852E-3</v>
      </c>
      <c r="O48" s="261">
        <f t="shared" si="5"/>
        <v>0.94204704435099729</v>
      </c>
      <c r="P48" s="261">
        <f t="shared" si="6"/>
        <v>2.0442911849802778E-2</v>
      </c>
      <c r="Q48" s="261">
        <f t="shared" si="8"/>
        <v>1.9258184686034685E-2</v>
      </c>
      <c r="R48" s="261">
        <f t="shared" si="9"/>
        <v>4.6620897600398994</v>
      </c>
      <c r="S48" s="261">
        <f>SUM(R48:R$54)</f>
        <v>24.423193115309537</v>
      </c>
      <c r="T48" s="263">
        <f t="shared" si="7"/>
        <v>25.925661846468998</v>
      </c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" customHeight="1" x14ac:dyDescent="0.25">
      <c r="A49" s="209"/>
      <c r="B49" s="1"/>
      <c r="C49" s="269" t="s">
        <v>172</v>
      </c>
      <c r="D49" s="678" t="s">
        <v>173</v>
      </c>
      <c r="E49" s="679"/>
      <c r="F49" s="1"/>
      <c r="G49" s="258">
        <v>60</v>
      </c>
      <c r="H49" s="259">
        <v>5</v>
      </c>
      <c r="I49" s="260">
        <f t="shared" si="4"/>
        <v>-1.2404283512154788</v>
      </c>
      <c r="J49" s="1"/>
      <c r="K49" s="1"/>
      <c r="L49" s="258">
        <v>60</v>
      </c>
      <c r="M49" s="259">
        <v>5</v>
      </c>
      <c r="N49" s="261">
        <f t="shared" si="3"/>
        <v>7.9503425450415475E-3</v>
      </c>
      <c r="O49" s="261">
        <f t="shared" si="5"/>
        <v>0.9227888596649626</v>
      </c>
      <c r="P49" s="261">
        <f t="shared" si="6"/>
        <v>3.246800974032011E-2</v>
      </c>
      <c r="Q49" s="261">
        <f t="shared" si="8"/>
        <v>2.9961117683860894E-2</v>
      </c>
      <c r="R49" s="261">
        <f t="shared" si="9"/>
        <v>4.5390415041151613</v>
      </c>
      <c r="S49" s="261">
        <f>SUM(R49:R$54)</f>
        <v>19.76110335526964</v>
      </c>
      <c r="T49" s="263">
        <f t="shared" si="7"/>
        <v>21.414544777279076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" customHeight="1" x14ac:dyDescent="0.25">
      <c r="A50" s="209"/>
      <c r="B50" s="1"/>
      <c r="C50" s="1"/>
      <c r="D50" s="679"/>
      <c r="E50" s="679"/>
      <c r="F50" s="1"/>
      <c r="G50" s="258">
        <v>65</v>
      </c>
      <c r="H50" s="259">
        <v>5</v>
      </c>
      <c r="I50" s="260">
        <f t="shared" si="4"/>
        <v>-1.0599781180717036</v>
      </c>
      <c r="J50" s="1"/>
      <c r="K50" s="1"/>
      <c r="L50" s="258">
        <v>65</v>
      </c>
      <c r="M50" s="259">
        <v>5</v>
      </c>
      <c r="N50" s="261">
        <f t="shared" si="3"/>
        <v>1.4215666018075302E-2</v>
      </c>
      <c r="O50" s="261">
        <f t="shared" si="5"/>
        <v>0.89282774198110171</v>
      </c>
      <c r="P50" s="261">
        <f t="shared" si="6"/>
        <v>5.6494384199423382E-2</v>
      </c>
      <c r="Q50" s="261">
        <f t="shared" si="8"/>
        <v>5.0439753479384009E-2</v>
      </c>
      <c r="R50" s="261">
        <f t="shared" si="9"/>
        <v>4.3380393262070482</v>
      </c>
      <c r="S50" s="261">
        <f>SUM(R50:R$54)</f>
        <v>15.222061851154473</v>
      </c>
      <c r="T50" s="263">
        <f t="shared" si="7"/>
        <v>17.049270688406406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" customHeight="1" x14ac:dyDescent="0.25">
      <c r="A51" s="209"/>
      <c r="B51" s="1"/>
      <c r="C51" s="1"/>
      <c r="D51" s="679"/>
      <c r="E51" s="679"/>
      <c r="F51" s="1"/>
      <c r="G51" s="258">
        <v>70</v>
      </c>
      <c r="H51" s="259">
        <v>5</v>
      </c>
      <c r="I51" s="260">
        <f t="shared" si="4"/>
        <v>-0.83805215622212592</v>
      </c>
      <c r="J51" s="1"/>
      <c r="K51" s="1"/>
      <c r="L51" s="258">
        <v>70</v>
      </c>
      <c r="M51" s="259">
        <v>5</v>
      </c>
      <c r="N51" s="261">
        <f t="shared" si="3"/>
        <v>1.9990349565005869E-2</v>
      </c>
      <c r="O51" s="261">
        <f t="shared" si="5"/>
        <v>0.8423879885017177</v>
      </c>
      <c r="P51" s="261">
        <f t="shared" si="6"/>
        <v>0.10936521123277496</v>
      </c>
      <c r="Q51" s="261">
        <f t="shared" si="8"/>
        <v>9.2127940302442757E-2</v>
      </c>
      <c r="R51" s="261">
        <f t="shared" si="9"/>
        <v>3.9816200917524815</v>
      </c>
      <c r="S51" s="261">
        <f>SUM(R51:R$54)</f>
        <v>10.884022524947424</v>
      </c>
      <c r="T51" s="263">
        <f t="shared" si="7"/>
        <v>12.920438887436998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" customHeight="1" x14ac:dyDescent="0.25">
      <c r="A52" s="209"/>
      <c r="B52" s="1"/>
      <c r="D52" s="679"/>
      <c r="E52" s="679"/>
      <c r="F52" s="1"/>
      <c r="G52" s="258">
        <v>75</v>
      </c>
      <c r="H52" s="259">
        <v>5</v>
      </c>
      <c r="I52" s="260">
        <f t="shared" si="4"/>
        <v>-0.54999984683814063</v>
      </c>
      <c r="J52" s="1"/>
      <c r="K52" s="1"/>
      <c r="L52" s="258">
        <v>75</v>
      </c>
      <c r="M52" s="259">
        <v>5</v>
      </c>
      <c r="N52" s="261">
        <f t="shared" si="3"/>
        <v>3.8514423574421024E-2</v>
      </c>
      <c r="O52" s="261">
        <f t="shared" si="5"/>
        <v>0.75026004819927494</v>
      </c>
      <c r="P52" s="261">
        <f t="shared" si="6"/>
        <v>0.23718300176121496</v>
      </c>
      <c r="Q52" s="261">
        <f t="shared" si="8"/>
        <v>0.17794893033341785</v>
      </c>
      <c r="R52" s="261">
        <f t="shared" si="9"/>
        <v>3.3064279151628302</v>
      </c>
      <c r="S52" s="261">
        <f>SUM(R52:R$54)</f>
        <v>6.9024024331949434</v>
      </c>
      <c r="T52" s="263">
        <f t="shared" si="7"/>
        <v>9.2000133150654069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" customHeight="1" x14ac:dyDescent="0.25">
      <c r="A53" s="209"/>
      <c r="B53" s="1"/>
      <c r="C53" s="1"/>
      <c r="D53" s="1"/>
      <c r="E53" s="209"/>
      <c r="F53" s="1"/>
      <c r="G53" s="258">
        <v>80</v>
      </c>
      <c r="H53" s="259">
        <v>5</v>
      </c>
      <c r="I53" s="260">
        <f t="shared" si="4"/>
        <v>-0.14564336775677844</v>
      </c>
      <c r="J53" s="1"/>
      <c r="K53" s="1"/>
      <c r="L53" s="258">
        <v>80</v>
      </c>
      <c r="M53" s="259">
        <v>5</v>
      </c>
      <c r="N53" s="261">
        <f t="shared" si="3"/>
        <v>6.1570228187502477E-2</v>
      </c>
      <c r="O53" s="261">
        <f t="shared" si="5"/>
        <v>0.57231111786585709</v>
      </c>
      <c r="P53" s="261">
        <f t="shared" si="6"/>
        <v>0.54327595264254003</v>
      </c>
      <c r="Q53" s="261">
        <f t="shared" si="8"/>
        <v>0.31092286776649053</v>
      </c>
      <c r="R53" s="261">
        <f>(5/2)*(O53+O54)</f>
        <v>2.0842484199130591</v>
      </c>
      <c r="S53" s="261">
        <f>SUM(R53:R$54)</f>
        <v>3.5959745180321132</v>
      </c>
      <c r="T53" s="263">
        <f t="shared" si="7"/>
        <v>6.2832511998744129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" customHeight="1" thickBot="1" x14ac:dyDescent="0.3">
      <c r="A54" s="209"/>
      <c r="B54" s="209"/>
      <c r="C54" s="209"/>
      <c r="D54" s="209"/>
      <c r="E54" s="209"/>
      <c r="F54" s="209"/>
      <c r="G54" s="270">
        <v>85</v>
      </c>
      <c r="H54" s="271" t="s">
        <v>142</v>
      </c>
      <c r="I54" s="272">
        <f t="shared" si="4"/>
        <v>0.51938278017034933</v>
      </c>
      <c r="J54" s="209"/>
      <c r="K54" s="209"/>
      <c r="L54" s="270">
        <v>85</v>
      </c>
      <c r="M54" s="271" t="s">
        <v>142</v>
      </c>
      <c r="N54" s="273">
        <f t="shared" si="3"/>
        <v>0.1326631182775235</v>
      </c>
      <c r="O54" s="273">
        <f t="shared" si="5"/>
        <v>0.26138825009936656</v>
      </c>
      <c r="P54" s="273">
        <f>(O54-0)/O54</f>
        <v>1</v>
      </c>
      <c r="Q54" s="273">
        <f t="shared" si="8"/>
        <v>0.26138825009936656</v>
      </c>
      <c r="R54" s="273">
        <f>-0.1167227+6.23*O54</f>
        <v>1.5117260981190539</v>
      </c>
      <c r="S54" s="273">
        <f>SUM(R54:R$54)</f>
        <v>1.5117260981190539</v>
      </c>
      <c r="T54" s="274">
        <f t="shared" si="7"/>
        <v>5.7834508534502689</v>
      </c>
      <c r="U54" s="209"/>
      <c r="V54" s="209"/>
      <c r="W54" s="1"/>
      <c r="X54" s="1"/>
      <c r="Y54" s="1"/>
      <c r="Z54" s="209"/>
      <c r="AA54" s="209"/>
      <c r="AB54" s="209"/>
      <c r="AC54" s="209"/>
      <c r="AD54" s="209"/>
      <c r="AE54" s="209"/>
      <c r="AF54" s="209"/>
      <c r="AG54" s="209"/>
    </row>
    <row r="55" spans="1:33" ht="12" customHeight="1" x14ac:dyDescent="0.25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209"/>
    </row>
    <row r="56" spans="1:33" ht="12" customHeight="1" x14ac:dyDescent="0.25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</row>
    <row r="57" spans="1:33" ht="12" customHeight="1" x14ac:dyDescent="0.25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</row>
    <row r="58" spans="1:33" ht="12" customHeight="1" thickBot="1" x14ac:dyDescent="0.3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</row>
    <row r="59" spans="1:33" ht="12" customHeight="1" thickBot="1" x14ac:dyDescent="0.3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680" t="s">
        <v>178</v>
      </c>
      <c r="N59" s="681"/>
      <c r="O59" s="682"/>
      <c r="P59" s="683"/>
      <c r="Q59" s="209"/>
      <c r="R59" s="1"/>
      <c r="S59" s="1"/>
      <c r="T59" s="1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</row>
    <row r="60" spans="1:33" ht="28.5" customHeight="1" thickBot="1" x14ac:dyDescent="0.3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75" t="s">
        <v>132</v>
      </c>
      <c r="N60" s="275" t="s">
        <v>133</v>
      </c>
      <c r="O60" s="276" t="s">
        <v>175</v>
      </c>
      <c r="P60" s="277" t="s">
        <v>176</v>
      </c>
      <c r="Q60" s="209"/>
      <c r="R60" s="1"/>
      <c r="S60" s="1"/>
      <c r="T60" s="1"/>
      <c r="U60" s="209"/>
      <c r="V60" s="209"/>
      <c r="W60" s="1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</row>
    <row r="61" spans="1:33" ht="12" customHeight="1" x14ac:dyDescent="0.25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78">
        <v>0</v>
      </c>
      <c r="N61" s="224">
        <v>1</v>
      </c>
      <c r="O61" s="279">
        <f t="shared" ref="O61:O79" si="10">P5</f>
        <v>1.0195467384153726E-2</v>
      </c>
      <c r="P61" s="280">
        <f t="shared" ref="P61:P79" si="11">P36</f>
        <v>7.0069871313244159E-3</v>
      </c>
      <c r="Q61" s="209"/>
      <c r="R61" s="1"/>
      <c r="S61" s="1"/>
      <c r="T61" s="1"/>
      <c r="U61" s="209"/>
      <c r="V61" s="209"/>
      <c r="W61" s="1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</row>
    <row r="62" spans="1:33" ht="12" customHeight="1" x14ac:dyDescent="0.25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78">
        <v>1</v>
      </c>
      <c r="N62" s="224">
        <v>4</v>
      </c>
      <c r="O62" s="281">
        <f t="shared" si="10"/>
        <v>1.2996014343870932E-3</v>
      </c>
      <c r="P62" s="282">
        <f t="shared" si="11"/>
        <v>5.7376208876993564E-3</v>
      </c>
      <c r="Q62" s="209"/>
      <c r="R62" s="1"/>
      <c r="S62" s="1"/>
      <c r="T62" s="1"/>
      <c r="U62" s="209"/>
      <c r="V62" s="209"/>
      <c r="W62" s="1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</row>
    <row r="63" spans="1:33" ht="12" customHeight="1" x14ac:dyDescent="0.25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78">
        <v>5</v>
      </c>
      <c r="N63" s="224">
        <v>5</v>
      </c>
      <c r="O63" s="281">
        <f t="shared" si="10"/>
        <v>9.8500023336484934E-4</v>
      </c>
      <c r="P63" s="282">
        <f t="shared" si="11"/>
        <v>1.6239677717206575E-3</v>
      </c>
      <c r="Q63" s="209"/>
      <c r="R63" s="1"/>
      <c r="S63" s="1"/>
      <c r="T63" s="1"/>
      <c r="U63" s="209"/>
      <c r="V63" s="209"/>
      <c r="W63" s="1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</row>
    <row r="64" spans="1:33" ht="12" customHeight="1" x14ac:dyDescent="0.25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78">
        <v>10</v>
      </c>
      <c r="N64" s="224">
        <v>5</v>
      </c>
      <c r="O64" s="281">
        <f t="shared" si="10"/>
        <v>1.2286298650588379E-3</v>
      </c>
      <c r="P64" s="282">
        <f t="shared" si="11"/>
        <v>1.0076091601510589E-3</v>
      </c>
      <c r="Q64" s="209"/>
      <c r="R64" s="1"/>
      <c r="S64" s="1"/>
      <c r="T64" s="1"/>
      <c r="U64" s="209"/>
      <c r="V64" s="209"/>
      <c r="W64" s="1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</row>
    <row r="65" spans="1:33" ht="15.75" customHeight="1" x14ac:dyDescent="0.25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78">
        <v>15</v>
      </c>
      <c r="N65" s="224">
        <v>5</v>
      </c>
      <c r="O65" s="281">
        <f t="shared" si="10"/>
        <v>2.3092174329624902E-3</v>
      </c>
      <c r="P65" s="282">
        <f t="shared" si="11"/>
        <v>1.3639035135213716E-3</v>
      </c>
      <c r="Q65" s="209"/>
      <c r="R65" s="1"/>
      <c r="S65" s="1"/>
      <c r="T65" s="1"/>
      <c r="U65" s="209"/>
      <c r="V65" s="209"/>
      <c r="W65" s="1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</row>
    <row r="66" spans="1:33" ht="12" customHeight="1" x14ac:dyDescent="0.25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78">
        <v>20</v>
      </c>
      <c r="N66" s="224">
        <v>5</v>
      </c>
      <c r="O66" s="281">
        <f t="shared" si="10"/>
        <v>2.8310578688974012E-3</v>
      </c>
      <c r="P66" s="282">
        <f t="shared" si="11"/>
        <v>2.1731174087864938E-3</v>
      </c>
      <c r="Q66" s="209"/>
      <c r="R66" s="1"/>
      <c r="S66" s="1"/>
      <c r="T66" s="1"/>
      <c r="U66" s="209"/>
      <c r="V66" s="209"/>
      <c r="W66" s="1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</row>
    <row r="67" spans="1:33" ht="12" customHeight="1" x14ac:dyDescent="0.25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78">
        <v>25</v>
      </c>
      <c r="N67" s="224">
        <v>5</v>
      </c>
      <c r="O67" s="281">
        <f t="shared" si="10"/>
        <v>4.0093779470917832E-3</v>
      </c>
      <c r="P67" s="282">
        <f t="shared" si="11"/>
        <v>2.9815465729374157E-3</v>
      </c>
      <c r="Q67" s="209"/>
      <c r="R67" s="1"/>
      <c r="S67" s="1"/>
      <c r="T67" s="1"/>
      <c r="U67" s="209"/>
      <c r="V67" s="209"/>
      <c r="W67" s="1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</row>
    <row r="68" spans="1:33" ht="12" customHeight="1" x14ac:dyDescent="0.25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78">
        <v>30</v>
      </c>
      <c r="N68" s="224">
        <v>5</v>
      </c>
      <c r="O68" s="281">
        <f t="shared" si="10"/>
        <v>3.120219117109465E-3</v>
      </c>
      <c r="P68" s="282">
        <f t="shared" si="11"/>
        <v>3.8785430593642404E-3</v>
      </c>
      <c r="Q68" s="209"/>
      <c r="R68" s="1"/>
      <c r="S68" s="1"/>
      <c r="T68" s="1"/>
      <c r="U68" s="209"/>
      <c r="V68" s="209"/>
      <c r="W68" s="1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</row>
    <row r="69" spans="1:33" ht="12" customHeight="1" x14ac:dyDescent="0.25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78">
        <v>35</v>
      </c>
      <c r="N69" s="224">
        <v>5</v>
      </c>
      <c r="O69" s="281">
        <f t="shared" si="10"/>
        <v>4.0271172608913643E-3</v>
      </c>
      <c r="P69" s="282">
        <f t="shared" si="11"/>
        <v>5.072676651682837E-3</v>
      </c>
      <c r="Q69" s="209"/>
      <c r="R69" s="1"/>
      <c r="S69" s="1"/>
      <c r="T69" s="1"/>
      <c r="U69" s="209"/>
      <c r="V69" s="209"/>
      <c r="W69" s="1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</row>
    <row r="70" spans="1:33" ht="12" customHeight="1" x14ac:dyDescent="0.25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78">
        <v>40</v>
      </c>
      <c r="N70" s="224">
        <v>5</v>
      </c>
      <c r="O70" s="281">
        <f t="shared" si="10"/>
        <v>6.7921259880617986E-3</v>
      </c>
      <c r="P70" s="282">
        <f t="shared" si="11"/>
        <v>6.6739281531002269E-3</v>
      </c>
      <c r="Q70" s="209"/>
      <c r="R70" s="1"/>
      <c r="S70" s="1"/>
      <c r="T70" s="1"/>
      <c r="U70" s="209"/>
      <c r="V70" s="209"/>
      <c r="W70" s="1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</row>
    <row r="71" spans="1:33" ht="12" customHeight="1" x14ac:dyDescent="0.25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78">
        <v>45</v>
      </c>
      <c r="N71" s="224">
        <v>5</v>
      </c>
      <c r="O71" s="281">
        <f t="shared" si="10"/>
        <v>1.2522229058449007E-2</v>
      </c>
      <c r="P71" s="282">
        <f t="shared" si="11"/>
        <v>9.0314739840200494E-3</v>
      </c>
      <c r="Q71" s="209"/>
      <c r="R71" s="1"/>
      <c r="S71" s="1"/>
      <c r="T71" s="1"/>
      <c r="U71" s="209"/>
      <c r="V71" s="209"/>
      <c r="W71" s="1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</row>
    <row r="72" spans="1:33" ht="12" customHeight="1" x14ac:dyDescent="0.25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78">
        <v>50</v>
      </c>
      <c r="N72" s="224">
        <v>5</v>
      </c>
      <c r="O72" s="281">
        <f t="shared" si="10"/>
        <v>1.7852540411319159E-2</v>
      </c>
      <c r="P72" s="282">
        <f t="shared" si="11"/>
        <v>1.2929756634803068E-2</v>
      </c>
      <c r="Q72" s="209"/>
      <c r="R72" s="1"/>
      <c r="S72" s="1"/>
      <c r="T72" s="1"/>
      <c r="U72" s="209"/>
      <c r="V72" s="209"/>
      <c r="W72" s="1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</row>
    <row r="73" spans="1:33" ht="12" customHeight="1" x14ac:dyDescent="0.25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78">
        <v>55</v>
      </c>
      <c r="N73" s="224">
        <v>5</v>
      </c>
      <c r="O73" s="281">
        <f t="shared" si="10"/>
        <v>3.206425250892693E-2</v>
      </c>
      <c r="P73" s="282">
        <f t="shared" si="11"/>
        <v>2.0442911849802778E-2</v>
      </c>
      <c r="Q73" s="209"/>
      <c r="R73" s="1"/>
      <c r="S73" s="1"/>
      <c r="T73" s="1"/>
      <c r="U73" s="209"/>
      <c r="V73" s="209"/>
      <c r="W73" s="1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</row>
    <row r="74" spans="1:33" ht="12" customHeight="1" x14ac:dyDescent="0.25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78">
        <v>60</v>
      </c>
      <c r="N74" s="224">
        <v>5</v>
      </c>
      <c r="O74" s="281">
        <f t="shared" si="10"/>
        <v>3.8977011248195019E-2</v>
      </c>
      <c r="P74" s="282">
        <f t="shared" si="11"/>
        <v>3.246800974032011E-2</v>
      </c>
      <c r="Q74" s="209"/>
      <c r="R74" s="1"/>
      <c r="S74" s="1"/>
      <c r="T74" s="1"/>
      <c r="U74" s="209"/>
      <c r="V74" s="209"/>
      <c r="W74" s="1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</row>
    <row r="75" spans="1:33" ht="12" customHeight="1" x14ac:dyDescent="0.25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78">
        <v>65</v>
      </c>
      <c r="N75" s="224">
        <v>5</v>
      </c>
      <c r="O75" s="281">
        <f t="shared" si="10"/>
        <v>6.863895880488001E-2</v>
      </c>
      <c r="P75" s="282">
        <f t="shared" si="11"/>
        <v>5.6494384199423382E-2</v>
      </c>
      <c r="Q75" s="209"/>
      <c r="R75" s="1"/>
      <c r="S75" s="1"/>
      <c r="T75" s="1"/>
      <c r="U75" s="209"/>
      <c r="V75" s="209"/>
      <c r="W75" s="1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</row>
    <row r="76" spans="1:33" ht="12" customHeight="1" x14ac:dyDescent="0.25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78">
        <v>70</v>
      </c>
      <c r="N76" s="224">
        <v>5</v>
      </c>
      <c r="O76" s="281">
        <f t="shared" si="10"/>
        <v>9.5194328087349414E-2</v>
      </c>
      <c r="P76" s="282">
        <f t="shared" si="11"/>
        <v>0.10936521123277496</v>
      </c>
      <c r="Q76" s="209"/>
      <c r="R76" s="1"/>
      <c r="S76" s="1"/>
      <c r="T76" s="1"/>
      <c r="U76" s="209"/>
      <c r="V76" s="209"/>
      <c r="W76" s="1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</row>
    <row r="77" spans="1:33" ht="12" customHeight="1" x14ac:dyDescent="0.25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78">
        <v>75</v>
      </c>
      <c r="N77" s="224">
        <v>5</v>
      </c>
      <c r="O77" s="281">
        <f t="shared" si="10"/>
        <v>0.17565863973404594</v>
      </c>
      <c r="P77" s="282">
        <f t="shared" si="11"/>
        <v>0.23718300176121496</v>
      </c>
      <c r="Q77" s="209"/>
      <c r="R77" s="1"/>
      <c r="S77" s="1"/>
      <c r="T77" s="1"/>
      <c r="U77" s="209"/>
      <c r="V77" s="209"/>
      <c r="W77" s="1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</row>
    <row r="78" spans="1:33" ht="12" customHeight="1" x14ac:dyDescent="0.25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78">
        <v>80</v>
      </c>
      <c r="N78" s="224">
        <v>5</v>
      </c>
      <c r="O78" s="281">
        <f t="shared" si="10"/>
        <v>0.26678595987127213</v>
      </c>
      <c r="P78" s="282">
        <f t="shared" si="11"/>
        <v>0.54327595264254003</v>
      </c>
      <c r="Q78" s="209"/>
      <c r="R78" s="1"/>
      <c r="S78" s="1"/>
      <c r="T78" s="1"/>
      <c r="U78" s="209"/>
      <c r="V78" s="209"/>
      <c r="W78" s="1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</row>
    <row r="79" spans="1:33" ht="12" customHeight="1" thickBot="1" x14ac:dyDescent="0.3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83">
        <v>85</v>
      </c>
      <c r="N79" s="238" t="s">
        <v>142</v>
      </c>
      <c r="O79" s="284">
        <f t="shared" si="10"/>
        <v>1</v>
      </c>
      <c r="P79" s="285">
        <f t="shared" si="11"/>
        <v>1</v>
      </c>
      <c r="Q79" s="209"/>
      <c r="U79" s="209"/>
      <c r="V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</row>
    <row r="80" spans="1:33" ht="12" customHeight="1" x14ac:dyDescent="0.25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</row>
    <row r="81" spans="1:33" ht="12" customHeight="1" x14ac:dyDescent="0.25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</row>
    <row r="82" spans="1:33" ht="12" customHeight="1" x14ac:dyDescent="0.25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</row>
    <row r="83" spans="1:33" ht="12" customHeight="1" x14ac:dyDescent="0.25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</row>
    <row r="84" spans="1:33" ht="12" customHeight="1" x14ac:dyDescent="0.25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</row>
    <row r="85" spans="1:33" ht="12" customHeight="1" x14ac:dyDescent="0.25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1"/>
      <c r="AB85" s="1"/>
      <c r="AC85" s="1"/>
      <c r="AD85" s="1"/>
      <c r="AE85" s="1"/>
      <c r="AF85" s="1"/>
      <c r="AG85" s="1"/>
    </row>
    <row r="86" spans="1:33" ht="12" customHeight="1" x14ac:dyDescent="0.25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1"/>
      <c r="AB86" s="1"/>
      <c r="AC86" s="1"/>
      <c r="AD86" s="1"/>
      <c r="AE86" s="1"/>
      <c r="AF86" s="1"/>
      <c r="AG86" s="1"/>
    </row>
    <row r="87" spans="1:33" ht="12" customHeight="1" x14ac:dyDescent="0.25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43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1"/>
      <c r="AB87" s="1"/>
      <c r="AC87" s="1"/>
      <c r="AD87" s="1"/>
      <c r="AE87" s="1"/>
      <c r="AF87" s="1"/>
      <c r="AG87" s="1"/>
    </row>
    <row r="88" spans="1:33" ht="12" customHeight="1" x14ac:dyDescent="0.25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1"/>
      <c r="AB88" s="1"/>
      <c r="AC88" s="1"/>
      <c r="AD88" s="1"/>
      <c r="AE88" s="1"/>
      <c r="AF88" s="1"/>
      <c r="AG88" s="1"/>
    </row>
    <row r="89" spans="1:33" ht="12" customHeight="1" x14ac:dyDescent="0.25">
      <c r="A89" s="209"/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1"/>
      <c r="AB89" s="1"/>
      <c r="AC89" s="1"/>
      <c r="AD89" s="1"/>
      <c r="AE89" s="1"/>
      <c r="AF89" s="1"/>
      <c r="AG89" s="1"/>
    </row>
    <row r="90" spans="1:33" ht="12" customHeight="1" x14ac:dyDescent="0.25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1"/>
      <c r="AB90" s="1"/>
      <c r="AC90" s="1"/>
      <c r="AD90" s="1"/>
      <c r="AE90" s="1"/>
      <c r="AF90" s="1"/>
      <c r="AG90" s="1"/>
    </row>
    <row r="91" spans="1:33" ht="12" customHeight="1" x14ac:dyDescent="0.25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1"/>
      <c r="AB91" s="1"/>
      <c r="AC91" s="1"/>
      <c r="AD91" s="1"/>
      <c r="AE91" s="1"/>
      <c r="AF91" s="1"/>
      <c r="AG91" s="1"/>
    </row>
    <row r="92" spans="1:33" ht="12" customHeight="1" x14ac:dyDescent="0.25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1"/>
      <c r="AB92" s="1"/>
      <c r="AC92" s="1"/>
      <c r="AD92" s="1"/>
      <c r="AE92" s="1"/>
      <c r="AF92" s="1"/>
      <c r="AG92" s="1"/>
    </row>
    <row r="93" spans="1:33" ht="12" customHeight="1" x14ac:dyDescent="0.25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1"/>
      <c r="AB93" s="1"/>
      <c r="AC93" s="1"/>
      <c r="AD93" s="1"/>
      <c r="AE93" s="1"/>
      <c r="AF93" s="1"/>
      <c r="AG93" s="1"/>
    </row>
    <row r="94" spans="1:33" ht="12" customHeight="1" x14ac:dyDescent="0.25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1"/>
      <c r="AB94" s="1"/>
      <c r="AC94" s="1"/>
      <c r="AD94" s="1"/>
      <c r="AE94" s="1"/>
      <c r="AF94" s="1"/>
      <c r="AG94" s="1"/>
    </row>
    <row r="95" spans="1:33" ht="12" customHeight="1" x14ac:dyDescent="0.25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1"/>
      <c r="AB95" s="1"/>
      <c r="AC95" s="1"/>
      <c r="AD95" s="1"/>
      <c r="AE95" s="1"/>
      <c r="AF95" s="1"/>
      <c r="AG95" s="1"/>
    </row>
    <row r="96" spans="1:33" ht="12" customHeight="1" x14ac:dyDescent="0.25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1"/>
      <c r="AB96" s="1"/>
      <c r="AC96" s="1"/>
      <c r="AD96" s="1"/>
      <c r="AE96" s="1"/>
      <c r="AF96" s="1"/>
      <c r="AG96" s="1"/>
    </row>
    <row r="97" spans="1:33" ht="12" customHeight="1" x14ac:dyDescent="0.25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1"/>
      <c r="AB97" s="1"/>
      <c r="AC97" s="1"/>
      <c r="AD97" s="1"/>
      <c r="AE97" s="1"/>
      <c r="AF97" s="1"/>
      <c r="AG97" s="1"/>
    </row>
    <row r="98" spans="1:33" ht="12" customHeight="1" x14ac:dyDescent="0.25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1"/>
      <c r="AB98" s="1"/>
      <c r="AC98" s="1"/>
      <c r="AD98" s="1"/>
      <c r="AE98" s="1"/>
      <c r="AF98" s="1"/>
      <c r="AG98" s="1"/>
    </row>
    <row r="99" spans="1:33" ht="12" customHeight="1" x14ac:dyDescent="0.25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1"/>
      <c r="AB99" s="1"/>
      <c r="AC99" s="1"/>
      <c r="AD99" s="1"/>
      <c r="AE99" s="1"/>
      <c r="AF99" s="1"/>
      <c r="AG99" s="1"/>
    </row>
    <row r="100" spans="1:33" ht="12" customHeight="1" x14ac:dyDescent="0.25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1"/>
      <c r="AB100" s="1"/>
      <c r="AC100" s="1"/>
      <c r="AD100" s="1"/>
      <c r="AE100" s="1"/>
      <c r="AF100" s="1"/>
      <c r="AG100" s="1"/>
    </row>
    <row r="101" spans="1:33" ht="12" customHeight="1" x14ac:dyDescent="0.25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1"/>
      <c r="AB101" s="1"/>
      <c r="AC101" s="1"/>
      <c r="AD101" s="1"/>
      <c r="AE101" s="1"/>
      <c r="AF101" s="1"/>
      <c r="AG101" s="1"/>
    </row>
    <row r="102" spans="1:33" ht="12" customHeight="1" x14ac:dyDescent="0.25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1"/>
      <c r="AB102" s="1"/>
      <c r="AC102" s="1"/>
      <c r="AD102" s="1"/>
      <c r="AE102" s="1"/>
      <c r="AF102" s="1"/>
      <c r="AG102" s="1"/>
    </row>
    <row r="103" spans="1:33" ht="12" customHeight="1" x14ac:dyDescent="0.25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1"/>
      <c r="AB103" s="1"/>
      <c r="AC103" s="1"/>
      <c r="AD103" s="1"/>
      <c r="AE103" s="1"/>
      <c r="AF103" s="1"/>
      <c r="AG103" s="1"/>
    </row>
    <row r="104" spans="1:33" ht="12" customHeight="1" x14ac:dyDescent="0.25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1"/>
      <c r="AB104" s="1"/>
      <c r="AC104" s="1"/>
      <c r="AD104" s="1"/>
      <c r="AE104" s="1"/>
      <c r="AF104" s="1"/>
      <c r="AG104" s="1"/>
    </row>
    <row r="105" spans="1:33" ht="12" customHeight="1" x14ac:dyDescent="0.25">
      <c r="A105" s="209"/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1"/>
      <c r="AB105" s="1"/>
      <c r="AC105" s="1"/>
      <c r="AD105" s="1"/>
      <c r="AE105" s="1"/>
      <c r="AF105" s="1"/>
      <c r="AG105" s="1"/>
    </row>
    <row r="106" spans="1:33" ht="12" customHeight="1" x14ac:dyDescent="0.25">
      <c r="A106" s="209"/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1"/>
      <c r="AB106" s="1"/>
      <c r="AC106" s="1"/>
      <c r="AD106" s="1"/>
      <c r="AE106" s="1"/>
      <c r="AF106" s="1"/>
      <c r="AG106" s="1"/>
    </row>
    <row r="107" spans="1:33" ht="12" customHeight="1" x14ac:dyDescent="0.25">
      <c r="A107" s="209"/>
      <c r="B107" s="209"/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1"/>
      <c r="AB107" s="1"/>
      <c r="AC107" s="1"/>
      <c r="AD107" s="1"/>
      <c r="AE107" s="1"/>
      <c r="AF107" s="1"/>
      <c r="AG107" s="1"/>
    </row>
    <row r="108" spans="1:33" ht="12" customHeight="1" x14ac:dyDescent="0.25">
      <c r="A108" s="209"/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1"/>
      <c r="AB108" s="1"/>
      <c r="AC108" s="1"/>
      <c r="AD108" s="1"/>
      <c r="AE108" s="1"/>
      <c r="AF108" s="1"/>
      <c r="AG108" s="1"/>
    </row>
    <row r="109" spans="1:33" ht="12" customHeight="1" x14ac:dyDescent="0.25">
      <c r="A109" s="209"/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1"/>
      <c r="AB109" s="1"/>
      <c r="AC109" s="1"/>
      <c r="AD109" s="1"/>
      <c r="AE109" s="1"/>
      <c r="AF109" s="1"/>
      <c r="AG109" s="1"/>
    </row>
    <row r="110" spans="1:33" ht="12" customHeight="1" x14ac:dyDescent="0.25">
      <c r="A110" s="209"/>
      <c r="B110" s="209"/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</row>
    <row r="111" spans="1:33" ht="12" customHeight="1" x14ac:dyDescent="0.25">
      <c r="A111" s="209"/>
      <c r="B111" s="209"/>
      <c r="C111" s="209"/>
      <c r="D111" s="209"/>
      <c r="E111" s="209"/>
      <c r="F111" s="209"/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</row>
    <row r="112" spans="1:33" ht="12" customHeight="1" x14ac:dyDescent="0.25">
      <c r="A112" s="209"/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</row>
    <row r="113" spans="1:33" ht="12" customHeight="1" x14ac:dyDescent="0.25">
      <c r="A113" s="209"/>
      <c r="B113" s="209"/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</row>
    <row r="114" spans="1:33" ht="12" customHeight="1" x14ac:dyDescent="0.25">
      <c r="A114" s="209"/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</row>
    <row r="115" spans="1:33" ht="12" customHeight="1" x14ac:dyDescent="0.25">
      <c r="A115" s="209"/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</row>
    <row r="116" spans="1:33" ht="12" customHeight="1" x14ac:dyDescent="0.25">
      <c r="A116" s="209"/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</row>
    <row r="117" spans="1:33" ht="12" customHeight="1" x14ac:dyDescent="0.25">
      <c r="A117" s="209"/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</row>
    <row r="118" spans="1:33" ht="12" customHeight="1" x14ac:dyDescent="0.25">
      <c r="A118" s="209"/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</row>
    <row r="119" spans="1:33" ht="12" customHeight="1" x14ac:dyDescent="0.25">
      <c r="A119" s="209"/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</row>
    <row r="120" spans="1:33" ht="12" customHeight="1" x14ac:dyDescent="0.25">
      <c r="A120" s="209"/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</row>
    <row r="121" spans="1:33" ht="12" customHeight="1" x14ac:dyDescent="0.25">
      <c r="A121" s="209"/>
      <c r="B121" s="209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</row>
    <row r="122" spans="1:33" ht="12" customHeight="1" x14ac:dyDescent="0.25">
      <c r="A122" s="209"/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</row>
    <row r="123" spans="1:33" ht="12" customHeight="1" x14ac:dyDescent="0.25">
      <c r="A123" s="209"/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</row>
    <row r="124" spans="1:33" ht="12" customHeight="1" x14ac:dyDescent="0.25">
      <c r="A124" s="209"/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</row>
    <row r="125" spans="1:33" ht="12" customHeight="1" x14ac:dyDescent="0.25">
      <c r="A125" s="209"/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</row>
    <row r="126" spans="1:33" ht="12" customHeight="1" x14ac:dyDescent="0.25">
      <c r="A126" s="209"/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</row>
    <row r="127" spans="1:33" ht="12" customHeight="1" x14ac:dyDescent="0.25">
      <c r="A127" s="209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</row>
    <row r="128" spans="1:33" ht="12" customHeight="1" x14ac:dyDescent="0.25">
      <c r="A128" s="209"/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</row>
    <row r="129" spans="1:33" ht="12" customHeight="1" x14ac:dyDescent="0.25">
      <c r="A129" s="209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</row>
    <row r="130" spans="1:33" ht="12" customHeight="1" x14ac:dyDescent="0.25">
      <c r="A130" s="209"/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</row>
    <row r="131" spans="1:33" ht="12" customHeight="1" x14ac:dyDescent="0.25">
      <c r="A131" s="209"/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</row>
    <row r="132" spans="1:33" ht="12" customHeight="1" x14ac:dyDescent="0.25">
      <c r="A132" s="209"/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</row>
    <row r="133" spans="1:33" ht="12" customHeight="1" x14ac:dyDescent="0.25">
      <c r="A133" s="209"/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</row>
    <row r="134" spans="1:33" ht="12" customHeight="1" x14ac:dyDescent="0.25">
      <c r="A134" s="209"/>
      <c r="B134" s="209"/>
      <c r="C134" s="209"/>
      <c r="D134" s="209"/>
      <c r="E134" s="209"/>
      <c r="F134" s="209"/>
      <c r="G134" s="209"/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</row>
    <row r="135" spans="1:33" ht="12" customHeight="1" x14ac:dyDescent="0.25">
      <c r="A135" s="209"/>
      <c r="B135" s="209"/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</row>
    <row r="136" spans="1:33" ht="12" customHeight="1" x14ac:dyDescent="0.25">
      <c r="A136" s="209"/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</row>
    <row r="137" spans="1:33" ht="12" customHeight="1" x14ac:dyDescent="0.25">
      <c r="A137" s="209"/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</row>
    <row r="138" spans="1:33" ht="12" customHeight="1" x14ac:dyDescent="0.25">
      <c r="A138" s="209"/>
      <c r="B138" s="209"/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</row>
    <row r="139" spans="1:33" ht="12" customHeight="1" x14ac:dyDescent="0.25">
      <c r="A139" s="209"/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</row>
    <row r="140" spans="1:33" ht="12" customHeight="1" x14ac:dyDescent="0.25">
      <c r="A140" s="209"/>
      <c r="B140" s="209"/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</row>
    <row r="141" spans="1:33" ht="12" customHeight="1" x14ac:dyDescent="0.25">
      <c r="A141" s="209"/>
      <c r="B141" s="209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</row>
    <row r="142" spans="1:33" ht="12" customHeight="1" x14ac:dyDescent="0.25">
      <c r="A142" s="209"/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</row>
    <row r="143" spans="1:33" ht="12" customHeight="1" x14ac:dyDescent="0.25">
      <c r="A143" s="209"/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</row>
    <row r="144" spans="1:33" ht="12" customHeight="1" x14ac:dyDescent="0.25">
      <c r="A144" s="209"/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</row>
    <row r="145" spans="1:33" ht="12" customHeight="1" x14ac:dyDescent="0.25">
      <c r="A145" s="209"/>
      <c r="B145" s="209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</row>
    <row r="146" spans="1:33" ht="12" customHeight="1" x14ac:dyDescent="0.25">
      <c r="A146" s="209"/>
      <c r="B146" s="209"/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</row>
    <row r="147" spans="1:33" ht="12" customHeight="1" x14ac:dyDescent="0.25">
      <c r="A147" s="209"/>
      <c r="B147" s="209"/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</row>
    <row r="148" spans="1:33" ht="12" customHeight="1" x14ac:dyDescent="0.25">
      <c r="A148" s="209"/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</row>
    <row r="149" spans="1:33" ht="12" customHeight="1" x14ac:dyDescent="0.25">
      <c r="A149" s="209"/>
      <c r="B149" s="209"/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</row>
    <row r="150" spans="1:33" ht="12" customHeight="1" x14ac:dyDescent="0.25">
      <c r="A150" s="209"/>
      <c r="B150" s="209"/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</row>
    <row r="151" spans="1:33" ht="12" customHeight="1" x14ac:dyDescent="0.25">
      <c r="A151" s="209"/>
      <c r="B151" s="209"/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</row>
    <row r="152" spans="1:33" ht="12" customHeight="1" x14ac:dyDescent="0.25">
      <c r="A152" s="209"/>
      <c r="B152" s="209"/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</row>
    <row r="153" spans="1:33" ht="12" customHeight="1" x14ac:dyDescent="0.25">
      <c r="A153" s="209"/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</row>
    <row r="154" spans="1:33" ht="12" customHeight="1" x14ac:dyDescent="0.25">
      <c r="A154" s="209"/>
      <c r="B154" s="209"/>
      <c r="C154" s="209"/>
      <c r="D154" s="209"/>
      <c r="E154" s="209"/>
      <c r="F154" s="209"/>
      <c r="G154" s="209"/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</row>
    <row r="155" spans="1:33" ht="12" customHeight="1" x14ac:dyDescent="0.25">
      <c r="A155" s="209"/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</row>
    <row r="156" spans="1:33" ht="12" customHeight="1" x14ac:dyDescent="0.25">
      <c r="A156" s="209"/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</row>
    <row r="157" spans="1:33" ht="12" customHeight="1" x14ac:dyDescent="0.25">
      <c r="A157" s="209"/>
      <c r="B157" s="209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</row>
    <row r="158" spans="1:33" ht="12" customHeight="1" x14ac:dyDescent="0.25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</row>
    <row r="159" spans="1:33" ht="12" customHeight="1" x14ac:dyDescent="0.25">
      <c r="A159" s="209"/>
      <c r="B159" s="209"/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</row>
    <row r="160" spans="1:33" ht="12" customHeight="1" x14ac:dyDescent="0.25">
      <c r="A160" s="209"/>
      <c r="B160" s="209"/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</row>
    <row r="161" spans="1:33" ht="12" customHeight="1" x14ac:dyDescent="0.25">
      <c r="A161" s="209"/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</row>
    <row r="162" spans="1:33" ht="12" customHeight="1" x14ac:dyDescent="0.25">
      <c r="A162" s="209"/>
      <c r="B162" s="209"/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</row>
    <row r="163" spans="1:33" ht="12" customHeight="1" x14ac:dyDescent="0.25">
      <c r="A163" s="209"/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</row>
    <row r="164" spans="1:33" ht="12" customHeight="1" x14ac:dyDescent="0.25">
      <c r="A164" s="209"/>
      <c r="B164" s="209"/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</row>
    <row r="165" spans="1:33" ht="12" customHeight="1" x14ac:dyDescent="0.25">
      <c r="A165" s="209"/>
      <c r="B165" s="209"/>
      <c r="C165" s="209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</row>
    <row r="166" spans="1:33" ht="12" customHeight="1" x14ac:dyDescent="0.25">
      <c r="A166" s="209"/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</row>
    <row r="167" spans="1:33" ht="12" customHeight="1" x14ac:dyDescent="0.25">
      <c r="A167" s="209"/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</row>
    <row r="168" spans="1:33" ht="12" customHeight="1" x14ac:dyDescent="0.25">
      <c r="A168" s="209"/>
      <c r="B168" s="209"/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</row>
    <row r="169" spans="1:33" ht="12" customHeight="1" x14ac:dyDescent="0.25">
      <c r="A169" s="209"/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</row>
    <row r="170" spans="1:33" ht="12" customHeight="1" x14ac:dyDescent="0.25">
      <c r="A170" s="209"/>
      <c r="B170" s="209"/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</row>
    <row r="171" spans="1:33" ht="12" customHeight="1" x14ac:dyDescent="0.25">
      <c r="A171" s="209"/>
      <c r="B171" s="209"/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</row>
    <row r="172" spans="1:33" ht="12" customHeight="1" x14ac:dyDescent="0.25">
      <c r="A172" s="209"/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</row>
    <row r="173" spans="1:33" ht="12" customHeight="1" x14ac:dyDescent="0.25">
      <c r="A173" s="209"/>
      <c r="B173" s="209"/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</row>
    <row r="174" spans="1:33" ht="12" customHeight="1" x14ac:dyDescent="0.25">
      <c r="A174" s="209"/>
      <c r="B174" s="209"/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</row>
    <row r="175" spans="1:33" ht="12" customHeight="1" x14ac:dyDescent="0.25">
      <c r="A175" s="209"/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</row>
    <row r="176" spans="1:33" ht="12" customHeight="1" x14ac:dyDescent="0.25">
      <c r="A176" s="209"/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</row>
    <row r="177" spans="1:33" ht="12" customHeight="1" x14ac:dyDescent="0.25">
      <c r="A177" s="209"/>
      <c r="B177" s="209"/>
      <c r="C177" s="209"/>
      <c r="D177" s="209"/>
      <c r="E177" s="209"/>
      <c r="F177" s="209"/>
      <c r="G177" s="209"/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</row>
    <row r="178" spans="1:33" ht="12" customHeight="1" x14ac:dyDescent="0.25">
      <c r="A178" s="209"/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</row>
    <row r="179" spans="1:33" ht="12" customHeight="1" x14ac:dyDescent="0.25">
      <c r="A179" s="209"/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</row>
    <row r="180" spans="1:33" ht="12" customHeight="1" x14ac:dyDescent="0.25">
      <c r="A180" s="209"/>
      <c r="B180" s="209"/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</row>
    <row r="181" spans="1:33" ht="12" customHeight="1" x14ac:dyDescent="0.25">
      <c r="A181" s="209"/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</row>
    <row r="182" spans="1:33" ht="12" customHeight="1" x14ac:dyDescent="0.25">
      <c r="A182" s="209"/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</row>
    <row r="183" spans="1:33" ht="12" customHeight="1" x14ac:dyDescent="0.25">
      <c r="A183" s="209"/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</row>
    <row r="184" spans="1:33" ht="12" customHeight="1" x14ac:dyDescent="0.25">
      <c r="A184" s="209"/>
      <c r="B184" s="209"/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</row>
    <row r="185" spans="1:33" ht="12" customHeight="1" x14ac:dyDescent="0.25">
      <c r="A185" s="209"/>
      <c r="B185" s="209"/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</row>
    <row r="186" spans="1:33" ht="12" customHeight="1" x14ac:dyDescent="0.25">
      <c r="A186" s="209"/>
      <c r="B186" s="209"/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</row>
    <row r="187" spans="1:33" ht="12" customHeight="1" x14ac:dyDescent="0.25">
      <c r="A187" s="209"/>
      <c r="B187" s="209"/>
      <c r="C187" s="209"/>
      <c r="D187" s="209"/>
      <c r="E187" s="209"/>
      <c r="F187" s="209"/>
      <c r="G187" s="209"/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</row>
    <row r="188" spans="1:33" ht="12" customHeight="1" x14ac:dyDescent="0.25">
      <c r="A188" s="209"/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</row>
    <row r="189" spans="1:33" ht="12" customHeight="1" x14ac:dyDescent="0.25">
      <c r="A189" s="209"/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</row>
    <row r="190" spans="1:33" ht="12" customHeight="1" x14ac:dyDescent="0.25">
      <c r="A190" s="209"/>
      <c r="B190" s="209"/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</row>
    <row r="191" spans="1:33" ht="12" customHeight="1" x14ac:dyDescent="0.25">
      <c r="A191" s="209"/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</row>
    <row r="192" spans="1:33" ht="12" customHeight="1" x14ac:dyDescent="0.25">
      <c r="A192" s="209"/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</row>
    <row r="193" spans="1:33" ht="12" customHeight="1" x14ac:dyDescent="0.25">
      <c r="A193" s="209"/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</row>
    <row r="194" spans="1:33" ht="12" customHeight="1" x14ac:dyDescent="0.25">
      <c r="A194" s="209"/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</row>
    <row r="195" spans="1:33" ht="12" customHeight="1" x14ac:dyDescent="0.25">
      <c r="A195" s="209"/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</row>
    <row r="196" spans="1:33" ht="12" customHeight="1" x14ac:dyDescent="0.25">
      <c r="A196" s="209"/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</row>
    <row r="197" spans="1:33" ht="12" customHeight="1" x14ac:dyDescent="0.25">
      <c r="A197" s="209"/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</row>
    <row r="198" spans="1:33" ht="12" customHeight="1" x14ac:dyDescent="0.25">
      <c r="A198" s="209"/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</row>
    <row r="199" spans="1:33" ht="12" customHeight="1" x14ac:dyDescent="0.25">
      <c r="A199" s="209"/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</row>
    <row r="200" spans="1:33" ht="12" customHeight="1" x14ac:dyDescent="0.25">
      <c r="A200" s="209"/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</row>
    <row r="201" spans="1:33" ht="12" customHeight="1" x14ac:dyDescent="0.25">
      <c r="A201" s="209"/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</row>
    <row r="202" spans="1:33" ht="12" customHeight="1" x14ac:dyDescent="0.25">
      <c r="A202" s="209"/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</row>
    <row r="203" spans="1:33" ht="12" customHeight="1" x14ac:dyDescent="0.25">
      <c r="A203" s="209"/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</row>
    <row r="204" spans="1:33" ht="12" customHeight="1" x14ac:dyDescent="0.25">
      <c r="A204" s="209"/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</row>
    <row r="205" spans="1:33" ht="12" customHeight="1" x14ac:dyDescent="0.25">
      <c r="A205" s="209"/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</row>
    <row r="206" spans="1:33" ht="12" customHeight="1" x14ac:dyDescent="0.25">
      <c r="A206" s="209"/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</row>
    <row r="207" spans="1:33" ht="12" customHeight="1" x14ac:dyDescent="0.25">
      <c r="A207" s="209"/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</row>
    <row r="208" spans="1:33" ht="12" customHeight="1" x14ac:dyDescent="0.25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</row>
    <row r="209" spans="1:33" ht="12" customHeight="1" x14ac:dyDescent="0.25">
      <c r="A209" s="209"/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</row>
    <row r="210" spans="1:33" ht="12" customHeight="1" x14ac:dyDescent="0.25">
      <c r="A210" s="209"/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</row>
    <row r="211" spans="1:33" ht="12" customHeight="1" x14ac:dyDescent="0.25">
      <c r="A211" s="209"/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</row>
    <row r="212" spans="1:33" ht="12" customHeight="1" x14ac:dyDescent="0.25">
      <c r="A212" s="209"/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</row>
    <row r="213" spans="1:33" ht="12" customHeight="1" x14ac:dyDescent="0.25">
      <c r="A213" s="209"/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</row>
    <row r="214" spans="1:33" ht="12" customHeight="1" x14ac:dyDescent="0.25">
      <c r="A214" s="209"/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</row>
    <row r="215" spans="1:33" ht="12" customHeight="1" x14ac:dyDescent="0.25">
      <c r="A215" s="209"/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</row>
    <row r="216" spans="1:33" ht="12" customHeight="1" x14ac:dyDescent="0.25">
      <c r="A216" s="209"/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</row>
    <row r="217" spans="1:33" ht="12" customHeight="1" x14ac:dyDescent="0.25">
      <c r="A217" s="209"/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</row>
    <row r="218" spans="1:33" ht="12" customHeight="1" x14ac:dyDescent="0.25">
      <c r="A218" s="209"/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</row>
    <row r="219" spans="1:33" ht="12" customHeight="1" x14ac:dyDescent="0.25">
      <c r="A219" s="209"/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</row>
    <row r="220" spans="1:33" ht="12" customHeight="1" x14ac:dyDescent="0.25">
      <c r="A220" s="209"/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</row>
    <row r="221" spans="1:33" ht="12" customHeight="1" x14ac:dyDescent="0.25">
      <c r="A221" s="209"/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</row>
    <row r="222" spans="1:33" ht="12" customHeight="1" x14ac:dyDescent="0.25">
      <c r="A222" s="209"/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</row>
    <row r="223" spans="1:33" ht="12" customHeight="1" x14ac:dyDescent="0.25">
      <c r="A223" s="209"/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</row>
    <row r="224" spans="1:33" ht="12" customHeight="1" x14ac:dyDescent="0.25">
      <c r="A224" s="209"/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</row>
    <row r="225" spans="1:33" ht="12" customHeight="1" x14ac:dyDescent="0.25">
      <c r="A225" s="209"/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</row>
    <row r="226" spans="1:33" ht="12" customHeight="1" x14ac:dyDescent="0.25">
      <c r="A226" s="209"/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</row>
    <row r="227" spans="1:33" ht="12" customHeight="1" x14ac:dyDescent="0.25">
      <c r="A227" s="209"/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</row>
    <row r="228" spans="1:33" ht="12" customHeight="1" x14ac:dyDescent="0.25">
      <c r="A228" s="209"/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</row>
    <row r="229" spans="1:33" ht="12" customHeight="1" x14ac:dyDescent="0.25">
      <c r="A229" s="209"/>
      <c r="B229" s="209"/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</row>
    <row r="230" spans="1:33" ht="12" customHeight="1" x14ac:dyDescent="0.25">
      <c r="A230" s="209"/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</row>
    <row r="231" spans="1:33" ht="12" customHeight="1" x14ac:dyDescent="0.25">
      <c r="A231" s="209"/>
      <c r="B231" s="209"/>
      <c r="C231" s="209"/>
      <c r="D231" s="209"/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</row>
    <row r="232" spans="1:33" ht="12" customHeight="1" x14ac:dyDescent="0.25">
      <c r="A232" s="209"/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</row>
    <row r="233" spans="1:33" ht="12" customHeight="1" x14ac:dyDescent="0.25">
      <c r="A233" s="209"/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</row>
    <row r="234" spans="1:33" ht="12" customHeight="1" x14ac:dyDescent="0.25">
      <c r="A234" s="209"/>
      <c r="B234" s="209"/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</row>
    <row r="235" spans="1:33" ht="12" customHeight="1" x14ac:dyDescent="0.25">
      <c r="A235" s="209"/>
      <c r="B235" s="209"/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</row>
    <row r="236" spans="1:33" ht="12" customHeight="1" x14ac:dyDescent="0.25">
      <c r="A236" s="209"/>
      <c r="B236" s="209"/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</row>
    <row r="237" spans="1:33" ht="12" customHeight="1" x14ac:dyDescent="0.25">
      <c r="A237" s="209"/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</row>
    <row r="238" spans="1:33" ht="12" customHeight="1" x14ac:dyDescent="0.25">
      <c r="A238" s="209"/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</row>
    <row r="239" spans="1:33" ht="12" customHeight="1" x14ac:dyDescent="0.25">
      <c r="A239" s="209"/>
      <c r="B239" s="209"/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</row>
    <row r="240" spans="1:33" ht="12" customHeight="1" x14ac:dyDescent="0.25">
      <c r="A240" s="209"/>
      <c r="B240" s="209"/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</row>
    <row r="241" spans="1:33" ht="12" customHeight="1" x14ac:dyDescent="0.25">
      <c r="A241" s="209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</row>
    <row r="242" spans="1:33" ht="12" customHeight="1" x14ac:dyDescent="0.25">
      <c r="A242" s="209"/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</row>
    <row r="243" spans="1:33" ht="12" customHeight="1" x14ac:dyDescent="0.25">
      <c r="A243" s="209"/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</row>
    <row r="244" spans="1:33" ht="12" customHeight="1" x14ac:dyDescent="0.25">
      <c r="A244" s="209"/>
      <c r="B244" s="209"/>
      <c r="C244" s="209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</row>
    <row r="245" spans="1:33" ht="12" customHeight="1" x14ac:dyDescent="0.25">
      <c r="A245" s="209"/>
      <c r="B245" s="209"/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</row>
    <row r="246" spans="1:33" ht="12" customHeight="1" x14ac:dyDescent="0.25">
      <c r="A246" s="209"/>
      <c r="B246" s="209"/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</row>
    <row r="247" spans="1:33" ht="12" customHeight="1" x14ac:dyDescent="0.25">
      <c r="A247" s="209"/>
      <c r="B247" s="209"/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</row>
    <row r="248" spans="1:33" ht="12" customHeight="1" x14ac:dyDescent="0.25">
      <c r="A248" s="209"/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</row>
    <row r="249" spans="1:33" ht="12" customHeight="1" x14ac:dyDescent="0.25">
      <c r="A249" s="209"/>
      <c r="B249" s="209"/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</row>
    <row r="250" spans="1:33" ht="12" customHeight="1" x14ac:dyDescent="0.25">
      <c r="A250" s="209"/>
      <c r="B250" s="209"/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</row>
    <row r="251" spans="1:33" ht="12" customHeight="1" x14ac:dyDescent="0.25">
      <c r="A251" s="209"/>
      <c r="B251" s="209"/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</row>
    <row r="252" spans="1:33" ht="12" customHeight="1" x14ac:dyDescent="0.25">
      <c r="A252" s="209"/>
      <c r="B252" s="209"/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</row>
    <row r="253" spans="1:33" ht="12" customHeight="1" x14ac:dyDescent="0.25">
      <c r="A253" s="209"/>
      <c r="B253" s="209"/>
      <c r="C253" s="209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</row>
    <row r="254" spans="1:33" ht="12" customHeight="1" x14ac:dyDescent="0.25">
      <c r="A254" s="209"/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</row>
    <row r="255" spans="1:33" ht="12" customHeight="1" x14ac:dyDescent="0.25">
      <c r="A255" s="209"/>
      <c r="B255" s="209"/>
      <c r="C255" s="209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</row>
    <row r="256" spans="1:33" ht="12" customHeight="1" x14ac:dyDescent="0.25">
      <c r="A256" s="209"/>
      <c r="B256" s="209"/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</row>
    <row r="257" spans="1:33" ht="12" customHeight="1" x14ac:dyDescent="0.25">
      <c r="A257" s="209"/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</row>
    <row r="258" spans="1:33" ht="12" customHeight="1" x14ac:dyDescent="0.25">
      <c r="A258" s="209"/>
      <c r="B258" s="209"/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</row>
    <row r="259" spans="1:33" ht="12" customHeight="1" x14ac:dyDescent="0.25">
      <c r="A259" s="209"/>
      <c r="B259" s="209"/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</row>
    <row r="260" spans="1:33" ht="12" customHeight="1" x14ac:dyDescent="0.25">
      <c r="A260" s="209"/>
      <c r="B260" s="209"/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</row>
    <row r="261" spans="1:33" ht="12" customHeight="1" x14ac:dyDescent="0.25">
      <c r="A261" s="209"/>
      <c r="B261" s="209"/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</row>
    <row r="262" spans="1:33" ht="12" customHeight="1" x14ac:dyDescent="0.25">
      <c r="A262" s="209"/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</row>
    <row r="263" spans="1:33" ht="12" customHeight="1" x14ac:dyDescent="0.25">
      <c r="A263" s="209"/>
      <c r="B263" s="209"/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</row>
    <row r="264" spans="1:33" ht="12" customHeight="1" x14ac:dyDescent="0.25">
      <c r="A264" s="209"/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</row>
    <row r="265" spans="1:33" ht="12" customHeight="1" x14ac:dyDescent="0.25">
      <c r="A265" s="209"/>
      <c r="B265" s="209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</row>
    <row r="266" spans="1:33" ht="12" customHeight="1" x14ac:dyDescent="0.25">
      <c r="A266" s="209"/>
      <c r="B266" s="209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</row>
    <row r="267" spans="1:33" ht="12" customHeight="1" x14ac:dyDescent="0.25">
      <c r="A267" s="209"/>
      <c r="B267" s="209"/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</row>
    <row r="268" spans="1:33" ht="12" customHeight="1" x14ac:dyDescent="0.25">
      <c r="A268" s="209"/>
      <c r="B268" s="209"/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</row>
    <row r="269" spans="1:33" ht="12" customHeight="1" x14ac:dyDescent="0.25">
      <c r="A269" s="209"/>
      <c r="B269" s="209"/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</row>
    <row r="270" spans="1:33" ht="12" customHeight="1" x14ac:dyDescent="0.25">
      <c r="A270" s="209"/>
      <c r="B270" s="209"/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</row>
    <row r="271" spans="1:33" ht="12" customHeight="1" x14ac:dyDescent="0.25">
      <c r="A271" s="209"/>
      <c r="B271" s="209"/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</row>
    <row r="272" spans="1:33" ht="12" customHeight="1" x14ac:dyDescent="0.25">
      <c r="A272" s="209"/>
      <c r="B272" s="209"/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</row>
    <row r="273" spans="1:33" ht="12" customHeight="1" x14ac:dyDescent="0.25">
      <c r="A273" s="209"/>
      <c r="B273" s="209"/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</row>
    <row r="274" spans="1:33" ht="12" customHeight="1" x14ac:dyDescent="0.25">
      <c r="A274" s="209"/>
      <c r="B274" s="209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</row>
    <row r="275" spans="1:33" ht="12" customHeight="1" x14ac:dyDescent="0.25">
      <c r="A275" s="209"/>
      <c r="B275" s="209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</row>
    <row r="276" spans="1:33" ht="12" customHeight="1" x14ac:dyDescent="0.25">
      <c r="A276" s="209"/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</row>
    <row r="277" spans="1:33" ht="12" customHeight="1" x14ac:dyDescent="0.25">
      <c r="A277" s="209"/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</row>
    <row r="278" spans="1:33" ht="12" customHeight="1" x14ac:dyDescent="0.25">
      <c r="A278" s="209"/>
      <c r="B278" s="209"/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</row>
    <row r="279" spans="1:33" ht="12" customHeight="1" x14ac:dyDescent="0.25">
      <c r="A279" s="209"/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</row>
    <row r="280" spans="1:33" ht="12" customHeight="1" x14ac:dyDescent="0.25">
      <c r="A280" s="209"/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</row>
    <row r="281" spans="1:33" ht="12" customHeight="1" x14ac:dyDescent="0.25">
      <c r="A281" s="209"/>
      <c r="B281" s="209"/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</row>
    <row r="282" spans="1:33" ht="12" customHeight="1" x14ac:dyDescent="0.25">
      <c r="A282" s="209"/>
      <c r="B282" s="209"/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</row>
    <row r="283" spans="1:33" ht="12" customHeight="1" x14ac:dyDescent="0.25">
      <c r="A283" s="209"/>
      <c r="B283" s="209"/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</row>
    <row r="284" spans="1:33" ht="12" customHeight="1" x14ac:dyDescent="0.25">
      <c r="A284" s="209"/>
      <c r="B284" s="209"/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</row>
    <row r="285" spans="1:33" ht="12" customHeight="1" x14ac:dyDescent="0.25">
      <c r="A285" s="209"/>
      <c r="B285" s="209"/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</row>
    <row r="286" spans="1:33" ht="12" customHeight="1" x14ac:dyDescent="0.25">
      <c r="A286" s="209"/>
      <c r="B286" s="209"/>
      <c r="C286" s="209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</row>
    <row r="287" spans="1:33" ht="12" customHeight="1" x14ac:dyDescent="0.25">
      <c r="A287" s="209"/>
      <c r="B287" s="209"/>
      <c r="C287" s="209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</row>
    <row r="288" spans="1:33" ht="12" customHeight="1" x14ac:dyDescent="0.25">
      <c r="A288" s="209"/>
      <c r="B288" s="209"/>
      <c r="C288" s="209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</row>
    <row r="289" spans="1:33" ht="12" customHeight="1" x14ac:dyDescent="0.25">
      <c r="A289" s="209"/>
      <c r="B289" s="209"/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</row>
    <row r="290" spans="1:33" ht="12" customHeight="1" x14ac:dyDescent="0.25">
      <c r="A290" s="209"/>
      <c r="B290" s="209"/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</row>
    <row r="291" spans="1:33" ht="12" customHeight="1" x14ac:dyDescent="0.25">
      <c r="A291" s="209"/>
      <c r="B291" s="209"/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</row>
    <row r="292" spans="1:33" ht="12" customHeight="1" x14ac:dyDescent="0.25">
      <c r="A292" s="209"/>
      <c r="B292" s="209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</row>
    <row r="293" spans="1:33" ht="12" customHeight="1" x14ac:dyDescent="0.25">
      <c r="A293" s="209"/>
      <c r="B293" s="209"/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</row>
    <row r="294" spans="1:33" ht="12" customHeight="1" x14ac:dyDescent="0.25">
      <c r="A294" s="209"/>
      <c r="B294" s="209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</row>
    <row r="295" spans="1:33" ht="12" customHeight="1" x14ac:dyDescent="0.25">
      <c r="A295" s="209"/>
      <c r="B295" s="209"/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</row>
    <row r="296" spans="1:33" ht="12" customHeight="1" x14ac:dyDescent="0.25">
      <c r="A296" s="209"/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</row>
    <row r="297" spans="1:33" ht="12" customHeight="1" x14ac:dyDescent="0.25">
      <c r="A297" s="209"/>
      <c r="B297" s="209"/>
      <c r="C297" s="209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</row>
    <row r="298" spans="1:33" ht="12" customHeight="1" x14ac:dyDescent="0.25">
      <c r="A298" s="209"/>
      <c r="B298" s="209"/>
      <c r="C298" s="209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</row>
    <row r="299" spans="1:33" ht="12" customHeight="1" x14ac:dyDescent="0.25">
      <c r="A299" s="209"/>
      <c r="B299" s="209"/>
      <c r="C299" s="209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</row>
    <row r="300" spans="1:33" ht="12" customHeight="1" x14ac:dyDescent="0.25">
      <c r="A300" s="209"/>
      <c r="B300" s="209"/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</row>
    <row r="301" spans="1:33" ht="12" customHeight="1" x14ac:dyDescent="0.25">
      <c r="A301" s="209"/>
      <c r="B301" s="209"/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</row>
    <row r="302" spans="1:33" ht="12" customHeight="1" x14ac:dyDescent="0.25">
      <c r="A302" s="209"/>
      <c r="B302" s="209"/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</row>
    <row r="303" spans="1:33" ht="12" customHeight="1" x14ac:dyDescent="0.25">
      <c r="A303" s="209"/>
      <c r="B303" s="209"/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</row>
    <row r="304" spans="1:33" ht="12" customHeight="1" x14ac:dyDescent="0.25">
      <c r="A304" s="209"/>
      <c r="B304" s="209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</row>
    <row r="305" spans="1:33" ht="12" customHeight="1" x14ac:dyDescent="0.25">
      <c r="A305" s="209"/>
      <c r="B305" s="209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</row>
    <row r="306" spans="1:33" ht="12" customHeight="1" x14ac:dyDescent="0.25">
      <c r="A306" s="209"/>
      <c r="B306" s="209"/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</row>
    <row r="307" spans="1:33" ht="12" customHeight="1" x14ac:dyDescent="0.25">
      <c r="A307" s="209"/>
      <c r="B307" s="209"/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</row>
    <row r="308" spans="1:33" ht="12" customHeight="1" x14ac:dyDescent="0.25">
      <c r="A308" s="209"/>
      <c r="B308" s="209"/>
      <c r="C308" s="209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</row>
    <row r="309" spans="1:33" ht="12" customHeight="1" x14ac:dyDescent="0.25">
      <c r="A309" s="209"/>
      <c r="B309" s="209"/>
      <c r="C309" s="209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</row>
    <row r="310" spans="1:33" ht="12" customHeight="1" x14ac:dyDescent="0.25">
      <c r="A310" s="209"/>
      <c r="B310" s="209"/>
      <c r="C310" s="209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</row>
    <row r="311" spans="1:33" ht="12" customHeight="1" x14ac:dyDescent="0.25">
      <c r="A311" s="209"/>
      <c r="B311" s="209"/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</row>
    <row r="312" spans="1:33" ht="12" customHeight="1" x14ac:dyDescent="0.25">
      <c r="A312" s="209"/>
      <c r="B312" s="209"/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</row>
    <row r="313" spans="1:33" ht="12" customHeight="1" x14ac:dyDescent="0.25">
      <c r="A313" s="209"/>
      <c r="B313" s="209"/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</row>
    <row r="314" spans="1:33" ht="12" customHeight="1" x14ac:dyDescent="0.25">
      <c r="A314" s="209"/>
      <c r="B314" s="209"/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</row>
    <row r="315" spans="1:33" ht="12" customHeight="1" x14ac:dyDescent="0.25">
      <c r="A315" s="209"/>
      <c r="B315" s="209"/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</row>
    <row r="316" spans="1:33" ht="12" customHeight="1" x14ac:dyDescent="0.25">
      <c r="A316" s="209"/>
      <c r="B316" s="209"/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</row>
    <row r="317" spans="1:33" ht="12" customHeight="1" x14ac:dyDescent="0.25">
      <c r="A317" s="209"/>
      <c r="B317" s="209"/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</row>
    <row r="318" spans="1:33" ht="12" customHeight="1" x14ac:dyDescent="0.25">
      <c r="A318" s="209"/>
      <c r="B318" s="209"/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</row>
    <row r="319" spans="1:33" ht="12" customHeight="1" x14ac:dyDescent="0.25">
      <c r="A319" s="209"/>
      <c r="B319" s="209"/>
      <c r="C319" s="209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</row>
    <row r="320" spans="1:33" ht="12" customHeight="1" x14ac:dyDescent="0.25">
      <c r="A320" s="209"/>
      <c r="B320" s="209"/>
      <c r="C320" s="209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</row>
    <row r="321" spans="1:33" ht="12" customHeight="1" x14ac:dyDescent="0.25">
      <c r="A321" s="209"/>
      <c r="B321" s="209"/>
      <c r="C321" s="209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</row>
    <row r="322" spans="1:33" ht="12" customHeight="1" x14ac:dyDescent="0.25">
      <c r="A322" s="209"/>
      <c r="B322" s="209"/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</row>
    <row r="323" spans="1:33" ht="12" customHeight="1" x14ac:dyDescent="0.25">
      <c r="A323" s="209"/>
      <c r="B323" s="209"/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</row>
    <row r="324" spans="1:33" ht="12" customHeight="1" x14ac:dyDescent="0.25">
      <c r="A324" s="209"/>
      <c r="B324" s="209"/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</row>
    <row r="325" spans="1:33" ht="12" customHeight="1" x14ac:dyDescent="0.25">
      <c r="A325" s="209"/>
      <c r="B325" s="209"/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</row>
    <row r="326" spans="1:33" ht="12" customHeight="1" x14ac:dyDescent="0.25">
      <c r="A326" s="209"/>
      <c r="B326" s="209"/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</row>
    <row r="327" spans="1:33" ht="12" customHeight="1" x14ac:dyDescent="0.25">
      <c r="A327" s="209"/>
      <c r="B327" s="209"/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</row>
    <row r="328" spans="1:33" ht="12" customHeight="1" x14ac:dyDescent="0.25">
      <c r="A328" s="209"/>
      <c r="B328" s="209"/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</row>
    <row r="329" spans="1:33" ht="12" customHeight="1" x14ac:dyDescent="0.25">
      <c r="A329" s="209"/>
      <c r="B329" s="209"/>
      <c r="C329" s="209"/>
      <c r="D329" s="209"/>
      <c r="E329" s="209"/>
      <c r="F329" s="209"/>
      <c r="G329" s="209"/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</row>
    <row r="330" spans="1:33" ht="12" customHeight="1" x14ac:dyDescent="0.25">
      <c r="A330" s="209"/>
      <c r="B330" s="209"/>
      <c r="C330" s="209"/>
      <c r="D330" s="209"/>
      <c r="E330" s="209"/>
      <c r="F330" s="209"/>
      <c r="G330" s="209"/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</row>
    <row r="331" spans="1:33" ht="12" customHeight="1" x14ac:dyDescent="0.25">
      <c r="A331" s="209"/>
      <c r="B331" s="209"/>
      <c r="C331" s="209"/>
      <c r="D331" s="209"/>
      <c r="E331" s="209"/>
      <c r="F331" s="209"/>
      <c r="G331" s="209"/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</row>
    <row r="332" spans="1:33" ht="12" customHeight="1" x14ac:dyDescent="0.25">
      <c r="A332" s="209"/>
      <c r="B332" s="209"/>
      <c r="C332" s="209"/>
      <c r="D332" s="209"/>
      <c r="E332" s="209"/>
      <c r="F332" s="209"/>
      <c r="G332" s="209"/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</row>
    <row r="333" spans="1:33" ht="12" customHeight="1" x14ac:dyDescent="0.25">
      <c r="A333" s="209"/>
      <c r="B333" s="209"/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</row>
    <row r="334" spans="1:33" ht="12" customHeight="1" x14ac:dyDescent="0.25">
      <c r="A334" s="209"/>
      <c r="B334" s="209"/>
      <c r="C334" s="209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</row>
    <row r="335" spans="1:33" ht="12" customHeight="1" x14ac:dyDescent="0.25">
      <c r="A335" s="209"/>
      <c r="B335" s="209"/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</row>
    <row r="336" spans="1:33" ht="12" customHeight="1" x14ac:dyDescent="0.25">
      <c r="A336" s="209"/>
      <c r="B336" s="209"/>
      <c r="C336" s="209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</row>
    <row r="337" spans="1:33" ht="12" customHeight="1" x14ac:dyDescent="0.25">
      <c r="A337" s="209"/>
      <c r="B337" s="209"/>
      <c r="C337" s="209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</row>
    <row r="338" spans="1:33" ht="12" customHeight="1" x14ac:dyDescent="0.25">
      <c r="A338" s="209"/>
      <c r="B338" s="209"/>
      <c r="C338" s="209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</row>
    <row r="339" spans="1:33" ht="12" customHeight="1" x14ac:dyDescent="0.25">
      <c r="A339" s="209"/>
      <c r="B339" s="209"/>
      <c r="C339" s="209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</row>
    <row r="340" spans="1:33" ht="12" customHeight="1" x14ac:dyDescent="0.25">
      <c r="A340" s="209"/>
      <c r="B340" s="209"/>
      <c r="C340" s="209"/>
      <c r="D340" s="209"/>
      <c r="E340" s="209"/>
      <c r="F340" s="209"/>
      <c r="G340" s="209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</row>
    <row r="341" spans="1:33" ht="12" customHeight="1" x14ac:dyDescent="0.25">
      <c r="A341" s="209"/>
      <c r="B341" s="209"/>
      <c r="C341" s="209"/>
      <c r="D341" s="209"/>
      <c r="E341" s="209"/>
      <c r="F341" s="209"/>
      <c r="G341" s="209"/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</row>
    <row r="342" spans="1:33" ht="12" customHeight="1" x14ac:dyDescent="0.25">
      <c r="A342" s="209"/>
      <c r="B342" s="209"/>
      <c r="C342" s="209"/>
      <c r="D342" s="209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</row>
    <row r="343" spans="1:33" ht="12" customHeight="1" x14ac:dyDescent="0.25">
      <c r="A343" s="209"/>
      <c r="B343" s="209"/>
      <c r="C343" s="209"/>
      <c r="D343" s="209"/>
      <c r="E343" s="209"/>
      <c r="F343" s="209"/>
      <c r="G343" s="209"/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</row>
    <row r="344" spans="1:33" ht="12" customHeight="1" x14ac:dyDescent="0.25">
      <c r="A344" s="209"/>
      <c r="B344" s="209"/>
      <c r="C344" s="209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</row>
    <row r="345" spans="1:33" ht="12" customHeight="1" x14ac:dyDescent="0.25">
      <c r="A345" s="209"/>
      <c r="B345" s="209"/>
      <c r="C345" s="209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</row>
    <row r="346" spans="1:33" ht="12" customHeight="1" x14ac:dyDescent="0.25">
      <c r="A346" s="209"/>
      <c r="B346" s="209"/>
      <c r="C346" s="209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</row>
    <row r="347" spans="1:33" ht="12" customHeight="1" x14ac:dyDescent="0.25">
      <c r="A347" s="209"/>
      <c r="B347" s="209"/>
      <c r="C347" s="209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</row>
    <row r="348" spans="1:33" ht="12" customHeight="1" x14ac:dyDescent="0.25">
      <c r="A348" s="209"/>
      <c r="B348" s="209"/>
      <c r="C348" s="209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</row>
    <row r="349" spans="1:33" ht="12" customHeight="1" x14ac:dyDescent="0.25">
      <c r="A349" s="209"/>
      <c r="B349" s="209"/>
      <c r="C349" s="209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</row>
    <row r="350" spans="1:33" ht="12" customHeight="1" x14ac:dyDescent="0.25">
      <c r="A350" s="209"/>
      <c r="B350" s="209"/>
      <c r="C350" s="209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</row>
    <row r="351" spans="1:33" ht="12" customHeight="1" x14ac:dyDescent="0.25">
      <c r="A351" s="209"/>
      <c r="B351" s="209"/>
      <c r="C351" s="209"/>
      <c r="D351" s="209"/>
      <c r="E351" s="209"/>
      <c r="F351" s="209"/>
      <c r="G351" s="209"/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</row>
    <row r="352" spans="1:33" ht="12" customHeight="1" x14ac:dyDescent="0.25">
      <c r="A352" s="209"/>
      <c r="B352" s="209"/>
      <c r="C352" s="209"/>
      <c r="D352" s="209"/>
      <c r="E352" s="209"/>
      <c r="F352" s="209"/>
      <c r="G352" s="209"/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</row>
    <row r="353" spans="1:33" ht="12" customHeight="1" x14ac:dyDescent="0.25">
      <c r="A353" s="209"/>
      <c r="B353" s="209"/>
      <c r="C353" s="209"/>
      <c r="D353" s="209"/>
      <c r="E353" s="209"/>
      <c r="F353" s="209"/>
      <c r="G353" s="209"/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</row>
    <row r="354" spans="1:33" ht="12" customHeight="1" x14ac:dyDescent="0.25">
      <c r="A354" s="209"/>
      <c r="B354" s="209"/>
      <c r="C354" s="209"/>
      <c r="D354" s="209"/>
      <c r="E354" s="209"/>
      <c r="F354" s="209"/>
      <c r="G354" s="209"/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</row>
    <row r="355" spans="1:33" ht="12" customHeight="1" x14ac:dyDescent="0.25">
      <c r="A355" s="209"/>
      <c r="B355" s="209"/>
      <c r="C355" s="209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</row>
    <row r="356" spans="1:33" ht="12" customHeight="1" x14ac:dyDescent="0.25">
      <c r="A356" s="209"/>
      <c r="B356" s="209"/>
      <c r="C356" s="209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</row>
    <row r="357" spans="1:33" ht="12" customHeight="1" x14ac:dyDescent="0.25">
      <c r="A357" s="209"/>
      <c r="B357" s="209"/>
      <c r="C357" s="209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</row>
    <row r="358" spans="1:33" ht="12" customHeight="1" x14ac:dyDescent="0.25">
      <c r="A358" s="209"/>
      <c r="B358" s="209"/>
      <c r="C358" s="209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</row>
    <row r="359" spans="1:33" ht="12" customHeight="1" x14ac:dyDescent="0.25">
      <c r="A359" s="209"/>
      <c r="B359" s="209"/>
      <c r="C359" s="209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</row>
    <row r="360" spans="1:33" ht="12" customHeight="1" x14ac:dyDescent="0.25">
      <c r="A360" s="209"/>
      <c r="B360" s="209"/>
      <c r="C360" s="209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</row>
    <row r="361" spans="1:33" ht="12" customHeight="1" x14ac:dyDescent="0.25">
      <c r="A361" s="209"/>
      <c r="B361" s="209"/>
      <c r="C361" s="209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</row>
    <row r="362" spans="1:33" ht="12" customHeight="1" x14ac:dyDescent="0.25">
      <c r="A362" s="209"/>
      <c r="B362" s="209"/>
      <c r="C362" s="209"/>
      <c r="D362" s="209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</row>
    <row r="363" spans="1:33" ht="12" customHeight="1" x14ac:dyDescent="0.25">
      <c r="A363" s="209"/>
      <c r="B363" s="209"/>
      <c r="C363" s="209"/>
      <c r="D363" s="209"/>
      <c r="E363" s="209"/>
      <c r="F363" s="209"/>
      <c r="G363" s="209"/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</row>
    <row r="364" spans="1:33" ht="12" customHeight="1" x14ac:dyDescent="0.25">
      <c r="A364" s="209"/>
      <c r="B364" s="209"/>
      <c r="C364" s="209"/>
      <c r="D364" s="209"/>
      <c r="E364" s="209"/>
      <c r="F364" s="209"/>
      <c r="G364" s="209"/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</row>
    <row r="365" spans="1:33" ht="12" customHeight="1" x14ac:dyDescent="0.25">
      <c r="A365" s="209"/>
      <c r="B365" s="209"/>
      <c r="C365" s="209"/>
      <c r="D365" s="209"/>
      <c r="E365" s="209"/>
      <c r="F365" s="209"/>
      <c r="G365" s="209"/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</row>
    <row r="366" spans="1:33" ht="12" customHeight="1" x14ac:dyDescent="0.25">
      <c r="A366" s="209"/>
      <c r="B366" s="209"/>
      <c r="C366" s="209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</row>
    <row r="367" spans="1:33" ht="12" customHeight="1" x14ac:dyDescent="0.25">
      <c r="A367" s="209"/>
      <c r="B367" s="209"/>
      <c r="C367" s="209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</row>
    <row r="368" spans="1:33" ht="12" customHeight="1" x14ac:dyDescent="0.25">
      <c r="A368" s="209"/>
      <c r="B368" s="209"/>
      <c r="C368" s="209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</row>
    <row r="369" spans="1:33" ht="12" customHeight="1" x14ac:dyDescent="0.25">
      <c r="A369" s="209"/>
      <c r="B369" s="209"/>
      <c r="C369" s="209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</row>
    <row r="370" spans="1:33" ht="12" customHeight="1" x14ac:dyDescent="0.25">
      <c r="A370" s="209"/>
      <c r="B370" s="209"/>
      <c r="C370" s="209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</row>
    <row r="371" spans="1:33" ht="12" customHeight="1" x14ac:dyDescent="0.25">
      <c r="A371" s="209"/>
      <c r="B371" s="209"/>
      <c r="C371" s="209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</row>
    <row r="372" spans="1:33" ht="12" customHeight="1" x14ac:dyDescent="0.25">
      <c r="A372" s="209"/>
      <c r="B372" s="209"/>
      <c r="C372" s="209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</row>
    <row r="373" spans="1:33" ht="12" customHeight="1" x14ac:dyDescent="0.25">
      <c r="A373" s="209"/>
      <c r="B373" s="209"/>
      <c r="C373" s="209"/>
      <c r="D373" s="209"/>
      <c r="E373" s="209"/>
      <c r="F373" s="209"/>
      <c r="G373" s="209"/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</row>
    <row r="374" spans="1:33" ht="12" customHeight="1" x14ac:dyDescent="0.25">
      <c r="A374" s="209"/>
      <c r="B374" s="209"/>
      <c r="C374" s="209"/>
      <c r="D374" s="209"/>
      <c r="E374" s="209"/>
      <c r="F374" s="209"/>
      <c r="G374" s="209"/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</row>
    <row r="375" spans="1:33" ht="12" customHeight="1" x14ac:dyDescent="0.25">
      <c r="A375" s="209"/>
      <c r="B375" s="209"/>
      <c r="C375" s="209"/>
      <c r="D375" s="209"/>
      <c r="E375" s="209"/>
      <c r="F375" s="209"/>
      <c r="G375" s="209"/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</row>
    <row r="376" spans="1:33" ht="12" customHeight="1" x14ac:dyDescent="0.25">
      <c r="A376" s="209"/>
      <c r="B376" s="209"/>
      <c r="C376" s="209"/>
      <c r="D376" s="209"/>
      <c r="E376" s="209"/>
      <c r="F376" s="209"/>
      <c r="G376" s="209"/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</row>
    <row r="377" spans="1:33" ht="12" customHeight="1" x14ac:dyDescent="0.25">
      <c r="A377" s="209"/>
      <c r="B377" s="209"/>
      <c r="C377" s="209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</row>
    <row r="378" spans="1:33" ht="12" customHeight="1" x14ac:dyDescent="0.25">
      <c r="A378" s="209"/>
      <c r="B378" s="209"/>
      <c r="C378" s="209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</row>
    <row r="379" spans="1:33" ht="12" customHeight="1" x14ac:dyDescent="0.25">
      <c r="A379" s="209"/>
      <c r="B379" s="209"/>
      <c r="C379" s="209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</row>
    <row r="380" spans="1:33" ht="12" customHeight="1" x14ac:dyDescent="0.25">
      <c r="A380" s="209"/>
      <c r="B380" s="209"/>
      <c r="C380" s="209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</row>
    <row r="381" spans="1:33" ht="12" customHeight="1" x14ac:dyDescent="0.25">
      <c r="A381" s="209"/>
      <c r="B381" s="209"/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</row>
    <row r="382" spans="1:33" ht="12" customHeight="1" x14ac:dyDescent="0.25">
      <c r="A382" s="209"/>
      <c r="B382" s="209"/>
      <c r="C382" s="209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</row>
    <row r="383" spans="1:33" ht="12" customHeight="1" x14ac:dyDescent="0.25">
      <c r="A383" s="209"/>
      <c r="B383" s="209"/>
      <c r="C383" s="209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</row>
    <row r="384" spans="1:33" ht="12" customHeight="1" x14ac:dyDescent="0.25">
      <c r="A384" s="209"/>
      <c r="B384" s="209"/>
      <c r="C384" s="209"/>
      <c r="D384" s="209"/>
      <c r="E384" s="209"/>
      <c r="F384" s="209"/>
      <c r="G384" s="209"/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</row>
    <row r="385" spans="1:33" ht="12" customHeight="1" x14ac:dyDescent="0.25">
      <c r="A385" s="209"/>
      <c r="B385" s="209"/>
      <c r="C385" s="209"/>
      <c r="D385" s="209"/>
      <c r="E385" s="209"/>
      <c r="F385" s="209"/>
      <c r="G385" s="209"/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</row>
    <row r="386" spans="1:33" ht="12" customHeight="1" x14ac:dyDescent="0.25">
      <c r="A386" s="209"/>
      <c r="B386" s="209"/>
      <c r="C386" s="209"/>
      <c r="D386" s="209"/>
      <c r="E386" s="209"/>
      <c r="F386" s="209"/>
      <c r="G386" s="209"/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</row>
    <row r="387" spans="1:33" ht="12" customHeight="1" x14ac:dyDescent="0.25">
      <c r="A387" s="209"/>
      <c r="B387" s="209"/>
      <c r="C387" s="209"/>
      <c r="D387" s="209"/>
      <c r="E387" s="209"/>
      <c r="F387" s="209"/>
      <c r="G387" s="209"/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</row>
    <row r="388" spans="1:33" ht="12" customHeight="1" x14ac:dyDescent="0.25">
      <c r="A388" s="209"/>
      <c r="B388" s="209"/>
      <c r="C388" s="209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</row>
    <row r="389" spans="1:33" ht="12" customHeight="1" x14ac:dyDescent="0.25">
      <c r="A389" s="209"/>
      <c r="B389" s="209"/>
      <c r="C389" s="209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</row>
    <row r="390" spans="1:33" ht="12" customHeight="1" x14ac:dyDescent="0.25">
      <c r="A390" s="209"/>
      <c r="B390" s="209"/>
      <c r="C390" s="209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</row>
    <row r="391" spans="1:33" ht="12" customHeight="1" x14ac:dyDescent="0.25">
      <c r="A391" s="209"/>
      <c r="B391" s="209"/>
      <c r="C391" s="209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</row>
    <row r="392" spans="1:33" ht="12" customHeight="1" x14ac:dyDescent="0.25">
      <c r="A392" s="209"/>
      <c r="B392" s="209"/>
      <c r="C392" s="209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</row>
    <row r="393" spans="1:33" ht="12" customHeight="1" x14ac:dyDescent="0.25">
      <c r="A393" s="209"/>
      <c r="B393" s="209"/>
      <c r="C393" s="209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</row>
    <row r="394" spans="1:33" ht="12" customHeight="1" x14ac:dyDescent="0.25">
      <c r="A394" s="209"/>
      <c r="B394" s="209"/>
      <c r="C394" s="209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</row>
    <row r="395" spans="1:33" ht="12" customHeight="1" x14ac:dyDescent="0.25">
      <c r="A395" s="209"/>
      <c r="B395" s="209"/>
      <c r="C395" s="209"/>
      <c r="D395" s="209"/>
      <c r="E395" s="209"/>
      <c r="F395" s="209"/>
      <c r="G395" s="209"/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</row>
    <row r="396" spans="1:33" ht="12" customHeight="1" x14ac:dyDescent="0.25">
      <c r="A396" s="209"/>
      <c r="B396" s="209"/>
      <c r="C396" s="209"/>
      <c r="D396" s="209"/>
      <c r="E396" s="209"/>
      <c r="F396" s="209"/>
      <c r="G396" s="209"/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</row>
    <row r="397" spans="1:33" ht="12" customHeight="1" x14ac:dyDescent="0.25">
      <c r="A397" s="209"/>
      <c r="B397" s="209"/>
      <c r="C397" s="209"/>
      <c r="D397" s="209"/>
      <c r="E397" s="209"/>
      <c r="F397" s="209"/>
      <c r="G397" s="209"/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</row>
    <row r="398" spans="1:33" ht="12" customHeight="1" x14ac:dyDescent="0.25">
      <c r="A398" s="209"/>
      <c r="B398" s="209"/>
      <c r="C398" s="209"/>
      <c r="D398" s="209"/>
      <c r="E398" s="209"/>
      <c r="F398" s="209"/>
      <c r="G398" s="209"/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</row>
    <row r="399" spans="1:33" ht="12" customHeight="1" x14ac:dyDescent="0.25">
      <c r="A399" s="209"/>
      <c r="B399" s="209"/>
      <c r="C399" s="209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</row>
    <row r="400" spans="1:33" ht="12" customHeight="1" x14ac:dyDescent="0.25">
      <c r="A400" s="209"/>
      <c r="B400" s="209"/>
      <c r="C400" s="209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</row>
    <row r="401" spans="1:33" ht="12" customHeight="1" x14ac:dyDescent="0.25">
      <c r="A401" s="209"/>
      <c r="B401" s="209"/>
      <c r="C401" s="209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</row>
    <row r="402" spans="1:33" ht="12" customHeight="1" x14ac:dyDescent="0.25">
      <c r="A402" s="209"/>
      <c r="B402" s="209"/>
      <c r="C402" s="209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</row>
    <row r="403" spans="1:33" ht="12" customHeight="1" x14ac:dyDescent="0.25">
      <c r="A403" s="209"/>
      <c r="B403" s="209"/>
      <c r="C403" s="209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</row>
    <row r="404" spans="1:33" ht="12" customHeight="1" x14ac:dyDescent="0.25">
      <c r="A404" s="209"/>
      <c r="B404" s="209"/>
      <c r="C404" s="209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</row>
    <row r="405" spans="1:33" ht="12" customHeight="1" x14ac:dyDescent="0.25">
      <c r="A405" s="209"/>
      <c r="B405" s="209"/>
      <c r="C405" s="209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</row>
    <row r="406" spans="1:33" ht="12" customHeight="1" x14ac:dyDescent="0.25">
      <c r="A406" s="209"/>
      <c r="B406" s="209"/>
      <c r="C406" s="209"/>
      <c r="D406" s="209"/>
      <c r="E406" s="209"/>
      <c r="F406" s="209"/>
      <c r="G406" s="209"/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</row>
    <row r="407" spans="1:33" ht="12" customHeight="1" x14ac:dyDescent="0.25">
      <c r="A407" s="209"/>
      <c r="B407" s="209"/>
      <c r="C407" s="209"/>
      <c r="D407" s="209"/>
      <c r="E407" s="209"/>
      <c r="F407" s="209"/>
      <c r="G407" s="209"/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</row>
    <row r="408" spans="1:33" ht="12" customHeight="1" x14ac:dyDescent="0.25">
      <c r="A408" s="209"/>
      <c r="B408" s="209"/>
      <c r="C408" s="209"/>
      <c r="D408" s="209"/>
      <c r="E408" s="209"/>
      <c r="F408" s="209"/>
      <c r="G408" s="209"/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</row>
    <row r="409" spans="1:33" ht="12" customHeight="1" x14ac:dyDescent="0.25">
      <c r="A409" s="209"/>
      <c r="B409" s="209"/>
      <c r="C409" s="209"/>
      <c r="D409" s="209"/>
      <c r="E409" s="209"/>
      <c r="F409" s="209"/>
      <c r="G409" s="209"/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</row>
    <row r="410" spans="1:33" ht="12" customHeight="1" x14ac:dyDescent="0.25">
      <c r="A410" s="209"/>
      <c r="B410" s="209"/>
      <c r="C410" s="209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</row>
    <row r="411" spans="1:33" ht="12" customHeight="1" x14ac:dyDescent="0.25">
      <c r="A411" s="209"/>
      <c r="B411" s="209"/>
      <c r="C411" s="209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</row>
    <row r="412" spans="1:33" ht="12" customHeight="1" x14ac:dyDescent="0.25">
      <c r="A412" s="209"/>
      <c r="B412" s="209"/>
      <c r="C412" s="209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</row>
    <row r="413" spans="1:33" ht="12" customHeight="1" x14ac:dyDescent="0.25">
      <c r="A413" s="209"/>
      <c r="B413" s="209"/>
      <c r="C413" s="209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  <c r="S413" s="209"/>
      <c r="T413" s="209"/>
      <c r="U413" s="209"/>
      <c r="V413" s="209"/>
      <c r="W413" s="209"/>
      <c r="X413" s="209"/>
      <c r="Y413" s="209"/>
      <c r="Z413" s="209"/>
      <c r="AA413" s="209"/>
      <c r="AB413" s="209"/>
      <c r="AC413" s="209"/>
      <c r="AD413" s="209"/>
      <c r="AE413" s="209"/>
      <c r="AF413" s="209"/>
      <c r="AG413" s="209"/>
    </row>
    <row r="414" spans="1:33" ht="12" customHeight="1" x14ac:dyDescent="0.25">
      <c r="A414" s="209"/>
      <c r="B414" s="209"/>
      <c r="C414" s="209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  <c r="S414" s="209"/>
      <c r="T414" s="209"/>
      <c r="U414" s="209"/>
      <c r="V414" s="209"/>
      <c r="W414" s="209"/>
      <c r="X414" s="209"/>
      <c r="Y414" s="209"/>
      <c r="Z414" s="209"/>
      <c r="AA414" s="209"/>
      <c r="AB414" s="209"/>
      <c r="AC414" s="209"/>
      <c r="AD414" s="209"/>
      <c r="AE414" s="209"/>
      <c r="AF414" s="209"/>
      <c r="AG414" s="209"/>
    </row>
    <row r="415" spans="1:33" ht="12" customHeight="1" x14ac:dyDescent="0.25">
      <c r="A415" s="209"/>
      <c r="B415" s="209"/>
      <c r="C415" s="209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9"/>
      <c r="Y415" s="209"/>
      <c r="Z415" s="209"/>
      <c r="AA415" s="209"/>
      <c r="AB415" s="209"/>
      <c r="AC415" s="209"/>
      <c r="AD415" s="209"/>
      <c r="AE415" s="209"/>
      <c r="AF415" s="209"/>
      <c r="AG415" s="209"/>
    </row>
    <row r="416" spans="1:33" ht="12" customHeight="1" x14ac:dyDescent="0.25">
      <c r="A416" s="209"/>
      <c r="B416" s="209"/>
      <c r="C416" s="209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  <c r="S416" s="209"/>
      <c r="T416" s="209"/>
      <c r="U416" s="209"/>
      <c r="V416" s="209"/>
      <c r="W416" s="209"/>
      <c r="X416" s="209"/>
      <c r="Y416" s="209"/>
      <c r="Z416" s="209"/>
      <c r="AA416" s="209"/>
      <c r="AB416" s="209"/>
      <c r="AC416" s="209"/>
      <c r="AD416" s="209"/>
      <c r="AE416" s="209"/>
      <c r="AF416" s="209"/>
      <c r="AG416" s="209"/>
    </row>
    <row r="417" spans="1:33" ht="12" customHeight="1" x14ac:dyDescent="0.25">
      <c r="A417" s="209"/>
      <c r="B417" s="209"/>
      <c r="C417" s="209"/>
      <c r="D417" s="209"/>
      <c r="E417" s="209"/>
      <c r="F417" s="209"/>
      <c r="G417" s="209"/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  <c r="S417" s="209"/>
      <c r="T417" s="209"/>
      <c r="U417" s="209"/>
      <c r="V417" s="209"/>
      <c r="W417" s="209"/>
      <c r="X417" s="209"/>
      <c r="Y417" s="209"/>
      <c r="Z417" s="209"/>
      <c r="AA417" s="209"/>
      <c r="AB417" s="209"/>
      <c r="AC417" s="209"/>
      <c r="AD417" s="209"/>
      <c r="AE417" s="209"/>
      <c r="AF417" s="209"/>
      <c r="AG417" s="209"/>
    </row>
    <row r="418" spans="1:33" ht="12" customHeight="1" x14ac:dyDescent="0.25">
      <c r="A418" s="209"/>
      <c r="B418" s="209"/>
      <c r="C418" s="209"/>
      <c r="D418" s="209"/>
      <c r="E418" s="209"/>
      <c r="F418" s="209"/>
      <c r="G418" s="209"/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9"/>
      <c r="Y418" s="209"/>
      <c r="Z418" s="209"/>
      <c r="AA418" s="209"/>
      <c r="AB418" s="209"/>
      <c r="AC418" s="209"/>
      <c r="AD418" s="209"/>
      <c r="AE418" s="209"/>
      <c r="AF418" s="209"/>
      <c r="AG418" s="209"/>
    </row>
    <row r="419" spans="1:33" ht="12" customHeight="1" x14ac:dyDescent="0.25">
      <c r="A419" s="209"/>
      <c r="B419" s="209"/>
      <c r="C419" s="209"/>
      <c r="D419" s="209"/>
      <c r="E419" s="209"/>
      <c r="F419" s="209"/>
      <c r="G419" s="209"/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  <c r="S419" s="209"/>
      <c r="T419" s="209"/>
      <c r="U419" s="209"/>
      <c r="V419" s="209"/>
      <c r="W419" s="209"/>
      <c r="X419" s="209"/>
      <c r="Y419" s="209"/>
      <c r="Z419" s="209"/>
      <c r="AA419" s="209"/>
      <c r="AB419" s="209"/>
      <c r="AC419" s="209"/>
      <c r="AD419" s="209"/>
      <c r="AE419" s="209"/>
      <c r="AF419" s="209"/>
      <c r="AG419" s="209"/>
    </row>
    <row r="420" spans="1:33" ht="12" customHeight="1" x14ac:dyDescent="0.25">
      <c r="A420" s="209"/>
      <c r="B420" s="209"/>
      <c r="C420" s="209"/>
      <c r="D420" s="209"/>
      <c r="E420" s="209"/>
      <c r="F420" s="209"/>
      <c r="G420" s="209"/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  <c r="S420" s="209"/>
      <c r="T420" s="209"/>
      <c r="U420" s="209"/>
      <c r="V420" s="209"/>
      <c r="W420" s="209"/>
      <c r="X420" s="209"/>
      <c r="Y420" s="209"/>
      <c r="Z420" s="209"/>
      <c r="AA420" s="209"/>
      <c r="AB420" s="209"/>
      <c r="AC420" s="209"/>
      <c r="AD420" s="209"/>
      <c r="AE420" s="209"/>
      <c r="AF420" s="209"/>
      <c r="AG420" s="209"/>
    </row>
    <row r="421" spans="1:33" ht="12" customHeight="1" x14ac:dyDescent="0.25">
      <c r="A421" s="209"/>
      <c r="B421" s="209"/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  <c r="AA421" s="209"/>
      <c r="AB421" s="209"/>
      <c r="AC421" s="209"/>
      <c r="AD421" s="209"/>
      <c r="AE421" s="209"/>
      <c r="AF421" s="209"/>
      <c r="AG421" s="209"/>
    </row>
    <row r="422" spans="1:33" ht="12" customHeight="1" x14ac:dyDescent="0.25">
      <c r="A422" s="209"/>
      <c r="B422" s="209"/>
      <c r="C422" s="209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  <c r="S422" s="209"/>
      <c r="T422" s="209"/>
      <c r="U422" s="209"/>
      <c r="V422" s="209"/>
      <c r="W422" s="209"/>
      <c r="X422" s="209"/>
      <c r="Y422" s="209"/>
      <c r="Z422" s="209"/>
      <c r="AA422" s="209"/>
      <c r="AB422" s="209"/>
      <c r="AC422" s="209"/>
      <c r="AD422" s="209"/>
      <c r="AE422" s="209"/>
      <c r="AF422" s="209"/>
      <c r="AG422" s="209"/>
    </row>
    <row r="423" spans="1:33" ht="12" customHeight="1" x14ac:dyDescent="0.25">
      <c r="A423" s="209"/>
      <c r="B423" s="209"/>
      <c r="C423" s="209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  <c r="S423" s="209"/>
      <c r="T423" s="209"/>
      <c r="U423" s="209"/>
      <c r="V423" s="209"/>
      <c r="W423" s="209"/>
      <c r="X423" s="209"/>
      <c r="Y423" s="209"/>
      <c r="Z423" s="209"/>
      <c r="AA423" s="209"/>
      <c r="AB423" s="209"/>
      <c r="AC423" s="209"/>
      <c r="AD423" s="209"/>
      <c r="AE423" s="209"/>
      <c r="AF423" s="209"/>
      <c r="AG423" s="209"/>
    </row>
    <row r="424" spans="1:33" ht="12" customHeight="1" x14ac:dyDescent="0.25">
      <c r="A424" s="209"/>
      <c r="B424" s="209"/>
      <c r="C424" s="209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  <c r="S424" s="209"/>
      <c r="T424" s="209"/>
      <c r="U424" s="209"/>
      <c r="V424" s="209"/>
      <c r="W424" s="209"/>
      <c r="X424" s="209"/>
      <c r="Y424" s="209"/>
      <c r="Z424" s="209"/>
      <c r="AA424" s="209"/>
      <c r="AB424" s="209"/>
      <c r="AC424" s="209"/>
      <c r="AD424" s="209"/>
      <c r="AE424" s="209"/>
      <c r="AF424" s="209"/>
      <c r="AG424" s="209"/>
    </row>
    <row r="425" spans="1:33" ht="12" customHeight="1" x14ac:dyDescent="0.25">
      <c r="A425" s="209"/>
      <c r="B425" s="209"/>
      <c r="C425" s="209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  <c r="S425" s="209"/>
      <c r="T425" s="209"/>
      <c r="U425" s="209"/>
      <c r="V425" s="209"/>
      <c r="W425" s="209"/>
      <c r="X425" s="209"/>
      <c r="Y425" s="209"/>
      <c r="Z425" s="209"/>
      <c r="AA425" s="209"/>
      <c r="AB425" s="209"/>
      <c r="AC425" s="209"/>
      <c r="AD425" s="209"/>
      <c r="AE425" s="209"/>
      <c r="AF425" s="209"/>
      <c r="AG425" s="209"/>
    </row>
    <row r="426" spans="1:33" ht="12" customHeight="1" x14ac:dyDescent="0.25">
      <c r="A426" s="209"/>
      <c r="B426" s="209"/>
      <c r="C426" s="209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  <c r="AA426" s="209"/>
      <c r="AB426" s="209"/>
      <c r="AC426" s="209"/>
      <c r="AD426" s="209"/>
      <c r="AE426" s="209"/>
      <c r="AF426" s="209"/>
      <c r="AG426" s="209"/>
    </row>
    <row r="427" spans="1:33" ht="12" customHeight="1" x14ac:dyDescent="0.25">
      <c r="A427" s="209"/>
      <c r="B427" s="209"/>
      <c r="C427" s="209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  <c r="S427" s="209"/>
      <c r="T427" s="209"/>
      <c r="U427" s="209"/>
      <c r="V427" s="209"/>
      <c r="W427" s="209"/>
      <c r="X427" s="209"/>
      <c r="Y427" s="209"/>
      <c r="Z427" s="209"/>
      <c r="AA427" s="209"/>
      <c r="AB427" s="209"/>
      <c r="AC427" s="209"/>
      <c r="AD427" s="209"/>
      <c r="AE427" s="209"/>
      <c r="AF427" s="209"/>
      <c r="AG427" s="209"/>
    </row>
    <row r="428" spans="1:33" ht="12" customHeight="1" x14ac:dyDescent="0.25">
      <c r="A428" s="209"/>
      <c r="B428" s="209"/>
      <c r="C428" s="209"/>
      <c r="D428" s="209"/>
      <c r="E428" s="209"/>
      <c r="F428" s="209"/>
      <c r="G428" s="209"/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  <c r="S428" s="209"/>
      <c r="T428" s="209"/>
      <c r="U428" s="209"/>
      <c r="V428" s="209"/>
      <c r="W428" s="209"/>
      <c r="X428" s="209"/>
      <c r="Y428" s="209"/>
      <c r="Z428" s="209"/>
      <c r="AA428" s="209"/>
      <c r="AB428" s="209"/>
      <c r="AC428" s="209"/>
      <c r="AD428" s="209"/>
      <c r="AE428" s="209"/>
      <c r="AF428" s="209"/>
      <c r="AG428" s="209"/>
    </row>
    <row r="429" spans="1:33" ht="12" customHeight="1" x14ac:dyDescent="0.25">
      <c r="A429" s="209"/>
      <c r="B429" s="209"/>
      <c r="C429" s="209"/>
      <c r="D429" s="209"/>
      <c r="E429" s="209"/>
      <c r="F429" s="209"/>
      <c r="G429" s="209"/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  <c r="S429" s="209"/>
      <c r="T429" s="209"/>
      <c r="U429" s="209"/>
      <c r="V429" s="209"/>
      <c r="W429" s="209"/>
      <c r="X429" s="209"/>
      <c r="Y429" s="209"/>
      <c r="Z429" s="209"/>
      <c r="AA429" s="209"/>
      <c r="AB429" s="209"/>
      <c r="AC429" s="209"/>
      <c r="AD429" s="209"/>
      <c r="AE429" s="209"/>
      <c r="AF429" s="209"/>
      <c r="AG429" s="209"/>
    </row>
    <row r="430" spans="1:33" ht="12" customHeight="1" x14ac:dyDescent="0.25">
      <c r="A430" s="209"/>
      <c r="B430" s="209"/>
      <c r="C430" s="209"/>
      <c r="D430" s="209"/>
      <c r="E430" s="209"/>
      <c r="F430" s="209"/>
      <c r="G430" s="209"/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9"/>
      <c r="Y430" s="209"/>
      <c r="Z430" s="209"/>
      <c r="AA430" s="209"/>
      <c r="AB430" s="209"/>
      <c r="AC430" s="209"/>
      <c r="AD430" s="209"/>
      <c r="AE430" s="209"/>
      <c r="AF430" s="209"/>
      <c r="AG430" s="209"/>
    </row>
    <row r="431" spans="1:33" ht="12" customHeight="1" x14ac:dyDescent="0.25">
      <c r="A431" s="209"/>
      <c r="B431" s="209"/>
      <c r="C431" s="209"/>
      <c r="D431" s="209"/>
      <c r="E431" s="209"/>
      <c r="F431" s="209"/>
      <c r="G431" s="209"/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  <c r="S431" s="209"/>
      <c r="T431" s="209"/>
      <c r="U431" s="209"/>
      <c r="V431" s="209"/>
      <c r="W431" s="209"/>
      <c r="X431" s="209"/>
      <c r="Y431" s="209"/>
      <c r="Z431" s="209"/>
      <c r="AA431" s="209"/>
      <c r="AB431" s="209"/>
      <c r="AC431" s="209"/>
      <c r="AD431" s="209"/>
      <c r="AE431" s="209"/>
      <c r="AF431" s="209"/>
      <c r="AG431" s="209"/>
    </row>
    <row r="432" spans="1:33" ht="12" customHeight="1" x14ac:dyDescent="0.25">
      <c r="A432" s="209"/>
      <c r="B432" s="209"/>
      <c r="C432" s="209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  <c r="S432" s="209"/>
      <c r="T432" s="209"/>
      <c r="U432" s="209"/>
      <c r="V432" s="209"/>
      <c r="W432" s="209"/>
      <c r="X432" s="209"/>
      <c r="Y432" s="209"/>
      <c r="Z432" s="209"/>
      <c r="AA432" s="209"/>
      <c r="AB432" s="209"/>
      <c r="AC432" s="209"/>
      <c r="AD432" s="209"/>
      <c r="AE432" s="209"/>
      <c r="AF432" s="209"/>
      <c r="AG432" s="209"/>
    </row>
    <row r="433" spans="1:33" ht="12" customHeight="1" x14ac:dyDescent="0.25">
      <c r="A433" s="209"/>
      <c r="B433" s="209"/>
      <c r="C433" s="209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9"/>
      <c r="Y433" s="209"/>
      <c r="Z433" s="209"/>
      <c r="AA433" s="209"/>
      <c r="AB433" s="209"/>
      <c r="AC433" s="209"/>
      <c r="AD433" s="209"/>
      <c r="AE433" s="209"/>
      <c r="AF433" s="209"/>
      <c r="AG433" s="209"/>
    </row>
    <row r="434" spans="1:33" ht="12" customHeight="1" x14ac:dyDescent="0.25">
      <c r="A434" s="209"/>
      <c r="B434" s="209"/>
      <c r="C434" s="209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  <c r="S434" s="209"/>
      <c r="T434" s="209"/>
      <c r="U434" s="209"/>
      <c r="V434" s="209"/>
      <c r="W434" s="209"/>
      <c r="X434" s="209"/>
      <c r="Y434" s="209"/>
      <c r="Z434" s="209"/>
      <c r="AA434" s="209"/>
      <c r="AB434" s="209"/>
      <c r="AC434" s="209"/>
      <c r="AD434" s="209"/>
      <c r="AE434" s="209"/>
      <c r="AF434" s="209"/>
      <c r="AG434" s="209"/>
    </row>
    <row r="435" spans="1:33" ht="12" customHeight="1" x14ac:dyDescent="0.25">
      <c r="A435" s="209"/>
      <c r="B435" s="209"/>
      <c r="C435" s="209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  <c r="S435" s="209"/>
      <c r="T435" s="209"/>
      <c r="U435" s="209"/>
      <c r="V435" s="209"/>
      <c r="W435" s="209"/>
      <c r="X435" s="209"/>
      <c r="Y435" s="209"/>
      <c r="Z435" s="209"/>
      <c r="AA435" s="209"/>
      <c r="AB435" s="209"/>
      <c r="AC435" s="209"/>
      <c r="AD435" s="209"/>
      <c r="AE435" s="209"/>
      <c r="AF435" s="209"/>
      <c r="AG435" s="209"/>
    </row>
    <row r="436" spans="1:33" ht="12" customHeight="1" x14ac:dyDescent="0.25">
      <c r="A436" s="209"/>
      <c r="B436" s="209"/>
      <c r="C436" s="209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  <c r="AA436" s="209"/>
      <c r="AB436" s="209"/>
      <c r="AC436" s="209"/>
      <c r="AD436" s="209"/>
      <c r="AE436" s="209"/>
      <c r="AF436" s="209"/>
      <c r="AG436" s="209"/>
    </row>
    <row r="437" spans="1:33" ht="12" customHeight="1" x14ac:dyDescent="0.25">
      <c r="A437" s="209"/>
      <c r="B437" s="209"/>
      <c r="C437" s="209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  <c r="S437" s="209"/>
      <c r="T437" s="209"/>
      <c r="U437" s="209"/>
      <c r="V437" s="209"/>
      <c r="W437" s="209"/>
      <c r="X437" s="209"/>
      <c r="Y437" s="209"/>
      <c r="Z437" s="209"/>
      <c r="AA437" s="209"/>
      <c r="AB437" s="209"/>
      <c r="AC437" s="209"/>
      <c r="AD437" s="209"/>
      <c r="AE437" s="209"/>
      <c r="AF437" s="209"/>
      <c r="AG437" s="209"/>
    </row>
    <row r="438" spans="1:33" ht="12" customHeight="1" x14ac:dyDescent="0.25">
      <c r="A438" s="209"/>
      <c r="B438" s="209"/>
      <c r="C438" s="209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  <c r="S438" s="209"/>
      <c r="T438" s="209"/>
      <c r="U438" s="209"/>
      <c r="V438" s="209"/>
      <c r="W438" s="209"/>
      <c r="X438" s="209"/>
      <c r="Y438" s="209"/>
      <c r="Z438" s="209"/>
      <c r="AA438" s="209"/>
      <c r="AB438" s="209"/>
      <c r="AC438" s="209"/>
      <c r="AD438" s="209"/>
      <c r="AE438" s="209"/>
      <c r="AF438" s="209"/>
      <c r="AG438" s="209"/>
    </row>
    <row r="439" spans="1:33" ht="12" customHeight="1" x14ac:dyDescent="0.25">
      <c r="A439" s="209"/>
      <c r="B439" s="209"/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  <c r="AA439" s="209"/>
      <c r="AB439" s="209"/>
      <c r="AC439" s="209"/>
      <c r="AD439" s="209"/>
      <c r="AE439" s="209"/>
      <c r="AF439" s="209"/>
      <c r="AG439" s="209"/>
    </row>
    <row r="440" spans="1:33" ht="12" customHeight="1" x14ac:dyDescent="0.25">
      <c r="A440" s="209"/>
      <c r="B440" s="209"/>
      <c r="C440" s="209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  <c r="AA440" s="209"/>
      <c r="AB440" s="209"/>
      <c r="AC440" s="209"/>
      <c r="AD440" s="209"/>
      <c r="AE440" s="209"/>
      <c r="AF440" s="209"/>
      <c r="AG440" s="209"/>
    </row>
    <row r="441" spans="1:33" ht="12" customHeight="1" x14ac:dyDescent="0.25">
      <c r="A441" s="209"/>
      <c r="B441" s="209"/>
      <c r="C441" s="209"/>
      <c r="D441" s="209"/>
      <c r="E441" s="209"/>
      <c r="F441" s="209"/>
      <c r="G441" s="209"/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  <c r="S441" s="209"/>
      <c r="T441" s="209"/>
      <c r="U441" s="209"/>
      <c r="V441" s="209"/>
      <c r="W441" s="209"/>
      <c r="X441" s="209"/>
      <c r="Y441" s="209"/>
      <c r="Z441" s="209"/>
      <c r="AA441" s="209"/>
      <c r="AB441" s="209"/>
      <c r="AC441" s="209"/>
      <c r="AD441" s="209"/>
      <c r="AE441" s="209"/>
      <c r="AF441" s="209"/>
      <c r="AG441" s="209"/>
    </row>
    <row r="442" spans="1:33" ht="12" customHeight="1" x14ac:dyDescent="0.25">
      <c r="A442" s="209"/>
      <c r="B442" s="209"/>
      <c r="C442" s="209"/>
      <c r="D442" s="209"/>
      <c r="E442" s="209"/>
      <c r="F442" s="209"/>
      <c r="G442" s="209"/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  <c r="AA442" s="209"/>
      <c r="AB442" s="209"/>
      <c r="AC442" s="209"/>
      <c r="AD442" s="209"/>
      <c r="AE442" s="209"/>
      <c r="AF442" s="209"/>
      <c r="AG442" s="209"/>
    </row>
    <row r="443" spans="1:33" ht="12" customHeight="1" x14ac:dyDescent="0.25">
      <c r="A443" s="209"/>
      <c r="B443" s="209"/>
      <c r="C443" s="209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  <c r="S443" s="209"/>
      <c r="T443" s="209"/>
      <c r="U443" s="209"/>
      <c r="V443" s="209"/>
      <c r="W443" s="209"/>
      <c r="X443" s="209"/>
      <c r="Y443" s="209"/>
      <c r="Z443" s="209"/>
      <c r="AA443" s="209"/>
      <c r="AB443" s="209"/>
      <c r="AC443" s="209"/>
      <c r="AD443" s="209"/>
      <c r="AE443" s="209"/>
      <c r="AF443" s="209"/>
      <c r="AG443" s="209"/>
    </row>
    <row r="444" spans="1:33" ht="12" customHeight="1" x14ac:dyDescent="0.25">
      <c r="A444" s="209"/>
      <c r="B444" s="209"/>
      <c r="C444" s="209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  <c r="S444" s="209"/>
      <c r="T444" s="209"/>
      <c r="U444" s="209"/>
      <c r="V444" s="209"/>
      <c r="W444" s="209"/>
      <c r="X444" s="209"/>
      <c r="Y444" s="209"/>
      <c r="Z444" s="209"/>
      <c r="AA444" s="209"/>
      <c r="AB444" s="209"/>
      <c r="AC444" s="209"/>
      <c r="AD444" s="209"/>
      <c r="AE444" s="209"/>
      <c r="AF444" s="209"/>
      <c r="AG444" s="209"/>
    </row>
    <row r="445" spans="1:33" ht="12" customHeight="1" x14ac:dyDescent="0.25">
      <c r="A445" s="209"/>
      <c r="B445" s="209"/>
      <c r="C445" s="209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  <c r="AA445" s="209"/>
      <c r="AB445" s="209"/>
      <c r="AC445" s="209"/>
      <c r="AD445" s="209"/>
      <c r="AE445" s="209"/>
      <c r="AF445" s="209"/>
      <c r="AG445" s="209"/>
    </row>
    <row r="446" spans="1:33" ht="12" customHeight="1" x14ac:dyDescent="0.25">
      <c r="A446" s="209"/>
      <c r="B446" s="209"/>
      <c r="C446" s="209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  <c r="AA446" s="209"/>
      <c r="AB446" s="209"/>
      <c r="AC446" s="209"/>
      <c r="AD446" s="209"/>
      <c r="AE446" s="209"/>
      <c r="AF446" s="209"/>
      <c r="AG446" s="209"/>
    </row>
    <row r="447" spans="1:33" ht="12" customHeight="1" x14ac:dyDescent="0.25">
      <c r="A447" s="209"/>
      <c r="B447" s="209"/>
      <c r="C447" s="209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  <c r="S447" s="209"/>
      <c r="T447" s="209"/>
      <c r="U447" s="209"/>
      <c r="V447" s="209"/>
      <c r="W447" s="209"/>
      <c r="X447" s="209"/>
      <c r="Y447" s="209"/>
      <c r="Z447" s="209"/>
      <c r="AA447" s="209"/>
      <c r="AB447" s="209"/>
      <c r="AC447" s="209"/>
      <c r="AD447" s="209"/>
      <c r="AE447" s="209"/>
      <c r="AF447" s="209"/>
      <c r="AG447" s="209"/>
    </row>
    <row r="448" spans="1:33" ht="12" customHeight="1" x14ac:dyDescent="0.25">
      <c r="A448" s="209"/>
      <c r="B448" s="209"/>
      <c r="C448" s="209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9"/>
      <c r="Y448" s="209"/>
      <c r="Z448" s="209"/>
      <c r="AA448" s="209"/>
      <c r="AB448" s="209"/>
      <c r="AC448" s="209"/>
      <c r="AD448" s="209"/>
      <c r="AE448" s="209"/>
      <c r="AF448" s="209"/>
      <c r="AG448" s="209"/>
    </row>
    <row r="449" spans="1:33" ht="12" customHeight="1" x14ac:dyDescent="0.25">
      <c r="A449" s="209"/>
      <c r="B449" s="209"/>
      <c r="C449" s="209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  <c r="S449" s="209"/>
      <c r="T449" s="209"/>
      <c r="U449" s="209"/>
      <c r="V449" s="209"/>
      <c r="W449" s="209"/>
      <c r="X449" s="209"/>
      <c r="Y449" s="209"/>
      <c r="Z449" s="209"/>
      <c r="AA449" s="209"/>
      <c r="AB449" s="209"/>
      <c r="AC449" s="209"/>
      <c r="AD449" s="209"/>
      <c r="AE449" s="209"/>
      <c r="AF449" s="209"/>
      <c r="AG449" s="209"/>
    </row>
    <row r="450" spans="1:33" ht="12" customHeight="1" x14ac:dyDescent="0.25">
      <c r="A450" s="209"/>
      <c r="B450" s="209"/>
      <c r="C450" s="209"/>
      <c r="D450" s="209"/>
      <c r="E450" s="209"/>
      <c r="F450" s="209"/>
      <c r="G450" s="209"/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  <c r="S450" s="209"/>
      <c r="T450" s="209"/>
      <c r="U450" s="209"/>
      <c r="V450" s="209"/>
      <c r="W450" s="209"/>
      <c r="X450" s="209"/>
      <c r="Y450" s="209"/>
      <c r="Z450" s="209"/>
      <c r="AA450" s="209"/>
      <c r="AB450" s="209"/>
      <c r="AC450" s="209"/>
      <c r="AD450" s="209"/>
      <c r="AE450" s="209"/>
      <c r="AF450" s="209"/>
      <c r="AG450" s="209"/>
    </row>
    <row r="451" spans="1:33" ht="12" customHeight="1" x14ac:dyDescent="0.25">
      <c r="A451" s="209"/>
      <c r="B451" s="209"/>
      <c r="C451" s="209"/>
      <c r="D451" s="209"/>
      <c r="E451" s="209"/>
      <c r="F451" s="209"/>
      <c r="G451" s="209"/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9"/>
      <c r="Y451" s="209"/>
      <c r="Z451" s="209"/>
      <c r="AA451" s="209"/>
      <c r="AB451" s="209"/>
      <c r="AC451" s="209"/>
      <c r="AD451" s="209"/>
      <c r="AE451" s="209"/>
      <c r="AF451" s="209"/>
      <c r="AG451" s="209"/>
    </row>
    <row r="452" spans="1:33" ht="12" customHeight="1" x14ac:dyDescent="0.25">
      <c r="A452" s="209"/>
      <c r="B452" s="209"/>
      <c r="C452" s="209"/>
      <c r="D452" s="209"/>
      <c r="E452" s="209"/>
      <c r="F452" s="209"/>
      <c r="G452" s="209"/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  <c r="S452" s="209"/>
      <c r="T452" s="209"/>
      <c r="U452" s="209"/>
      <c r="V452" s="209"/>
      <c r="W452" s="209"/>
      <c r="X452" s="209"/>
      <c r="Y452" s="209"/>
      <c r="Z452" s="209"/>
      <c r="AA452" s="209"/>
      <c r="AB452" s="209"/>
      <c r="AC452" s="209"/>
      <c r="AD452" s="209"/>
      <c r="AE452" s="209"/>
      <c r="AF452" s="209"/>
      <c r="AG452" s="209"/>
    </row>
    <row r="453" spans="1:33" ht="12" customHeight="1" x14ac:dyDescent="0.25">
      <c r="A453" s="209"/>
      <c r="B453" s="209"/>
      <c r="C453" s="209"/>
      <c r="D453" s="209"/>
      <c r="E453" s="209"/>
      <c r="F453" s="209"/>
      <c r="G453" s="209"/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  <c r="S453" s="209"/>
      <c r="T453" s="209"/>
      <c r="U453" s="209"/>
      <c r="V453" s="209"/>
      <c r="W453" s="209"/>
      <c r="X453" s="209"/>
      <c r="Y453" s="209"/>
      <c r="Z453" s="209"/>
      <c r="AA453" s="209"/>
      <c r="AB453" s="209"/>
      <c r="AC453" s="209"/>
      <c r="AD453" s="209"/>
      <c r="AE453" s="209"/>
      <c r="AF453" s="209"/>
      <c r="AG453" s="209"/>
    </row>
    <row r="454" spans="1:33" ht="12" customHeight="1" x14ac:dyDescent="0.25">
      <c r="A454" s="209"/>
      <c r="B454" s="209"/>
      <c r="C454" s="209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9"/>
      <c r="Y454" s="209"/>
      <c r="Z454" s="209"/>
      <c r="AA454" s="209"/>
      <c r="AB454" s="209"/>
      <c r="AC454" s="209"/>
      <c r="AD454" s="209"/>
      <c r="AE454" s="209"/>
      <c r="AF454" s="209"/>
      <c r="AG454" s="209"/>
    </row>
    <row r="455" spans="1:33" ht="12" customHeight="1" x14ac:dyDescent="0.25">
      <c r="A455" s="209"/>
      <c r="B455" s="209"/>
      <c r="C455" s="209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  <c r="S455" s="209"/>
      <c r="T455" s="209"/>
      <c r="U455" s="209"/>
      <c r="V455" s="209"/>
      <c r="W455" s="209"/>
      <c r="X455" s="209"/>
      <c r="Y455" s="209"/>
      <c r="Z455" s="209"/>
      <c r="AA455" s="209"/>
      <c r="AB455" s="209"/>
      <c r="AC455" s="209"/>
      <c r="AD455" s="209"/>
      <c r="AE455" s="209"/>
      <c r="AF455" s="209"/>
      <c r="AG455" s="209"/>
    </row>
    <row r="456" spans="1:33" ht="12" customHeight="1" x14ac:dyDescent="0.25">
      <c r="A456" s="209"/>
      <c r="B456" s="209"/>
      <c r="C456" s="209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  <c r="AA456" s="209"/>
      <c r="AB456" s="209"/>
      <c r="AC456" s="209"/>
      <c r="AD456" s="209"/>
      <c r="AE456" s="209"/>
      <c r="AF456" s="209"/>
      <c r="AG456" s="209"/>
    </row>
    <row r="457" spans="1:33" ht="12" customHeight="1" x14ac:dyDescent="0.25">
      <c r="A457" s="209"/>
      <c r="B457" s="209"/>
      <c r="C457" s="209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9"/>
      <c r="Y457" s="209"/>
      <c r="Z457" s="209"/>
      <c r="AA457" s="209"/>
      <c r="AB457" s="209"/>
      <c r="AC457" s="209"/>
      <c r="AD457" s="209"/>
      <c r="AE457" s="209"/>
      <c r="AF457" s="209"/>
      <c r="AG457" s="209"/>
    </row>
    <row r="458" spans="1:33" ht="12" customHeight="1" x14ac:dyDescent="0.25">
      <c r="A458" s="209"/>
      <c r="B458" s="209"/>
      <c r="C458" s="209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  <c r="S458" s="209"/>
      <c r="T458" s="209"/>
      <c r="U458" s="209"/>
      <c r="V458" s="209"/>
      <c r="W458" s="209"/>
      <c r="X458" s="209"/>
      <c r="Y458" s="209"/>
      <c r="Z458" s="209"/>
      <c r="AA458" s="209"/>
      <c r="AB458" s="209"/>
      <c r="AC458" s="209"/>
      <c r="AD458" s="209"/>
      <c r="AE458" s="209"/>
      <c r="AF458" s="209"/>
      <c r="AG458" s="209"/>
    </row>
    <row r="459" spans="1:33" ht="12" customHeight="1" x14ac:dyDescent="0.25">
      <c r="A459" s="209"/>
      <c r="B459" s="209"/>
      <c r="C459" s="209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  <c r="S459" s="209"/>
      <c r="T459" s="209"/>
      <c r="U459" s="209"/>
      <c r="V459" s="209"/>
      <c r="W459" s="209"/>
      <c r="X459" s="209"/>
      <c r="Y459" s="209"/>
      <c r="Z459" s="209"/>
      <c r="AA459" s="209"/>
      <c r="AB459" s="209"/>
      <c r="AC459" s="209"/>
      <c r="AD459" s="209"/>
      <c r="AE459" s="209"/>
      <c r="AF459" s="209"/>
      <c r="AG459" s="209"/>
    </row>
    <row r="460" spans="1:33" ht="12" customHeight="1" x14ac:dyDescent="0.25">
      <c r="A460" s="209"/>
      <c r="B460" s="209"/>
      <c r="C460" s="209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9"/>
      <c r="Y460" s="209"/>
      <c r="Z460" s="209"/>
      <c r="AA460" s="209"/>
      <c r="AB460" s="209"/>
      <c r="AC460" s="209"/>
      <c r="AD460" s="209"/>
      <c r="AE460" s="209"/>
      <c r="AF460" s="209"/>
      <c r="AG460" s="209"/>
    </row>
    <row r="461" spans="1:33" ht="12" customHeight="1" x14ac:dyDescent="0.25">
      <c r="A461" s="209"/>
      <c r="B461" s="209"/>
      <c r="C461" s="209"/>
      <c r="D461" s="209"/>
      <c r="E461" s="209"/>
      <c r="F461" s="209"/>
      <c r="G461" s="209"/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  <c r="S461" s="209"/>
      <c r="T461" s="209"/>
      <c r="U461" s="209"/>
      <c r="V461" s="209"/>
      <c r="W461" s="209"/>
      <c r="X461" s="209"/>
      <c r="Y461" s="209"/>
      <c r="Z461" s="209"/>
      <c r="AA461" s="209"/>
      <c r="AB461" s="209"/>
      <c r="AC461" s="209"/>
      <c r="AD461" s="209"/>
      <c r="AE461" s="209"/>
      <c r="AF461" s="209"/>
      <c r="AG461" s="209"/>
    </row>
    <row r="462" spans="1:33" ht="12" customHeight="1" x14ac:dyDescent="0.25">
      <c r="A462" s="209"/>
      <c r="B462" s="209"/>
      <c r="C462" s="209"/>
      <c r="D462" s="209"/>
      <c r="E462" s="209"/>
      <c r="F462" s="209"/>
      <c r="G462" s="209"/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  <c r="S462" s="209"/>
      <c r="T462" s="209"/>
      <c r="U462" s="209"/>
      <c r="V462" s="209"/>
      <c r="W462" s="209"/>
      <c r="X462" s="209"/>
      <c r="Y462" s="209"/>
      <c r="Z462" s="209"/>
      <c r="AA462" s="209"/>
      <c r="AB462" s="209"/>
      <c r="AC462" s="209"/>
      <c r="AD462" s="209"/>
      <c r="AE462" s="209"/>
      <c r="AF462" s="209"/>
      <c r="AG462" s="209"/>
    </row>
    <row r="463" spans="1:33" ht="12" customHeight="1" x14ac:dyDescent="0.25">
      <c r="A463" s="209"/>
      <c r="B463" s="209"/>
      <c r="C463" s="209"/>
      <c r="D463" s="209"/>
      <c r="E463" s="209"/>
      <c r="F463" s="209"/>
      <c r="G463" s="209"/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9"/>
      <c r="Y463" s="209"/>
      <c r="Z463" s="209"/>
      <c r="AA463" s="209"/>
      <c r="AB463" s="209"/>
      <c r="AC463" s="209"/>
      <c r="AD463" s="209"/>
      <c r="AE463" s="209"/>
      <c r="AF463" s="209"/>
      <c r="AG463" s="209"/>
    </row>
    <row r="464" spans="1:33" ht="12" customHeight="1" x14ac:dyDescent="0.25">
      <c r="A464" s="209"/>
      <c r="B464" s="209"/>
      <c r="C464" s="209"/>
      <c r="D464" s="209"/>
      <c r="E464" s="209"/>
      <c r="F464" s="209"/>
      <c r="G464" s="209"/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  <c r="S464" s="209"/>
      <c r="T464" s="209"/>
      <c r="U464" s="209"/>
      <c r="V464" s="209"/>
      <c r="W464" s="209"/>
      <c r="X464" s="209"/>
      <c r="Y464" s="209"/>
      <c r="Z464" s="209"/>
      <c r="AA464" s="209"/>
      <c r="AB464" s="209"/>
      <c r="AC464" s="209"/>
      <c r="AD464" s="209"/>
      <c r="AE464" s="209"/>
      <c r="AF464" s="209"/>
      <c r="AG464" s="209"/>
    </row>
    <row r="465" spans="1:33" ht="12" customHeight="1" x14ac:dyDescent="0.25">
      <c r="A465" s="209"/>
      <c r="B465" s="209"/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  <c r="AA465" s="209"/>
      <c r="AB465" s="209"/>
      <c r="AC465" s="209"/>
      <c r="AD465" s="209"/>
      <c r="AE465" s="209"/>
      <c r="AF465" s="209"/>
      <c r="AG465" s="209"/>
    </row>
    <row r="466" spans="1:33" ht="12" customHeight="1" x14ac:dyDescent="0.25">
      <c r="A466" s="209"/>
      <c r="B466" s="209"/>
      <c r="C466" s="209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9"/>
      <c r="Y466" s="209"/>
      <c r="Z466" s="209"/>
      <c r="AA466" s="209"/>
      <c r="AB466" s="209"/>
      <c r="AC466" s="209"/>
      <c r="AD466" s="209"/>
      <c r="AE466" s="209"/>
      <c r="AF466" s="209"/>
      <c r="AG466" s="209"/>
    </row>
    <row r="467" spans="1:33" ht="12" customHeight="1" x14ac:dyDescent="0.25">
      <c r="A467" s="209"/>
      <c r="B467" s="209"/>
      <c r="C467" s="209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  <c r="S467" s="209"/>
      <c r="T467" s="209"/>
      <c r="U467" s="209"/>
      <c r="V467" s="209"/>
      <c r="W467" s="209"/>
      <c r="X467" s="209"/>
      <c r="Y467" s="209"/>
      <c r="Z467" s="209"/>
      <c r="AA467" s="209"/>
      <c r="AB467" s="209"/>
      <c r="AC467" s="209"/>
      <c r="AD467" s="209"/>
      <c r="AE467" s="209"/>
      <c r="AF467" s="209"/>
      <c r="AG467" s="209"/>
    </row>
    <row r="468" spans="1:33" ht="12" customHeight="1" x14ac:dyDescent="0.25">
      <c r="A468" s="209"/>
      <c r="B468" s="209"/>
      <c r="C468" s="209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  <c r="S468" s="209"/>
      <c r="T468" s="209"/>
      <c r="U468" s="209"/>
      <c r="V468" s="209"/>
      <c r="W468" s="209"/>
      <c r="X468" s="209"/>
      <c r="Y468" s="209"/>
      <c r="Z468" s="209"/>
      <c r="AA468" s="209"/>
      <c r="AB468" s="209"/>
      <c r="AC468" s="209"/>
      <c r="AD468" s="209"/>
      <c r="AE468" s="209"/>
      <c r="AF468" s="209"/>
      <c r="AG468" s="209"/>
    </row>
    <row r="469" spans="1:33" ht="12" customHeight="1" x14ac:dyDescent="0.25">
      <c r="A469" s="209"/>
      <c r="B469" s="209"/>
      <c r="C469" s="209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9"/>
      <c r="Y469" s="209"/>
      <c r="Z469" s="209"/>
      <c r="AA469" s="209"/>
      <c r="AB469" s="209"/>
      <c r="AC469" s="209"/>
      <c r="AD469" s="209"/>
      <c r="AE469" s="209"/>
      <c r="AF469" s="209"/>
      <c r="AG469" s="209"/>
    </row>
    <row r="470" spans="1:33" ht="12" customHeight="1" x14ac:dyDescent="0.25">
      <c r="A470" s="209"/>
      <c r="B470" s="209"/>
      <c r="C470" s="209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  <c r="S470" s="209"/>
      <c r="T470" s="209"/>
      <c r="U470" s="209"/>
      <c r="V470" s="209"/>
      <c r="W470" s="209"/>
      <c r="X470" s="209"/>
      <c r="Y470" s="209"/>
      <c r="Z470" s="209"/>
      <c r="AA470" s="209"/>
      <c r="AB470" s="209"/>
      <c r="AC470" s="209"/>
      <c r="AD470" s="209"/>
      <c r="AE470" s="209"/>
      <c r="AF470" s="209"/>
      <c r="AG470" s="209"/>
    </row>
    <row r="471" spans="1:33" ht="12" customHeight="1" x14ac:dyDescent="0.25">
      <c r="A471" s="209"/>
      <c r="B471" s="209"/>
      <c r="C471" s="209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  <c r="S471" s="209"/>
      <c r="T471" s="209"/>
      <c r="U471" s="209"/>
      <c r="V471" s="209"/>
      <c r="W471" s="209"/>
      <c r="X471" s="209"/>
      <c r="Y471" s="209"/>
      <c r="Z471" s="209"/>
      <c r="AA471" s="209"/>
      <c r="AB471" s="209"/>
      <c r="AC471" s="209"/>
      <c r="AD471" s="209"/>
      <c r="AE471" s="209"/>
      <c r="AF471" s="209"/>
      <c r="AG471" s="209"/>
    </row>
    <row r="472" spans="1:33" ht="12" customHeight="1" x14ac:dyDescent="0.25">
      <c r="A472" s="209"/>
      <c r="B472" s="209"/>
      <c r="C472" s="209"/>
      <c r="D472" s="209"/>
      <c r="E472" s="209"/>
      <c r="F472" s="209"/>
      <c r="G472" s="209"/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9"/>
      <c r="Y472" s="209"/>
      <c r="Z472" s="209"/>
      <c r="AA472" s="209"/>
      <c r="AB472" s="209"/>
      <c r="AC472" s="209"/>
      <c r="AD472" s="209"/>
      <c r="AE472" s="209"/>
      <c r="AF472" s="209"/>
      <c r="AG472" s="209"/>
    </row>
    <row r="473" spans="1:33" ht="12" customHeight="1" x14ac:dyDescent="0.25">
      <c r="A473" s="209"/>
      <c r="B473" s="209"/>
      <c r="C473" s="209"/>
      <c r="D473" s="209"/>
      <c r="E473" s="209"/>
      <c r="F473" s="209"/>
      <c r="G473" s="209"/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  <c r="S473" s="209"/>
      <c r="T473" s="209"/>
      <c r="U473" s="209"/>
      <c r="V473" s="209"/>
      <c r="W473" s="209"/>
      <c r="X473" s="209"/>
      <c r="Y473" s="209"/>
      <c r="Z473" s="209"/>
      <c r="AA473" s="209"/>
      <c r="AB473" s="209"/>
      <c r="AC473" s="209"/>
      <c r="AD473" s="209"/>
      <c r="AE473" s="209"/>
      <c r="AF473" s="209"/>
      <c r="AG473" s="209"/>
    </row>
    <row r="474" spans="1:33" ht="12" customHeight="1" x14ac:dyDescent="0.25">
      <c r="A474" s="209"/>
      <c r="B474" s="209"/>
      <c r="C474" s="209"/>
      <c r="D474" s="209"/>
      <c r="E474" s="209"/>
      <c r="F474" s="209"/>
      <c r="G474" s="209"/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  <c r="S474" s="209"/>
      <c r="T474" s="209"/>
      <c r="U474" s="209"/>
      <c r="V474" s="209"/>
      <c r="W474" s="209"/>
      <c r="X474" s="209"/>
      <c r="Y474" s="209"/>
      <c r="Z474" s="209"/>
      <c r="AA474" s="209"/>
      <c r="AB474" s="209"/>
      <c r="AC474" s="209"/>
      <c r="AD474" s="209"/>
      <c r="AE474" s="209"/>
      <c r="AF474" s="209"/>
      <c r="AG474" s="209"/>
    </row>
    <row r="475" spans="1:33" ht="12" customHeight="1" x14ac:dyDescent="0.25">
      <c r="A475" s="209"/>
      <c r="B475" s="209"/>
      <c r="C475" s="209"/>
      <c r="D475" s="209"/>
      <c r="E475" s="209"/>
      <c r="F475" s="209"/>
      <c r="G475" s="209"/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9"/>
      <c r="Y475" s="209"/>
      <c r="Z475" s="209"/>
      <c r="AA475" s="209"/>
      <c r="AB475" s="209"/>
      <c r="AC475" s="209"/>
      <c r="AD475" s="209"/>
      <c r="AE475" s="209"/>
      <c r="AF475" s="209"/>
      <c r="AG475" s="209"/>
    </row>
    <row r="476" spans="1:33" ht="12" customHeight="1" x14ac:dyDescent="0.25">
      <c r="A476" s="209"/>
      <c r="B476" s="209"/>
      <c r="C476" s="209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  <c r="S476" s="209"/>
      <c r="T476" s="209"/>
      <c r="U476" s="209"/>
      <c r="V476" s="209"/>
      <c r="W476" s="209"/>
      <c r="X476" s="209"/>
      <c r="Y476" s="209"/>
      <c r="Z476" s="209"/>
      <c r="AA476" s="209"/>
      <c r="AB476" s="209"/>
      <c r="AC476" s="209"/>
      <c r="AD476" s="209"/>
      <c r="AE476" s="209"/>
      <c r="AF476" s="209"/>
      <c r="AG476" s="209"/>
    </row>
    <row r="477" spans="1:33" ht="12" customHeight="1" x14ac:dyDescent="0.25">
      <c r="A477" s="209"/>
      <c r="B477" s="209"/>
      <c r="C477" s="209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  <c r="S477" s="209"/>
      <c r="T477" s="209"/>
      <c r="U477" s="209"/>
      <c r="V477" s="209"/>
      <c r="W477" s="209"/>
      <c r="X477" s="209"/>
      <c r="Y477" s="209"/>
      <c r="Z477" s="209"/>
      <c r="AA477" s="209"/>
      <c r="AB477" s="209"/>
      <c r="AC477" s="209"/>
      <c r="AD477" s="209"/>
      <c r="AE477" s="209"/>
      <c r="AF477" s="209"/>
      <c r="AG477" s="209"/>
    </row>
    <row r="478" spans="1:33" ht="12" customHeight="1" x14ac:dyDescent="0.25">
      <c r="A478" s="209"/>
      <c r="B478" s="209"/>
      <c r="C478" s="209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9"/>
      <c r="Y478" s="209"/>
      <c r="Z478" s="209"/>
      <c r="AA478" s="209"/>
      <c r="AB478" s="209"/>
      <c r="AC478" s="209"/>
      <c r="AD478" s="209"/>
      <c r="AE478" s="209"/>
      <c r="AF478" s="209"/>
      <c r="AG478" s="209"/>
    </row>
    <row r="479" spans="1:33" ht="12" customHeight="1" x14ac:dyDescent="0.25">
      <c r="A479" s="209"/>
      <c r="B479" s="209"/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  <c r="AA479" s="209"/>
      <c r="AB479" s="209"/>
      <c r="AC479" s="209"/>
      <c r="AD479" s="209"/>
      <c r="AE479" s="209"/>
      <c r="AF479" s="209"/>
      <c r="AG479" s="209"/>
    </row>
    <row r="480" spans="1:33" ht="12" customHeight="1" x14ac:dyDescent="0.25">
      <c r="A480" s="209"/>
      <c r="B480" s="209"/>
      <c r="C480" s="209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  <c r="S480" s="209"/>
      <c r="T480" s="209"/>
      <c r="U480" s="209"/>
      <c r="V480" s="209"/>
      <c r="W480" s="209"/>
      <c r="X480" s="209"/>
      <c r="Y480" s="209"/>
      <c r="Z480" s="209"/>
      <c r="AA480" s="209"/>
      <c r="AB480" s="209"/>
      <c r="AC480" s="209"/>
      <c r="AD480" s="209"/>
      <c r="AE480" s="209"/>
      <c r="AF480" s="209"/>
      <c r="AG480" s="209"/>
    </row>
    <row r="481" spans="1:33" ht="12" customHeight="1" x14ac:dyDescent="0.25">
      <c r="A481" s="209"/>
      <c r="B481" s="209"/>
      <c r="C481" s="209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9"/>
      <c r="Y481" s="209"/>
      <c r="Z481" s="209"/>
      <c r="AA481" s="209"/>
      <c r="AB481" s="209"/>
      <c r="AC481" s="209"/>
      <c r="AD481" s="209"/>
      <c r="AE481" s="209"/>
      <c r="AF481" s="209"/>
      <c r="AG481" s="209"/>
    </row>
    <row r="482" spans="1:33" ht="12" customHeight="1" x14ac:dyDescent="0.25">
      <c r="A482" s="209"/>
      <c r="B482" s="209"/>
      <c r="C482" s="209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  <c r="S482" s="209"/>
      <c r="T482" s="209"/>
      <c r="U482" s="209"/>
      <c r="V482" s="209"/>
      <c r="W482" s="209"/>
      <c r="X482" s="209"/>
      <c r="Y482" s="209"/>
      <c r="Z482" s="209"/>
      <c r="AA482" s="209"/>
      <c r="AB482" s="209"/>
      <c r="AC482" s="209"/>
      <c r="AD482" s="209"/>
      <c r="AE482" s="209"/>
      <c r="AF482" s="209"/>
      <c r="AG482" s="209"/>
    </row>
    <row r="483" spans="1:33" ht="12" customHeight="1" x14ac:dyDescent="0.25">
      <c r="A483" s="209"/>
      <c r="B483" s="209"/>
      <c r="C483" s="209"/>
      <c r="D483" s="209"/>
      <c r="E483" s="209"/>
      <c r="F483" s="209"/>
      <c r="G483" s="209"/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  <c r="S483" s="209"/>
      <c r="T483" s="209"/>
      <c r="U483" s="209"/>
      <c r="V483" s="209"/>
      <c r="W483" s="209"/>
      <c r="X483" s="209"/>
      <c r="Y483" s="209"/>
      <c r="Z483" s="209"/>
      <c r="AA483" s="209"/>
      <c r="AB483" s="209"/>
      <c r="AC483" s="209"/>
      <c r="AD483" s="209"/>
      <c r="AE483" s="209"/>
      <c r="AF483" s="209"/>
      <c r="AG483" s="209"/>
    </row>
    <row r="484" spans="1:33" ht="12" customHeight="1" x14ac:dyDescent="0.25">
      <c r="A484" s="209"/>
      <c r="B484" s="209"/>
      <c r="C484" s="209"/>
      <c r="D484" s="209"/>
      <c r="E484" s="209"/>
      <c r="F484" s="209"/>
      <c r="G484" s="209"/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9"/>
      <c r="Y484" s="209"/>
      <c r="Z484" s="209"/>
      <c r="AA484" s="209"/>
      <c r="AB484" s="209"/>
      <c r="AC484" s="209"/>
      <c r="AD484" s="209"/>
      <c r="AE484" s="209"/>
      <c r="AF484" s="209"/>
      <c r="AG484" s="209"/>
    </row>
    <row r="485" spans="1:33" ht="12" customHeight="1" x14ac:dyDescent="0.25">
      <c r="A485" s="209"/>
      <c r="B485" s="209"/>
      <c r="C485" s="209"/>
      <c r="D485" s="209"/>
      <c r="E485" s="209"/>
      <c r="F485" s="209"/>
      <c r="G485" s="209"/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  <c r="S485" s="209"/>
      <c r="T485" s="209"/>
      <c r="U485" s="209"/>
      <c r="V485" s="209"/>
      <c r="W485" s="209"/>
      <c r="X485" s="209"/>
      <c r="Y485" s="209"/>
      <c r="Z485" s="209"/>
      <c r="AA485" s="209"/>
      <c r="AB485" s="209"/>
      <c r="AC485" s="209"/>
      <c r="AD485" s="209"/>
      <c r="AE485" s="209"/>
      <c r="AF485" s="209"/>
      <c r="AG485" s="209"/>
    </row>
    <row r="486" spans="1:33" ht="12" customHeight="1" x14ac:dyDescent="0.25">
      <c r="A486" s="209"/>
      <c r="B486" s="209"/>
      <c r="C486" s="209"/>
      <c r="D486" s="209"/>
      <c r="E486" s="209"/>
      <c r="F486" s="209"/>
      <c r="G486" s="209"/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  <c r="S486" s="209"/>
      <c r="T486" s="209"/>
      <c r="U486" s="209"/>
      <c r="V486" s="209"/>
      <c r="W486" s="209"/>
      <c r="X486" s="209"/>
      <c r="Y486" s="209"/>
      <c r="Z486" s="209"/>
      <c r="AA486" s="209"/>
      <c r="AB486" s="209"/>
      <c r="AC486" s="209"/>
      <c r="AD486" s="209"/>
      <c r="AE486" s="209"/>
      <c r="AF486" s="209"/>
      <c r="AG486" s="209"/>
    </row>
    <row r="487" spans="1:33" ht="12" customHeight="1" x14ac:dyDescent="0.25">
      <c r="A487" s="209"/>
      <c r="B487" s="209"/>
      <c r="C487" s="209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9"/>
      <c r="Y487" s="209"/>
      <c r="Z487" s="209"/>
      <c r="AA487" s="209"/>
      <c r="AB487" s="209"/>
      <c r="AC487" s="209"/>
      <c r="AD487" s="209"/>
      <c r="AE487" s="209"/>
      <c r="AF487" s="209"/>
      <c r="AG487" s="209"/>
    </row>
    <row r="488" spans="1:33" ht="12" customHeight="1" x14ac:dyDescent="0.25">
      <c r="A488" s="209"/>
      <c r="B488" s="209"/>
      <c r="C488" s="209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  <c r="S488" s="209"/>
      <c r="T488" s="209"/>
      <c r="U488" s="209"/>
      <c r="V488" s="209"/>
      <c r="W488" s="209"/>
      <c r="X488" s="209"/>
      <c r="Y488" s="209"/>
      <c r="Z488" s="209"/>
      <c r="AA488" s="209"/>
      <c r="AB488" s="209"/>
      <c r="AC488" s="209"/>
      <c r="AD488" s="209"/>
      <c r="AE488" s="209"/>
      <c r="AF488" s="209"/>
      <c r="AG488" s="209"/>
    </row>
    <row r="489" spans="1:33" ht="12" customHeight="1" x14ac:dyDescent="0.25">
      <c r="A489" s="209"/>
      <c r="B489" s="209"/>
      <c r="C489" s="209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  <c r="S489" s="209"/>
      <c r="T489" s="209"/>
      <c r="U489" s="209"/>
      <c r="V489" s="209"/>
      <c r="W489" s="209"/>
      <c r="X489" s="209"/>
      <c r="Y489" s="209"/>
      <c r="Z489" s="209"/>
      <c r="AA489" s="209"/>
      <c r="AB489" s="209"/>
      <c r="AC489" s="209"/>
      <c r="AD489" s="209"/>
      <c r="AE489" s="209"/>
      <c r="AF489" s="209"/>
      <c r="AG489" s="209"/>
    </row>
    <row r="490" spans="1:33" ht="12" customHeight="1" x14ac:dyDescent="0.25">
      <c r="A490" s="209"/>
      <c r="B490" s="209"/>
      <c r="C490" s="209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9"/>
      <c r="Y490" s="209"/>
      <c r="Z490" s="209"/>
      <c r="AA490" s="209"/>
      <c r="AB490" s="209"/>
      <c r="AC490" s="209"/>
      <c r="AD490" s="209"/>
      <c r="AE490" s="209"/>
      <c r="AF490" s="209"/>
      <c r="AG490" s="209"/>
    </row>
    <row r="491" spans="1:33" ht="12" customHeight="1" x14ac:dyDescent="0.25">
      <c r="A491" s="209"/>
      <c r="B491" s="209"/>
      <c r="C491" s="209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  <c r="S491" s="209"/>
      <c r="T491" s="209"/>
      <c r="U491" s="209"/>
      <c r="V491" s="209"/>
      <c r="W491" s="209"/>
      <c r="X491" s="209"/>
      <c r="Y491" s="209"/>
      <c r="Z491" s="209"/>
      <c r="AA491" s="209"/>
      <c r="AB491" s="209"/>
      <c r="AC491" s="209"/>
      <c r="AD491" s="209"/>
      <c r="AE491" s="209"/>
      <c r="AF491" s="209"/>
      <c r="AG491" s="209"/>
    </row>
    <row r="492" spans="1:33" ht="12" customHeight="1" x14ac:dyDescent="0.25">
      <c r="A492" s="209"/>
      <c r="B492" s="209"/>
      <c r="C492" s="209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  <c r="S492" s="209"/>
      <c r="T492" s="209"/>
      <c r="U492" s="209"/>
      <c r="V492" s="209"/>
      <c r="W492" s="209"/>
      <c r="X492" s="209"/>
      <c r="Y492" s="209"/>
      <c r="Z492" s="209"/>
      <c r="AA492" s="209"/>
      <c r="AB492" s="209"/>
      <c r="AC492" s="209"/>
      <c r="AD492" s="209"/>
      <c r="AE492" s="209"/>
      <c r="AF492" s="209"/>
      <c r="AG492" s="209"/>
    </row>
    <row r="493" spans="1:33" ht="12" customHeight="1" x14ac:dyDescent="0.25">
      <c r="A493" s="209"/>
      <c r="B493" s="209"/>
      <c r="C493" s="209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9"/>
      <c r="Y493" s="209"/>
      <c r="Z493" s="209"/>
      <c r="AA493" s="209"/>
      <c r="AB493" s="209"/>
      <c r="AC493" s="209"/>
      <c r="AD493" s="209"/>
      <c r="AE493" s="209"/>
      <c r="AF493" s="209"/>
      <c r="AG493" s="209"/>
    </row>
    <row r="494" spans="1:33" ht="12" customHeight="1" x14ac:dyDescent="0.25">
      <c r="A494" s="209"/>
      <c r="B494" s="209"/>
      <c r="C494" s="209"/>
      <c r="D494" s="209"/>
      <c r="E494" s="209"/>
      <c r="F494" s="209"/>
      <c r="G494" s="209"/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  <c r="S494" s="209"/>
      <c r="T494" s="209"/>
      <c r="U494" s="209"/>
      <c r="V494" s="209"/>
      <c r="W494" s="209"/>
      <c r="X494" s="209"/>
      <c r="Y494" s="209"/>
      <c r="Z494" s="209"/>
      <c r="AA494" s="209"/>
      <c r="AB494" s="209"/>
      <c r="AC494" s="209"/>
      <c r="AD494" s="209"/>
      <c r="AE494" s="209"/>
      <c r="AF494" s="209"/>
      <c r="AG494" s="209"/>
    </row>
    <row r="495" spans="1:33" ht="12" customHeight="1" x14ac:dyDescent="0.25">
      <c r="A495" s="209"/>
      <c r="B495" s="209"/>
      <c r="C495" s="209"/>
      <c r="D495" s="209"/>
      <c r="E495" s="209"/>
      <c r="F495" s="209"/>
      <c r="G495" s="209"/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  <c r="S495" s="209"/>
      <c r="T495" s="209"/>
      <c r="U495" s="209"/>
      <c r="V495" s="209"/>
      <c r="W495" s="209"/>
      <c r="X495" s="209"/>
      <c r="Y495" s="209"/>
      <c r="Z495" s="209"/>
      <c r="AA495" s="209"/>
      <c r="AB495" s="209"/>
      <c r="AC495" s="209"/>
      <c r="AD495" s="209"/>
      <c r="AE495" s="209"/>
      <c r="AF495" s="209"/>
      <c r="AG495" s="209"/>
    </row>
    <row r="496" spans="1:33" ht="12" customHeight="1" x14ac:dyDescent="0.25">
      <c r="A496" s="209"/>
      <c r="B496" s="209"/>
      <c r="C496" s="209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  <c r="AA496" s="209"/>
      <c r="AB496" s="209"/>
      <c r="AC496" s="209"/>
      <c r="AD496" s="209"/>
      <c r="AE496" s="209"/>
      <c r="AF496" s="209"/>
      <c r="AG496" s="209"/>
    </row>
    <row r="497" spans="1:33" ht="12" customHeight="1" x14ac:dyDescent="0.25">
      <c r="A497" s="209"/>
      <c r="B497" s="209"/>
      <c r="C497" s="209"/>
      <c r="D497" s="209"/>
      <c r="E497" s="209"/>
      <c r="F497" s="209"/>
      <c r="G497" s="209"/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  <c r="S497" s="209"/>
      <c r="T497" s="209"/>
      <c r="U497" s="209"/>
      <c r="V497" s="209"/>
      <c r="W497" s="209"/>
      <c r="X497" s="209"/>
      <c r="Y497" s="209"/>
      <c r="Z497" s="209"/>
      <c r="AA497" s="209"/>
      <c r="AB497" s="209"/>
      <c r="AC497" s="209"/>
      <c r="AD497" s="209"/>
      <c r="AE497" s="209"/>
      <c r="AF497" s="209"/>
      <c r="AG497" s="209"/>
    </row>
    <row r="498" spans="1:33" ht="12" customHeight="1" x14ac:dyDescent="0.25">
      <c r="A498" s="209"/>
      <c r="B498" s="209"/>
      <c r="C498" s="209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  <c r="S498" s="209"/>
      <c r="T498" s="209"/>
      <c r="U498" s="209"/>
      <c r="V498" s="209"/>
      <c r="W498" s="209"/>
      <c r="X498" s="209"/>
      <c r="Y498" s="209"/>
      <c r="Z498" s="209"/>
      <c r="AA498" s="209"/>
      <c r="AB498" s="209"/>
      <c r="AC498" s="209"/>
      <c r="AD498" s="209"/>
      <c r="AE498" s="209"/>
      <c r="AF498" s="209"/>
      <c r="AG498" s="209"/>
    </row>
    <row r="499" spans="1:33" ht="12" customHeight="1" x14ac:dyDescent="0.25">
      <c r="A499" s="209"/>
      <c r="B499" s="209"/>
      <c r="C499" s="209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9"/>
      <c r="Y499" s="209"/>
      <c r="Z499" s="209"/>
      <c r="AA499" s="209"/>
      <c r="AB499" s="209"/>
      <c r="AC499" s="209"/>
      <c r="AD499" s="209"/>
      <c r="AE499" s="209"/>
      <c r="AF499" s="209"/>
      <c r="AG499" s="209"/>
    </row>
    <row r="500" spans="1:33" ht="12" customHeight="1" x14ac:dyDescent="0.25">
      <c r="A500" s="209"/>
      <c r="B500" s="209"/>
      <c r="C500" s="209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  <c r="S500" s="209"/>
      <c r="T500" s="209"/>
      <c r="U500" s="209"/>
      <c r="V500" s="209"/>
      <c r="W500" s="209"/>
      <c r="X500" s="209"/>
      <c r="Y500" s="209"/>
      <c r="Z500" s="209"/>
      <c r="AA500" s="209"/>
      <c r="AB500" s="209"/>
      <c r="AC500" s="209"/>
      <c r="AD500" s="209"/>
      <c r="AE500" s="209"/>
      <c r="AF500" s="209"/>
      <c r="AG500" s="209"/>
    </row>
    <row r="501" spans="1:33" ht="12" customHeight="1" x14ac:dyDescent="0.25">
      <c r="A501" s="209"/>
      <c r="B501" s="209"/>
      <c r="C501" s="209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  <c r="S501" s="209"/>
      <c r="T501" s="209"/>
      <c r="U501" s="209"/>
      <c r="V501" s="209"/>
      <c r="W501" s="209"/>
      <c r="X501" s="209"/>
      <c r="Y501" s="209"/>
      <c r="Z501" s="209"/>
      <c r="AA501" s="209"/>
      <c r="AB501" s="209"/>
      <c r="AC501" s="209"/>
      <c r="AD501" s="209"/>
      <c r="AE501" s="209"/>
      <c r="AF501" s="209"/>
      <c r="AG501" s="209"/>
    </row>
    <row r="502" spans="1:33" ht="12" customHeight="1" x14ac:dyDescent="0.25">
      <c r="A502" s="209"/>
      <c r="B502" s="209"/>
      <c r="C502" s="209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9"/>
      <c r="Y502" s="209"/>
      <c r="Z502" s="209"/>
      <c r="AA502" s="209"/>
      <c r="AB502" s="209"/>
      <c r="AC502" s="209"/>
      <c r="AD502" s="209"/>
      <c r="AE502" s="209"/>
      <c r="AF502" s="209"/>
      <c r="AG502" s="209"/>
    </row>
    <row r="503" spans="1:33" ht="12" customHeight="1" x14ac:dyDescent="0.25">
      <c r="A503" s="209"/>
      <c r="B503" s="209"/>
      <c r="C503" s="209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  <c r="S503" s="209"/>
      <c r="T503" s="209"/>
      <c r="U503" s="209"/>
      <c r="V503" s="209"/>
      <c r="W503" s="209"/>
      <c r="X503" s="209"/>
      <c r="Y503" s="209"/>
      <c r="Z503" s="209"/>
      <c r="AA503" s="209"/>
      <c r="AB503" s="209"/>
      <c r="AC503" s="209"/>
      <c r="AD503" s="209"/>
      <c r="AE503" s="209"/>
      <c r="AF503" s="209"/>
      <c r="AG503" s="209"/>
    </row>
    <row r="504" spans="1:33" ht="12" customHeight="1" x14ac:dyDescent="0.25">
      <c r="A504" s="209"/>
      <c r="B504" s="209"/>
      <c r="C504" s="209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  <c r="S504" s="209"/>
      <c r="T504" s="209"/>
      <c r="U504" s="209"/>
      <c r="V504" s="209"/>
      <c r="W504" s="209"/>
      <c r="X504" s="209"/>
      <c r="Y504" s="209"/>
      <c r="Z504" s="209"/>
      <c r="AA504" s="209"/>
      <c r="AB504" s="209"/>
      <c r="AC504" s="209"/>
      <c r="AD504" s="209"/>
      <c r="AE504" s="209"/>
      <c r="AF504" s="209"/>
      <c r="AG504" s="209"/>
    </row>
    <row r="505" spans="1:33" ht="12" customHeight="1" x14ac:dyDescent="0.25">
      <c r="A505" s="209"/>
      <c r="B505" s="209"/>
      <c r="C505" s="209"/>
      <c r="D505" s="209"/>
      <c r="E505" s="209"/>
      <c r="F505" s="209"/>
      <c r="G505" s="209"/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9"/>
      <c r="Y505" s="209"/>
      <c r="Z505" s="209"/>
      <c r="AA505" s="209"/>
      <c r="AB505" s="209"/>
      <c r="AC505" s="209"/>
      <c r="AD505" s="209"/>
      <c r="AE505" s="209"/>
      <c r="AF505" s="209"/>
      <c r="AG505" s="209"/>
    </row>
    <row r="506" spans="1:33" ht="12" customHeight="1" x14ac:dyDescent="0.25">
      <c r="A506" s="209"/>
      <c r="B506" s="209"/>
      <c r="C506" s="209"/>
      <c r="D506" s="209"/>
      <c r="E506" s="209"/>
      <c r="F506" s="209"/>
      <c r="G506" s="209"/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  <c r="S506" s="209"/>
      <c r="T506" s="209"/>
      <c r="U506" s="209"/>
      <c r="V506" s="209"/>
      <c r="W506" s="209"/>
      <c r="X506" s="209"/>
      <c r="Y506" s="209"/>
      <c r="Z506" s="209"/>
      <c r="AA506" s="209"/>
      <c r="AB506" s="209"/>
      <c r="AC506" s="209"/>
      <c r="AD506" s="209"/>
      <c r="AE506" s="209"/>
      <c r="AF506" s="209"/>
      <c r="AG506" s="209"/>
    </row>
    <row r="507" spans="1:33" ht="12" customHeight="1" x14ac:dyDescent="0.25">
      <c r="A507" s="209"/>
      <c r="B507" s="209"/>
      <c r="C507" s="209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  <c r="AA507" s="209"/>
      <c r="AB507" s="209"/>
      <c r="AC507" s="209"/>
      <c r="AD507" s="209"/>
      <c r="AE507" s="209"/>
      <c r="AF507" s="209"/>
      <c r="AG507" s="209"/>
    </row>
    <row r="508" spans="1:33" ht="12" customHeight="1" x14ac:dyDescent="0.25">
      <c r="A508" s="209"/>
      <c r="B508" s="209"/>
      <c r="C508" s="209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  <c r="AA508" s="209"/>
      <c r="AB508" s="209"/>
      <c r="AC508" s="209"/>
      <c r="AD508" s="209"/>
      <c r="AE508" s="209"/>
      <c r="AF508" s="209"/>
      <c r="AG508" s="209"/>
    </row>
    <row r="509" spans="1:33" ht="12" customHeight="1" x14ac:dyDescent="0.25">
      <c r="A509" s="209"/>
      <c r="B509" s="209"/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  <c r="AA509" s="209"/>
      <c r="AB509" s="209"/>
      <c r="AC509" s="209"/>
      <c r="AD509" s="209"/>
      <c r="AE509" s="209"/>
      <c r="AF509" s="209"/>
      <c r="AG509" s="209"/>
    </row>
    <row r="510" spans="1:33" ht="12" customHeight="1" x14ac:dyDescent="0.25">
      <c r="A510" s="209"/>
      <c r="B510" s="209"/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  <c r="AA510" s="209"/>
      <c r="AB510" s="209"/>
      <c r="AC510" s="209"/>
      <c r="AD510" s="209"/>
      <c r="AE510" s="209"/>
      <c r="AF510" s="209"/>
      <c r="AG510" s="209"/>
    </row>
    <row r="511" spans="1:33" ht="12" customHeight="1" x14ac:dyDescent="0.25">
      <c r="A511" s="209"/>
      <c r="B511" s="209"/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  <c r="AA511" s="209"/>
      <c r="AB511" s="209"/>
      <c r="AC511" s="209"/>
      <c r="AD511" s="209"/>
      <c r="AE511" s="209"/>
      <c r="AF511" s="209"/>
      <c r="AG511" s="209"/>
    </row>
    <row r="512" spans="1:33" ht="12" customHeight="1" x14ac:dyDescent="0.25">
      <c r="A512" s="209"/>
      <c r="B512" s="209"/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  <c r="AA512" s="209"/>
      <c r="AB512" s="209"/>
      <c r="AC512" s="209"/>
      <c r="AD512" s="209"/>
      <c r="AE512" s="209"/>
      <c r="AF512" s="209"/>
      <c r="AG512" s="209"/>
    </row>
    <row r="513" spans="1:33" ht="12" customHeight="1" x14ac:dyDescent="0.25">
      <c r="A513" s="209"/>
      <c r="B513" s="209"/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  <c r="AA513" s="209"/>
      <c r="AB513" s="209"/>
      <c r="AC513" s="209"/>
      <c r="AD513" s="209"/>
      <c r="AE513" s="209"/>
      <c r="AF513" s="209"/>
      <c r="AG513" s="209"/>
    </row>
    <row r="514" spans="1:33" ht="12" customHeight="1" x14ac:dyDescent="0.25">
      <c r="A514" s="209"/>
      <c r="B514" s="209"/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  <c r="AA514" s="209"/>
      <c r="AB514" s="209"/>
      <c r="AC514" s="209"/>
      <c r="AD514" s="209"/>
      <c r="AE514" s="209"/>
      <c r="AF514" s="209"/>
      <c r="AG514" s="209"/>
    </row>
    <row r="515" spans="1:33" ht="12" customHeight="1" x14ac:dyDescent="0.25">
      <c r="A515" s="209"/>
      <c r="B515" s="209"/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  <c r="AA515" s="209"/>
      <c r="AB515" s="209"/>
      <c r="AC515" s="209"/>
      <c r="AD515" s="209"/>
      <c r="AE515" s="209"/>
      <c r="AF515" s="209"/>
      <c r="AG515" s="209"/>
    </row>
    <row r="516" spans="1:33" ht="12" customHeight="1" x14ac:dyDescent="0.25">
      <c r="A516" s="209"/>
      <c r="B516" s="209"/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  <c r="AA516" s="209"/>
      <c r="AB516" s="209"/>
      <c r="AC516" s="209"/>
      <c r="AD516" s="209"/>
      <c r="AE516" s="209"/>
      <c r="AF516" s="209"/>
      <c r="AG516" s="209"/>
    </row>
    <row r="517" spans="1:33" ht="12" customHeight="1" x14ac:dyDescent="0.25">
      <c r="A517" s="209"/>
      <c r="B517" s="209"/>
      <c r="C517" s="209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  <c r="AA517" s="209"/>
      <c r="AB517" s="209"/>
      <c r="AC517" s="209"/>
      <c r="AD517" s="209"/>
      <c r="AE517" s="209"/>
      <c r="AF517" s="209"/>
      <c r="AG517" s="209"/>
    </row>
    <row r="518" spans="1:33" ht="12" customHeight="1" x14ac:dyDescent="0.25">
      <c r="A518" s="209"/>
      <c r="B518" s="209"/>
      <c r="C518" s="209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  <c r="AA518" s="209"/>
      <c r="AB518" s="209"/>
      <c r="AC518" s="209"/>
      <c r="AD518" s="209"/>
      <c r="AE518" s="209"/>
      <c r="AF518" s="209"/>
      <c r="AG518" s="209"/>
    </row>
    <row r="519" spans="1:33" ht="12" customHeight="1" x14ac:dyDescent="0.25">
      <c r="A519" s="209"/>
      <c r="B519" s="209"/>
      <c r="C519" s="209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  <c r="AA519" s="209"/>
      <c r="AB519" s="209"/>
      <c r="AC519" s="209"/>
      <c r="AD519" s="209"/>
      <c r="AE519" s="209"/>
      <c r="AF519" s="209"/>
      <c r="AG519" s="209"/>
    </row>
    <row r="520" spans="1:33" ht="12" customHeight="1" x14ac:dyDescent="0.25">
      <c r="A520" s="209"/>
      <c r="B520" s="209"/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  <c r="AA520" s="209"/>
      <c r="AB520" s="209"/>
      <c r="AC520" s="209"/>
      <c r="AD520" s="209"/>
      <c r="AE520" s="209"/>
      <c r="AF520" s="209"/>
      <c r="AG520" s="209"/>
    </row>
    <row r="521" spans="1:33" ht="12" customHeight="1" x14ac:dyDescent="0.25">
      <c r="A521" s="209"/>
      <c r="B521" s="209"/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  <c r="AA521" s="209"/>
      <c r="AB521" s="209"/>
      <c r="AC521" s="209"/>
      <c r="AD521" s="209"/>
      <c r="AE521" s="209"/>
      <c r="AF521" s="209"/>
      <c r="AG521" s="209"/>
    </row>
    <row r="522" spans="1:33" ht="12" customHeight="1" x14ac:dyDescent="0.25">
      <c r="A522" s="209"/>
      <c r="B522" s="209"/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  <c r="AA522" s="209"/>
      <c r="AB522" s="209"/>
      <c r="AC522" s="209"/>
      <c r="AD522" s="209"/>
      <c r="AE522" s="209"/>
      <c r="AF522" s="209"/>
      <c r="AG522" s="209"/>
    </row>
    <row r="523" spans="1:33" ht="12" customHeight="1" x14ac:dyDescent="0.25">
      <c r="A523" s="209"/>
      <c r="B523" s="209"/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  <c r="AA523" s="209"/>
      <c r="AB523" s="209"/>
      <c r="AC523" s="209"/>
      <c r="AD523" s="209"/>
      <c r="AE523" s="209"/>
      <c r="AF523" s="209"/>
      <c r="AG523" s="209"/>
    </row>
    <row r="524" spans="1:33" ht="12" customHeight="1" x14ac:dyDescent="0.25">
      <c r="A524" s="209"/>
      <c r="B524" s="209"/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  <c r="AA524" s="209"/>
      <c r="AB524" s="209"/>
      <c r="AC524" s="209"/>
      <c r="AD524" s="209"/>
      <c r="AE524" s="209"/>
      <c r="AF524" s="209"/>
      <c r="AG524" s="209"/>
    </row>
    <row r="525" spans="1:33" ht="12" customHeight="1" x14ac:dyDescent="0.25">
      <c r="A525" s="209"/>
      <c r="B525" s="209"/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  <c r="AA525" s="209"/>
      <c r="AB525" s="209"/>
      <c r="AC525" s="209"/>
      <c r="AD525" s="209"/>
      <c r="AE525" s="209"/>
      <c r="AF525" s="209"/>
      <c r="AG525" s="209"/>
    </row>
    <row r="526" spans="1:33" ht="12" customHeight="1" x14ac:dyDescent="0.25">
      <c r="A526" s="209"/>
      <c r="B526" s="209"/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  <c r="AA526" s="209"/>
      <c r="AB526" s="209"/>
      <c r="AC526" s="209"/>
      <c r="AD526" s="209"/>
      <c r="AE526" s="209"/>
      <c r="AF526" s="209"/>
      <c r="AG526" s="209"/>
    </row>
    <row r="527" spans="1:33" ht="12" customHeight="1" x14ac:dyDescent="0.25">
      <c r="A527" s="209"/>
      <c r="B527" s="209"/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  <c r="AA527" s="209"/>
      <c r="AB527" s="209"/>
      <c r="AC527" s="209"/>
      <c r="AD527" s="209"/>
      <c r="AE527" s="209"/>
      <c r="AF527" s="209"/>
      <c r="AG527" s="209"/>
    </row>
    <row r="528" spans="1:33" ht="12" customHeight="1" x14ac:dyDescent="0.25">
      <c r="A528" s="209"/>
      <c r="B528" s="209"/>
      <c r="C528" s="209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  <c r="AA528" s="209"/>
      <c r="AB528" s="209"/>
      <c r="AC528" s="209"/>
      <c r="AD528" s="209"/>
      <c r="AE528" s="209"/>
      <c r="AF528" s="209"/>
      <c r="AG528" s="209"/>
    </row>
    <row r="529" spans="1:33" ht="12" customHeight="1" x14ac:dyDescent="0.25">
      <c r="A529" s="209"/>
      <c r="B529" s="209"/>
      <c r="C529" s="209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  <c r="AA529" s="209"/>
      <c r="AB529" s="209"/>
      <c r="AC529" s="209"/>
      <c r="AD529" s="209"/>
      <c r="AE529" s="209"/>
      <c r="AF529" s="209"/>
      <c r="AG529" s="209"/>
    </row>
    <row r="530" spans="1:33" ht="12" customHeight="1" x14ac:dyDescent="0.25">
      <c r="A530" s="209"/>
      <c r="B530" s="209"/>
      <c r="C530" s="209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  <c r="AA530" s="209"/>
      <c r="AB530" s="209"/>
      <c r="AC530" s="209"/>
      <c r="AD530" s="209"/>
      <c r="AE530" s="209"/>
      <c r="AF530" s="209"/>
      <c r="AG530" s="209"/>
    </row>
    <row r="531" spans="1:33" ht="12" customHeight="1" x14ac:dyDescent="0.25">
      <c r="A531" s="209"/>
      <c r="B531" s="209"/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  <c r="AA531" s="209"/>
      <c r="AB531" s="209"/>
      <c r="AC531" s="209"/>
      <c r="AD531" s="209"/>
      <c r="AE531" s="209"/>
      <c r="AF531" s="209"/>
      <c r="AG531" s="209"/>
    </row>
    <row r="532" spans="1:33" ht="12" customHeight="1" x14ac:dyDescent="0.25">
      <c r="A532" s="209"/>
      <c r="B532" s="209"/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  <c r="AA532" s="209"/>
      <c r="AB532" s="209"/>
      <c r="AC532" s="209"/>
      <c r="AD532" s="209"/>
      <c r="AE532" s="209"/>
      <c r="AF532" s="209"/>
      <c r="AG532" s="209"/>
    </row>
    <row r="533" spans="1:33" ht="12" customHeight="1" x14ac:dyDescent="0.25">
      <c r="A533" s="209"/>
      <c r="B533" s="209"/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  <c r="AA533" s="209"/>
      <c r="AB533" s="209"/>
      <c r="AC533" s="209"/>
      <c r="AD533" s="209"/>
      <c r="AE533" s="209"/>
      <c r="AF533" s="209"/>
      <c r="AG533" s="209"/>
    </row>
    <row r="534" spans="1:33" ht="12" customHeight="1" x14ac:dyDescent="0.25">
      <c r="A534" s="209"/>
      <c r="B534" s="209"/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  <c r="AA534" s="209"/>
      <c r="AB534" s="209"/>
      <c r="AC534" s="209"/>
      <c r="AD534" s="209"/>
      <c r="AE534" s="209"/>
      <c r="AF534" s="209"/>
      <c r="AG534" s="209"/>
    </row>
    <row r="535" spans="1:33" ht="12" customHeight="1" x14ac:dyDescent="0.25">
      <c r="A535" s="209"/>
      <c r="B535" s="209"/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  <c r="AA535" s="209"/>
      <c r="AB535" s="209"/>
      <c r="AC535" s="209"/>
      <c r="AD535" s="209"/>
      <c r="AE535" s="209"/>
      <c r="AF535" s="209"/>
      <c r="AG535" s="209"/>
    </row>
    <row r="536" spans="1:33" ht="12" customHeight="1" x14ac:dyDescent="0.25">
      <c r="A536" s="209"/>
      <c r="B536" s="209"/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  <c r="AA536" s="209"/>
      <c r="AB536" s="209"/>
      <c r="AC536" s="209"/>
      <c r="AD536" s="209"/>
      <c r="AE536" s="209"/>
      <c r="AF536" s="209"/>
      <c r="AG536" s="209"/>
    </row>
    <row r="537" spans="1:33" ht="12" customHeight="1" x14ac:dyDescent="0.25">
      <c r="A537" s="209"/>
      <c r="B537" s="209"/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  <c r="AA537" s="209"/>
      <c r="AB537" s="209"/>
      <c r="AC537" s="209"/>
      <c r="AD537" s="209"/>
      <c r="AE537" s="209"/>
      <c r="AF537" s="209"/>
      <c r="AG537" s="209"/>
    </row>
    <row r="538" spans="1:33" ht="12" customHeight="1" x14ac:dyDescent="0.25">
      <c r="A538" s="209"/>
      <c r="B538" s="209"/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  <c r="AA538" s="209"/>
      <c r="AB538" s="209"/>
      <c r="AC538" s="209"/>
      <c r="AD538" s="209"/>
      <c r="AE538" s="209"/>
      <c r="AF538" s="209"/>
      <c r="AG538" s="209"/>
    </row>
    <row r="539" spans="1:33" ht="12" customHeight="1" x14ac:dyDescent="0.25">
      <c r="A539" s="209"/>
      <c r="B539" s="209"/>
      <c r="C539" s="209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  <c r="AA539" s="209"/>
      <c r="AB539" s="209"/>
      <c r="AC539" s="209"/>
      <c r="AD539" s="209"/>
      <c r="AE539" s="209"/>
      <c r="AF539" s="209"/>
      <c r="AG539" s="209"/>
    </row>
    <row r="540" spans="1:33" ht="12" customHeight="1" x14ac:dyDescent="0.25">
      <c r="A540" s="209"/>
      <c r="B540" s="209"/>
      <c r="C540" s="209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  <c r="AA540" s="209"/>
      <c r="AB540" s="209"/>
      <c r="AC540" s="209"/>
      <c r="AD540" s="209"/>
      <c r="AE540" s="209"/>
      <c r="AF540" s="209"/>
      <c r="AG540" s="209"/>
    </row>
    <row r="541" spans="1:33" ht="12" customHeight="1" x14ac:dyDescent="0.25">
      <c r="A541" s="209"/>
      <c r="B541" s="209"/>
      <c r="C541" s="209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  <c r="AA541" s="209"/>
      <c r="AB541" s="209"/>
      <c r="AC541" s="209"/>
      <c r="AD541" s="209"/>
      <c r="AE541" s="209"/>
      <c r="AF541" s="209"/>
      <c r="AG541" s="209"/>
    </row>
    <row r="542" spans="1:33" ht="12" customHeight="1" x14ac:dyDescent="0.25">
      <c r="A542" s="209"/>
      <c r="B542" s="209"/>
      <c r="C542" s="209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  <c r="AA542" s="209"/>
      <c r="AB542" s="209"/>
      <c r="AC542" s="209"/>
      <c r="AD542" s="209"/>
      <c r="AE542" s="209"/>
      <c r="AF542" s="209"/>
      <c r="AG542" s="209"/>
    </row>
    <row r="543" spans="1:33" ht="12" customHeight="1" x14ac:dyDescent="0.25">
      <c r="A543" s="209"/>
      <c r="B543" s="209"/>
      <c r="C543" s="209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  <c r="AA543" s="209"/>
      <c r="AB543" s="209"/>
      <c r="AC543" s="209"/>
      <c r="AD543" s="209"/>
      <c r="AE543" s="209"/>
      <c r="AF543" s="209"/>
      <c r="AG543" s="209"/>
    </row>
    <row r="544" spans="1:33" ht="12" customHeight="1" x14ac:dyDescent="0.25">
      <c r="A544" s="209"/>
      <c r="B544" s="209"/>
      <c r="C544" s="209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  <c r="AA544" s="209"/>
      <c r="AB544" s="209"/>
      <c r="AC544" s="209"/>
      <c r="AD544" s="209"/>
      <c r="AE544" s="209"/>
      <c r="AF544" s="209"/>
      <c r="AG544" s="209"/>
    </row>
    <row r="545" spans="1:33" ht="12" customHeight="1" x14ac:dyDescent="0.25">
      <c r="A545" s="209"/>
      <c r="B545" s="209"/>
      <c r="C545" s="209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  <c r="AA545" s="209"/>
      <c r="AB545" s="209"/>
      <c r="AC545" s="209"/>
      <c r="AD545" s="209"/>
      <c r="AE545" s="209"/>
      <c r="AF545" s="209"/>
      <c r="AG545" s="209"/>
    </row>
    <row r="546" spans="1:33" ht="12" customHeight="1" x14ac:dyDescent="0.25">
      <c r="A546" s="209"/>
      <c r="B546" s="209"/>
      <c r="C546" s="209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  <c r="AA546" s="209"/>
      <c r="AB546" s="209"/>
      <c r="AC546" s="209"/>
      <c r="AD546" s="209"/>
      <c r="AE546" s="209"/>
      <c r="AF546" s="209"/>
      <c r="AG546" s="209"/>
    </row>
    <row r="547" spans="1:33" ht="12" customHeight="1" x14ac:dyDescent="0.25">
      <c r="A547" s="209"/>
      <c r="B547" s="209"/>
      <c r="C547" s="209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  <c r="AA547" s="209"/>
      <c r="AB547" s="209"/>
      <c r="AC547" s="209"/>
      <c r="AD547" s="209"/>
      <c r="AE547" s="209"/>
      <c r="AF547" s="209"/>
      <c r="AG547" s="209"/>
    </row>
    <row r="548" spans="1:33" ht="12" customHeight="1" x14ac:dyDescent="0.25">
      <c r="A548" s="209"/>
      <c r="B548" s="209"/>
      <c r="C548" s="209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  <c r="AA548" s="209"/>
      <c r="AB548" s="209"/>
      <c r="AC548" s="209"/>
      <c r="AD548" s="209"/>
      <c r="AE548" s="209"/>
      <c r="AF548" s="209"/>
      <c r="AG548" s="209"/>
    </row>
    <row r="549" spans="1:33" ht="12" customHeight="1" x14ac:dyDescent="0.25">
      <c r="A549" s="209"/>
      <c r="B549" s="209"/>
      <c r="C549" s="209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  <c r="AA549" s="209"/>
      <c r="AB549" s="209"/>
      <c r="AC549" s="209"/>
      <c r="AD549" s="209"/>
      <c r="AE549" s="209"/>
      <c r="AF549" s="209"/>
      <c r="AG549" s="209"/>
    </row>
    <row r="550" spans="1:33" ht="12" customHeight="1" x14ac:dyDescent="0.25">
      <c r="A550" s="209"/>
      <c r="B550" s="209"/>
      <c r="C550" s="209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  <c r="AA550" s="209"/>
      <c r="AB550" s="209"/>
      <c r="AC550" s="209"/>
      <c r="AD550" s="209"/>
      <c r="AE550" s="209"/>
      <c r="AF550" s="209"/>
      <c r="AG550" s="209"/>
    </row>
    <row r="551" spans="1:33" ht="12" customHeight="1" x14ac:dyDescent="0.25">
      <c r="A551" s="209"/>
      <c r="B551" s="209"/>
      <c r="C551" s="209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  <c r="AA551" s="209"/>
      <c r="AB551" s="209"/>
      <c r="AC551" s="209"/>
      <c r="AD551" s="209"/>
      <c r="AE551" s="209"/>
      <c r="AF551" s="209"/>
      <c r="AG551" s="209"/>
    </row>
    <row r="552" spans="1:33" ht="12" customHeight="1" x14ac:dyDescent="0.25">
      <c r="A552" s="209"/>
      <c r="B552" s="209"/>
      <c r="C552" s="209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  <c r="AA552" s="209"/>
      <c r="AB552" s="209"/>
      <c r="AC552" s="209"/>
      <c r="AD552" s="209"/>
      <c r="AE552" s="209"/>
      <c r="AF552" s="209"/>
      <c r="AG552" s="209"/>
    </row>
    <row r="553" spans="1:33" ht="12" customHeight="1" x14ac:dyDescent="0.25">
      <c r="A553" s="209"/>
      <c r="B553" s="209"/>
      <c r="C553" s="209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  <c r="AA553" s="209"/>
      <c r="AB553" s="209"/>
      <c r="AC553" s="209"/>
      <c r="AD553" s="209"/>
      <c r="AE553" s="209"/>
      <c r="AF553" s="209"/>
      <c r="AG553" s="209"/>
    </row>
    <row r="554" spans="1:33" ht="12" customHeight="1" x14ac:dyDescent="0.25">
      <c r="A554" s="209"/>
      <c r="B554" s="209"/>
      <c r="C554" s="209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  <c r="AA554" s="209"/>
      <c r="AB554" s="209"/>
      <c r="AC554" s="209"/>
      <c r="AD554" s="209"/>
      <c r="AE554" s="209"/>
      <c r="AF554" s="209"/>
      <c r="AG554" s="209"/>
    </row>
    <row r="555" spans="1:33" ht="12" customHeight="1" x14ac:dyDescent="0.25">
      <c r="A555" s="209"/>
      <c r="B555" s="209"/>
      <c r="C555" s="209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  <c r="AA555" s="209"/>
      <c r="AB555" s="209"/>
      <c r="AC555" s="209"/>
      <c r="AD555" s="209"/>
      <c r="AE555" s="209"/>
      <c r="AF555" s="209"/>
      <c r="AG555" s="209"/>
    </row>
    <row r="556" spans="1:33" ht="12" customHeight="1" x14ac:dyDescent="0.25">
      <c r="A556" s="209"/>
      <c r="B556" s="209"/>
      <c r="C556" s="209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  <c r="AA556" s="209"/>
      <c r="AB556" s="209"/>
      <c r="AC556" s="209"/>
      <c r="AD556" s="209"/>
      <c r="AE556" s="209"/>
      <c r="AF556" s="209"/>
      <c r="AG556" s="209"/>
    </row>
    <row r="557" spans="1:33" ht="12" customHeight="1" x14ac:dyDescent="0.25">
      <c r="A557" s="209"/>
      <c r="B557" s="209"/>
      <c r="C557" s="209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  <c r="AA557" s="209"/>
      <c r="AB557" s="209"/>
      <c r="AC557" s="209"/>
      <c r="AD557" s="209"/>
      <c r="AE557" s="209"/>
      <c r="AF557" s="209"/>
      <c r="AG557" s="209"/>
    </row>
    <row r="558" spans="1:33" ht="12" customHeight="1" x14ac:dyDescent="0.25">
      <c r="A558" s="209"/>
      <c r="B558" s="209"/>
      <c r="C558" s="209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  <c r="AA558" s="209"/>
      <c r="AB558" s="209"/>
      <c r="AC558" s="209"/>
      <c r="AD558" s="209"/>
      <c r="AE558" s="209"/>
      <c r="AF558" s="209"/>
      <c r="AG558" s="209"/>
    </row>
    <row r="559" spans="1:33" ht="12" customHeight="1" x14ac:dyDescent="0.25">
      <c r="A559" s="209"/>
      <c r="B559" s="209"/>
      <c r="C559" s="209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  <c r="AA559" s="209"/>
      <c r="AB559" s="209"/>
      <c r="AC559" s="209"/>
      <c r="AD559" s="209"/>
      <c r="AE559" s="209"/>
      <c r="AF559" s="209"/>
      <c r="AG559" s="209"/>
    </row>
    <row r="560" spans="1:33" ht="12" customHeight="1" x14ac:dyDescent="0.25">
      <c r="A560" s="209"/>
      <c r="B560" s="209"/>
      <c r="C560" s="209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  <c r="AA560" s="209"/>
      <c r="AB560" s="209"/>
      <c r="AC560" s="209"/>
      <c r="AD560" s="209"/>
      <c r="AE560" s="209"/>
      <c r="AF560" s="209"/>
      <c r="AG560" s="209"/>
    </row>
    <row r="561" spans="1:33" ht="12" customHeight="1" x14ac:dyDescent="0.25">
      <c r="A561" s="209"/>
      <c r="B561" s="209"/>
      <c r="C561" s="209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  <c r="AA561" s="209"/>
      <c r="AB561" s="209"/>
      <c r="AC561" s="209"/>
      <c r="AD561" s="209"/>
      <c r="AE561" s="209"/>
      <c r="AF561" s="209"/>
      <c r="AG561" s="209"/>
    </row>
    <row r="562" spans="1:33" ht="12" customHeight="1" x14ac:dyDescent="0.25">
      <c r="A562" s="209"/>
      <c r="B562" s="209"/>
      <c r="C562" s="209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  <c r="AA562" s="209"/>
      <c r="AB562" s="209"/>
      <c r="AC562" s="209"/>
      <c r="AD562" s="209"/>
      <c r="AE562" s="209"/>
      <c r="AF562" s="209"/>
      <c r="AG562" s="209"/>
    </row>
    <row r="563" spans="1:33" ht="12" customHeight="1" x14ac:dyDescent="0.25">
      <c r="A563" s="209"/>
      <c r="B563" s="209"/>
      <c r="C563" s="209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  <c r="AA563" s="209"/>
      <c r="AB563" s="209"/>
      <c r="AC563" s="209"/>
      <c r="AD563" s="209"/>
      <c r="AE563" s="209"/>
      <c r="AF563" s="209"/>
      <c r="AG563" s="209"/>
    </row>
    <row r="564" spans="1:33" ht="12" customHeight="1" x14ac:dyDescent="0.25">
      <c r="A564" s="209"/>
      <c r="B564" s="209"/>
      <c r="C564" s="209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  <c r="AA564" s="209"/>
      <c r="AB564" s="209"/>
      <c r="AC564" s="209"/>
      <c r="AD564" s="209"/>
      <c r="AE564" s="209"/>
      <c r="AF564" s="209"/>
      <c r="AG564" s="209"/>
    </row>
    <row r="565" spans="1:33" ht="12" customHeight="1" x14ac:dyDescent="0.25">
      <c r="A565" s="209"/>
      <c r="B565" s="209"/>
      <c r="C565" s="209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  <c r="AA565" s="209"/>
      <c r="AB565" s="209"/>
      <c r="AC565" s="209"/>
      <c r="AD565" s="209"/>
      <c r="AE565" s="209"/>
      <c r="AF565" s="209"/>
      <c r="AG565" s="209"/>
    </row>
    <row r="566" spans="1:33" ht="12" customHeight="1" x14ac:dyDescent="0.25">
      <c r="A566" s="209"/>
      <c r="B566" s="209"/>
      <c r="C566" s="209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  <c r="AA566" s="209"/>
      <c r="AB566" s="209"/>
      <c r="AC566" s="209"/>
      <c r="AD566" s="209"/>
      <c r="AE566" s="209"/>
      <c r="AF566" s="209"/>
      <c r="AG566" s="209"/>
    </row>
    <row r="567" spans="1:33" ht="12" customHeight="1" x14ac:dyDescent="0.25">
      <c r="A567" s="209"/>
      <c r="B567" s="209"/>
      <c r="C567" s="209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  <c r="AA567" s="209"/>
      <c r="AB567" s="209"/>
      <c r="AC567" s="209"/>
      <c r="AD567" s="209"/>
      <c r="AE567" s="209"/>
      <c r="AF567" s="209"/>
      <c r="AG567" s="209"/>
    </row>
    <row r="568" spans="1:33" ht="12" customHeight="1" x14ac:dyDescent="0.25">
      <c r="A568" s="209"/>
      <c r="B568" s="209"/>
      <c r="C568" s="209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  <c r="AA568" s="209"/>
      <c r="AB568" s="209"/>
      <c r="AC568" s="209"/>
      <c r="AD568" s="209"/>
      <c r="AE568" s="209"/>
      <c r="AF568" s="209"/>
      <c r="AG568" s="209"/>
    </row>
    <row r="569" spans="1:33" ht="12" customHeight="1" x14ac:dyDescent="0.25">
      <c r="A569" s="209"/>
      <c r="B569" s="209"/>
      <c r="C569" s="209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  <c r="AA569" s="209"/>
      <c r="AB569" s="209"/>
      <c r="AC569" s="209"/>
      <c r="AD569" s="209"/>
      <c r="AE569" s="209"/>
      <c r="AF569" s="209"/>
      <c r="AG569" s="209"/>
    </row>
    <row r="570" spans="1:33" ht="12" customHeight="1" x14ac:dyDescent="0.25">
      <c r="A570" s="209"/>
      <c r="B570" s="209"/>
      <c r="C570" s="209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  <c r="AA570" s="209"/>
      <c r="AB570" s="209"/>
      <c r="AC570" s="209"/>
      <c r="AD570" s="209"/>
      <c r="AE570" s="209"/>
      <c r="AF570" s="209"/>
      <c r="AG570" s="209"/>
    </row>
    <row r="571" spans="1:33" ht="12" customHeight="1" x14ac:dyDescent="0.25">
      <c r="A571" s="209"/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  <c r="AB571" s="209"/>
      <c r="AC571" s="209"/>
      <c r="AD571" s="209"/>
      <c r="AE571" s="209"/>
      <c r="AF571" s="209"/>
      <c r="AG571" s="209"/>
    </row>
    <row r="572" spans="1:33" ht="12" customHeight="1" x14ac:dyDescent="0.25">
      <c r="A572" s="209"/>
      <c r="B572" s="209"/>
      <c r="C572" s="209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  <c r="AA572" s="209"/>
      <c r="AB572" s="209"/>
      <c r="AC572" s="209"/>
      <c r="AD572" s="209"/>
      <c r="AE572" s="209"/>
      <c r="AF572" s="209"/>
      <c r="AG572" s="209"/>
    </row>
    <row r="573" spans="1:33" ht="12" customHeight="1" x14ac:dyDescent="0.25">
      <c r="A573" s="209"/>
      <c r="B573" s="209"/>
      <c r="C573" s="209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  <c r="AA573" s="209"/>
      <c r="AB573" s="209"/>
      <c r="AC573" s="209"/>
      <c r="AD573" s="209"/>
      <c r="AE573" s="209"/>
      <c r="AF573" s="209"/>
      <c r="AG573" s="209"/>
    </row>
    <row r="574" spans="1:33" ht="12" customHeight="1" x14ac:dyDescent="0.25">
      <c r="A574" s="209"/>
      <c r="B574" s="209"/>
      <c r="C574" s="209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  <c r="AA574" s="209"/>
      <c r="AB574" s="209"/>
      <c r="AC574" s="209"/>
      <c r="AD574" s="209"/>
      <c r="AE574" s="209"/>
      <c r="AF574" s="209"/>
      <c r="AG574" s="209"/>
    </row>
    <row r="575" spans="1:33" ht="12" customHeight="1" x14ac:dyDescent="0.25">
      <c r="A575" s="209"/>
      <c r="B575" s="209"/>
      <c r="C575" s="209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  <c r="AA575" s="209"/>
      <c r="AB575" s="209"/>
      <c r="AC575" s="209"/>
      <c r="AD575" s="209"/>
      <c r="AE575" s="209"/>
      <c r="AF575" s="209"/>
      <c r="AG575" s="209"/>
    </row>
    <row r="576" spans="1:33" ht="12" customHeight="1" x14ac:dyDescent="0.25">
      <c r="A576" s="209"/>
      <c r="B576" s="209"/>
      <c r="C576" s="209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  <c r="AA576" s="209"/>
      <c r="AB576" s="209"/>
      <c r="AC576" s="209"/>
      <c r="AD576" s="209"/>
      <c r="AE576" s="209"/>
      <c r="AF576" s="209"/>
      <c r="AG576" s="209"/>
    </row>
    <row r="577" spans="1:33" ht="12" customHeight="1" x14ac:dyDescent="0.25">
      <c r="A577" s="209"/>
      <c r="B577" s="209"/>
      <c r="C577" s="209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  <c r="AA577" s="209"/>
      <c r="AB577" s="209"/>
      <c r="AC577" s="209"/>
      <c r="AD577" s="209"/>
      <c r="AE577" s="209"/>
      <c r="AF577" s="209"/>
      <c r="AG577" s="209"/>
    </row>
    <row r="578" spans="1:33" ht="12" customHeight="1" x14ac:dyDescent="0.25">
      <c r="A578" s="209"/>
      <c r="B578" s="209"/>
      <c r="C578" s="209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  <c r="AA578" s="209"/>
      <c r="AB578" s="209"/>
      <c r="AC578" s="209"/>
      <c r="AD578" s="209"/>
      <c r="AE578" s="209"/>
      <c r="AF578" s="209"/>
      <c r="AG578" s="209"/>
    </row>
    <row r="579" spans="1:33" ht="12" customHeight="1" x14ac:dyDescent="0.25">
      <c r="A579" s="209"/>
      <c r="B579" s="209"/>
      <c r="C579" s="209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  <c r="AA579" s="209"/>
      <c r="AB579" s="209"/>
      <c r="AC579" s="209"/>
      <c r="AD579" s="209"/>
      <c r="AE579" s="209"/>
      <c r="AF579" s="209"/>
      <c r="AG579" s="209"/>
    </row>
    <row r="580" spans="1:33" ht="12" customHeight="1" x14ac:dyDescent="0.25">
      <c r="A580" s="209"/>
      <c r="B580" s="209"/>
      <c r="C580" s="209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  <c r="AA580" s="209"/>
      <c r="AB580" s="209"/>
      <c r="AC580" s="209"/>
      <c r="AD580" s="209"/>
      <c r="AE580" s="209"/>
      <c r="AF580" s="209"/>
      <c r="AG580" s="209"/>
    </row>
    <row r="581" spans="1:33" ht="12" customHeight="1" x14ac:dyDescent="0.25">
      <c r="A581" s="209"/>
      <c r="B581" s="209"/>
      <c r="C581" s="209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  <c r="AA581" s="209"/>
      <c r="AB581" s="209"/>
      <c r="AC581" s="209"/>
      <c r="AD581" s="209"/>
      <c r="AE581" s="209"/>
      <c r="AF581" s="209"/>
      <c r="AG581" s="209"/>
    </row>
    <row r="582" spans="1:33" ht="12" customHeight="1" x14ac:dyDescent="0.25">
      <c r="A582" s="209"/>
      <c r="B582" s="209"/>
      <c r="C582" s="209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  <c r="AA582" s="209"/>
      <c r="AB582" s="209"/>
      <c r="AC582" s="209"/>
      <c r="AD582" s="209"/>
      <c r="AE582" s="209"/>
      <c r="AF582" s="209"/>
      <c r="AG582" s="209"/>
    </row>
    <row r="583" spans="1:33" ht="12" customHeight="1" x14ac:dyDescent="0.25">
      <c r="A583" s="209"/>
      <c r="B583" s="209"/>
      <c r="C583" s="209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  <c r="AA583" s="209"/>
      <c r="AB583" s="209"/>
      <c r="AC583" s="209"/>
      <c r="AD583" s="209"/>
      <c r="AE583" s="209"/>
      <c r="AF583" s="209"/>
      <c r="AG583" s="209"/>
    </row>
    <row r="584" spans="1:33" ht="12" customHeight="1" x14ac:dyDescent="0.25">
      <c r="A584" s="209"/>
      <c r="B584" s="209"/>
      <c r="C584" s="209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  <c r="AA584" s="209"/>
      <c r="AB584" s="209"/>
      <c r="AC584" s="209"/>
      <c r="AD584" s="209"/>
      <c r="AE584" s="209"/>
      <c r="AF584" s="209"/>
      <c r="AG584" s="209"/>
    </row>
    <row r="585" spans="1:33" ht="12" customHeight="1" x14ac:dyDescent="0.25">
      <c r="A585" s="209"/>
      <c r="B585" s="209"/>
      <c r="C585" s="209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  <c r="AA585" s="209"/>
      <c r="AB585" s="209"/>
      <c r="AC585" s="209"/>
      <c r="AD585" s="209"/>
      <c r="AE585" s="209"/>
      <c r="AF585" s="209"/>
      <c r="AG585" s="209"/>
    </row>
    <row r="586" spans="1:33" ht="12" customHeight="1" x14ac:dyDescent="0.25">
      <c r="A586" s="209"/>
      <c r="B586" s="209"/>
      <c r="C586" s="209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  <c r="AA586" s="209"/>
      <c r="AB586" s="209"/>
      <c r="AC586" s="209"/>
      <c r="AD586" s="209"/>
      <c r="AE586" s="209"/>
      <c r="AF586" s="209"/>
      <c r="AG586" s="209"/>
    </row>
    <row r="587" spans="1:33" ht="12" customHeight="1" x14ac:dyDescent="0.25">
      <c r="A587" s="209"/>
      <c r="B587" s="209"/>
      <c r="C587" s="209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  <c r="AA587" s="209"/>
      <c r="AB587" s="209"/>
      <c r="AC587" s="209"/>
      <c r="AD587" s="209"/>
      <c r="AE587" s="209"/>
      <c r="AF587" s="209"/>
      <c r="AG587" s="209"/>
    </row>
    <row r="588" spans="1:33" ht="12" customHeight="1" x14ac:dyDescent="0.25">
      <c r="A588" s="209"/>
      <c r="B588" s="209"/>
      <c r="C588" s="209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  <c r="AA588" s="209"/>
      <c r="AB588" s="209"/>
      <c r="AC588" s="209"/>
      <c r="AD588" s="209"/>
      <c r="AE588" s="209"/>
      <c r="AF588" s="209"/>
      <c r="AG588" s="209"/>
    </row>
    <row r="589" spans="1:33" ht="12" customHeight="1" x14ac:dyDescent="0.25">
      <c r="A589" s="209"/>
      <c r="B589" s="209"/>
      <c r="C589" s="209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  <c r="AA589" s="209"/>
      <c r="AB589" s="209"/>
      <c r="AC589" s="209"/>
      <c r="AD589" s="209"/>
      <c r="AE589" s="209"/>
      <c r="AF589" s="209"/>
      <c r="AG589" s="209"/>
    </row>
    <row r="590" spans="1:33" ht="12" customHeight="1" x14ac:dyDescent="0.25">
      <c r="A590" s="209"/>
      <c r="B590" s="209"/>
      <c r="C590" s="209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  <c r="AA590" s="209"/>
      <c r="AB590" s="209"/>
      <c r="AC590" s="209"/>
      <c r="AD590" s="209"/>
      <c r="AE590" s="209"/>
      <c r="AF590" s="209"/>
      <c r="AG590" s="209"/>
    </row>
    <row r="591" spans="1:33" ht="12" customHeight="1" x14ac:dyDescent="0.25">
      <c r="A591" s="209"/>
      <c r="B591" s="209"/>
      <c r="C591" s="209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  <c r="AA591" s="209"/>
      <c r="AB591" s="209"/>
      <c r="AC591" s="209"/>
      <c r="AD591" s="209"/>
      <c r="AE591" s="209"/>
      <c r="AF591" s="209"/>
      <c r="AG591" s="209"/>
    </row>
    <row r="592" spans="1:33" ht="12" customHeight="1" x14ac:dyDescent="0.25">
      <c r="A592" s="209"/>
      <c r="B592" s="209"/>
      <c r="C592" s="209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  <c r="AA592" s="209"/>
      <c r="AB592" s="209"/>
      <c r="AC592" s="209"/>
      <c r="AD592" s="209"/>
      <c r="AE592" s="209"/>
      <c r="AF592" s="209"/>
      <c r="AG592" s="209"/>
    </row>
    <row r="593" spans="1:33" ht="12" customHeight="1" x14ac:dyDescent="0.25">
      <c r="A593" s="209"/>
      <c r="B593" s="209"/>
      <c r="C593" s="209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  <c r="AA593" s="209"/>
      <c r="AB593" s="209"/>
      <c r="AC593" s="209"/>
      <c r="AD593" s="209"/>
      <c r="AE593" s="209"/>
      <c r="AF593" s="209"/>
      <c r="AG593" s="209"/>
    </row>
    <row r="594" spans="1:33" ht="12" customHeight="1" x14ac:dyDescent="0.25">
      <c r="A594" s="209"/>
      <c r="B594" s="209"/>
      <c r="C594" s="209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  <c r="AA594" s="209"/>
      <c r="AB594" s="209"/>
      <c r="AC594" s="209"/>
      <c r="AD594" s="209"/>
      <c r="AE594" s="209"/>
      <c r="AF594" s="209"/>
      <c r="AG594" s="209"/>
    </row>
    <row r="595" spans="1:33" ht="12" customHeight="1" x14ac:dyDescent="0.25">
      <c r="A595" s="209"/>
      <c r="B595" s="209"/>
      <c r="C595" s="209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  <c r="AA595" s="209"/>
      <c r="AB595" s="209"/>
      <c r="AC595" s="209"/>
      <c r="AD595" s="209"/>
      <c r="AE595" s="209"/>
      <c r="AF595" s="209"/>
      <c r="AG595" s="209"/>
    </row>
    <row r="596" spans="1:33" ht="12" customHeight="1" x14ac:dyDescent="0.25">
      <c r="A596" s="209"/>
      <c r="B596" s="209"/>
      <c r="C596" s="209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  <c r="AA596" s="209"/>
      <c r="AB596" s="209"/>
      <c r="AC596" s="209"/>
      <c r="AD596" s="209"/>
      <c r="AE596" s="209"/>
      <c r="AF596" s="209"/>
      <c r="AG596" s="209"/>
    </row>
    <row r="597" spans="1:33" ht="12" customHeight="1" x14ac:dyDescent="0.25">
      <c r="A597" s="209"/>
      <c r="B597" s="209"/>
      <c r="C597" s="209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  <c r="AA597" s="209"/>
      <c r="AB597" s="209"/>
      <c r="AC597" s="209"/>
      <c r="AD597" s="209"/>
      <c r="AE597" s="209"/>
      <c r="AF597" s="209"/>
      <c r="AG597" s="209"/>
    </row>
    <row r="598" spans="1:33" ht="12" customHeight="1" x14ac:dyDescent="0.25">
      <c r="A598" s="209"/>
      <c r="B598" s="209"/>
      <c r="C598" s="209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  <c r="AA598" s="209"/>
      <c r="AB598" s="209"/>
      <c r="AC598" s="209"/>
      <c r="AD598" s="209"/>
      <c r="AE598" s="209"/>
      <c r="AF598" s="209"/>
      <c r="AG598" s="209"/>
    </row>
    <row r="599" spans="1:33" ht="12" customHeight="1" x14ac:dyDescent="0.25">
      <c r="A599" s="209"/>
      <c r="B599" s="209"/>
      <c r="C599" s="209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  <c r="AA599" s="209"/>
      <c r="AB599" s="209"/>
      <c r="AC599" s="209"/>
      <c r="AD599" s="209"/>
      <c r="AE599" s="209"/>
      <c r="AF599" s="209"/>
      <c r="AG599" s="209"/>
    </row>
    <row r="600" spans="1:33" ht="12" customHeight="1" x14ac:dyDescent="0.25">
      <c r="A600" s="209"/>
      <c r="B600" s="209"/>
      <c r="C600" s="209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  <c r="AA600" s="209"/>
      <c r="AB600" s="209"/>
      <c r="AC600" s="209"/>
      <c r="AD600" s="209"/>
      <c r="AE600" s="209"/>
      <c r="AF600" s="209"/>
      <c r="AG600" s="209"/>
    </row>
    <row r="601" spans="1:33" ht="12" customHeight="1" x14ac:dyDescent="0.25">
      <c r="A601" s="209"/>
      <c r="B601" s="209"/>
      <c r="C601" s="209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  <c r="AA601" s="209"/>
      <c r="AB601" s="209"/>
      <c r="AC601" s="209"/>
      <c r="AD601" s="209"/>
      <c r="AE601" s="209"/>
      <c r="AF601" s="209"/>
      <c r="AG601" s="209"/>
    </row>
    <row r="602" spans="1:33" ht="12" customHeight="1" x14ac:dyDescent="0.25">
      <c r="A602" s="209"/>
      <c r="B602" s="209"/>
      <c r="C602" s="209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  <c r="AA602" s="209"/>
      <c r="AB602" s="209"/>
      <c r="AC602" s="209"/>
      <c r="AD602" s="209"/>
      <c r="AE602" s="209"/>
      <c r="AF602" s="209"/>
      <c r="AG602" s="209"/>
    </row>
    <row r="603" spans="1:33" ht="12" customHeight="1" x14ac:dyDescent="0.25">
      <c r="A603" s="209"/>
      <c r="B603" s="209"/>
      <c r="C603" s="209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  <c r="AA603" s="209"/>
      <c r="AB603" s="209"/>
      <c r="AC603" s="209"/>
      <c r="AD603" s="209"/>
      <c r="AE603" s="209"/>
      <c r="AF603" s="209"/>
      <c r="AG603" s="209"/>
    </row>
    <row r="604" spans="1:33" ht="12" customHeight="1" x14ac:dyDescent="0.25">
      <c r="A604" s="209"/>
      <c r="B604" s="209"/>
      <c r="C604" s="209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  <c r="AA604" s="209"/>
      <c r="AB604" s="209"/>
      <c r="AC604" s="209"/>
      <c r="AD604" s="209"/>
      <c r="AE604" s="209"/>
      <c r="AF604" s="209"/>
      <c r="AG604" s="209"/>
    </row>
    <row r="605" spans="1:33" ht="12" customHeight="1" x14ac:dyDescent="0.25">
      <c r="A605" s="209"/>
      <c r="B605" s="209"/>
      <c r="C605" s="209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  <c r="AA605" s="209"/>
      <c r="AB605" s="209"/>
      <c r="AC605" s="209"/>
      <c r="AD605" s="209"/>
      <c r="AE605" s="209"/>
      <c r="AF605" s="209"/>
      <c r="AG605" s="209"/>
    </row>
    <row r="606" spans="1:33" ht="12" customHeight="1" x14ac:dyDescent="0.25">
      <c r="A606" s="209"/>
      <c r="B606" s="209"/>
      <c r="C606" s="209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  <c r="AA606" s="209"/>
      <c r="AB606" s="209"/>
      <c r="AC606" s="209"/>
      <c r="AD606" s="209"/>
      <c r="AE606" s="209"/>
      <c r="AF606" s="209"/>
      <c r="AG606" s="209"/>
    </row>
    <row r="607" spans="1:33" ht="12" customHeight="1" x14ac:dyDescent="0.25">
      <c r="A607" s="209"/>
      <c r="B607" s="209"/>
      <c r="C607" s="209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  <c r="AA607" s="209"/>
      <c r="AB607" s="209"/>
      <c r="AC607" s="209"/>
      <c r="AD607" s="209"/>
      <c r="AE607" s="209"/>
      <c r="AF607" s="209"/>
      <c r="AG607" s="209"/>
    </row>
    <row r="608" spans="1:33" ht="12" customHeight="1" x14ac:dyDescent="0.25">
      <c r="A608" s="209"/>
      <c r="B608" s="209"/>
      <c r="C608" s="209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  <c r="AA608" s="209"/>
      <c r="AB608" s="209"/>
      <c r="AC608" s="209"/>
      <c r="AD608" s="209"/>
      <c r="AE608" s="209"/>
      <c r="AF608" s="209"/>
      <c r="AG608" s="209"/>
    </row>
    <row r="609" spans="1:33" ht="12" customHeight="1" x14ac:dyDescent="0.25">
      <c r="A609" s="209"/>
      <c r="B609" s="209"/>
      <c r="C609" s="209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  <c r="AA609" s="209"/>
      <c r="AB609" s="209"/>
      <c r="AC609" s="209"/>
      <c r="AD609" s="209"/>
      <c r="AE609" s="209"/>
      <c r="AF609" s="209"/>
      <c r="AG609" s="209"/>
    </row>
    <row r="610" spans="1:33" ht="12" customHeight="1" x14ac:dyDescent="0.25">
      <c r="A610" s="209"/>
      <c r="B610" s="209"/>
      <c r="C610" s="209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  <c r="AA610" s="209"/>
      <c r="AB610" s="209"/>
      <c r="AC610" s="209"/>
      <c r="AD610" s="209"/>
      <c r="AE610" s="209"/>
      <c r="AF610" s="209"/>
      <c r="AG610" s="209"/>
    </row>
    <row r="611" spans="1:33" ht="12" customHeight="1" x14ac:dyDescent="0.25">
      <c r="A611" s="209"/>
      <c r="B611" s="209"/>
      <c r="C611" s="209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  <c r="AA611" s="209"/>
      <c r="AB611" s="209"/>
      <c r="AC611" s="209"/>
      <c r="AD611" s="209"/>
      <c r="AE611" s="209"/>
      <c r="AF611" s="209"/>
      <c r="AG611" s="209"/>
    </row>
    <row r="612" spans="1:33" ht="12" customHeight="1" x14ac:dyDescent="0.25">
      <c r="A612" s="209"/>
      <c r="B612" s="209"/>
      <c r="C612" s="209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  <c r="AA612" s="209"/>
      <c r="AB612" s="209"/>
      <c r="AC612" s="209"/>
      <c r="AD612" s="209"/>
      <c r="AE612" s="209"/>
      <c r="AF612" s="209"/>
      <c r="AG612" s="209"/>
    </row>
    <row r="613" spans="1:33" ht="12" customHeight="1" x14ac:dyDescent="0.25">
      <c r="A613" s="209"/>
      <c r="B613" s="209"/>
      <c r="C613" s="209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  <c r="AA613" s="209"/>
      <c r="AB613" s="209"/>
      <c r="AC613" s="209"/>
      <c r="AD613" s="209"/>
      <c r="AE613" s="209"/>
      <c r="AF613" s="209"/>
      <c r="AG613" s="209"/>
    </row>
    <row r="614" spans="1:33" ht="12" customHeight="1" x14ac:dyDescent="0.25">
      <c r="A614" s="209"/>
      <c r="B614" s="209"/>
      <c r="C614" s="209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  <c r="AA614" s="209"/>
      <c r="AB614" s="209"/>
      <c r="AC614" s="209"/>
      <c r="AD614" s="209"/>
      <c r="AE614" s="209"/>
      <c r="AF614" s="209"/>
      <c r="AG614" s="209"/>
    </row>
    <row r="615" spans="1:33" ht="12" customHeight="1" x14ac:dyDescent="0.25">
      <c r="A615" s="209"/>
      <c r="B615" s="209"/>
      <c r="C615" s="209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  <c r="AA615" s="209"/>
      <c r="AB615" s="209"/>
      <c r="AC615" s="209"/>
      <c r="AD615" s="209"/>
      <c r="AE615" s="209"/>
      <c r="AF615" s="209"/>
      <c r="AG615" s="209"/>
    </row>
    <row r="616" spans="1:33" ht="12" customHeight="1" x14ac:dyDescent="0.25">
      <c r="A616" s="209"/>
      <c r="B616" s="209"/>
      <c r="C616" s="209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  <c r="AA616" s="209"/>
      <c r="AB616" s="209"/>
      <c r="AC616" s="209"/>
      <c r="AD616" s="209"/>
      <c r="AE616" s="209"/>
      <c r="AF616" s="209"/>
      <c r="AG616" s="209"/>
    </row>
    <row r="617" spans="1:33" ht="12" customHeight="1" x14ac:dyDescent="0.25">
      <c r="A617" s="209"/>
      <c r="B617" s="209"/>
      <c r="C617" s="209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  <c r="AA617" s="209"/>
      <c r="AB617" s="209"/>
      <c r="AC617" s="209"/>
      <c r="AD617" s="209"/>
      <c r="AE617" s="209"/>
      <c r="AF617" s="209"/>
      <c r="AG617" s="209"/>
    </row>
    <row r="618" spans="1:33" ht="12" customHeight="1" x14ac:dyDescent="0.25">
      <c r="A618" s="209"/>
      <c r="B618" s="209"/>
      <c r="C618" s="209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  <c r="AA618" s="209"/>
      <c r="AB618" s="209"/>
      <c r="AC618" s="209"/>
      <c r="AD618" s="209"/>
      <c r="AE618" s="209"/>
      <c r="AF618" s="209"/>
      <c r="AG618" s="209"/>
    </row>
    <row r="619" spans="1:33" ht="12" customHeight="1" x14ac:dyDescent="0.25">
      <c r="A619" s="209"/>
      <c r="B619" s="209"/>
      <c r="C619" s="209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  <c r="AA619" s="209"/>
      <c r="AB619" s="209"/>
      <c r="AC619" s="209"/>
      <c r="AD619" s="209"/>
      <c r="AE619" s="209"/>
      <c r="AF619" s="209"/>
      <c r="AG619" s="209"/>
    </row>
    <row r="620" spans="1:33" ht="12" customHeight="1" x14ac:dyDescent="0.25">
      <c r="A620" s="209"/>
      <c r="B620" s="209"/>
      <c r="C620" s="209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  <c r="AA620" s="209"/>
      <c r="AB620" s="209"/>
      <c r="AC620" s="209"/>
      <c r="AD620" s="209"/>
      <c r="AE620" s="209"/>
      <c r="AF620" s="209"/>
      <c r="AG620" s="209"/>
    </row>
    <row r="621" spans="1:33" ht="12" customHeight="1" x14ac:dyDescent="0.25">
      <c r="A621" s="209"/>
      <c r="B621" s="209"/>
      <c r="C621" s="209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  <c r="AA621" s="209"/>
      <c r="AB621" s="209"/>
      <c r="AC621" s="209"/>
      <c r="AD621" s="209"/>
      <c r="AE621" s="209"/>
      <c r="AF621" s="209"/>
      <c r="AG621" s="209"/>
    </row>
    <row r="622" spans="1:33" ht="12" customHeight="1" x14ac:dyDescent="0.25">
      <c r="A622" s="209"/>
      <c r="B622" s="209"/>
      <c r="C622" s="209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  <c r="AA622" s="209"/>
      <c r="AB622" s="209"/>
      <c r="AC622" s="209"/>
      <c r="AD622" s="209"/>
      <c r="AE622" s="209"/>
      <c r="AF622" s="209"/>
      <c r="AG622" s="209"/>
    </row>
    <row r="623" spans="1:33" ht="12" customHeight="1" x14ac:dyDescent="0.25">
      <c r="A623" s="209"/>
      <c r="B623" s="209"/>
      <c r="C623" s="209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  <c r="AA623" s="209"/>
      <c r="AB623" s="209"/>
      <c r="AC623" s="209"/>
      <c r="AD623" s="209"/>
      <c r="AE623" s="209"/>
      <c r="AF623" s="209"/>
      <c r="AG623" s="209"/>
    </row>
    <row r="624" spans="1:33" ht="12" customHeight="1" x14ac:dyDescent="0.25">
      <c r="A624" s="209"/>
      <c r="B624" s="209"/>
      <c r="C624" s="209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  <c r="AA624" s="209"/>
      <c r="AB624" s="209"/>
      <c r="AC624" s="209"/>
      <c r="AD624" s="209"/>
      <c r="AE624" s="209"/>
      <c r="AF624" s="209"/>
      <c r="AG624" s="209"/>
    </row>
    <row r="625" spans="1:33" ht="12" customHeight="1" x14ac:dyDescent="0.25">
      <c r="A625" s="209"/>
      <c r="B625" s="209"/>
      <c r="C625" s="209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  <c r="AA625" s="209"/>
      <c r="AB625" s="209"/>
      <c r="AC625" s="209"/>
      <c r="AD625" s="209"/>
      <c r="AE625" s="209"/>
      <c r="AF625" s="209"/>
      <c r="AG625" s="209"/>
    </row>
    <row r="626" spans="1:33" ht="12" customHeight="1" x14ac:dyDescent="0.25">
      <c r="A626" s="209"/>
      <c r="B626" s="209"/>
      <c r="C626" s="209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  <c r="AA626" s="209"/>
      <c r="AB626" s="209"/>
      <c r="AC626" s="209"/>
      <c r="AD626" s="209"/>
      <c r="AE626" s="209"/>
      <c r="AF626" s="209"/>
      <c r="AG626" s="209"/>
    </row>
    <row r="627" spans="1:33" ht="12" customHeight="1" x14ac:dyDescent="0.25">
      <c r="A627" s="209"/>
      <c r="B627" s="209"/>
      <c r="C627" s="209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  <c r="AA627" s="209"/>
      <c r="AB627" s="209"/>
      <c r="AC627" s="209"/>
      <c r="AD627" s="209"/>
      <c r="AE627" s="209"/>
      <c r="AF627" s="209"/>
      <c r="AG627" s="209"/>
    </row>
    <row r="628" spans="1:33" ht="12" customHeight="1" x14ac:dyDescent="0.25">
      <c r="A628" s="209"/>
      <c r="B628" s="209"/>
      <c r="C628" s="209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  <c r="AA628" s="209"/>
      <c r="AB628" s="209"/>
      <c r="AC628" s="209"/>
      <c r="AD628" s="209"/>
      <c r="AE628" s="209"/>
      <c r="AF628" s="209"/>
      <c r="AG628" s="209"/>
    </row>
    <row r="629" spans="1:33" ht="12" customHeight="1" x14ac:dyDescent="0.25">
      <c r="A629" s="209"/>
      <c r="B629" s="209"/>
      <c r="C629" s="209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  <c r="AA629" s="209"/>
      <c r="AB629" s="209"/>
      <c r="AC629" s="209"/>
      <c r="AD629" s="209"/>
      <c r="AE629" s="209"/>
      <c r="AF629" s="209"/>
      <c r="AG629" s="209"/>
    </row>
    <row r="630" spans="1:33" ht="12" customHeight="1" x14ac:dyDescent="0.25">
      <c r="A630" s="209"/>
      <c r="B630" s="209"/>
      <c r="C630" s="209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  <c r="AA630" s="209"/>
      <c r="AB630" s="209"/>
      <c r="AC630" s="209"/>
      <c r="AD630" s="209"/>
      <c r="AE630" s="209"/>
      <c r="AF630" s="209"/>
      <c r="AG630" s="209"/>
    </row>
    <row r="631" spans="1:33" ht="12" customHeight="1" x14ac:dyDescent="0.25">
      <c r="A631" s="209"/>
      <c r="B631" s="209"/>
      <c r="C631" s="209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  <c r="AA631" s="209"/>
      <c r="AB631" s="209"/>
      <c r="AC631" s="209"/>
      <c r="AD631" s="209"/>
      <c r="AE631" s="209"/>
      <c r="AF631" s="209"/>
      <c r="AG631" s="209"/>
    </row>
    <row r="632" spans="1:33" ht="12" customHeight="1" x14ac:dyDescent="0.25">
      <c r="A632" s="209"/>
      <c r="B632" s="209"/>
      <c r="C632" s="209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  <c r="AA632" s="209"/>
      <c r="AB632" s="209"/>
      <c r="AC632" s="209"/>
      <c r="AD632" s="209"/>
      <c r="AE632" s="209"/>
      <c r="AF632" s="209"/>
      <c r="AG632" s="209"/>
    </row>
    <row r="633" spans="1:33" ht="12" customHeight="1" x14ac:dyDescent="0.25">
      <c r="A633" s="209"/>
      <c r="B633" s="209"/>
      <c r="C633" s="209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  <c r="AA633" s="209"/>
      <c r="AB633" s="209"/>
      <c r="AC633" s="209"/>
      <c r="AD633" s="209"/>
      <c r="AE633" s="209"/>
      <c r="AF633" s="209"/>
      <c r="AG633" s="209"/>
    </row>
    <row r="634" spans="1:33" ht="12" customHeight="1" x14ac:dyDescent="0.25">
      <c r="A634" s="209"/>
      <c r="B634" s="209"/>
      <c r="C634" s="209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  <c r="AA634" s="209"/>
      <c r="AB634" s="209"/>
      <c r="AC634" s="209"/>
      <c r="AD634" s="209"/>
      <c r="AE634" s="209"/>
      <c r="AF634" s="209"/>
      <c r="AG634" s="209"/>
    </row>
    <row r="635" spans="1:33" ht="12" customHeight="1" x14ac:dyDescent="0.25">
      <c r="A635" s="209"/>
      <c r="B635" s="209"/>
      <c r="C635" s="209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  <c r="AA635" s="209"/>
      <c r="AB635" s="209"/>
      <c r="AC635" s="209"/>
      <c r="AD635" s="209"/>
      <c r="AE635" s="209"/>
      <c r="AF635" s="209"/>
      <c r="AG635" s="209"/>
    </row>
    <row r="636" spans="1:33" ht="12" customHeight="1" x14ac:dyDescent="0.25">
      <c r="A636" s="209"/>
      <c r="B636" s="209"/>
      <c r="C636" s="209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  <c r="AA636" s="209"/>
      <c r="AB636" s="209"/>
      <c r="AC636" s="209"/>
      <c r="AD636" s="209"/>
      <c r="AE636" s="209"/>
      <c r="AF636" s="209"/>
      <c r="AG636" s="209"/>
    </row>
    <row r="637" spans="1:33" ht="12" customHeight="1" x14ac:dyDescent="0.25">
      <c r="A637" s="209"/>
      <c r="B637" s="209"/>
      <c r="C637" s="209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  <c r="AA637" s="209"/>
      <c r="AB637" s="209"/>
      <c r="AC637" s="209"/>
      <c r="AD637" s="209"/>
      <c r="AE637" s="209"/>
      <c r="AF637" s="209"/>
      <c r="AG637" s="209"/>
    </row>
    <row r="638" spans="1:33" ht="12" customHeight="1" x14ac:dyDescent="0.25">
      <c r="A638" s="209"/>
      <c r="B638" s="209"/>
      <c r="C638" s="209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  <c r="AA638" s="209"/>
      <c r="AB638" s="209"/>
      <c r="AC638" s="209"/>
      <c r="AD638" s="209"/>
      <c r="AE638" s="209"/>
      <c r="AF638" s="209"/>
      <c r="AG638" s="209"/>
    </row>
    <row r="639" spans="1:33" ht="12" customHeight="1" x14ac:dyDescent="0.25">
      <c r="A639" s="209"/>
      <c r="B639" s="209"/>
      <c r="C639" s="209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  <c r="AA639" s="209"/>
      <c r="AB639" s="209"/>
      <c r="AC639" s="209"/>
      <c r="AD639" s="209"/>
      <c r="AE639" s="209"/>
      <c r="AF639" s="209"/>
      <c r="AG639" s="209"/>
    </row>
    <row r="640" spans="1:33" ht="12" customHeight="1" x14ac:dyDescent="0.25">
      <c r="A640" s="209"/>
      <c r="B640" s="209"/>
      <c r="C640" s="209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  <c r="AA640" s="209"/>
      <c r="AB640" s="209"/>
      <c r="AC640" s="209"/>
      <c r="AD640" s="209"/>
      <c r="AE640" s="209"/>
      <c r="AF640" s="209"/>
      <c r="AG640" s="209"/>
    </row>
    <row r="641" spans="1:33" ht="12" customHeight="1" x14ac:dyDescent="0.25">
      <c r="A641" s="209"/>
      <c r="B641" s="209"/>
      <c r="C641" s="209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  <c r="AA641" s="209"/>
      <c r="AB641" s="209"/>
      <c r="AC641" s="209"/>
      <c r="AD641" s="209"/>
      <c r="AE641" s="209"/>
      <c r="AF641" s="209"/>
      <c r="AG641" s="209"/>
    </row>
    <row r="642" spans="1:33" ht="12" customHeight="1" x14ac:dyDescent="0.25">
      <c r="A642" s="209"/>
      <c r="B642" s="209"/>
      <c r="C642" s="209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  <c r="AA642" s="209"/>
      <c r="AB642" s="209"/>
      <c r="AC642" s="209"/>
      <c r="AD642" s="209"/>
      <c r="AE642" s="209"/>
      <c r="AF642" s="209"/>
      <c r="AG642" s="209"/>
    </row>
    <row r="643" spans="1:33" ht="12" customHeight="1" x14ac:dyDescent="0.25">
      <c r="A643" s="209"/>
      <c r="B643" s="209"/>
      <c r="C643" s="209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  <c r="AA643" s="209"/>
      <c r="AB643" s="209"/>
      <c r="AC643" s="209"/>
      <c r="AD643" s="209"/>
      <c r="AE643" s="209"/>
      <c r="AF643" s="209"/>
      <c r="AG643" s="209"/>
    </row>
    <row r="644" spans="1:33" ht="12" customHeight="1" x14ac:dyDescent="0.25">
      <c r="A644" s="209"/>
      <c r="B644" s="209"/>
      <c r="C644" s="209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  <c r="AA644" s="209"/>
      <c r="AB644" s="209"/>
      <c r="AC644" s="209"/>
      <c r="AD644" s="209"/>
      <c r="AE644" s="209"/>
      <c r="AF644" s="209"/>
      <c r="AG644" s="209"/>
    </row>
    <row r="645" spans="1:33" ht="12" customHeight="1" x14ac:dyDescent="0.25">
      <c r="A645" s="209"/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  <c r="AA645" s="209"/>
      <c r="AB645" s="209"/>
      <c r="AC645" s="209"/>
      <c r="AD645" s="209"/>
      <c r="AE645" s="209"/>
      <c r="AF645" s="209"/>
      <c r="AG645" s="209"/>
    </row>
    <row r="646" spans="1:33" ht="12" customHeight="1" x14ac:dyDescent="0.25">
      <c r="A646" s="209"/>
      <c r="B646" s="209"/>
      <c r="C646" s="209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  <c r="AA646" s="209"/>
      <c r="AB646" s="209"/>
      <c r="AC646" s="209"/>
      <c r="AD646" s="209"/>
      <c r="AE646" s="209"/>
      <c r="AF646" s="209"/>
      <c r="AG646" s="209"/>
    </row>
    <row r="647" spans="1:33" ht="12" customHeight="1" x14ac:dyDescent="0.25">
      <c r="A647" s="209"/>
      <c r="B647" s="209"/>
      <c r="C647" s="209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  <c r="AA647" s="209"/>
      <c r="AB647" s="209"/>
      <c r="AC647" s="209"/>
      <c r="AD647" s="209"/>
      <c r="AE647" s="209"/>
      <c r="AF647" s="209"/>
      <c r="AG647" s="209"/>
    </row>
    <row r="648" spans="1:33" ht="12" customHeight="1" x14ac:dyDescent="0.25">
      <c r="A648" s="209"/>
      <c r="B648" s="209"/>
      <c r="C648" s="209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  <c r="AA648" s="209"/>
      <c r="AB648" s="209"/>
      <c r="AC648" s="209"/>
      <c r="AD648" s="209"/>
      <c r="AE648" s="209"/>
      <c r="AF648" s="209"/>
      <c r="AG648" s="209"/>
    </row>
    <row r="649" spans="1:33" ht="12" customHeight="1" x14ac:dyDescent="0.25">
      <c r="A649" s="209"/>
      <c r="B649" s="209"/>
      <c r="C649" s="209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  <c r="AA649" s="209"/>
      <c r="AB649" s="209"/>
      <c r="AC649" s="209"/>
      <c r="AD649" s="209"/>
      <c r="AE649" s="209"/>
      <c r="AF649" s="209"/>
      <c r="AG649" s="209"/>
    </row>
    <row r="650" spans="1:33" ht="12" customHeight="1" x14ac:dyDescent="0.25">
      <c r="A650" s="209"/>
      <c r="B650" s="209"/>
      <c r="C650" s="209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  <c r="AA650" s="209"/>
      <c r="AB650" s="209"/>
      <c r="AC650" s="209"/>
      <c r="AD650" s="209"/>
      <c r="AE650" s="209"/>
      <c r="AF650" s="209"/>
      <c r="AG650" s="209"/>
    </row>
    <row r="651" spans="1:33" ht="12" customHeight="1" x14ac:dyDescent="0.25">
      <c r="A651" s="209"/>
      <c r="B651" s="209"/>
      <c r="C651" s="209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  <c r="AA651" s="209"/>
      <c r="AB651" s="209"/>
      <c r="AC651" s="209"/>
      <c r="AD651" s="209"/>
      <c r="AE651" s="209"/>
      <c r="AF651" s="209"/>
      <c r="AG651" s="209"/>
    </row>
    <row r="652" spans="1:33" ht="12" customHeight="1" x14ac:dyDescent="0.25">
      <c r="A652" s="209"/>
      <c r="B652" s="209"/>
      <c r="C652" s="209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  <c r="AA652" s="209"/>
      <c r="AB652" s="209"/>
      <c r="AC652" s="209"/>
      <c r="AD652" s="209"/>
      <c r="AE652" s="209"/>
      <c r="AF652" s="209"/>
      <c r="AG652" s="209"/>
    </row>
    <row r="653" spans="1:33" ht="12" customHeight="1" x14ac:dyDescent="0.25">
      <c r="A653" s="209"/>
      <c r="B653" s="209"/>
      <c r="C653" s="209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  <c r="AA653" s="209"/>
      <c r="AB653" s="209"/>
      <c r="AC653" s="209"/>
      <c r="AD653" s="209"/>
      <c r="AE653" s="209"/>
      <c r="AF653" s="209"/>
      <c r="AG653" s="209"/>
    </row>
    <row r="654" spans="1:33" ht="12" customHeight="1" x14ac:dyDescent="0.25">
      <c r="A654" s="209"/>
      <c r="B654" s="209"/>
      <c r="C654" s="209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  <c r="AA654" s="209"/>
      <c r="AB654" s="209"/>
      <c r="AC654" s="209"/>
      <c r="AD654" s="209"/>
      <c r="AE654" s="209"/>
      <c r="AF654" s="209"/>
      <c r="AG654" s="209"/>
    </row>
    <row r="655" spans="1:33" ht="12" customHeight="1" x14ac:dyDescent="0.25">
      <c r="A655" s="209"/>
      <c r="B655" s="209"/>
      <c r="C655" s="209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  <c r="AA655" s="209"/>
      <c r="AB655" s="209"/>
      <c r="AC655" s="209"/>
      <c r="AD655" s="209"/>
      <c r="AE655" s="209"/>
      <c r="AF655" s="209"/>
      <c r="AG655" s="209"/>
    </row>
    <row r="656" spans="1:33" ht="12" customHeight="1" x14ac:dyDescent="0.25">
      <c r="A656" s="209"/>
      <c r="B656" s="209"/>
      <c r="C656" s="209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  <c r="AA656" s="209"/>
      <c r="AB656" s="209"/>
      <c r="AC656" s="209"/>
      <c r="AD656" s="209"/>
      <c r="AE656" s="209"/>
      <c r="AF656" s="209"/>
      <c r="AG656" s="209"/>
    </row>
    <row r="657" spans="1:33" ht="12" customHeight="1" x14ac:dyDescent="0.25">
      <c r="A657" s="209"/>
      <c r="B657" s="209"/>
      <c r="C657" s="209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  <c r="AA657" s="209"/>
      <c r="AB657" s="209"/>
      <c r="AC657" s="209"/>
      <c r="AD657" s="209"/>
      <c r="AE657" s="209"/>
      <c r="AF657" s="209"/>
      <c r="AG657" s="209"/>
    </row>
    <row r="658" spans="1:33" ht="12" customHeight="1" x14ac:dyDescent="0.25">
      <c r="A658" s="209"/>
      <c r="B658" s="209"/>
      <c r="C658" s="209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  <c r="AA658" s="209"/>
      <c r="AB658" s="209"/>
      <c r="AC658" s="209"/>
      <c r="AD658" s="209"/>
      <c r="AE658" s="209"/>
      <c r="AF658" s="209"/>
      <c r="AG658" s="209"/>
    </row>
    <row r="659" spans="1:33" ht="12" customHeight="1" x14ac:dyDescent="0.25">
      <c r="A659" s="209"/>
      <c r="B659" s="209"/>
      <c r="C659" s="209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  <c r="AA659" s="209"/>
      <c r="AB659" s="209"/>
      <c r="AC659" s="209"/>
      <c r="AD659" s="209"/>
      <c r="AE659" s="209"/>
      <c r="AF659" s="209"/>
      <c r="AG659" s="209"/>
    </row>
    <row r="660" spans="1:33" ht="12" customHeight="1" x14ac:dyDescent="0.25">
      <c r="A660" s="209"/>
      <c r="B660" s="209"/>
      <c r="C660" s="209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  <c r="AA660" s="209"/>
      <c r="AB660" s="209"/>
      <c r="AC660" s="209"/>
      <c r="AD660" s="209"/>
      <c r="AE660" s="209"/>
      <c r="AF660" s="209"/>
      <c r="AG660" s="209"/>
    </row>
    <row r="661" spans="1:33" ht="12" customHeight="1" x14ac:dyDescent="0.25">
      <c r="A661" s="209"/>
      <c r="B661" s="209"/>
      <c r="C661" s="209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  <c r="AA661" s="209"/>
      <c r="AB661" s="209"/>
      <c r="AC661" s="209"/>
      <c r="AD661" s="209"/>
      <c r="AE661" s="209"/>
      <c r="AF661" s="209"/>
      <c r="AG661" s="209"/>
    </row>
    <row r="662" spans="1:33" ht="12" customHeight="1" x14ac:dyDescent="0.25">
      <c r="A662" s="209"/>
      <c r="B662" s="209"/>
      <c r="C662" s="209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  <c r="AA662" s="209"/>
      <c r="AB662" s="209"/>
      <c r="AC662" s="209"/>
      <c r="AD662" s="209"/>
      <c r="AE662" s="209"/>
      <c r="AF662" s="209"/>
      <c r="AG662" s="209"/>
    </row>
    <row r="663" spans="1:33" ht="12" customHeight="1" x14ac:dyDescent="0.25">
      <c r="A663" s="209"/>
      <c r="B663" s="209"/>
      <c r="C663" s="209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  <c r="AA663" s="209"/>
      <c r="AB663" s="209"/>
      <c r="AC663" s="209"/>
      <c r="AD663" s="209"/>
      <c r="AE663" s="209"/>
      <c r="AF663" s="209"/>
      <c r="AG663" s="209"/>
    </row>
    <row r="664" spans="1:33" ht="12" customHeight="1" x14ac:dyDescent="0.25">
      <c r="A664" s="209"/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  <c r="AA664" s="209"/>
      <c r="AB664" s="209"/>
      <c r="AC664" s="209"/>
      <c r="AD664" s="209"/>
      <c r="AE664" s="209"/>
      <c r="AF664" s="209"/>
      <c r="AG664" s="209"/>
    </row>
    <row r="665" spans="1:33" ht="12" customHeight="1" x14ac:dyDescent="0.25">
      <c r="A665" s="209"/>
      <c r="B665" s="209"/>
      <c r="C665" s="209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  <c r="AA665" s="209"/>
      <c r="AB665" s="209"/>
      <c r="AC665" s="209"/>
      <c r="AD665" s="209"/>
      <c r="AE665" s="209"/>
      <c r="AF665" s="209"/>
      <c r="AG665" s="209"/>
    </row>
    <row r="666" spans="1:33" ht="12" customHeight="1" x14ac:dyDescent="0.25">
      <c r="A666" s="209"/>
      <c r="B666" s="209"/>
      <c r="C666" s="209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  <c r="AA666" s="209"/>
      <c r="AB666" s="209"/>
      <c r="AC666" s="209"/>
      <c r="AD666" s="209"/>
      <c r="AE666" s="209"/>
      <c r="AF666" s="209"/>
      <c r="AG666" s="209"/>
    </row>
    <row r="667" spans="1:33" ht="12" customHeight="1" x14ac:dyDescent="0.25">
      <c r="A667" s="209"/>
      <c r="B667" s="209"/>
      <c r="C667" s="209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  <c r="AA667" s="209"/>
      <c r="AB667" s="209"/>
      <c r="AC667" s="209"/>
      <c r="AD667" s="209"/>
      <c r="AE667" s="209"/>
      <c r="AF667" s="209"/>
      <c r="AG667" s="209"/>
    </row>
    <row r="668" spans="1:33" ht="12" customHeight="1" x14ac:dyDescent="0.25">
      <c r="A668" s="209"/>
      <c r="B668" s="209"/>
      <c r="C668" s="209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  <c r="AA668" s="209"/>
      <c r="AB668" s="209"/>
      <c r="AC668" s="209"/>
      <c r="AD668" s="209"/>
      <c r="AE668" s="209"/>
      <c r="AF668" s="209"/>
      <c r="AG668" s="209"/>
    </row>
    <row r="669" spans="1:33" ht="12" customHeight="1" x14ac:dyDescent="0.25">
      <c r="A669" s="209"/>
      <c r="B669" s="209"/>
      <c r="C669" s="209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  <c r="AA669" s="209"/>
      <c r="AB669" s="209"/>
      <c r="AC669" s="209"/>
      <c r="AD669" s="209"/>
      <c r="AE669" s="209"/>
      <c r="AF669" s="209"/>
      <c r="AG669" s="209"/>
    </row>
    <row r="670" spans="1:33" ht="12" customHeight="1" x14ac:dyDescent="0.25">
      <c r="A670" s="209"/>
      <c r="B670" s="209"/>
      <c r="C670" s="209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  <c r="AA670" s="209"/>
      <c r="AB670" s="209"/>
      <c r="AC670" s="209"/>
      <c r="AD670" s="209"/>
      <c r="AE670" s="209"/>
      <c r="AF670" s="209"/>
      <c r="AG670" s="209"/>
    </row>
    <row r="671" spans="1:33" ht="12" customHeight="1" x14ac:dyDescent="0.25">
      <c r="A671" s="209"/>
      <c r="B671" s="209"/>
      <c r="C671" s="209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  <c r="AA671" s="209"/>
      <c r="AB671" s="209"/>
      <c r="AC671" s="209"/>
      <c r="AD671" s="209"/>
      <c r="AE671" s="209"/>
      <c r="AF671" s="209"/>
      <c r="AG671" s="209"/>
    </row>
    <row r="672" spans="1:33" ht="12" customHeight="1" x14ac:dyDescent="0.25">
      <c r="A672" s="209"/>
      <c r="B672" s="209"/>
      <c r="C672" s="209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  <c r="AA672" s="209"/>
      <c r="AB672" s="209"/>
      <c r="AC672" s="209"/>
      <c r="AD672" s="209"/>
      <c r="AE672" s="209"/>
      <c r="AF672" s="209"/>
      <c r="AG672" s="209"/>
    </row>
    <row r="673" spans="1:33" ht="12" customHeight="1" x14ac:dyDescent="0.25">
      <c r="A673" s="209"/>
      <c r="B673" s="209"/>
      <c r="C673" s="209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  <c r="AA673" s="209"/>
      <c r="AB673" s="209"/>
      <c r="AC673" s="209"/>
      <c r="AD673" s="209"/>
      <c r="AE673" s="209"/>
      <c r="AF673" s="209"/>
      <c r="AG673" s="209"/>
    </row>
    <row r="674" spans="1:33" ht="12" customHeight="1" x14ac:dyDescent="0.25">
      <c r="A674" s="209"/>
      <c r="B674" s="209"/>
      <c r="C674" s="209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  <c r="AA674" s="209"/>
      <c r="AB674" s="209"/>
      <c r="AC674" s="209"/>
      <c r="AD674" s="209"/>
      <c r="AE674" s="209"/>
      <c r="AF674" s="209"/>
      <c r="AG674" s="209"/>
    </row>
    <row r="675" spans="1:33" ht="12" customHeight="1" x14ac:dyDescent="0.25">
      <c r="A675" s="209"/>
      <c r="B675" s="209"/>
      <c r="C675" s="209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  <c r="AA675" s="209"/>
      <c r="AB675" s="209"/>
      <c r="AC675" s="209"/>
      <c r="AD675" s="209"/>
      <c r="AE675" s="209"/>
      <c r="AF675" s="209"/>
      <c r="AG675" s="209"/>
    </row>
    <row r="676" spans="1:33" ht="12" customHeight="1" x14ac:dyDescent="0.25">
      <c r="A676" s="209"/>
      <c r="B676" s="209"/>
      <c r="C676" s="209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  <c r="AA676" s="209"/>
      <c r="AB676" s="209"/>
      <c r="AC676" s="209"/>
      <c r="AD676" s="209"/>
      <c r="AE676" s="209"/>
      <c r="AF676" s="209"/>
      <c r="AG676" s="209"/>
    </row>
    <row r="677" spans="1:33" ht="12" customHeight="1" x14ac:dyDescent="0.25">
      <c r="A677" s="209"/>
      <c r="B677" s="209"/>
      <c r="C677" s="209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  <c r="AA677" s="209"/>
      <c r="AB677" s="209"/>
      <c r="AC677" s="209"/>
      <c r="AD677" s="209"/>
      <c r="AE677" s="209"/>
      <c r="AF677" s="209"/>
      <c r="AG677" s="209"/>
    </row>
    <row r="678" spans="1:33" ht="12" customHeight="1" x14ac:dyDescent="0.25">
      <c r="A678" s="209"/>
      <c r="B678" s="209"/>
      <c r="C678" s="209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  <c r="AA678" s="209"/>
      <c r="AB678" s="209"/>
      <c r="AC678" s="209"/>
      <c r="AD678" s="209"/>
      <c r="AE678" s="209"/>
      <c r="AF678" s="209"/>
      <c r="AG678" s="209"/>
    </row>
    <row r="679" spans="1:33" ht="12" customHeight="1" x14ac:dyDescent="0.25">
      <c r="A679" s="209"/>
      <c r="B679" s="209"/>
      <c r="C679" s="209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  <c r="AA679" s="209"/>
      <c r="AB679" s="209"/>
      <c r="AC679" s="209"/>
      <c r="AD679" s="209"/>
      <c r="AE679" s="209"/>
      <c r="AF679" s="209"/>
      <c r="AG679" s="209"/>
    </row>
    <row r="680" spans="1:33" ht="12" customHeight="1" x14ac:dyDescent="0.25">
      <c r="A680" s="209"/>
      <c r="B680" s="209"/>
      <c r="C680" s="209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  <c r="AA680" s="209"/>
      <c r="AB680" s="209"/>
      <c r="AC680" s="209"/>
      <c r="AD680" s="209"/>
      <c r="AE680" s="209"/>
      <c r="AF680" s="209"/>
      <c r="AG680" s="209"/>
    </row>
    <row r="681" spans="1:33" ht="12" customHeight="1" x14ac:dyDescent="0.25">
      <c r="A681" s="209"/>
      <c r="B681" s="209"/>
      <c r="C681" s="209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  <c r="AA681" s="209"/>
      <c r="AB681" s="209"/>
      <c r="AC681" s="209"/>
      <c r="AD681" s="209"/>
      <c r="AE681" s="209"/>
      <c r="AF681" s="209"/>
      <c r="AG681" s="209"/>
    </row>
    <row r="682" spans="1:33" ht="12" customHeight="1" x14ac:dyDescent="0.25">
      <c r="A682" s="209"/>
      <c r="B682" s="209"/>
      <c r="C682" s="209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  <c r="AA682" s="209"/>
      <c r="AB682" s="209"/>
      <c r="AC682" s="209"/>
      <c r="AD682" s="209"/>
      <c r="AE682" s="209"/>
      <c r="AF682" s="209"/>
      <c r="AG682" s="209"/>
    </row>
    <row r="683" spans="1:33" ht="12" customHeight="1" x14ac:dyDescent="0.25">
      <c r="A683" s="209"/>
      <c r="B683" s="209"/>
      <c r="C683" s="209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  <c r="AA683" s="209"/>
      <c r="AB683" s="209"/>
      <c r="AC683" s="209"/>
      <c r="AD683" s="209"/>
      <c r="AE683" s="209"/>
      <c r="AF683" s="209"/>
      <c r="AG683" s="209"/>
    </row>
    <row r="684" spans="1:33" ht="12" customHeight="1" x14ac:dyDescent="0.25">
      <c r="A684" s="209"/>
      <c r="B684" s="209"/>
      <c r="C684" s="209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  <c r="AA684" s="209"/>
      <c r="AB684" s="209"/>
      <c r="AC684" s="209"/>
      <c r="AD684" s="209"/>
      <c r="AE684" s="209"/>
      <c r="AF684" s="209"/>
      <c r="AG684" s="209"/>
    </row>
    <row r="685" spans="1:33" ht="12" customHeight="1" x14ac:dyDescent="0.25">
      <c r="A685" s="209"/>
      <c r="B685" s="209"/>
      <c r="C685" s="209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  <c r="AA685" s="209"/>
      <c r="AB685" s="209"/>
      <c r="AC685" s="209"/>
      <c r="AD685" s="209"/>
      <c r="AE685" s="209"/>
      <c r="AF685" s="209"/>
      <c r="AG685" s="209"/>
    </row>
    <row r="686" spans="1:33" ht="12" customHeight="1" x14ac:dyDescent="0.25">
      <c r="A686" s="209"/>
      <c r="B686" s="209"/>
      <c r="C686" s="209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  <c r="AA686" s="209"/>
      <c r="AB686" s="209"/>
      <c r="AC686" s="209"/>
      <c r="AD686" s="209"/>
      <c r="AE686" s="209"/>
      <c r="AF686" s="209"/>
      <c r="AG686" s="209"/>
    </row>
    <row r="687" spans="1:33" ht="12" customHeight="1" x14ac:dyDescent="0.25">
      <c r="A687" s="209"/>
      <c r="B687" s="209"/>
      <c r="C687" s="209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  <c r="AA687" s="209"/>
      <c r="AB687" s="209"/>
      <c r="AC687" s="209"/>
      <c r="AD687" s="209"/>
      <c r="AE687" s="209"/>
      <c r="AF687" s="209"/>
      <c r="AG687" s="209"/>
    </row>
    <row r="688" spans="1:33" ht="12" customHeight="1" x14ac:dyDescent="0.25">
      <c r="A688" s="209"/>
      <c r="B688" s="209"/>
      <c r="C688" s="209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  <c r="AA688" s="209"/>
      <c r="AB688" s="209"/>
      <c r="AC688" s="209"/>
      <c r="AD688" s="209"/>
      <c r="AE688" s="209"/>
      <c r="AF688" s="209"/>
      <c r="AG688" s="209"/>
    </row>
    <row r="689" spans="1:33" ht="12" customHeight="1" x14ac:dyDescent="0.25">
      <c r="A689" s="209"/>
      <c r="B689" s="209"/>
      <c r="C689" s="209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  <c r="AA689" s="209"/>
      <c r="AB689" s="209"/>
      <c r="AC689" s="209"/>
      <c r="AD689" s="209"/>
      <c r="AE689" s="209"/>
      <c r="AF689" s="209"/>
      <c r="AG689" s="209"/>
    </row>
    <row r="690" spans="1:33" ht="12" customHeight="1" x14ac:dyDescent="0.25">
      <c r="A690" s="209"/>
      <c r="B690" s="209"/>
      <c r="C690" s="209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  <c r="AA690" s="209"/>
      <c r="AB690" s="209"/>
      <c r="AC690" s="209"/>
      <c r="AD690" s="209"/>
      <c r="AE690" s="209"/>
      <c r="AF690" s="209"/>
      <c r="AG690" s="209"/>
    </row>
    <row r="691" spans="1:33" ht="12" customHeight="1" x14ac:dyDescent="0.25">
      <c r="A691" s="209"/>
      <c r="B691" s="209"/>
      <c r="C691" s="209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  <c r="AA691" s="209"/>
      <c r="AB691" s="209"/>
      <c r="AC691" s="209"/>
      <c r="AD691" s="209"/>
      <c r="AE691" s="209"/>
      <c r="AF691" s="209"/>
      <c r="AG691" s="209"/>
    </row>
    <row r="692" spans="1:33" ht="12" customHeight="1" x14ac:dyDescent="0.25">
      <c r="A692" s="209"/>
      <c r="B692" s="209"/>
      <c r="C692" s="209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  <c r="AA692" s="209"/>
      <c r="AB692" s="209"/>
      <c r="AC692" s="209"/>
      <c r="AD692" s="209"/>
      <c r="AE692" s="209"/>
      <c r="AF692" s="209"/>
      <c r="AG692" s="209"/>
    </row>
    <row r="693" spans="1:33" ht="12" customHeight="1" x14ac:dyDescent="0.25">
      <c r="A693" s="209"/>
      <c r="B693" s="209"/>
      <c r="C693" s="209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  <c r="AA693" s="209"/>
      <c r="AB693" s="209"/>
      <c r="AC693" s="209"/>
      <c r="AD693" s="209"/>
      <c r="AE693" s="209"/>
      <c r="AF693" s="209"/>
      <c r="AG693" s="209"/>
    </row>
    <row r="694" spans="1:33" ht="12" customHeight="1" x14ac:dyDescent="0.25">
      <c r="A694" s="209"/>
      <c r="B694" s="209"/>
      <c r="C694" s="209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  <c r="AA694" s="209"/>
      <c r="AB694" s="209"/>
      <c r="AC694" s="209"/>
      <c r="AD694" s="209"/>
      <c r="AE694" s="209"/>
      <c r="AF694" s="209"/>
      <c r="AG694" s="209"/>
    </row>
    <row r="695" spans="1:33" ht="12" customHeight="1" x14ac:dyDescent="0.25">
      <c r="A695" s="209"/>
      <c r="B695" s="209"/>
      <c r="C695" s="209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  <c r="AA695" s="209"/>
      <c r="AB695" s="209"/>
      <c r="AC695" s="209"/>
      <c r="AD695" s="209"/>
      <c r="AE695" s="209"/>
      <c r="AF695" s="209"/>
      <c r="AG695" s="209"/>
    </row>
    <row r="696" spans="1:33" ht="12" customHeight="1" x14ac:dyDescent="0.25">
      <c r="A696" s="209"/>
      <c r="B696" s="209"/>
      <c r="C696" s="209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  <c r="AA696" s="209"/>
      <c r="AB696" s="209"/>
      <c r="AC696" s="209"/>
      <c r="AD696" s="209"/>
      <c r="AE696" s="209"/>
      <c r="AF696" s="209"/>
      <c r="AG696" s="209"/>
    </row>
    <row r="697" spans="1:33" ht="12" customHeight="1" x14ac:dyDescent="0.25">
      <c r="A697" s="209"/>
      <c r="B697" s="209"/>
      <c r="C697" s="209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  <c r="AA697" s="209"/>
      <c r="AB697" s="209"/>
      <c r="AC697" s="209"/>
      <c r="AD697" s="209"/>
      <c r="AE697" s="209"/>
      <c r="AF697" s="209"/>
      <c r="AG697" s="209"/>
    </row>
    <row r="698" spans="1:33" ht="12" customHeight="1" x14ac:dyDescent="0.25">
      <c r="A698" s="209"/>
      <c r="B698" s="209"/>
      <c r="C698" s="209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  <c r="AA698" s="209"/>
      <c r="AB698" s="209"/>
      <c r="AC698" s="209"/>
      <c r="AD698" s="209"/>
      <c r="AE698" s="209"/>
      <c r="AF698" s="209"/>
      <c r="AG698" s="209"/>
    </row>
    <row r="699" spans="1:33" ht="12" customHeight="1" x14ac:dyDescent="0.25">
      <c r="A699" s="209"/>
      <c r="B699" s="209"/>
      <c r="C699" s="209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  <c r="AA699" s="209"/>
      <c r="AB699" s="209"/>
      <c r="AC699" s="209"/>
      <c r="AD699" s="209"/>
      <c r="AE699" s="209"/>
      <c r="AF699" s="209"/>
      <c r="AG699" s="209"/>
    </row>
    <row r="700" spans="1:33" ht="12" customHeight="1" x14ac:dyDescent="0.25">
      <c r="A700" s="209"/>
      <c r="B700" s="209"/>
      <c r="C700" s="209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  <c r="AA700" s="209"/>
      <c r="AB700" s="209"/>
      <c r="AC700" s="209"/>
      <c r="AD700" s="209"/>
      <c r="AE700" s="209"/>
      <c r="AF700" s="209"/>
      <c r="AG700" s="209"/>
    </row>
    <row r="701" spans="1:33" ht="12" customHeight="1" x14ac:dyDescent="0.25">
      <c r="A701" s="209"/>
      <c r="B701" s="209"/>
      <c r="C701" s="209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  <c r="AA701" s="209"/>
      <c r="AB701" s="209"/>
      <c r="AC701" s="209"/>
      <c r="AD701" s="209"/>
      <c r="AE701" s="209"/>
      <c r="AF701" s="209"/>
      <c r="AG701" s="209"/>
    </row>
    <row r="702" spans="1:33" ht="12" customHeight="1" x14ac:dyDescent="0.25">
      <c r="A702" s="209"/>
      <c r="B702" s="209"/>
      <c r="C702" s="209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  <c r="AA702" s="209"/>
      <c r="AB702" s="209"/>
      <c r="AC702" s="209"/>
      <c r="AD702" s="209"/>
      <c r="AE702" s="209"/>
      <c r="AF702" s="209"/>
      <c r="AG702" s="209"/>
    </row>
    <row r="703" spans="1:33" ht="12" customHeight="1" x14ac:dyDescent="0.25">
      <c r="A703" s="209"/>
      <c r="B703" s="209"/>
      <c r="C703" s="209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  <c r="AA703" s="209"/>
      <c r="AB703" s="209"/>
      <c r="AC703" s="209"/>
      <c r="AD703" s="209"/>
      <c r="AE703" s="209"/>
      <c r="AF703" s="209"/>
      <c r="AG703" s="209"/>
    </row>
    <row r="704" spans="1:33" ht="12" customHeight="1" x14ac:dyDescent="0.25">
      <c r="A704" s="209"/>
      <c r="B704" s="209"/>
      <c r="C704" s="209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  <c r="AA704" s="209"/>
      <c r="AB704" s="209"/>
      <c r="AC704" s="209"/>
      <c r="AD704" s="209"/>
      <c r="AE704" s="209"/>
      <c r="AF704" s="209"/>
      <c r="AG704" s="209"/>
    </row>
    <row r="705" spans="1:33" ht="12" customHeight="1" x14ac:dyDescent="0.25">
      <c r="A705" s="209"/>
      <c r="B705" s="209"/>
      <c r="C705" s="209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  <c r="AA705" s="209"/>
      <c r="AB705" s="209"/>
      <c r="AC705" s="209"/>
      <c r="AD705" s="209"/>
      <c r="AE705" s="209"/>
      <c r="AF705" s="209"/>
      <c r="AG705" s="209"/>
    </row>
    <row r="706" spans="1:33" ht="12" customHeight="1" x14ac:dyDescent="0.25">
      <c r="A706" s="209"/>
      <c r="B706" s="209"/>
      <c r="C706" s="209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  <c r="AA706" s="209"/>
      <c r="AB706" s="209"/>
      <c r="AC706" s="209"/>
      <c r="AD706" s="209"/>
      <c r="AE706" s="209"/>
      <c r="AF706" s="209"/>
      <c r="AG706" s="209"/>
    </row>
    <row r="707" spans="1:33" ht="12" customHeight="1" x14ac:dyDescent="0.25">
      <c r="A707" s="209"/>
      <c r="B707" s="209"/>
      <c r="C707" s="209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  <c r="AA707" s="209"/>
      <c r="AB707" s="209"/>
      <c r="AC707" s="209"/>
      <c r="AD707" s="209"/>
      <c r="AE707" s="209"/>
      <c r="AF707" s="209"/>
      <c r="AG707" s="209"/>
    </row>
    <row r="708" spans="1:33" ht="12" customHeight="1" x14ac:dyDescent="0.25">
      <c r="A708" s="209"/>
      <c r="B708" s="209"/>
      <c r="C708" s="209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  <c r="AA708" s="209"/>
      <c r="AB708" s="209"/>
      <c r="AC708" s="209"/>
      <c r="AD708" s="209"/>
      <c r="AE708" s="209"/>
      <c r="AF708" s="209"/>
      <c r="AG708" s="209"/>
    </row>
    <row r="709" spans="1:33" ht="12" customHeight="1" x14ac:dyDescent="0.25">
      <c r="A709" s="209"/>
      <c r="B709" s="209"/>
      <c r="C709" s="209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  <c r="AA709" s="209"/>
      <c r="AB709" s="209"/>
      <c r="AC709" s="209"/>
      <c r="AD709" s="209"/>
      <c r="AE709" s="209"/>
      <c r="AF709" s="209"/>
      <c r="AG709" s="209"/>
    </row>
    <row r="710" spans="1:33" ht="12" customHeight="1" x14ac:dyDescent="0.25">
      <c r="A710" s="209"/>
      <c r="B710" s="209"/>
      <c r="C710" s="209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  <c r="AA710" s="209"/>
      <c r="AB710" s="209"/>
      <c r="AC710" s="209"/>
      <c r="AD710" s="209"/>
      <c r="AE710" s="209"/>
      <c r="AF710" s="209"/>
      <c r="AG710" s="209"/>
    </row>
    <row r="711" spans="1:33" ht="12" customHeight="1" x14ac:dyDescent="0.25">
      <c r="A711" s="209"/>
      <c r="B711" s="209"/>
      <c r="C711" s="209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  <c r="AA711" s="209"/>
      <c r="AB711" s="209"/>
      <c r="AC711" s="209"/>
      <c r="AD711" s="209"/>
      <c r="AE711" s="209"/>
      <c r="AF711" s="209"/>
      <c r="AG711" s="209"/>
    </row>
    <row r="712" spans="1:33" ht="12" customHeight="1" x14ac:dyDescent="0.25">
      <c r="A712" s="209"/>
      <c r="B712" s="209"/>
      <c r="C712" s="209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  <c r="AA712" s="209"/>
      <c r="AB712" s="209"/>
      <c r="AC712" s="209"/>
      <c r="AD712" s="209"/>
      <c r="AE712" s="209"/>
      <c r="AF712" s="209"/>
      <c r="AG712" s="209"/>
    </row>
    <row r="713" spans="1:33" ht="12" customHeight="1" x14ac:dyDescent="0.25">
      <c r="A713" s="209"/>
      <c r="B713" s="209"/>
      <c r="C713" s="209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  <c r="AA713" s="209"/>
      <c r="AB713" s="209"/>
      <c r="AC713" s="209"/>
      <c r="AD713" s="209"/>
      <c r="AE713" s="209"/>
      <c r="AF713" s="209"/>
      <c r="AG713" s="209"/>
    </row>
    <row r="714" spans="1:33" ht="12" customHeight="1" x14ac:dyDescent="0.25">
      <c r="A714" s="209"/>
      <c r="B714" s="209"/>
      <c r="C714" s="209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  <c r="AA714" s="209"/>
      <c r="AB714" s="209"/>
      <c r="AC714" s="209"/>
      <c r="AD714" s="209"/>
      <c r="AE714" s="209"/>
      <c r="AF714" s="209"/>
      <c r="AG714" s="209"/>
    </row>
    <row r="715" spans="1:33" ht="12" customHeight="1" x14ac:dyDescent="0.25">
      <c r="A715" s="209"/>
      <c r="B715" s="209"/>
      <c r="C715" s="209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  <c r="AA715" s="209"/>
      <c r="AB715" s="209"/>
      <c r="AC715" s="209"/>
      <c r="AD715" s="209"/>
      <c r="AE715" s="209"/>
      <c r="AF715" s="209"/>
      <c r="AG715" s="209"/>
    </row>
    <row r="716" spans="1:33" ht="12" customHeight="1" x14ac:dyDescent="0.25">
      <c r="A716" s="209"/>
      <c r="B716" s="209"/>
      <c r="C716" s="209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  <c r="AA716" s="209"/>
      <c r="AB716" s="209"/>
      <c r="AC716" s="209"/>
      <c r="AD716" s="209"/>
      <c r="AE716" s="209"/>
      <c r="AF716" s="209"/>
      <c r="AG716" s="209"/>
    </row>
    <row r="717" spans="1:33" ht="12" customHeight="1" x14ac:dyDescent="0.25">
      <c r="A717" s="209"/>
      <c r="B717" s="209"/>
      <c r="C717" s="209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  <c r="AA717" s="209"/>
      <c r="AB717" s="209"/>
      <c r="AC717" s="209"/>
      <c r="AD717" s="209"/>
      <c r="AE717" s="209"/>
      <c r="AF717" s="209"/>
      <c r="AG717" s="209"/>
    </row>
    <row r="718" spans="1:33" ht="12" customHeight="1" x14ac:dyDescent="0.25">
      <c r="A718" s="209"/>
      <c r="B718" s="209"/>
      <c r="C718" s="209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  <c r="AA718" s="209"/>
      <c r="AB718" s="209"/>
      <c r="AC718" s="209"/>
      <c r="AD718" s="209"/>
      <c r="AE718" s="209"/>
      <c r="AF718" s="209"/>
      <c r="AG718" s="209"/>
    </row>
    <row r="719" spans="1:33" ht="12" customHeight="1" x14ac:dyDescent="0.25">
      <c r="A719" s="209"/>
      <c r="B719" s="209"/>
      <c r="C719" s="209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  <c r="AA719" s="209"/>
      <c r="AB719" s="209"/>
      <c r="AC719" s="209"/>
      <c r="AD719" s="209"/>
      <c r="AE719" s="209"/>
      <c r="AF719" s="209"/>
      <c r="AG719" s="209"/>
    </row>
    <row r="720" spans="1:33" ht="12" customHeight="1" x14ac:dyDescent="0.25">
      <c r="A720" s="209"/>
      <c r="B720" s="209"/>
      <c r="C720" s="209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  <c r="AA720" s="209"/>
      <c r="AB720" s="209"/>
      <c r="AC720" s="209"/>
      <c r="AD720" s="209"/>
      <c r="AE720" s="209"/>
      <c r="AF720" s="209"/>
      <c r="AG720" s="209"/>
    </row>
    <row r="721" spans="1:33" ht="12" customHeight="1" x14ac:dyDescent="0.25">
      <c r="A721" s="209"/>
      <c r="B721" s="209"/>
      <c r="C721" s="209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  <c r="AA721" s="209"/>
      <c r="AB721" s="209"/>
      <c r="AC721" s="209"/>
      <c r="AD721" s="209"/>
      <c r="AE721" s="209"/>
      <c r="AF721" s="209"/>
      <c r="AG721" s="209"/>
    </row>
    <row r="722" spans="1:33" ht="12" customHeight="1" x14ac:dyDescent="0.25">
      <c r="A722" s="209"/>
      <c r="B722" s="209"/>
      <c r="C722" s="209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  <c r="AA722" s="209"/>
      <c r="AB722" s="209"/>
      <c r="AC722" s="209"/>
      <c r="AD722" s="209"/>
      <c r="AE722" s="209"/>
      <c r="AF722" s="209"/>
      <c r="AG722" s="209"/>
    </row>
    <row r="723" spans="1:33" ht="12" customHeight="1" x14ac:dyDescent="0.25">
      <c r="A723" s="209"/>
      <c r="B723" s="209"/>
      <c r="C723" s="209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  <c r="AA723" s="209"/>
      <c r="AB723" s="209"/>
      <c r="AC723" s="209"/>
      <c r="AD723" s="209"/>
      <c r="AE723" s="209"/>
      <c r="AF723" s="209"/>
      <c r="AG723" s="209"/>
    </row>
    <row r="724" spans="1:33" ht="12" customHeight="1" x14ac:dyDescent="0.25">
      <c r="A724" s="209"/>
      <c r="B724" s="209"/>
      <c r="C724" s="209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  <c r="AA724" s="209"/>
      <c r="AB724" s="209"/>
      <c r="AC724" s="209"/>
      <c r="AD724" s="209"/>
      <c r="AE724" s="209"/>
      <c r="AF724" s="209"/>
      <c r="AG724" s="209"/>
    </row>
    <row r="725" spans="1:33" ht="12" customHeight="1" x14ac:dyDescent="0.25">
      <c r="A725" s="209"/>
      <c r="B725" s="209"/>
      <c r="C725" s="209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  <c r="AA725" s="209"/>
      <c r="AB725" s="209"/>
      <c r="AC725" s="209"/>
      <c r="AD725" s="209"/>
      <c r="AE725" s="209"/>
      <c r="AF725" s="209"/>
      <c r="AG725" s="209"/>
    </row>
    <row r="726" spans="1:33" ht="12" customHeight="1" x14ac:dyDescent="0.25">
      <c r="A726" s="209"/>
      <c r="B726" s="209"/>
      <c r="C726" s="209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  <c r="AA726" s="209"/>
      <c r="AB726" s="209"/>
      <c r="AC726" s="209"/>
      <c r="AD726" s="209"/>
      <c r="AE726" s="209"/>
      <c r="AF726" s="209"/>
      <c r="AG726" s="209"/>
    </row>
    <row r="727" spans="1:33" ht="12" customHeight="1" x14ac:dyDescent="0.25">
      <c r="A727" s="209"/>
      <c r="B727" s="209"/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209"/>
      <c r="AD727" s="209"/>
      <c r="AE727" s="209"/>
      <c r="AF727" s="209"/>
      <c r="AG727" s="209"/>
    </row>
    <row r="728" spans="1:33" ht="12" customHeight="1" x14ac:dyDescent="0.25">
      <c r="A728" s="209"/>
      <c r="B728" s="209"/>
      <c r="C728" s="209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  <c r="AA728" s="209"/>
      <c r="AB728" s="209"/>
      <c r="AC728" s="209"/>
      <c r="AD728" s="209"/>
      <c r="AE728" s="209"/>
      <c r="AF728" s="209"/>
      <c r="AG728" s="209"/>
    </row>
    <row r="729" spans="1:33" ht="12" customHeight="1" x14ac:dyDescent="0.25">
      <c r="A729" s="209"/>
      <c r="B729" s="209"/>
      <c r="C729" s="209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  <c r="AA729" s="209"/>
      <c r="AB729" s="209"/>
      <c r="AC729" s="209"/>
      <c r="AD729" s="209"/>
      <c r="AE729" s="209"/>
      <c r="AF729" s="209"/>
      <c r="AG729" s="209"/>
    </row>
    <row r="730" spans="1:33" ht="12" customHeight="1" x14ac:dyDescent="0.25">
      <c r="A730" s="209"/>
      <c r="B730" s="209"/>
      <c r="C730" s="209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  <c r="AA730" s="209"/>
      <c r="AB730" s="209"/>
      <c r="AC730" s="209"/>
      <c r="AD730" s="209"/>
      <c r="AE730" s="209"/>
      <c r="AF730" s="209"/>
      <c r="AG730" s="209"/>
    </row>
    <row r="731" spans="1:33" ht="12" customHeight="1" x14ac:dyDescent="0.25">
      <c r="A731" s="209"/>
      <c r="B731" s="209"/>
      <c r="C731" s="209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  <c r="AA731" s="209"/>
      <c r="AB731" s="209"/>
      <c r="AC731" s="209"/>
      <c r="AD731" s="209"/>
      <c r="AE731" s="209"/>
      <c r="AF731" s="209"/>
      <c r="AG731" s="209"/>
    </row>
    <row r="732" spans="1:33" ht="12" customHeight="1" x14ac:dyDescent="0.25">
      <c r="A732" s="209"/>
      <c r="B732" s="209"/>
      <c r="C732" s="209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  <c r="AA732" s="209"/>
      <c r="AB732" s="209"/>
      <c r="AC732" s="209"/>
      <c r="AD732" s="209"/>
      <c r="AE732" s="209"/>
      <c r="AF732" s="209"/>
      <c r="AG732" s="209"/>
    </row>
    <row r="733" spans="1:33" ht="12" customHeight="1" x14ac:dyDescent="0.25">
      <c r="A733" s="209"/>
      <c r="B733" s="209"/>
      <c r="C733" s="209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  <c r="AA733" s="209"/>
      <c r="AB733" s="209"/>
      <c r="AC733" s="209"/>
      <c r="AD733" s="209"/>
      <c r="AE733" s="209"/>
      <c r="AF733" s="209"/>
      <c r="AG733" s="209"/>
    </row>
    <row r="734" spans="1:33" ht="12" customHeight="1" x14ac:dyDescent="0.25">
      <c r="A734" s="209"/>
      <c r="B734" s="209"/>
      <c r="C734" s="209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  <c r="AA734" s="209"/>
      <c r="AB734" s="209"/>
      <c r="AC734" s="209"/>
      <c r="AD734" s="209"/>
      <c r="AE734" s="209"/>
      <c r="AF734" s="209"/>
      <c r="AG734" s="209"/>
    </row>
    <row r="735" spans="1:33" ht="12" customHeight="1" x14ac:dyDescent="0.25">
      <c r="A735" s="209"/>
      <c r="B735" s="209"/>
      <c r="C735" s="209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  <c r="AA735" s="209"/>
      <c r="AB735" s="209"/>
      <c r="AC735" s="209"/>
      <c r="AD735" s="209"/>
      <c r="AE735" s="209"/>
      <c r="AF735" s="209"/>
      <c r="AG735" s="209"/>
    </row>
    <row r="736" spans="1:33" ht="12" customHeight="1" x14ac:dyDescent="0.25">
      <c r="A736" s="209"/>
      <c r="B736" s="209"/>
      <c r="C736" s="209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  <c r="AA736" s="209"/>
      <c r="AB736" s="209"/>
      <c r="AC736" s="209"/>
      <c r="AD736" s="209"/>
      <c r="AE736" s="209"/>
      <c r="AF736" s="209"/>
      <c r="AG736" s="209"/>
    </row>
    <row r="737" spans="1:33" ht="12" customHeight="1" x14ac:dyDescent="0.25">
      <c r="A737" s="209"/>
      <c r="B737" s="209"/>
      <c r="C737" s="209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  <c r="AA737" s="209"/>
      <c r="AB737" s="209"/>
      <c r="AC737" s="209"/>
      <c r="AD737" s="209"/>
      <c r="AE737" s="209"/>
      <c r="AF737" s="209"/>
      <c r="AG737" s="209"/>
    </row>
    <row r="738" spans="1:33" ht="12" customHeight="1" x14ac:dyDescent="0.25">
      <c r="A738" s="209"/>
      <c r="B738" s="209"/>
      <c r="C738" s="209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  <c r="AA738" s="209"/>
      <c r="AB738" s="209"/>
      <c r="AC738" s="209"/>
      <c r="AD738" s="209"/>
      <c r="AE738" s="209"/>
      <c r="AF738" s="209"/>
      <c r="AG738" s="209"/>
    </row>
    <row r="739" spans="1:33" ht="12" customHeight="1" x14ac:dyDescent="0.25">
      <c r="A739" s="209"/>
      <c r="B739" s="209"/>
      <c r="C739" s="209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  <c r="AA739" s="209"/>
      <c r="AB739" s="209"/>
      <c r="AC739" s="209"/>
      <c r="AD739" s="209"/>
      <c r="AE739" s="209"/>
      <c r="AF739" s="209"/>
      <c r="AG739" s="209"/>
    </row>
    <row r="740" spans="1:33" ht="12" customHeight="1" x14ac:dyDescent="0.25">
      <c r="A740" s="209"/>
      <c r="B740" s="209"/>
      <c r="C740" s="209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  <c r="AA740" s="209"/>
      <c r="AB740" s="209"/>
      <c r="AC740" s="209"/>
      <c r="AD740" s="209"/>
      <c r="AE740" s="209"/>
      <c r="AF740" s="209"/>
      <c r="AG740" s="209"/>
    </row>
    <row r="741" spans="1:33" ht="12" customHeight="1" x14ac:dyDescent="0.25">
      <c r="A741" s="209"/>
      <c r="B741" s="209"/>
      <c r="C741" s="209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  <c r="AA741" s="209"/>
      <c r="AB741" s="209"/>
      <c r="AC741" s="209"/>
      <c r="AD741" s="209"/>
      <c r="AE741" s="209"/>
      <c r="AF741" s="209"/>
      <c r="AG741" s="209"/>
    </row>
    <row r="742" spans="1:33" ht="12" customHeight="1" x14ac:dyDescent="0.25">
      <c r="A742" s="209"/>
      <c r="B742" s="209"/>
      <c r="C742" s="209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  <c r="AA742" s="209"/>
      <c r="AB742" s="209"/>
      <c r="AC742" s="209"/>
      <c r="AD742" s="209"/>
      <c r="AE742" s="209"/>
      <c r="AF742" s="209"/>
      <c r="AG742" s="209"/>
    </row>
    <row r="743" spans="1:33" ht="12" customHeight="1" x14ac:dyDescent="0.25">
      <c r="A743" s="209"/>
      <c r="B743" s="209"/>
      <c r="C743" s="209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  <c r="AA743" s="209"/>
      <c r="AB743" s="209"/>
      <c r="AC743" s="209"/>
      <c r="AD743" s="209"/>
      <c r="AE743" s="209"/>
      <c r="AF743" s="209"/>
      <c r="AG743" s="209"/>
    </row>
    <row r="744" spans="1:33" ht="12" customHeight="1" x14ac:dyDescent="0.25">
      <c r="A744" s="209"/>
      <c r="B744" s="209"/>
      <c r="C744" s="209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  <c r="AA744" s="209"/>
      <c r="AB744" s="209"/>
      <c r="AC744" s="209"/>
      <c r="AD744" s="209"/>
      <c r="AE744" s="209"/>
      <c r="AF744" s="209"/>
      <c r="AG744" s="209"/>
    </row>
    <row r="745" spans="1:33" ht="12" customHeight="1" x14ac:dyDescent="0.25">
      <c r="A745" s="209"/>
      <c r="B745" s="209"/>
      <c r="C745" s="209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  <c r="AA745" s="209"/>
      <c r="AB745" s="209"/>
      <c r="AC745" s="209"/>
      <c r="AD745" s="209"/>
      <c r="AE745" s="209"/>
      <c r="AF745" s="209"/>
      <c r="AG745" s="209"/>
    </row>
    <row r="746" spans="1:33" ht="12" customHeight="1" x14ac:dyDescent="0.25">
      <c r="A746" s="209"/>
      <c r="B746" s="209"/>
      <c r="C746" s="209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  <c r="AA746" s="209"/>
      <c r="AB746" s="209"/>
      <c r="AC746" s="209"/>
      <c r="AD746" s="209"/>
      <c r="AE746" s="209"/>
      <c r="AF746" s="209"/>
      <c r="AG746" s="209"/>
    </row>
    <row r="747" spans="1:33" ht="12" customHeight="1" x14ac:dyDescent="0.25">
      <c r="A747" s="209"/>
      <c r="B747" s="209"/>
      <c r="C747" s="209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  <c r="AA747" s="209"/>
      <c r="AB747" s="209"/>
      <c r="AC747" s="209"/>
      <c r="AD747" s="209"/>
      <c r="AE747" s="209"/>
      <c r="AF747" s="209"/>
      <c r="AG747" s="209"/>
    </row>
    <row r="748" spans="1:33" ht="12" customHeight="1" x14ac:dyDescent="0.25">
      <c r="A748" s="209"/>
      <c r="B748" s="209"/>
      <c r="C748" s="209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  <c r="AA748" s="209"/>
      <c r="AB748" s="209"/>
      <c r="AC748" s="209"/>
      <c r="AD748" s="209"/>
      <c r="AE748" s="209"/>
      <c r="AF748" s="209"/>
      <c r="AG748" s="209"/>
    </row>
    <row r="749" spans="1:33" ht="12" customHeight="1" x14ac:dyDescent="0.25">
      <c r="A749" s="209"/>
      <c r="B749" s="209"/>
      <c r="C749" s="209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  <c r="AA749" s="209"/>
      <c r="AB749" s="209"/>
      <c r="AC749" s="209"/>
      <c r="AD749" s="209"/>
      <c r="AE749" s="209"/>
      <c r="AF749" s="209"/>
      <c r="AG749" s="209"/>
    </row>
    <row r="750" spans="1:33" ht="12" customHeight="1" x14ac:dyDescent="0.25">
      <c r="A750" s="209"/>
      <c r="B750" s="209"/>
      <c r="C750" s="209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  <c r="AA750" s="209"/>
      <c r="AB750" s="209"/>
      <c r="AC750" s="209"/>
      <c r="AD750" s="209"/>
      <c r="AE750" s="209"/>
      <c r="AF750" s="209"/>
      <c r="AG750" s="209"/>
    </row>
    <row r="751" spans="1:33" ht="12" customHeight="1" x14ac:dyDescent="0.25">
      <c r="A751" s="209"/>
      <c r="B751" s="209"/>
      <c r="C751" s="209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  <c r="AA751" s="209"/>
      <c r="AB751" s="209"/>
      <c r="AC751" s="209"/>
      <c r="AD751" s="209"/>
      <c r="AE751" s="209"/>
      <c r="AF751" s="209"/>
      <c r="AG751" s="209"/>
    </row>
    <row r="752" spans="1:33" ht="12" customHeight="1" x14ac:dyDescent="0.25">
      <c r="A752" s="209"/>
      <c r="B752" s="209"/>
      <c r="C752" s="209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  <c r="AA752" s="209"/>
      <c r="AB752" s="209"/>
      <c r="AC752" s="209"/>
      <c r="AD752" s="209"/>
      <c r="AE752" s="209"/>
      <c r="AF752" s="209"/>
      <c r="AG752" s="209"/>
    </row>
    <row r="753" spans="1:33" ht="12" customHeight="1" x14ac:dyDescent="0.25">
      <c r="A753" s="209"/>
      <c r="B753" s="209"/>
      <c r="C753" s="209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  <c r="AA753" s="209"/>
      <c r="AB753" s="209"/>
      <c r="AC753" s="209"/>
      <c r="AD753" s="209"/>
      <c r="AE753" s="209"/>
      <c r="AF753" s="209"/>
      <c r="AG753" s="209"/>
    </row>
    <row r="754" spans="1:33" ht="12" customHeight="1" x14ac:dyDescent="0.25">
      <c r="A754" s="209"/>
      <c r="B754" s="209"/>
      <c r="C754" s="209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  <c r="AA754" s="209"/>
      <c r="AB754" s="209"/>
      <c r="AC754" s="209"/>
      <c r="AD754" s="209"/>
      <c r="AE754" s="209"/>
      <c r="AF754" s="209"/>
      <c r="AG754" s="209"/>
    </row>
    <row r="755" spans="1:33" ht="12" customHeight="1" x14ac:dyDescent="0.25">
      <c r="A755" s="209"/>
      <c r="B755" s="209"/>
      <c r="C755" s="209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  <c r="AA755" s="209"/>
      <c r="AB755" s="209"/>
      <c r="AC755" s="209"/>
      <c r="AD755" s="209"/>
      <c r="AE755" s="209"/>
      <c r="AF755" s="209"/>
      <c r="AG755" s="209"/>
    </row>
    <row r="756" spans="1:33" ht="12" customHeight="1" x14ac:dyDescent="0.25">
      <c r="A756" s="209"/>
      <c r="B756" s="209"/>
      <c r="C756" s="209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  <c r="AA756" s="209"/>
      <c r="AB756" s="209"/>
      <c r="AC756" s="209"/>
      <c r="AD756" s="209"/>
      <c r="AE756" s="209"/>
      <c r="AF756" s="209"/>
      <c r="AG756" s="209"/>
    </row>
    <row r="757" spans="1:33" ht="12" customHeight="1" x14ac:dyDescent="0.25">
      <c r="A757" s="209"/>
      <c r="B757" s="209"/>
      <c r="C757" s="209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  <c r="AA757" s="209"/>
      <c r="AB757" s="209"/>
      <c r="AC757" s="209"/>
      <c r="AD757" s="209"/>
      <c r="AE757" s="209"/>
      <c r="AF757" s="209"/>
      <c r="AG757" s="209"/>
    </row>
    <row r="758" spans="1:33" ht="12" customHeight="1" x14ac:dyDescent="0.25">
      <c r="A758" s="209"/>
      <c r="B758" s="209"/>
      <c r="C758" s="209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  <c r="AA758" s="209"/>
      <c r="AB758" s="209"/>
      <c r="AC758" s="209"/>
      <c r="AD758" s="209"/>
      <c r="AE758" s="209"/>
      <c r="AF758" s="209"/>
      <c r="AG758" s="209"/>
    </row>
    <row r="759" spans="1:33" ht="12" customHeight="1" x14ac:dyDescent="0.25">
      <c r="A759" s="209"/>
      <c r="B759" s="209"/>
      <c r="C759" s="209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  <c r="AA759" s="209"/>
      <c r="AB759" s="209"/>
      <c r="AC759" s="209"/>
      <c r="AD759" s="209"/>
      <c r="AE759" s="209"/>
      <c r="AF759" s="209"/>
      <c r="AG759" s="209"/>
    </row>
    <row r="760" spans="1:33" ht="12" customHeight="1" x14ac:dyDescent="0.25">
      <c r="A760" s="209"/>
      <c r="B760" s="209"/>
      <c r="C760" s="209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  <c r="AA760" s="209"/>
      <c r="AB760" s="209"/>
      <c r="AC760" s="209"/>
      <c r="AD760" s="209"/>
      <c r="AE760" s="209"/>
      <c r="AF760" s="209"/>
      <c r="AG760" s="209"/>
    </row>
    <row r="761" spans="1:33" ht="12" customHeight="1" x14ac:dyDescent="0.25">
      <c r="A761" s="209"/>
      <c r="B761" s="209"/>
      <c r="C761" s="209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  <c r="AA761" s="209"/>
      <c r="AB761" s="209"/>
      <c r="AC761" s="209"/>
      <c r="AD761" s="209"/>
      <c r="AE761" s="209"/>
      <c r="AF761" s="209"/>
      <c r="AG761" s="209"/>
    </row>
    <row r="762" spans="1:33" ht="12" customHeight="1" x14ac:dyDescent="0.25">
      <c r="A762" s="209"/>
      <c r="B762" s="209"/>
      <c r="C762" s="209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  <c r="AA762" s="209"/>
      <c r="AB762" s="209"/>
      <c r="AC762" s="209"/>
      <c r="AD762" s="209"/>
      <c r="AE762" s="209"/>
      <c r="AF762" s="209"/>
      <c r="AG762" s="209"/>
    </row>
    <row r="763" spans="1:33" ht="12" customHeight="1" x14ac:dyDescent="0.25">
      <c r="A763" s="209"/>
      <c r="B763" s="209"/>
      <c r="C763" s="209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  <c r="AA763" s="209"/>
      <c r="AB763" s="209"/>
      <c r="AC763" s="209"/>
      <c r="AD763" s="209"/>
      <c r="AE763" s="209"/>
      <c r="AF763" s="209"/>
      <c r="AG763" s="209"/>
    </row>
    <row r="764" spans="1:33" ht="12" customHeight="1" x14ac:dyDescent="0.25">
      <c r="A764" s="209"/>
      <c r="B764" s="209"/>
      <c r="C764" s="209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  <c r="AA764" s="209"/>
      <c r="AB764" s="209"/>
      <c r="AC764" s="209"/>
      <c r="AD764" s="209"/>
      <c r="AE764" s="209"/>
      <c r="AF764" s="209"/>
      <c r="AG764" s="209"/>
    </row>
    <row r="765" spans="1:33" ht="12" customHeight="1" x14ac:dyDescent="0.25">
      <c r="A765" s="209"/>
      <c r="B765" s="209"/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  <c r="AE765" s="209"/>
      <c r="AF765" s="209"/>
      <c r="AG765" s="209"/>
    </row>
    <row r="766" spans="1:33" ht="12" customHeight="1" x14ac:dyDescent="0.25">
      <c r="A766" s="209"/>
      <c r="B766" s="209"/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  <c r="AE766" s="209"/>
      <c r="AF766" s="209"/>
      <c r="AG766" s="209"/>
    </row>
    <row r="767" spans="1:33" ht="12" customHeight="1" x14ac:dyDescent="0.25">
      <c r="A767" s="209"/>
      <c r="B767" s="209"/>
      <c r="C767" s="209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  <c r="AA767" s="209"/>
      <c r="AB767" s="209"/>
      <c r="AC767" s="209"/>
      <c r="AD767" s="209"/>
      <c r="AE767" s="209"/>
      <c r="AF767" s="209"/>
      <c r="AG767" s="209"/>
    </row>
    <row r="768" spans="1:33" ht="12" customHeight="1" x14ac:dyDescent="0.25">
      <c r="A768" s="209"/>
      <c r="B768" s="209"/>
      <c r="C768" s="209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  <c r="AA768" s="209"/>
      <c r="AB768" s="209"/>
      <c r="AC768" s="209"/>
      <c r="AD768" s="209"/>
      <c r="AE768" s="209"/>
      <c r="AF768" s="209"/>
      <c r="AG768" s="209"/>
    </row>
    <row r="769" spans="1:33" ht="12" customHeight="1" x14ac:dyDescent="0.25">
      <c r="A769" s="209"/>
      <c r="B769" s="209"/>
      <c r="C769" s="209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  <c r="AA769" s="209"/>
      <c r="AB769" s="209"/>
      <c r="AC769" s="209"/>
      <c r="AD769" s="209"/>
      <c r="AE769" s="209"/>
      <c r="AF769" s="209"/>
      <c r="AG769" s="209"/>
    </row>
    <row r="770" spans="1:33" ht="12" customHeight="1" x14ac:dyDescent="0.25">
      <c r="A770" s="209"/>
      <c r="B770" s="209"/>
      <c r="C770" s="209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  <c r="AA770" s="209"/>
      <c r="AB770" s="209"/>
      <c r="AC770" s="209"/>
      <c r="AD770" s="209"/>
      <c r="AE770" s="209"/>
      <c r="AF770" s="209"/>
      <c r="AG770" s="209"/>
    </row>
    <row r="771" spans="1:33" ht="12" customHeight="1" x14ac:dyDescent="0.25">
      <c r="A771" s="209"/>
      <c r="B771" s="209"/>
      <c r="C771" s="209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  <c r="AA771" s="209"/>
      <c r="AB771" s="209"/>
      <c r="AC771" s="209"/>
      <c r="AD771" s="209"/>
      <c r="AE771" s="209"/>
      <c r="AF771" s="209"/>
      <c r="AG771" s="209"/>
    </row>
    <row r="772" spans="1:33" ht="12" customHeight="1" x14ac:dyDescent="0.25">
      <c r="A772" s="209"/>
      <c r="B772" s="209"/>
      <c r="C772" s="209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  <c r="AA772" s="209"/>
      <c r="AB772" s="209"/>
      <c r="AC772" s="209"/>
      <c r="AD772" s="209"/>
      <c r="AE772" s="209"/>
      <c r="AF772" s="209"/>
      <c r="AG772" s="209"/>
    </row>
    <row r="773" spans="1:33" ht="12" customHeight="1" x14ac:dyDescent="0.25">
      <c r="A773" s="209"/>
      <c r="B773" s="209"/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209"/>
      <c r="AD773" s="209"/>
      <c r="AE773" s="209"/>
      <c r="AF773" s="209"/>
      <c r="AG773" s="209"/>
    </row>
    <row r="774" spans="1:33" ht="12" customHeight="1" x14ac:dyDescent="0.25">
      <c r="A774" s="209"/>
      <c r="B774" s="209"/>
      <c r="C774" s="209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  <c r="AA774" s="209"/>
      <c r="AB774" s="209"/>
      <c r="AC774" s="209"/>
      <c r="AD774" s="209"/>
      <c r="AE774" s="209"/>
      <c r="AF774" s="209"/>
      <c r="AG774" s="209"/>
    </row>
    <row r="775" spans="1:33" ht="12" customHeight="1" x14ac:dyDescent="0.25">
      <c r="A775" s="209"/>
      <c r="B775" s="209"/>
      <c r="C775" s="209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  <c r="AA775" s="209"/>
      <c r="AB775" s="209"/>
      <c r="AC775" s="209"/>
      <c r="AD775" s="209"/>
      <c r="AE775" s="209"/>
      <c r="AF775" s="209"/>
      <c r="AG775" s="209"/>
    </row>
    <row r="776" spans="1:33" ht="12" customHeight="1" x14ac:dyDescent="0.25">
      <c r="A776" s="209"/>
      <c r="B776" s="209"/>
      <c r="C776" s="209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  <c r="AA776" s="209"/>
      <c r="AB776" s="209"/>
      <c r="AC776" s="209"/>
      <c r="AD776" s="209"/>
      <c r="AE776" s="209"/>
      <c r="AF776" s="209"/>
      <c r="AG776" s="209"/>
    </row>
    <row r="777" spans="1:33" ht="12" customHeight="1" x14ac:dyDescent="0.25">
      <c r="A777" s="209"/>
      <c r="B777" s="209"/>
      <c r="C777" s="209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  <c r="AA777" s="209"/>
      <c r="AB777" s="209"/>
      <c r="AC777" s="209"/>
      <c r="AD777" s="209"/>
      <c r="AE777" s="209"/>
      <c r="AF777" s="209"/>
      <c r="AG777" s="209"/>
    </row>
    <row r="778" spans="1:33" ht="12" customHeight="1" x14ac:dyDescent="0.25">
      <c r="A778" s="209"/>
      <c r="B778" s="209"/>
      <c r="C778" s="209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  <c r="AA778" s="209"/>
      <c r="AB778" s="209"/>
      <c r="AC778" s="209"/>
      <c r="AD778" s="209"/>
      <c r="AE778" s="209"/>
      <c r="AF778" s="209"/>
      <c r="AG778" s="209"/>
    </row>
    <row r="779" spans="1:33" ht="12" customHeight="1" x14ac:dyDescent="0.25">
      <c r="A779" s="209"/>
      <c r="B779" s="209"/>
      <c r="C779" s="209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  <c r="AA779" s="209"/>
      <c r="AB779" s="209"/>
      <c r="AC779" s="209"/>
      <c r="AD779" s="209"/>
      <c r="AE779" s="209"/>
      <c r="AF779" s="209"/>
      <c r="AG779" s="209"/>
    </row>
    <row r="780" spans="1:33" ht="12" customHeight="1" x14ac:dyDescent="0.25">
      <c r="A780" s="209"/>
      <c r="B780" s="209"/>
      <c r="C780" s="209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  <c r="AA780" s="209"/>
      <c r="AB780" s="209"/>
      <c r="AC780" s="209"/>
      <c r="AD780" s="209"/>
      <c r="AE780" s="209"/>
      <c r="AF780" s="209"/>
      <c r="AG780" s="209"/>
    </row>
    <row r="781" spans="1:33" ht="12" customHeight="1" x14ac:dyDescent="0.25">
      <c r="A781" s="209"/>
      <c r="B781" s="209"/>
      <c r="C781" s="209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  <c r="AA781" s="209"/>
      <c r="AB781" s="209"/>
      <c r="AC781" s="209"/>
      <c r="AD781" s="209"/>
      <c r="AE781" s="209"/>
      <c r="AF781" s="209"/>
      <c r="AG781" s="209"/>
    </row>
    <row r="782" spans="1:33" ht="12" customHeight="1" x14ac:dyDescent="0.25">
      <c r="A782" s="209"/>
      <c r="B782" s="209"/>
      <c r="C782" s="209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  <c r="AA782" s="209"/>
      <c r="AB782" s="209"/>
      <c r="AC782" s="209"/>
      <c r="AD782" s="209"/>
      <c r="AE782" s="209"/>
      <c r="AF782" s="209"/>
      <c r="AG782" s="209"/>
    </row>
    <row r="783" spans="1:33" ht="12" customHeight="1" x14ac:dyDescent="0.25">
      <c r="A783" s="209"/>
      <c r="B783" s="209"/>
      <c r="C783" s="209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  <c r="AA783" s="209"/>
      <c r="AB783" s="209"/>
      <c r="AC783" s="209"/>
      <c r="AD783" s="209"/>
      <c r="AE783" s="209"/>
      <c r="AF783" s="209"/>
      <c r="AG783" s="209"/>
    </row>
    <row r="784" spans="1:33" ht="12" customHeight="1" x14ac:dyDescent="0.25">
      <c r="A784" s="209"/>
      <c r="B784" s="209"/>
      <c r="C784" s="209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  <c r="AA784" s="209"/>
      <c r="AB784" s="209"/>
      <c r="AC784" s="209"/>
      <c r="AD784" s="209"/>
      <c r="AE784" s="209"/>
      <c r="AF784" s="209"/>
      <c r="AG784" s="209"/>
    </row>
    <row r="785" spans="1:33" ht="12" customHeight="1" x14ac:dyDescent="0.25">
      <c r="A785" s="209"/>
      <c r="B785" s="209"/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</row>
    <row r="786" spans="1:33" ht="12" customHeight="1" x14ac:dyDescent="0.25">
      <c r="A786" s="209"/>
      <c r="B786" s="209"/>
      <c r="C786" s="209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  <c r="AA786" s="209"/>
      <c r="AB786" s="209"/>
      <c r="AC786" s="209"/>
      <c r="AD786" s="209"/>
      <c r="AE786" s="209"/>
      <c r="AF786" s="209"/>
      <c r="AG786" s="209"/>
    </row>
    <row r="787" spans="1:33" ht="12" customHeight="1" x14ac:dyDescent="0.25">
      <c r="A787" s="209"/>
      <c r="B787" s="209"/>
      <c r="C787" s="209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  <c r="AA787" s="209"/>
      <c r="AB787" s="209"/>
      <c r="AC787" s="209"/>
      <c r="AD787" s="209"/>
      <c r="AE787" s="209"/>
      <c r="AF787" s="209"/>
      <c r="AG787" s="209"/>
    </row>
    <row r="788" spans="1:33" ht="12" customHeight="1" x14ac:dyDescent="0.25">
      <c r="A788" s="209"/>
      <c r="B788" s="209"/>
      <c r="C788" s="209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  <c r="AA788" s="209"/>
      <c r="AB788" s="209"/>
      <c r="AC788" s="209"/>
      <c r="AD788" s="209"/>
      <c r="AE788" s="209"/>
      <c r="AF788" s="209"/>
      <c r="AG788" s="209"/>
    </row>
    <row r="789" spans="1:33" ht="12" customHeight="1" x14ac:dyDescent="0.25">
      <c r="A789" s="209"/>
      <c r="B789" s="209"/>
      <c r="C789" s="209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  <c r="AA789" s="209"/>
      <c r="AB789" s="209"/>
      <c r="AC789" s="209"/>
      <c r="AD789" s="209"/>
      <c r="AE789" s="209"/>
      <c r="AF789" s="209"/>
      <c r="AG789" s="209"/>
    </row>
    <row r="790" spans="1:33" ht="12" customHeight="1" x14ac:dyDescent="0.25">
      <c r="A790" s="209"/>
      <c r="B790" s="209"/>
      <c r="C790" s="209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  <c r="AA790" s="209"/>
      <c r="AB790" s="209"/>
      <c r="AC790" s="209"/>
      <c r="AD790" s="209"/>
      <c r="AE790" s="209"/>
      <c r="AF790" s="209"/>
      <c r="AG790" s="209"/>
    </row>
    <row r="791" spans="1:33" ht="12" customHeight="1" x14ac:dyDescent="0.25">
      <c r="A791" s="209"/>
      <c r="B791" s="209"/>
      <c r="C791" s="209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  <c r="AA791" s="209"/>
      <c r="AB791" s="209"/>
      <c r="AC791" s="209"/>
      <c r="AD791" s="209"/>
      <c r="AE791" s="209"/>
      <c r="AF791" s="209"/>
      <c r="AG791" s="209"/>
    </row>
    <row r="792" spans="1:33" ht="12" customHeight="1" x14ac:dyDescent="0.25">
      <c r="A792" s="209"/>
      <c r="B792" s="209"/>
      <c r="C792" s="209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  <c r="AA792" s="209"/>
      <c r="AB792" s="209"/>
      <c r="AC792" s="209"/>
      <c r="AD792" s="209"/>
      <c r="AE792" s="209"/>
      <c r="AF792" s="209"/>
      <c r="AG792" s="209"/>
    </row>
    <row r="793" spans="1:33" ht="12" customHeight="1" x14ac:dyDescent="0.25">
      <c r="A793" s="209"/>
      <c r="B793" s="209"/>
      <c r="C793" s="209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  <c r="AA793" s="209"/>
      <c r="AB793" s="209"/>
      <c r="AC793" s="209"/>
      <c r="AD793" s="209"/>
      <c r="AE793" s="209"/>
      <c r="AF793" s="209"/>
      <c r="AG793" s="209"/>
    </row>
    <row r="794" spans="1:33" ht="12" customHeight="1" x14ac:dyDescent="0.25">
      <c r="A794" s="209"/>
      <c r="B794" s="209"/>
      <c r="C794" s="209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  <c r="AA794" s="209"/>
      <c r="AB794" s="209"/>
      <c r="AC794" s="209"/>
      <c r="AD794" s="209"/>
      <c r="AE794" s="209"/>
      <c r="AF794" s="209"/>
      <c r="AG794" s="209"/>
    </row>
    <row r="795" spans="1:33" ht="12" customHeight="1" x14ac:dyDescent="0.25">
      <c r="A795" s="209"/>
      <c r="B795" s="209"/>
      <c r="C795" s="209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  <c r="AA795" s="209"/>
      <c r="AB795" s="209"/>
      <c r="AC795" s="209"/>
      <c r="AD795" s="209"/>
      <c r="AE795" s="209"/>
      <c r="AF795" s="209"/>
      <c r="AG795" s="209"/>
    </row>
    <row r="796" spans="1:33" ht="12" customHeight="1" x14ac:dyDescent="0.25">
      <c r="A796" s="209"/>
      <c r="B796" s="209"/>
      <c r="C796" s="209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  <c r="AA796" s="209"/>
      <c r="AB796" s="209"/>
      <c r="AC796" s="209"/>
      <c r="AD796" s="209"/>
      <c r="AE796" s="209"/>
      <c r="AF796" s="209"/>
      <c r="AG796" s="209"/>
    </row>
    <row r="797" spans="1:33" ht="12" customHeight="1" x14ac:dyDescent="0.25">
      <c r="A797" s="209"/>
      <c r="B797" s="209"/>
      <c r="C797" s="209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  <c r="AA797" s="209"/>
      <c r="AB797" s="209"/>
      <c r="AC797" s="209"/>
      <c r="AD797" s="209"/>
      <c r="AE797" s="209"/>
      <c r="AF797" s="209"/>
      <c r="AG797" s="209"/>
    </row>
    <row r="798" spans="1:33" ht="12" customHeight="1" x14ac:dyDescent="0.25">
      <c r="A798" s="209"/>
      <c r="B798" s="209"/>
      <c r="C798" s="209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  <c r="AA798" s="209"/>
      <c r="AB798" s="209"/>
      <c r="AC798" s="209"/>
      <c r="AD798" s="209"/>
      <c r="AE798" s="209"/>
      <c r="AF798" s="209"/>
      <c r="AG798" s="209"/>
    </row>
    <row r="799" spans="1:33" ht="12" customHeight="1" x14ac:dyDescent="0.25">
      <c r="A799" s="209"/>
      <c r="B799" s="209"/>
      <c r="C799" s="209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  <c r="AA799" s="209"/>
      <c r="AB799" s="209"/>
      <c r="AC799" s="209"/>
      <c r="AD799" s="209"/>
      <c r="AE799" s="209"/>
      <c r="AF799" s="209"/>
      <c r="AG799" s="209"/>
    </row>
    <row r="800" spans="1:33" ht="12" customHeight="1" x14ac:dyDescent="0.25">
      <c r="A800" s="209"/>
      <c r="B800" s="209"/>
      <c r="C800" s="209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  <c r="AA800" s="209"/>
      <c r="AB800" s="209"/>
      <c r="AC800" s="209"/>
      <c r="AD800" s="209"/>
      <c r="AE800" s="209"/>
      <c r="AF800" s="209"/>
      <c r="AG800" s="209"/>
    </row>
    <row r="801" spans="1:33" ht="12" customHeight="1" x14ac:dyDescent="0.25">
      <c r="A801" s="209"/>
      <c r="B801" s="209"/>
      <c r="C801" s="209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  <c r="AA801" s="209"/>
      <c r="AB801" s="209"/>
      <c r="AC801" s="209"/>
      <c r="AD801" s="209"/>
      <c r="AE801" s="209"/>
      <c r="AF801" s="209"/>
      <c r="AG801" s="209"/>
    </row>
    <row r="802" spans="1:33" ht="12" customHeight="1" x14ac:dyDescent="0.25">
      <c r="A802" s="209"/>
      <c r="B802" s="209"/>
      <c r="C802" s="209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  <c r="AA802" s="209"/>
      <c r="AB802" s="209"/>
      <c r="AC802" s="209"/>
      <c r="AD802" s="209"/>
      <c r="AE802" s="209"/>
      <c r="AF802" s="209"/>
      <c r="AG802" s="209"/>
    </row>
    <row r="803" spans="1:33" ht="12" customHeight="1" x14ac:dyDescent="0.25">
      <c r="A803" s="209"/>
      <c r="B803" s="209"/>
      <c r="C803" s="209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  <c r="AA803" s="209"/>
      <c r="AB803" s="209"/>
      <c r="AC803" s="209"/>
      <c r="AD803" s="209"/>
      <c r="AE803" s="209"/>
      <c r="AF803" s="209"/>
      <c r="AG803" s="209"/>
    </row>
    <row r="804" spans="1:33" ht="12" customHeight="1" x14ac:dyDescent="0.25">
      <c r="A804" s="209"/>
      <c r="B804" s="209"/>
      <c r="C804" s="209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  <c r="AA804" s="209"/>
      <c r="AB804" s="209"/>
      <c r="AC804" s="209"/>
      <c r="AD804" s="209"/>
      <c r="AE804" s="209"/>
      <c r="AF804" s="209"/>
      <c r="AG804" s="209"/>
    </row>
    <row r="805" spans="1:33" ht="12" customHeight="1" x14ac:dyDescent="0.25">
      <c r="A805" s="209"/>
      <c r="B805" s="209"/>
      <c r="C805" s="209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  <c r="AA805" s="209"/>
      <c r="AB805" s="209"/>
      <c r="AC805" s="209"/>
      <c r="AD805" s="209"/>
      <c r="AE805" s="209"/>
      <c r="AF805" s="209"/>
      <c r="AG805" s="209"/>
    </row>
    <row r="806" spans="1:33" ht="12" customHeight="1" x14ac:dyDescent="0.25">
      <c r="A806" s="209"/>
      <c r="B806" s="209"/>
      <c r="C806" s="209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  <c r="AA806" s="209"/>
      <c r="AB806" s="209"/>
      <c r="AC806" s="209"/>
      <c r="AD806" s="209"/>
      <c r="AE806" s="209"/>
      <c r="AF806" s="209"/>
      <c r="AG806" s="209"/>
    </row>
    <row r="807" spans="1:33" ht="12" customHeight="1" x14ac:dyDescent="0.25">
      <c r="A807" s="209"/>
      <c r="B807" s="209"/>
      <c r="C807" s="209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  <c r="AA807" s="209"/>
      <c r="AB807" s="209"/>
      <c r="AC807" s="209"/>
      <c r="AD807" s="209"/>
      <c r="AE807" s="209"/>
      <c r="AF807" s="209"/>
      <c r="AG807" s="209"/>
    </row>
    <row r="808" spans="1:33" ht="12" customHeight="1" x14ac:dyDescent="0.25">
      <c r="A808" s="209"/>
      <c r="B808" s="209"/>
      <c r="C808" s="209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  <c r="AA808" s="209"/>
      <c r="AB808" s="209"/>
      <c r="AC808" s="209"/>
      <c r="AD808" s="209"/>
      <c r="AE808" s="209"/>
      <c r="AF808" s="209"/>
      <c r="AG808" s="209"/>
    </row>
    <row r="809" spans="1:33" ht="12" customHeight="1" x14ac:dyDescent="0.25">
      <c r="A809" s="209"/>
      <c r="B809" s="209"/>
      <c r="C809" s="209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  <c r="AA809" s="209"/>
      <c r="AB809" s="209"/>
      <c r="AC809" s="209"/>
      <c r="AD809" s="209"/>
      <c r="AE809" s="209"/>
      <c r="AF809" s="209"/>
      <c r="AG809" s="209"/>
    </row>
    <row r="810" spans="1:33" ht="12" customHeight="1" x14ac:dyDescent="0.25">
      <c r="A810" s="209"/>
      <c r="B810" s="209"/>
      <c r="C810" s="209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  <c r="AA810" s="209"/>
      <c r="AB810" s="209"/>
      <c r="AC810" s="209"/>
      <c r="AD810" s="209"/>
      <c r="AE810" s="209"/>
      <c r="AF810" s="209"/>
      <c r="AG810" s="209"/>
    </row>
    <row r="811" spans="1:33" ht="12" customHeight="1" x14ac:dyDescent="0.25">
      <c r="A811" s="209"/>
      <c r="B811" s="209"/>
      <c r="C811" s="209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  <c r="AA811" s="209"/>
      <c r="AB811" s="209"/>
      <c r="AC811" s="209"/>
      <c r="AD811" s="209"/>
      <c r="AE811" s="209"/>
      <c r="AF811" s="209"/>
      <c r="AG811" s="209"/>
    </row>
    <row r="812" spans="1:33" ht="12" customHeight="1" x14ac:dyDescent="0.25">
      <c r="A812" s="209"/>
      <c r="B812" s="209"/>
      <c r="C812" s="209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  <c r="AA812" s="209"/>
      <c r="AB812" s="209"/>
      <c r="AC812" s="209"/>
      <c r="AD812" s="209"/>
      <c r="AE812" s="209"/>
      <c r="AF812" s="209"/>
      <c r="AG812" s="209"/>
    </row>
    <row r="813" spans="1:33" ht="12" customHeight="1" x14ac:dyDescent="0.25">
      <c r="A813" s="209"/>
      <c r="B813" s="209"/>
      <c r="C813" s="209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  <c r="AA813" s="209"/>
      <c r="AB813" s="209"/>
      <c r="AC813" s="209"/>
      <c r="AD813" s="209"/>
      <c r="AE813" s="209"/>
      <c r="AF813" s="209"/>
      <c r="AG813" s="209"/>
    </row>
    <row r="814" spans="1:33" ht="12" customHeight="1" x14ac:dyDescent="0.25">
      <c r="A814" s="209"/>
      <c r="B814" s="209"/>
      <c r="C814" s="209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  <c r="AA814" s="209"/>
      <c r="AB814" s="209"/>
      <c r="AC814" s="209"/>
      <c r="AD814" s="209"/>
      <c r="AE814" s="209"/>
      <c r="AF814" s="209"/>
      <c r="AG814" s="209"/>
    </row>
    <row r="815" spans="1:33" ht="12" customHeight="1" x14ac:dyDescent="0.25">
      <c r="A815" s="209"/>
      <c r="B815" s="209"/>
      <c r="C815" s="209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  <c r="AA815" s="209"/>
      <c r="AB815" s="209"/>
      <c r="AC815" s="209"/>
      <c r="AD815" s="209"/>
      <c r="AE815" s="209"/>
      <c r="AF815" s="209"/>
      <c r="AG815" s="209"/>
    </row>
    <row r="816" spans="1:33" ht="12" customHeight="1" x14ac:dyDescent="0.25">
      <c r="A816" s="209"/>
      <c r="B816" s="209"/>
      <c r="C816" s="209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  <c r="AA816" s="209"/>
      <c r="AB816" s="209"/>
      <c r="AC816" s="209"/>
      <c r="AD816" s="209"/>
      <c r="AE816" s="209"/>
      <c r="AF816" s="209"/>
      <c r="AG816" s="209"/>
    </row>
    <row r="817" spans="1:33" ht="12" customHeight="1" x14ac:dyDescent="0.25">
      <c r="A817" s="209"/>
      <c r="B817" s="209"/>
      <c r="C817" s="209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  <c r="AA817" s="209"/>
      <c r="AB817" s="209"/>
      <c r="AC817" s="209"/>
      <c r="AD817" s="209"/>
      <c r="AE817" s="209"/>
      <c r="AF817" s="209"/>
      <c r="AG817" s="209"/>
    </row>
    <row r="818" spans="1:33" ht="12" customHeight="1" x14ac:dyDescent="0.25">
      <c r="A818" s="209"/>
      <c r="B818" s="209"/>
      <c r="C818" s="209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  <c r="AA818" s="209"/>
      <c r="AB818" s="209"/>
      <c r="AC818" s="209"/>
      <c r="AD818" s="209"/>
      <c r="AE818" s="209"/>
      <c r="AF818" s="209"/>
      <c r="AG818" s="209"/>
    </row>
    <row r="819" spans="1:33" ht="12" customHeight="1" x14ac:dyDescent="0.25">
      <c r="A819" s="209"/>
      <c r="B819" s="209"/>
      <c r="C819" s="209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  <c r="AA819" s="209"/>
      <c r="AB819" s="209"/>
      <c r="AC819" s="209"/>
      <c r="AD819" s="209"/>
      <c r="AE819" s="209"/>
      <c r="AF819" s="209"/>
      <c r="AG819" s="209"/>
    </row>
    <row r="820" spans="1:33" ht="12" customHeight="1" x14ac:dyDescent="0.25">
      <c r="A820" s="209"/>
      <c r="B820" s="209"/>
      <c r="C820" s="209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  <c r="AA820" s="209"/>
      <c r="AB820" s="209"/>
      <c r="AC820" s="209"/>
      <c r="AD820" s="209"/>
      <c r="AE820" s="209"/>
      <c r="AF820" s="209"/>
      <c r="AG820" s="209"/>
    </row>
    <row r="821" spans="1:33" ht="12" customHeight="1" x14ac:dyDescent="0.25">
      <c r="A821" s="209"/>
      <c r="B821" s="209"/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</row>
    <row r="822" spans="1:33" ht="12" customHeight="1" x14ac:dyDescent="0.25">
      <c r="A822" s="209"/>
      <c r="B822" s="209"/>
      <c r="C822" s="209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  <c r="AA822" s="209"/>
      <c r="AB822" s="209"/>
      <c r="AC822" s="209"/>
      <c r="AD822" s="209"/>
      <c r="AE822" s="209"/>
      <c r="AF822" s="209"/>
      <c r="AG822" s="209"/>
    </row>
    <row r="823" spans="1:33" ht="12" customHeight="1" x14ac:dyDescent="0.25">
      <c r="A823" s="209"/>
      <c r="B823" s="209"/>
      <c r="C823" s="209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  <c r="AA823" s="209"/>
      <c r="AB823" s="209"/>
      <c r="AC823" s="209"/>
      <c r="AD823" s="209"/>
      <c r="AE823" s="209"/>
      <c r="AF823" s="209"/>
      <c r="AG823" s="209"/>
    </row>
    <row r="824" spans="1:33" ht="12" customHeight="1" x14ac:dyDescent="0.25">
      <c r="A824" s="209"/>
      <c r="B824" s="209"/>
      <c r="C824" s="209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  <c r="AA824" s="209"/>
      <c r="AB824" s="209"/>
      <c r="AC824" s="209"/>
      <c r="AD824" s="209"/>
      <c r="AE824" s="209"/>
      <c r="AF824" s="209"/>
      <c r="AG824" s="209"/>
    </row>
    <row r="825" spans="1:33" ht="12" customHeight="1" x14ac:dyDescent="0.25">
      <c r="A825" s="209"/>
      <c r="B825" s="209"/>
      <c r="C825" s="209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  <c r="AA825" s="209"/>
      <c r="AB825" s="209"/>
      <c r="AC825" s="209"/>
      <c r="AD825" s="209"/>
      <c r="AE825" s="209"/>
      <c r="AF825" s="209"/>
      <c r="AG825" s="209"/>
    </row>
    <row r="826" spans="1:33" ht="12" customHeight="1" x14ac:dyDescent="0.25">
      <c r="A826" s="209"/>
      <c r="B826" s="209"/>
      <c r="C826" s="209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  <c r="AA826" s="209"/>
      <c r="AB826" s="209"/>
      <c r="AC826" s="209"/>
      <c r="AD826" s="209"/>
      <c r="AE826" s="209"/>
      <c r="AF826" s="209"/>
      <c r="AG826" s="209"/>
    </row>
    <row r="827" spans="1:33" ht="12" customHeight="1" x14ac:dyDescent="0.25">
      <c r="A827" s="209"/>
      <c r="B827" s="209"/>
      <c r="C827" s="209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  <c r="AA827" s="209"/>
      <c r="AB827" s="209"/>
      <c r="AC827" s="209"/>
      <c r="AD827" s="209"/>
      <c r="AE827" s="209"/>
      <c r="AF827" s="209"/>
      <c r="AG827" s="209"/>
    </row>
    <row r="828" spans="1:33" ht="12" customHeight="1" x14ac:dyDescent="0.25">
      <c r="A828" s="209"/>
      <c r="B828" s="209"/>
      <c r="C828" s="209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  <c r="AA828" s="209"/>
      <c r="AB828" s="209"/>
      <c r="AC828" s="209"/>
      <c r="AD828" s="209"/>
      <c r="AE828" s="209"/>
      <c r="AF828" s="209"/>
      <c r="AG828" s="209"/>
    </row>
    <row r="829" spans="1:33" ht="12" customHeight="1" x14ac:dyDescent="0.25">
      <c r="A829" s="209"/>
      <c r="B829" s="209"/>
      <c r="C829" s="209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  <c r="AA829" s="209"/>
      <c r="AB829" s="209"/>
      <c r="AC829" s="209"/>
      <c r="AD829" s="209"/>
      <c r="AE829" s="209"/>
      <c r="AF829" s="209"/>
      <c r="AG829" s="209"/>
    </row>
    <row r="830" spans="1:33" ht="12" customHeight="1" x14ac:dyDescent="0.25">
      <c r="A830" s="209"/>
      <c r="B830" s="209"/>
      <c r="C830" s="209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  <c r="AA830" s="209"/>
      <c r="AB830" s="209"/>
      <c r="AC830" s="209"/>
      <c r="AD830" s="209"/>
      <c r="AE830" s="209"/>
      <c r="AF830" s="209"/>
      <c r="AG830" s="209"/>
    </row>
    <row r="831" spans="1:33" ht="12" customHeight="1" x14ac:dyDescent="0.25">
      <c r="A831" s="209"/>
      <c r="B831" s="209"/>
      <c r="C831" s="209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  <c r="AA831" s="209"/>
      <c r="AB831" s="209"/>
      <c r="AC831" s="209"/>
      <c r="AD831" s="209"/>
      <c r="AE831" s="209"/>
      <c r="AF831" s="209"/>
      <c r="AG831" s="209"/>
    </row>
    <row r="832" spans="1:33" ht="12" customHeight="1" x14ac:dyDescent="0.25">
      <c r="A832" s="209"/>
      <c r="B832" s="209"/>
      <c r="C832" s="209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  <c r="AA832" s="209"/>
      <c r="AB832" s="209"/>
      <c r="AC832" s="209"/>
      <c r="AD832" s="209"/>
      <c r="AE832" s="209"/>
      <c r="AF832" s="209"/>
      <c r="AG832" s="209"/>
    </row>
    <row r="833" spans="1:33" ht="12" customHeight="1" x14ac:dyDescent="0.25">
      <c r="A833" s="209"/>
      <c r="B833" s="209"/>
      <c r="C833" s="209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  <c r="AA833" s="209"/>
      <c r="AB833" s="209"/>
      <c r="AC833" s="209"/>
      <c r="AD833" s="209"/>
      <c r="AE833" s="209"/>
      <c r="AF833" s="209"/>
      <c r="AG833" s="209"/>
    </row>
    <row r="834" spans="1:33" ht="12" customHeight="1" x14ac:dyDescent="0.25">
      <c r="A834" s="209"/>
      <c r="B834" s="209"/>
      <c r="C834" s="209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  <c r="AA834" s="209"/>
      <c r="AB834" s="209"/>
      <c r="AC834" s="209"/>
      <c r="AD834" s="209"/>
      <c r="AE834" s="209"/>
      <c r="AF834" s="209"/>
      <c r="AG834" s="209"/>
    </row>
    <row r="835" spans="1:33" ht="12" customHeight="1" x14ac:dyDescent="0.25">
      <c r="A835" s="209"/>
      <c r="B835" s="209"/>
      <c r="C835" s="209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  <c r="AA835" s="209"/>
      <c r="AB835" s="209"/>
      <c r="AC835" s="209"/>
      <c r="AD835" s="209"/>
      <c r="AE835" s="209"/>
      <c r="AF835" s="209"/>
      <c r="AG835" s="209"/>
    </row>
    <row r="836" spans="1:33" ht="12" customHeight="1" x14ac:dyDescent="0.25">
      <c r="A836" s="209"/>
      <c r="B836" s="209"/>
      <c r="C836" s="209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  <c r="AA836" s="209"/>
      <c r="AB836" s="209"/>
      <c r="AC836" s="209"/>
      <c r="AD836" s="209"/>
      <c r="AE836" s="209"/>
      <c r="AF836" s="209"/>
      <c r="AG836" s="209"/>
    </row>
    <row r="837" spans="1:33" ht="12" customHeight="1" x14ac:dyDescent="0.25">
      <c r="A837" s="209"/>
      <c r="B837" s="209"/>
      <c r="C837" s="209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  <c r="AA837" s="209"/>
      <c r="AB837" s="209"/>
      <c r="AC837" s="209"/>
      <c r="AD837" s="209"/>
      <c r="AE837" s="209"/>
      <c r="AF837" s="209"/>
      <c r="AG837" s="209"/>
    </row>
    <row r="838" spans="1:33" ht="12" customHeight="1" x14ac:dyDescent="0.25">
      <c r="A838" s="209"/>
      <c r="B838" s="209"/>
      <c r="C838" s="209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  <c r="AA838" s="209"/>
      <c r="AB838" s="209"/>
      <c r="AC838" s="209"/>
      <c r="AD838" s="209"/>
      <c r="AE838" s="209"/>
      <c r="AF838" s="209"/>
      <c r="AG838" s="209"/>
    </row>
    <row r="839" spans="1:33" ht="12" customHeight="1" x14ac:dyDescent="0.25">
      <c r="A839" s="209"/>
      <c r="B839" s="209"/>
      <c r="C839" s="209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  <c r="AA839" s="209"/>
      <c r="AB839" s="209"/>
      <c r="AC839" s="209"/>
      <c r="AD839" s="209"/>
      <c r="AE839" s="209"/>
      <c r="AF839" s="209"/>
      <c r="AG839" s="209"/>
    </row>
    <row r="840" spans="1:33" ht="12" customHeight="1" x14ac:dyDescent="0.25">
      <c r="A840" s="209"/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  <c r="AB840" s="209"/>
      <c r="AC840" s="209"/>
      <c r="AD840" s="209"/>
      <c r="AE840" s="209"/>
      <c r="AF840" s="209"/>
      <c r="AG840" s="209"/>
    </row>
    <row r="841" spans="1:33" ht="12" customHeight="1" x14ac:dyDescent="0.25">
      <c r="A841" s="209"/>
      <c r="B841" s="209"/>
      <c r="C841" s="209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  <c r="AA841" s="209"/>
      <c r="AB841" s="209"/>
      <c r="AC841" s="209"/>
      <c r="AD841" s="209"/>
      <c r="AE841" s="209"/>
      <c r="AF841" s="209"/>
      <c r="AG841" s="209"/>
    </row>
    <row r="842" spans="1:33" ht="12" customHeight="1" x14ac:dyDescent="0.25">
      <c r="A842" s="209"/>
      <c r="B842" s="209"/>
      <c r="C842" s="209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  <c r="AA842" s="209"/>
      <c r="AB842" s="209"/>
      <c r="AC842" s="209"/>
      <c r="AD842" s="209"/>
      <c r="AE842" s="209"/>
      <c r="AF842" s="209"/>
      <c r="AG842" s="209"/>
    </row>
    <row r="843" spans="1:33" ht="12" customHeight="1" x14ac:dyDescent="0.25">
      <c r="A843" s="209"/>
      <c r="B843" s="209"/>
      <c r="C843" s="209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  <c r="AA843" s="209"/>
      <c r="AB843" s="209"/>
      <c r="AC843" s="209"/>
      <c r="AD843" s="209"/>
      <c r="AE843" s="209"/>
      <c r="AF843" s="209"/>
      <c r="AG843" s="209"/>
    </row>
    <row r="844" spans="1:33" ht="12" customHeight="1" x14ac:dyDescent="0.25">
      <c r="A844" s="209"/>
      <c r="B844" s="209"/>
      <c r="C844" s="209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  <c r="AA844" s="209"/>
      <c r="AB844" s="209"/>
      <c r="AC844" s="209"/>
      <c r="AD844" s="209"/>
      <c r="AE844" s="209"/>
      <c r="AF844" s="209"/>
      <c r="AG844" s="209"/>
    </row>
    <row r="845" spans="1:33" ht="12" customHeight="1" x14ac:dyDescent="0.25">
      <c r="A845" s="209"/>
      <c r="B845" s="209"/>
      <c r="C845" s="209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  <c r="AA845" s="209"/>
      <c r="AB845" s="209"/>
      <c r="AC845" s="209"/>
      <c r="AD845" s="209"/>
      <c r="AE845" s="209"/>
      <c r="AF845" s="209"/>
      <c r="AG845" s="209"/>
    </row>
    <row r="846" spans="1:33" ht="12" customHeight="1" x14ac:dyDescent="0.25">
      <c r="A846" s="209"/>
      <c r="B846" s="209"/>
      <c r="C846" s="209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  <c r="AA846" s="209"/>
      <c r="AB846" s="209"/>
      <c r="AC846" s="209"/>
      <c r="AD846" s="209"/>
      <c r="AE846" s="209"/>
      <c r="AF846" s="209"/>
      <c r="AG846" s="209"/>
    </row>
    <row r="847" spans="1:33" ht="12" customHeight="1" x14ac:dyDescent="0.25">
      <c r="A847" s="209"/>
      <c r="B847" s="209"/>
      <c r="C847" s="209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  <c r="AA847" s="209"/>
      <c r="AB847" s="209"/>
      <c r="AC847" s="209"/>
      <c r="AD847" s="209"/>
      <c r="AE847" s="209"/>
      <c r="AF847" s="209"/>
      <c r="AG847" s="209"/>
    </row>
    <row r="848" spans="1:33" ht="12" customHeight="1" x14ac:dyDescent="0.25">
      <c r="A848" s="209"/>
      <c r="B848" s="209"/>
      <c r="C848" s="209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  <c r="AA848" s="209"/>
      <c r="AB848" s="209"/>
      <c r="AC848" s="209"/>
      <c r="AD848" s="209"/>
      <c r="AE848" s="209"/>
      <c r="AF848" s="209"/>
      <c r="AG848" s="209"/>
    </row>
    <row r="849" spans="1:33" ht="12" customHeight="1" x14ac:dyDescent="0.25">
      <c r="A849" s="209"/>
      <c r="B849" s="209"/>
      <c r="C849" s="209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  <c r="AA849" s="209"/>
      <c r="AB849" s="209"/>
      <c r="AC849" s="209"/>
      <c r="AD849" s="209"/>
      <c r="AE849" s="209"/>
      <c r="AF849" s="209"/>
      <c r="AG849" s="209"/>
    </row>
    <row r="850" spans="1:33" ht="12" customHeight="1" x14ac:dyDescent="0.25">
      <c r="A850" s="209"/>
      <c r="B850" s="209"/>
      <c r="C850" s="209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  <c r="AA850" s="209"/>
      <c r="AB850" s="209"/>
      <c r="AC850" s="209"/>
      <c r="AD850" s="209"/>
      <c r="AE850" s="209"/>
      <c r="AF850" s="209"/>
      <c r="AG850" s="209"/>
    </row>
    <row r="851" spans="1:33" ht="12" customHeight="1" x14ac:dyDescent="0.25">
      <c r="A851" s="209"/>
      <c r="B851" s="209"/>
      <c r="C851" s="209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  <c r="AA851" s="209"/>
      <c r="AB851" s="209"/>
      <c r="AC851" s="209"/>
      <c r="AD851" s="209"/>
      <c r="AE851" s="209"/>
      <c r="AF851" s="209"/>
      <c r="AG851" s="209"/>
    </row>
    <row r="852" spans="1:33" ht="12" customHeight="1" x14ac:dyDescent="0.25">
      <c r="A852" s="209"/>
      <c r="B852" s="209"/>
      <c r="C852" s="209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  <c r="AA852" s="209"/>
      <c r="AB852" s="209"/>
      <c r="AC852" s="209"/>
      <c r="AD852" s="209"/>
      <c r="AE852" s="209"/>
      <c r="AF852" s="209"/>
      <c r="AG852" s="209"/>
    </row>
    <row r="853" spans="1:33" ht="12" customHeight="1" x14ac:dyDescent="0.25">
      <c r="A853" s="209"/>
      <c r="B853" s="209"/>
      <c r="C853" s="209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  <c r="AA853" s="209"/>
      <c r="AB853" s="209"/>
      <c r="AC853" s="209"/>
      <c r="AD853" s="209"/>
      <c r="AE853" s="209"/>
      <c r="AF853" s="209"/>
      <c r="AG853" s="209"/>
    </row>
    <row r="854" spans="1:33" ht="12" customHeight="1" x14ac:dyDescent="0.25">
      <c r="A854" s="209"/>
      <c r="B854" s="209"/>
      <c r="C854" s="209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  <c r="AA854" s="209"/>
      <c r="AB854" s="209"/>
      <c r="AC854" s="209"/>
      <c r="AD854" s="209"/>
      <c r="AE854" s="209"/>
      <c r="AF854" s="209"/>
      <c r="AG854" s="209"/>
    </row>
    <row r="855" spans="1:33" ht="12" customHeight="1" x14ac:dyDescent="0.25">
      <c r="A855" s="209"/>
      <c r="B855" s="209"/>
      <c r="C855" s="209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  <c r="AA855" s="209"/>
      <c r="AB855" s="209"/>
      <c r="AC855" s="209"/>
      <c r="AD855" s="209"/>
      <c r="AE855" s="209"/>
      <c r="AF855" s="209"/>
      <c r="AG855" s="209"/>
    </row>
    <row r="856" spans="1:33" ht="12" customHeight="1" x14ac:dyDescent="0.25">
      <c r="A856" s="209"/>
      <c r="B856" s="209"/>
      <c r="C856" s="209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  <c r="AA856" s="209"/>
      <c r="AB856" s="209"/>
      <c r="AC856" s="209"/>
      <c r="AD856" s="209"/>
      <c r="AE856" s="209"/>
      <c r="AF856" s="209"/>
      <c r="AG856" s="209"/>
    </row>
    <row r="857" spans="1:33" ht="12" customHeight="1" x14ac:dyDescent="0.25">
      <c r="A857" s="209"/>
      <c r="B857" s="209"/>
      <c r="C857" s="209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  <c r="AA857" s="209"/>
      <c r="AB857" s="209"/>
      <c r="AC857" s="209"/>
      <c r="AD857" s="209"/>
      <c r="AE857" s="209"/>
      <c r="AF857" s="209"/>
      <c r="AG857" s="209"/>
    </row>
    <row r="858" spans="1:33" ht="12" customHeight="1" x14ac:dyDescent="0.25">
      <c r="A858" s="209"/>
      <c r="B858" s="209"/>
      <c r="C858" s="209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  <c r="AA858" s="209"/>
      <c r="AB858" s="209"/>
      <c r="AC858" s="209"/>
      <c r="AD858" s="209"/>
      <c r="AE858" s="209"/>
      <c r="AF858" s="209"/>
      <c r="AG858" s="209"/>
    </row>
    <row r="859" spans="1:33" ht="12" customHeight="1" x14ac:dyDescent="0.25">
      <c r="A859" s="209"/>
      <c r="B859" s="209"/>
      <c r="C859" s="209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  <c r="AA859" s="209"/>
      <c r="AB859" s="209"/>
      <c r="AC859" s="209"/>
      <c r="AD859" s="209"/>
      <c r="AE859" s="209"/>
      <c r="AF859" s="209"/>
      <c r="AG859" s="209"/>
    </row>
    <row r="860" spans="1:33" ht="12" customHeight="1" x14ac:dyDescent="0.25">
      <c r="A860" s="209"/>
      <c r="B860" s="209"/>
      <c r="C860" s="209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  <c r="AA860" s="209"/>
      <c r="AB860" s="209"/>
      <c r="AC860" s="209"/>
      <c r="AD860" s="209"/>
      <c r="AE860" s="209"/>
      <c r="AF860" s="209"/>
      <c r="AG860" s="209"/>
    </row>
    <row r="861" spans="1:33" ht="12" customHeight="1" x14ac:dyDescent="0.25">
      <c r="A861" s="209"/>
      <c r="B861" s="209"/>
      <c r="C861" s="209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  <c r="AA861" s="209"/>
      <c r="AB861" s="209"/>
      <c r="AC861" s="209"/>
      <c r="AD861" s="209"/>
      <c r="AE861" s="209"/>
      <c r="AF861" s="209"/>
      <c r="AG861" s="209"/>
    </row>
    <row r="862" spans="1:33" ht="12" customHeight="1" x14ac:dyDescent="0.25">
      <c r="A862" s="209"/>
      <c r="B862" s="209"/>
      <c r="C862" s="209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  <c r="AA862" s="209"/>
      <c r="AB862" s="209"/>
      <c r="AC862" s="209"/>
      <c r="AD862" s="209"/>
      <c r="AE862" s="209"/>
      <c r="AF862" s="209"/>
      <c r="AG862" s="209"/>
    </row>
    <row r="863" spans="1:33" ht="12" customHeight="1" x14ac:dyDescent="0.25">
      <c r="A863" s="209"/>
      <c r="B863" s="209"/>
      <c r="C863" s="209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  <c r="AA863" s="209"/>
      <c r="AB863" s="209"/>
      <c r="AC863" s="209"/>
      <c r="AD863" s="209"/>
      <c r="AE863" s="209"/>
      <c r="AF863" s="209"/>
      <c r="AG863" s="209"/>
    </row>
    <row r="864" spans="1:33" ht="12" customHeight="1" x14ac:dyDescent="0.25">
      <c r="A864" s="209"/>
      <c r="B864" s="209"/>
      <c r="C864" s="209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  <c r="AA864" s="209"/>
      <c r="AB864" s="209"/>
      <c r="AC864" s="209"/>
      <c r="AD864" s="209"/>
      <c r="AE864" s="209"/>
      <c r="AF864" s="209"/>
      <c r="AG864" s="209"/>
    </row>
    <row r="865" spans="1:33" ht="12" customHeight="1" x14ac:dyDescent="0.25">
      <c r="A865" s="209"/>
      <c r="B865" s="209"/>
      <c r="C865" s="209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  <c r="AA865" s="209"/>
      <c r="AB865" s="209"/>
      <c r="AC865" s="209"/>
      <c r="AD865" s="209"/>
      <c r="AE865" s="209"/>
      <c r="AF865" s="209"/>
      <c r="AG865" s="209"/>
    </row>
    <row r="866" spans="1:33" ht="12" customHeight="1" x14ac:dyDescent="0.25">
      <c r="A866" s="209"/>
      <c r="B866" s="209"/>
      <c r="C866" s="209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  <c r="AA866" s="209"/>
      <c r="AB866" s="209"/>
      <c r="AC866" s="209"/>
      <c r="AD866" s="209"/>
      <c r="AE866" s="209"/>
      <c r="AF866" s="209"/>
      <c r="AG866" s="209"/>
    </row>
    <row r="867" spans="1:33" ht="12" customHeight="1" x14ac:dyDescent="0.25">
      <c r="A867" s="209"/>
      <c r="B867" s="209"/>
      <c r="C867" s="209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  <c r="AA867" s="209"/>
      <c r="AB867" s="209"/>
      <c r="AC867" s="209"/>
      <c r="AD867" s="209"/>
      <c r="AE867" s="209"/>
      <c r="AF867" s="209"/>
      <c r="AG867" s="209"/>
    </row>
    <row r="868" spans="1:33" ht="12" customHeight="1" x14ac:dyDescent="0.25">
      <c r="A868" s="209"/>
      <c r="B868" s="209"/>
      <c r="C868" s="209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  <c r="AA868" s="209"/>
      <c r="AB868" s="209"/>
      <c r="AC868" s="209"/>
      <c r="AD868" s="209"/>
      <c r="AE868" s="209"/>
      <c r="AF868" s="209"/>
      <c r="AG868" s="209"/>
    </row>
    <row r="869" spans="1:33" ht="12" customHeight="1" x14ac:dyDescent="0.25">
      <c r="A869" s="209"/>
      <c r="B869" s="209"/>
      <c r="C869" s="209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  <c r="AA869" s="209"/>
      <c r="AB869" s="209"/>
      <c r="AC869" s="209"/>
      <c r="AD869" s="209"/>
      <c r="AE869" s="209"/>
      <c r="AF869" s="209"/>
      <c r="AG869" s="209"/>
    </row>
    <row r="870" spans="1:33" ht="12" customHeight="1" x14ac:dyDescent="0.25">
      <c r="A870" s="209"/>
      <c r="B870" s="209"/>
      <c r="C870" s="209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  <c r="AA870" s="209"/>
      <c r="AB870" s="209"/>
      <c r="AC870" s="209"/>
      <c r="AD870" s="209"/>
      <c r="AE870" s="209"/>
      <c r="AF870" s="209"/>
      <c r="AG870" s="209"/>
    </row>
    <row r="871" spans="1:33" ht="12" customHeight="1" x14ac:dyDescent="0.25">
      <c r="A871" s="209"/>
      <c r="B871" s="209"/>
      <c r="C871" s="209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  <c r="AA871" s="209"/>
      <c r="AB871" s="209"/>
      <c r="AC871" s="209"/>
      <c r="AD871" s="209"/>
      <c r="AE871" s="209"/>
      <c r="AF871" s="209"/>
      <c r="AG871" s="209"/>
    </row>
    <row r="872" spans="1:33" ht="12" customHeight="1" x14ac:dyDescent="0.25">
      <c r="A872" s="209"/>
      <c r="B872" s="209"/>
      <c r="C872" s="209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  <c r="AA872" s="209"/>
      <c r="AB872" s="209"/>
      <c r="AC872" s="209"/>
      <c r="AD872" s="209"/>
      <c r="AE872" s="209"/>
      <c r="AF872" s="209"/>
      <c r="AG872" s="209"/>
    </row>
    <row r="873" spans="1:33" ht="12" customHeight="1" x14ac:dyDescent="0.25">
      <c r="A873" s="209"/>
      <c r="B873" s="209"/>
      <c r="C873" s="209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  <c r="AA873" s="209"/>
      <c r="AB873" s="209"/>
      <c r="AC873" s="209"/>
      <c r="AD873" s="209"/>
      <c r="AE873" s="209"/>
      <c r="AF873" s="209"/>
      <c r="AG873" s="209"/>
    </row>
    <row r="874" spans="1:33" ht="12" customHeight="1" x14ac:dyDescent="0.25">
      <c r="A874" s="209"/>
      <c r="B874" s="209"/>
      <c r="C874" s="209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  <c r="AA874" s="209"/>
      <c r="AB874" s="209"/>
      <c r="AC874" s="209"/>
      <c r="AD874" s="209"/>
      <c r="AE874" s="209"/>
      <c r="AF874" s="209"/>
      <c r="AG874" s="209"/>
    </row>
    <row r="875" spans="1:33" ht="12" customHeight="1" x14ac:dyDescent="0.25">
      <c r="A875" s="209"/>
      <c r="B875" s="209"/>
      <c r="C875" s="209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  <c r="AA875" s="209"/>
      <c r="AB875" s="209"/>
      <c r="AC875" s="209"/>
      <c r="AD875" s="209"/>
      <c r="AE875" s="209"/>
      <c r="AF875" s="209"/>
      <c r="AG875" s="209"/>
    </row>
    <row r="876" spans="1:33" ht="12" customHeight="1" x14ac:dyDescent="0.25">
      <c r="A876" s="209"/>
      <c r="B876" s="209"/>
      <c r="C876" s="209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  <c r="AA876" s="209"/>
      <c r="AB876" s="209"/>
      <c r="AC876" s="209"/>
      <c r="AD876" s="209"/>
      <c r="AE876" s="209"/>
      <c r="AF876" s="209"/>
      <c r="AG876" s="209"/>
    </row>
    <row r="877" spans="1:33" ht="12" customHeight="1" x14ac:dyDescent="0.25">
      <c r="A877" s="209"/>
      <c r="B877" s="209"/>
      <c r="C877" s="209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  <c r="AA877" s="209"/>
      <c r="AB877" s="209"/>
      <c r="AC877" s="209"/>
      <c r="AD877" s="209"/>
      <c r="AE877" s="209"/>
      <c r="AF877" s="209"/>
      <c r="AG877" s="209"/>
    </row>
    <row r="878" spans="1:33" ht="12" customHeight="1" x14ac:dyDescent="0.25">
      <c r="A878" s="209"/>
      <c r="B878" s="209"/>
      <c r="C878" s="209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  <c r="AA878" s="209"/>
      <c r="AB878" s="209"/>
      <c r="AC878" s="209"/>
      <c r="AD878" s="209"/>
      <c r="AE878" s="209"/>
      <c r="AF878" s="209"/>
      <c r="AG878" s="209"/>
    </row>
    <row r="879" spans="1:33" ht="12" customHeight="1" x14ac:dyDescent="0.25">
      <c r="A879" s="209"/>
      <c r="B879" s="209"/>
      <c r="C879" s="209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  <c r="AA879" s="209"/>
      <c r="AB879" s="209"/>
      <c r="AC879" s="209"/>
      <c r="AD879" s="209"/>
      <c r="AE879" s="209"/>
      <c r="AF879" s="209"/>
      <c r="AG879" s="209"/>
    </row>
    <row r="880" spans="1:33" ht="12" customHeight="1" x14ac:dyDescent="0.25">
      <c r="A880" s="209"/>
      <c r="B880" s="209"/>
      <c r="C880" s="209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  <c r="AA880" s="209"/>
      <c r="AB880" s="209"/>
      <c r="AC880" s="209"/>
      <c r="AD880" s="209"/>
      <c r="AE880" s="209"/>
      <c r="AF880" s="209"/>
      <c r="AG880" s="209"/>
    </row>
    <row r="881" spans="1:33" ht="12" customHeight="1" x14ac:dyDescent="0.25">
      <c r="A881" s="209"/>
      <c r="B881" s="209"/>
      <c r="C881" s="209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  <c r="AA881" s="209"/>
      <c r="AB881" s="209"/>
      <c r="AC881" s="209"/>
      <c r="AD881" s="209"/>
      <c r="AE881" s="209"/>
      <c r="AF881" s="209"/>
      <c r="AG881" s="209"/>
    </row>
    <row r="882" spans="1:33" ht="12" customHeight="1" x14ac:dyDescent="0.25">
      <c r="A882" s="209"/>
      <c r="B882" s="209"/>
      <c r="C882" s="209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  <c r="AA882" s="209"/>
      <c r="AB882" s="209"/>
      <c r="AC882" s="209"/>
      <c r="AD882" s="209"/>
      <c r="AE882" s="209"/>
      <c r="AF882" s="209"/>
      <c r="AG882" s="209"/>
    </row>
    <row r="883" spans="1:33" ht="12" customHeight="1" x14ac:dyDescent="0.25">
      <c r="A883" s="209"/>
      <c r="B883" s="209"/>
      <c r="C883" s="209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  <c r="AA883" s="209"/>
      <c r="AB883" s="209"/>
      <c r="AC883" s="209"/>
      <c r="AD883" s="209"/>
      <c r="AE883" s="209"/>
      <c r="AF883" s="209"/>
      <c r="AG883" s="209"/>
    </row>
    <row r="884" spans="1:33" ht="12" customHeight="1" x14ac:dyDescent="0.25">
      <c r="A884" s="209"/>
      <c r="B884" s="209"/>
      <c r="C884" s="209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  <c r="AA884" s="209"/>
      <c r="AB884" s="209"/>
      <c r="AC884" s="209"/>
      <c r="AD884" s="209"/>
      <c r="AE884" s="209"/>
      <c r="AF884" s="209"/>
      <c r="AG884" s="209"/>
    </row>
    <row r="885" spans="1:33" ht="12" customHeight="1" x14ac:dyDescent="0.25">
      <c r="A885" s="209"/>
      <c r="B885" s="209"/>
      <c r="C885" s="209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  <c r="AA885" s="209"/>
      <c r="AB885" s="209"/>
      <c r="AC885" s="209"/>
      <c r="AD885" s="209"/>
      <c r="AE885" s="209"/>
      <c r="AF885" s="209"/>
      <c r="AG885" s="209"/>
    </row>
    <row r="886" spans="1:33" ht="12" customHeight="1" x14ac:dyDescent="0.25">
      <c r="A886" s="209"/>
      <c r="B886" s="209"/>
      <c r="C886" s="209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  <c r="AA886" s="209"/>
      <c r="AB886" s="209"/>
      <c r="AC886" s="209"/>
      <c r="AD886" s="209"/>
      <c r="AE886" s="209"/>
      <c r="AF886" s="209"/>
      <c r="AG886" s="209"/>
    </row>
    <row r="887" spans="1:33" ht="12" customHeight="1" x14ac:dyDescent="0.25">
      <c r="A887" s="209"/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  <c r="AA887" s="209"/>
      <c r="AB887" s="209"/>
      <c r="AC887" s="209"/>
      <c r="AD887" s="209"/>
      <c r="AE887" s="209"/>
      <c r="AF887" s="209"/>
      <c r="AG887" s="209"/>
    </row>
    <row r="888" spans="1:33" ht="12" customHeight="1" x14ac:dyDescent="0.25">
      <c r="A888" s="209"/>
      <c r="B888" s="209"/>
      <c r="C888" s="209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  <c r="AA888" s="209"/>
      <c r="AB888" s="209"/>
      <c r="AC888" s="209"/>
      <c r="AD888" s="209"/>
      <c r="AE888" s="209"/>
      <c r="AF888" s="209"/>
      <c r="AG888" s="209"/>
    </row>
    <row r="889" spans="1:33" ht="12" customHeight="1" x14ac:dyDescent="0.25">
      <c r="A889" s="209"/>
      <c r="B889" s="209"/>
      <c r="C889" s="209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  <c r="AA889" s="209"/>
      <c r="AB889" s="209"/>
      <c r="AC889" s="209"/>
      <c r="AD889" s="209"/>
      <c r="AE889" s="209"/>
      <c r="AF889" s="209"/>
      <c r="AG889" s="209"/>
    </row>
    <row r="890" spans="1:33" ht="12" customHeight="1" x14ac:dyDescent="0.25">
      <c r="A890" s="209"/>
      <c r="B890" s="209"/>
      <c r="C890" s="209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  <c r="AA890" s="209"/>
      <c r="AB890" s="209"/>
      <c r="AC890" s="209"/>
      <c r="AD890" s="209"/>
      <c r="AE890" s="209"/>
      <c r="AF890" s="209"/>
      <c r="AG890" s="209"/>
    </row>
    <row r="891" spans="1:33" ht="12" customHeight="1" x14ac:dyDescent="0.25">
      <c r="A891" s="209"/>
      <c r="B891" s="209"/>
      <c r="C891" s="209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  <c r="AA891" s="209"/>
      <c r="AB891" s="209"/>
      <c r="AC891" s="209"/>
      <c r="AD891" s="209"/>
      <c r="AE891" s="209"/>
      <c r="AF891" s="209"/>
      <c r="AG891" s="209"/>
    </row>
    <row r="892" spans="1:33" ht="12" customHeight="1" x14ac:dyDescent="0.25">
      <c r="A892" s="209"/>
      <c r="B892" s="209"/>
      <c r="C892" s="209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  <c r="AA892" s="209"/>
      <c r="AB892" s="209"/>
      <c r="AC892" s="209"/>
      <c r="AD892" s="209"/>
      <c r="AE892" s="209"/>
      <c r="AF892" s="209"/>
      <c r="AG892" s="209"/>
    </row>
    <row r="893" spans="1:33" ht="12" customHeight="1" x14ac:dyDescent="0.25">
      <c r="A893" s="209"/>
      <c r="B893" s="209"/>
      <c r="C893" s="209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  <c r="AA893" s="209"/>
      <c r="AB893" s="209"/>
      <c r="AC893" s="209"/>
      <c r="AD893" s="209"/>
      <c r="AE893" s="209"/>
      <c r="AF893" s="209"/>
      <c r="AG893" s="209"/>
    </row>
    <row r="894" spans="1:33" ht="12" customHeight="1" x14ac:dyDescent="0.25">
      <c r="A894" s="209"/>
      <c r="B894" s="209"/>
      <c r="C894" s="209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  <c r="AA894" s="209"/>
      <c r="AB894" s="209"/>
      <c r="AC894" s="209"/>
      <c r="AD894" s="209"/>
      <c r="AE894" s="209"/>
      <c r="AF894" s="209"/>
      <c r="AG894" s="209"/>
    </row>
    <row r="895" spans="1:33" ht="12" customHeight="1" x14ac:dyDescent="0.25">
      <c r="A895" s="209"/>
      <c r="B895" s="209"/>
      <c r="C895" s="209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  <c r="AA895" s="209"/>
      <c r="AB895" s="209"/>
      <c r="AC895" s="209"/>
      <c r="AD895" s="209"/>
      <c r="AE895" s="209"/>
      <c r="AF895" s="209"/>
      <c r="AG895" s="209"/>
    </row>
    <row r="896" spans="1:33" ht="12" customHeight="1" x14ac:dyDescent="0.25">
      <c r="A896" s="209"/>
      <c r="B896" s="209"/>
      <c r="C896" s="209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  <c r="AA896" s="209"/>
      <c r="AB896" s="209"/>
      <c r="AC896" s="209"/>
      <c r="AD896" s="209"/>
      <c r="AE896" s="209"/>
      <c r="AF896" s="209"/>
      <c r="AG896" s="209"/>
    </row>
    <row r="897" spans="1:33" ht="12" customHeight="1" x14ac:dyDescent="0.25">
      <c r="A897" s="209"/>
      <c r="B897" s="209"/>
      <c r="C897" s="209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  <c r="AA897" s="209"/>
      <c r="AB897" s="209"/>
      <c r="AC897" s="209"/>
      <c r="AD897" s="209"/>
      <c r="AE897" s="209"/>
      <c r="AF897" s="209"/>
      <c r="AG897" s="209"/>
    </row>
    <row r="898" spans="1:33" ht="12" customHeight="1" x14ac:dyDescent="0.25">
      <c r="A898" s="209"/>
      <c r="B898" s="209"/>
      <c r="C898" s="209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  <c r="AA898" s="209"/>
      <c r="AB898" s="209"/>
      <c r="AC898" s="209"/>
      <c r="AD898" s="209"/>
      <c r="AE898" s="209"/>
      <c r="AF898" s="209"/>
      <c r="AG898" s="209"/>
    </row>
    <row r="899" spans="1:33" ht="12" customHeight="1" x14ac:dyDescent="0.25">
      <c r="A899" s="209"/>
      <c r="B899" s="209"/>
      <c r="C899" s="209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  <c r="AA899" s="209"/>
      <c r="AB899" s="209"/>
      <c r="AC899" s="209"/>
      <c r="AD899" s="209"/>
      <c r="AE899" s="209"/>
      <c r="AF899" s="209"/>
      <c r="AG899" s="209"/>
    </row>
    <row r="900" spans="1:33" ht="12" customHeight="1" x14ac:dyDescent="0.25">
      <c r="A900" s="209"/>
      <c r="B900" s="209"/>
      <c r="C900" s="209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  <c r="AA900" s="209"/>
      <c r="AB900" s="209"/>
      <c r="AC900" s="209"/>
      <c r="AD900" s="209"/>
      <c r="AE900" s="209"/>
      <c r="AF900" s="209"/>
      <c r="AG900" s="209"/>
    </row>
    <row r="901" spans="1:33" ht="12" customHeight="1" x14ac:dyDescent="0.25">
      <c r="A901" s="209"/>
      <c r="B901" s="209"/>
      <c r="C901" s="209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  <c r="AA901" s="209"/>
      <c r="AB901" s="209"/>
      <c r="AC901" s="209"/>
      <c r="AD901" s="209"/>
      <c r="AE901" s="209"/>
      <c r="AF901" s="209"/>
      <c r="AG901" s="209"/>
    </row>
    <row r="902" spans="1:33" ht="12" customHeight="1" x14ac:dyDescent="0.25">
      <c r="A902" s="209"/>
      <c r="B902" s="209"/>
      <c r="C902" s="209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  <c r="AA902" s="209"/>
      <c r="AB902" s="209"/>
      <c r="AC902" s="209"/>
      <c r="AD902" s="209"/>
      <c r="AE902" s="209"/>
      <c r="AF902" s="209"/>
      <c r="AG902" s="209"/>
    </row>
    <row r="903" spans="1:33" ht="12" customHeight="1" x14ac:dyDescent="0.25">
      <c r="A903" s="209"/>
      <c r="B903" s="209"/>
      <c r="C903" s="209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  <c r="AA903" s="209"/>
      <c r="AB903" s="209"/>
      <c r="AC903" s="209"/>
      <c r="AD903" s="209"/>
      <c r="AE903" s="209"/>
      <c r="AF903" s="209"/>
      <c r="AG903" s="209"/>
    </row>
    <row r="904" spans="1:33" ht="12" customHeight="1" x14ac:dyDescent="0.25">
      <c r="A904" s="209"/>
      <c r="B904" s="209"/>
      <c r="C904" s="209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  <c r="AA904" s="209"/>
      <c r="AB904" s="209"/>
      <c r="AC904" s="209"/>
      <c r="AD904" s="209"/>
      <c r="AE904" s="209"/>
      <c r="AF904" s="209"/>
      <c r="AG904" s="209"/>
    </row>
    <row r="905" spans="1:33" ht="12" customHeight="1" x14ac:dyDescent="0.25">
      <c r="A905" s="209"/>
      <c r="B905" s="209"/>
      <c r="C905" s="209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  <c r="AA905" s="209"/>
      <c r="AB905" s="209"/>
      <c r="AC905" s="209"/>
      <c r="AD905" s="209"/>
      <c r="AE905" s="209"/>
      <c r="AF905" s="209"/>
      <c r="AG905" s="209"/>
    </row>
    <row r="906" spans="1:33" ht="12" customHeight="1" x14ac:dyDescent="0.25">
      <c r="A906" s="209"/>
      <c r="B906" s="209"/>
      <c r="C906" s="209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  <c r="AA906" s="209"/>
      <c r="AB906" s="209"/>
      <c r="AC906" s="209"/>
      <c r="AD906" s="209"/>
      <c r="AE906" s="209"/>
      <c r="AF906" s="209"/>
      <c r="AG906" s="209"/>
    </row>
    <row r="907" spans="1:33" ht="12" customHeight="1" x14ac:dyDescent="0.25">
      <c r="A907" s="209"/>
      <c r="B907" s="209"/>
      <c r="C907" s="209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  <c r="AA907" s="209"/>
      <c r="AB907" s="209"/>
      <c r="AC907" s="209"/>
      <c r="AD907" s="209"/>
      <c r="AE907" s="209"/>
      <c r="AF907" s="209"/>
      <c r="AG907" s="209"/>
    </row>
    <row r="908" spans="1:33" ht="12" customHeight="1" x14ac:dyDescent="0.25">
      <c r="A908" s="209"/>
      <c r="B908" s="209"/>
      <c r="C908" s="209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  <c r="AA908" s="209"/>
      <c r="AB908" s="209"/>
      <c r="AC908" s="209"/>
      <c r="AD908" s="209"/>
      <c r="AE908" s="209"/>
      <c r="AF908" s="209"/>
      <c r="AG908" s="209"/>
    </row>
    <row r="909" spans="1:33" ht="12" customHeight="1" x14ac:dyDescent="0.25">
      <c r="A909" s="209"/>
      <c r="B909" s="209"/>
      <c r="C909" s="209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  <c r="AA909" s="209"/>
      <c r="AB909" s="209"/>
      <c r="AC909" s="209"/>
      <c r="AD909" s="209"/>
      <c r="AE909" s="209"/>
      <c r="AF909" s="209"/>
      <c r="AG909" s="209"/>
    </row>
    <row r="910" spans="1:33" ht="12" customHeight="1" x14ac:dyDescent="0.25">
      <c r="A910" s="209"/>
      <c r="B910" s="209"/>
      <c r="C910" s="209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  <c r="AA910" s="209"/>
      <c r="AB910" s="209"/>
      <c r="AC910" s="209"/>
      <c r="AD910" s="209"/>
      <c r="AE910" s="209"/>
      <c r="AF910" s="209"/>
      <c r="AG910" s="209"/>
    </row>
    <row r="911" spans="1:33" ht="12" customHeight="1" x14ac:dyDescent="0.25">
      <c r="A911" s="209"/>
      <c r="B911" s="209"/>
      <c r="C911" s="209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  <c r="AA911" s="209"/>
      <c r="AB911" s="209"/>
      <c r="AC911" s="209"/>
      <c r="AD911" s="209"/>
      <c r="AE911" s="209"/>
      <c r="AF911" s="209"/>
      <c r="AG911" s="209"/>
    </row>
    <row r="912" spans="1:33" ht="12" customHeight="1" x14ac:dyDescent="0.25">
      <c r="A912" s="209"/>
      <c r="B912" s="209"/>
      <c r="C912" s="209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  <c r="AA912" s="209"/>
      <c r="AB912" s="209"/>
      <c r="AC912" s="209"/>
      <c r="AD912" s="209"/>
      <c r="AE912" s="209"/>
      <c r="AF912" s="209"/>
      <c r="AG912" s="209"/>
    </row>
    <row r="913" spans="1:33" ht="12" customHeight="1" x14ac:dyDescent="0.25">
      <c r="A913" s="209"/>
      <c r="B913" s="209"/>
      <c r="C913" s="209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  <c r="AA913" s="209"/>
      <c r="AB913" s="209"/>
      <c r="AC913" s="209"/>
      <c r="AD913" s="209"/>
      <c r="AE913" s="209"/>
      <c r="AF913" s="209"/>
      <c r="AG913" s="209"/>
    </row>
    <row r="914" spans="1:33" ht="12" customHeight="1" x14ac:dyDescent="0.25">
      <c r="A914" s="209"/>
      <c r="B914" s="209"/>
      <c r="C914" s="209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  <c r="AA914" s="209"/>
      <c r="AB914" s="209"/>
      <c r="AC914" s="209"/>
      <c r="AD914" s="209"/>
      <c r="AE914" s="209"/>
      <c r="AF914" s="209"/>
      <c r="AG914" s="209"/>
    </row>
    <row r="915" spans="1:33" ht="12" customHeight="1" x14ac:dyDescent="0.25">
      <c r="A915" s="209"/>
      <c r="B915" s="209"/>
      <c r="C915" s="209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  <c r="AA915" s="209"/>
      <c r="AB915" s="209"/>
      <c r="AC915" s="209"/>
      <c r="AD915" s="209"/>
      <c r="AE915" s="209"/>
      <c r="AF915" s="209"/>
      <c r="AG915" s="209"/>
    </row>
    <row r="916" spans="1:33" ht="12" customHeight="1" x14ac:dyDescent="0.25">
      <c r="A916" s="209"/>
      <c r="B916" s="209"/>
      <c r="C916" s="209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  <c r="AA916" s="209"/>
      <c r="AB916" s="209"/>
      <c r="AC916" s="209"/>
      <c r="AD916" s="209"/>
      <c r="AE916" s="209"/>
      <c r="AF916" s="209"/>
      <c r="AG916" s="209"/>
    </row>
    <row r="917" spans="1:33" ht="12" customHeight="1" x14ac:dyDescent="0.25">
      <c r="A917" s="209"/>
      <c r="B917" s="209"/>
      <c r="C917" s="209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  <c r="AA917" s="209"/>
      <c r="AB917" s="209"/>
      <c r="AC917" s="209"/>
      <c r="AD917" s="209"/>
      <c r="AE917" s="209"/>
      <c r="AF917" s="209"/>
      <c r="AG917" s="209"/>
    </row>
    <row r="918" spans="1:33" ht="12" customHeight="1" x14ac:dyDescent="0.25">
      <c r="A918" s="209"/>
      <c r="B918" s="209"/>
      <c r="C918" s="209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  <c r="AA918" s="209"/>
      <c r="AB918" s="209"/>
      <c r="AC918" s="209"/>
      <c r="AD918" s="209"/>
      <c r="AE918" s="209"/>
      <c r="AF918" s="209"/>
      <c r="AG918" s="209"/>
    </row>
    <row r="919" spans="1:33" ht="12" customHeight="1" x14ac:dyDescent="0.25">
      <c r="A919" s="209"/>
      <c r="B919" s="209"/>
      <c r="C919" s="209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  <c r="AA919" s="209"/>
      <c r="AB919" s="209"/>
      <c r="AC919" s="209"/>
      <c r="AD919" s="209"/>
      <c r="AE919" s="209"/>
      <c r="AF919" s="209"/>
      <c r="AG919" s="209"/>
    </row>
    <row r="920" spans="1:33" ht="12" customHeight="1" x14ac:dyDescent="0.25">
      <c r="A920" s="209"/>
      <c r="B920" s="209"/>
      <c r="C920" s="209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  <c r="AA920" s="209"/>
      <c r="AB920" s="209"/>
      <c r="AC920" s="209"/>
      <c r="AD920" s="209"/>
      <c r="AE920" s="209"/>
      <c r="AF920" s="209"/>
      <c r="AG920" s="209"/>
    </row>
    <row r="921" spans="1:33" ht="12" customHeight="1" x14ac:dyDescent="0.25">
      <c r="A921" s="209"/>
      <c r="B921" s="209"/>
      <c r="C921" s="209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  <c r="AA921" s="209"/>
      <c r="AB921" s="209"/>
      <c r="AC921" s="209"/>
      <c r="AD921" s="209"/>
      <c r="AE921" s="209"/>
      <c r="AF921" s="209"/>
      <c r="AG921" s="209"/>
    </row>
    <row r="922" spans="1:33" ht="12" customHeight="1" x14ac:dyDescent="0.25">
      <c r="A922" s="209"/>
      <c r="B922" s="209"/>
      <c r="C922" s="209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  <c r="AA922" s="209"/>
      <c r="AB922" s="209"/>
      <c r="AC922" s="209"/>
      <c r="AD922" s="209"/>
      <c r="AE922" s="209"/>
      <c r="AF922" s="209"/>
      <c r="AG922" s="209"/>
    </row>
    <row r="923" spans="1:33" ht="12" customHeight="1" x14ac:dyDescent="0.25">
      <c r="A923" s="209"/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  <c r="AA923" s="209"/>
      <c r="AB923" s="209"/>
      <c r="AC923" s="209"/>
      <c r="AD923" s="209"/>
      <c r="AE923" s="209"/>
      <c r="AF923" s="209"/>
      <c r="AG923" s="209"/>
    </row>
    <row r="924" spans="1:33" ht="12" customHeight="1" x14ac:dyDescent="0.25">
      <c r="A924" s="209"/>
      <c r="B924" s="209"/>
      <c r="C924" s="209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  <c r="AA924" s="209"/>
      <c r="AB924" s="209"/>
      <c r="AC924" s="209"/>
      <c r="AD924" s="209"/>
      <c r="AE924" s="209"/>
      <c r="AF924" s="209"/>
      <c r="AG924" s="209"/>
    </row>
    <row r="925" spans="1:33" ht="12" customHeight="1" x14ac:dyDescent="0.25">
      <c r="A925" s="209"/>
      <c r="B925" s="209"/>
      <c r="C925" s="209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  <c r="AA925" s="209"/>
      <c r="AB925" s="209"/>
      <c r="AC925" s="209"/>
      <c r="AD925" s="209"/>
      <c r="AE925" s="209"/>
      <c r="AF925" s="209"/>
      <c r="AG925" s="209"/>
    </row>
    <row r="926" spans="1:33" ht="12" customHeight="1" x14ac:dyDescent="0.25">
      <c r="A926" s="209"/>
      <c r="B926" s="209"/>
      <c r="C926" s="209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  <c r="AA926" s="209"/>
      <c r="AB926" s="209"/>
      <c r="AC926" s="209"/>
      <c r="AD926" s="209"/>
      <c r="AE926" s="209"/>
      <c r="AF926" s="209"/>
      <c r="AG926" s="209"/>
    </row>
    <row r="927" spans="1:33" ht="12" customHeight="1" x14ac:dyDescent="0.25">
      <c r="A927" s="209"/>
      <c r="B927" s="209"/>
      <c r="C927" s="209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  <c r="AA927" s="209"/>
      <c r="AB927" s="209"/>
      <c r="AC927" s="209"/>
      <c r="AD927" s="209"/>
      <c r="AE927" s="209"/>
      <c r="AF927" s="209"/>
      <c r="AG927" s="209"/>
    </row>
    <row r="928" spans="1:33" ht="12" customHeight="1" x14ac:dyDescent="0.25">
      <c r="A928" s="209"/>
      <c r="B928" s="209"/>
      <c r="C928" s="209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  <c r="AA928" s="209"/>
      <c r="AB928" s="209"/>
      <c r="AC928" s="209"/>
      <c r="AD928" s="209"/>
      <c r="AE928" s="209"/>
      <c r="AF928" s="209"/>
      <c r="AG928" s="209"/>
    </row>
    <row r="929" spans="1:33" ht="12" customHeight="1" x14ac:dyDescent="0.25">
      <c r="A929" s="209"/>
      <c r="B929" s="209"/>
      <c r="C929" s="209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  <c r="AA929" s="209"/>
      <c r="AB929" s="209"/>
      <c r="AC929" s="209"/>
      <c r="AD929" s="209"/>
      <c r="AE929" s="209"/>
      <c r="AF929" s="209"/>
      <c r="AG929" s="209"/>
    </row>
    <row r="930" spans="1:33" ht="12" customHeight="1" x14ac:dyDescent="0.25">
      <c r="A930" s="209"/>
      <c r="B930" s="209"/>
      <c r="C930" s="209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  <c r="AA930" s="209"/>
      <c r="AB930" s="209"/>
      <c r="AC930" s="209"/>
      <c r="AD930" s="209"/>
      <c r="AE930" s="209"/>
      <c r="AF930" s="209"/>
      <c r="AG930" s="209"/>
    </row>
    <row r="931" spans="1:33" ht="12" customHeight="1" x14ac:dyDescent="0.25">
      <c r="A931" s="209"/>
      <c r="B931" s="209"/>
      <c r="C931" s="209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  <c r="AA931" s="209"/>
      <c r="AB931" s="209"/>
      <c r="AC931" s="209"/>
      <c r="AD931" s="209"/>
      <c r="AE931" s="209"/>
      <c r="AF931" s="209"/>
      <c r="AG931" s="209"/>
    </row>
    <row r="932" spans="1:33" ht="12" customHeight="1" x14ac:dyDescent="0.25">
      <c r="A932" s="209"/>
      <c r="B932" s="209"/>
      <c r="C932" s="209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  <c r="AA932" s="209"/>
      <c r="AB932" s="209"/>
      <c r="AC932" s="209"/>
      <c r="AD932" s="209"/>
      <c r="AE932" s="209"/>
      <c r="AF932" s="209"/>
      <c r="AG932" s="209"/>
    </row>
    <row r="933" spans="1:33" ht="12" customHeight="1" x14ac:dyDescent="0.25">
      <c r="A933" s="209"/>
      <c r="B933" s="209"/>
      <c r="C933" s="209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  <c r="AA933" s="209"/>
      <c r="AB933" s="209"/>
      <c r="AC933" s="209"/>
      <c r="AD933" s="209"/>
      <c r="AE933" s="209"/>
      <c r="AF933" s="209"/>
      <c r="AG933" s="209"/>
    </row>
    <row r="934" spans="1:33" ht="12" customHeight="1" x14ac:dyDescent="0.25">
      <c r="A934" s="209"/>
      <c r="B934" s="209"/>
      <c r="C934" s="209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  <c r="AA934" s="209"/>
      <c r="AB934" s="209"/>
      <c r="AC934" s="209"/>
      <c r="AD934" s="209"/>
      <c r="AE934" s="209"/>
      <c r="AF934" s="209"/>
      <c r="AG934" s="209"/>
    </row>
    <row r="935" spans="1:33" ht="12" customHeight="1" x14ac:dyDescent="0.25">
      <c r="A935" s="209"/>
      <c r="B935" s="209"/>
      <c r="C935" s="209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  <c r="AA935" s="209"/>
      <c r="AB935" s="209"/>
      <c r="AC935" s="209"/>
      <c r="AD935" s="209"/>
      <c r="AE935" s="209"/>
      <c r="AF935" s="209"/>
      <c r="AG935" s="209"/>
    </row>
    <row r="936" spans="1:33" ht="12" customHeight="1" x14ac:dyDescent="0.25">
      <c r="A936" s="209"/>
      <c r="B936" s="209"/>
      <c r="C936" s="209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  <c r="AA936" s="209"/>
      <c r="AB936" s="209"/>
      <c r="AC936" s="209"/>
      <c r="AD936" s="209"/>
      <c r="AE936" s="209"/>
      <c r="AF936" s="209"/>
      <c r="AG936" s="209"/>
    </row>
    <row r="937" spans="1:33" ht="12" customHeight="1" x14ac:dyDescent="0.25">
      <c r="A937" s="209"/>
      <c r="B937" s="209"/>
      <c r="C937" s="209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  <c r="AA937" s="209"/>
      <c r="AB937" s="209"/>
      <c r="AC937" s="209"/>
      <c r="AD937" s="209"/>
      <c r="AE937" s="209"/>
      <c r="AF937" s="209"/>
      <c r="AG937" s="209"/>
    </row>
    <row r="938" spans="1:33" ht="12" customHeight="1" x14ac:dyDescent="0.25">
      <c r="A938" s="209"/>
      <c r="B938" s="209"/>
      <c r="C938" s="209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  <c r="AA938" s="209"/>
      <c r="AB938" s="209"/>
      <c r="AC938" s="209"/>
      <c r="AD938" s="209"/>
      <c r="AE938" s="209"/>
      <c r="AF938" s="209"/>
      <c r="AG938" s="209"/>
    </row>
    <row r="939" spans="1:33" ht="12" customHeight="1" x14ac:dyDescent="0.25">
      <c r="A939" s="209"/>
      <c r="B939" s="209"/>
      <c r="C939" s="209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  <c r="AA939" s="209"/>
      <c r="AB939" s="209"/>
      <c r="AC939" s="209"/>
      <c r="AD939" s="209"/>
      <c r="AE939" s="209"/>
      <c r="AF939" s="209"/>
      <c r="AG939" s="209"/>
    </row>
    <row r="940" spans="1:33" ht="12" customHeight="1" x14ac:dyDescent="0.25">
      <c r="A940" s="209"/>
      <c r="B940" s="209"/>
      <c r="C940" s="209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  <c r="AA940" s="209"/>
      <c r="AB940" s="209"/>
      <c r="AC940" s="209"/>
      <c r="AD940" s="209"/>
      <c r="AE940" s="209"/>
      <c r="AF940" s="209"/>
      <c r="AG940" s="209"/>
    </row>
    <row r="941" spans="1:33" ht="12" customHeight="1" x14ac:dyDescent="0.25">
      <c r="A941" s="209"/>
      <c r="B941" s="209"/>
      <c r="C941" s="209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  <c r="AA941" s="209"/>
      <c r="AB941" s="209"/>
      <c r="AC941" s="209"/>
      <c r="AD941" s="209"/>
      <c r="AE941" s="209"/>
      <c r="AF941" s="209"/>
      <c r="AG941" s="209"/>
    </row>
    <row r="942" spans="1:33" ht="12" customHeight="1" x14ac:dyDescent="0.25">
      <c r="A942" s="209"/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  <c r="AA942" s="209"/>
      <c r="AB942" s="209"/>
      <c r="AC942" s="209"/>
      <c r="AD942" s="209"/>
      <c r="AE942" s="209"/>
      <c r="AF942" s="209"/>
      <c r="AG942" s="209"/>
    </row>
    <row r="943" spans="1:33" ht="12" customHeight="1" x14ac:dyDescent="0.25">
      <c r="A943" s="209"/>
      <c r="B943" s="209"/>
      <c r="C943" s="209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  <c r="AA943" s="209"/>
      <c r="AB943" s="209"/>
      <c r="AC943" s="209"/>
      <c r="AD943" s="209"/>
      <c r="AE943" s="209"/>
      <c r="AF943" s="209"/>
      <c r="AG943" s="209"/>
    </row>
    <row r="944" spans="1:33" ht="12" customHeight="1" x14ac:dyDescent="0.25">
      <c r="A944" s="209"/>
      <c r="B944" s="209"/>
      <c r="C944" s="209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  <c r="AA944" s="209"/>
      <c r="AB944" s="209"/>
      <c r="AC944" s="209"/>
      <c r="AD944" s="209"/>
      <c r="AE944" s="209"/>
      <c r="AF944" s="209"/>
      <c r="AG944" s="209"/>
    </row>
    <row r="945" spans="1:33" ht="12" customHeight="1" x14ac:dyDescent="0.25">
      <c r="A945" s="209"/>
      <c r="B945" s="209"/>
      <c r="C945" s="209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  <c r="AA945" s="209"/>
      <c r="AB945" s="209"/>
      <c r="AC945" s="209"/>
      <c r="AD945" s="209"/>
      <c r="AE945" s="209"/>
      <c r="AF945" s="209"/>
      <c r="AG945" s="209"/>
    </row>
    <row r="946" spans="1:33" ht="12" customHeight="1" x14ac:dyDescent="0.25">
      <c r="A946" s="209"/>
      <c r="B946" s="209"/>
      <c r="C946" s="209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  <c r="AA946" s="209"/>
      <c r="AB946" s="209"/>
      <c r="AC946" s="209"/>
      <c r="AD946" s="209"/>
      <c r="AE946" s="209"/>
      <c r="AF946" s="209"/>
      <c r="AG946" s="209"/>
    </row>
    <row r="947" spans="1:33" ht="12" customHeight="1" x14ac:dyDescent="0.25">
      <c r="A947" s="209"/>
      <c r="B947" s="209"/>
      <c r="C947" s="209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  <c r="AA947" s="209"/>
      <c r="AB947" s="209"/>
      <c r="AC947" s="209"/>
      <c r="AD947" s="209"/>
      <c r="AE947" s="209"/>
      <c r="AF947" s="209"/>
      <c r="AG947" s="209"/>
    </row>
    <row r="948" spans="1:33" ht="12" customHeight="1" x14ac:dyDescent="0.25">
      <c r="A948" s="209"/>
      <c r="B948" s="209"/>
      <c r="C948" s="209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  <c r="AA948" s="209"/>
      <c r="AB948" s="209"/>
      <c r="AC948" s="209"/>
      <c r="AD948" s="209"/>
      <c r="AE948" s="209"/>
      <c r="AF948" s="209"/>
      <c r="AG948" s="209"/>
    </row>
    <row r="949" spans="1:33" ht="12" customHeight="1" x14ac:dyDescent="0.25">
      <c r="A949" s="209"/>
      <c r="B949" s="209"/>
      <c r="C949" s="209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  <c r="AA949" s="209"/>
      <c r="AB949" s="209"/>
      <c r="AC949" s="209"/>
      <c r="AD949" s="209"/>
      <c r="AE949" s="209"/>
      <c r="AF949" s="209"/>
      <c r="AG949" s="209"/>
    </row>
    <row r="950" spans="1:33" ht="12" customHeight="1" x14ac:dyDescent="0.25">
      <c r="A950" s="209"/>
      <c r="B950" s="209"/>
      <c r="C950" s="209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  <c r="AA950" s="209"/>
      <c r="AB950" s="209"/>
      <c r="AC950" s="209"/>
      <c r="AD950" s="209"/>
      <c r="AE950" s="209"/>
      <c r="AF950" s="209"/>
      <c r="AG950" s="209"/>
    </row>
    <row r="951" spans="1:33" ht="12" customHeight="1" x14ac:dyDescent="0.25">
      <c r="A951" s="209"/>
      <c r="B951" s="209"/>
      <c r="C951" s="209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  <c r="AA951" s="209"/>
      <c r="AB951" s="209"/>
      <c r="AC951" s="209"/>
      <c r="AD951" s="209"/>
      <c r="AE951" s="209"/>
      <c r="AF951" s="209"/>
      <c r="AG951" s="209"/>
    </row>
    <row r="952" spans="1:33" ht="12" customHeight="1" x14ac:dyDescent="0.25">
      <c r="A952" s="209"/>
      <c r="B952" s="209"/>
      <c r="C952" s="209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  <c r="AA952" s="209"/>
      <c r="AB952" s="209"/>
      <c r="AC952" s="209"/>
      <c r="AD952" s="209"/>
      <c r="AE952" s="209"/>
      <c r="AF952" s="209"/>
      <c r="AG952" s="209"/>
    </row>
    <row r="953" spans="1:33" ht="12" customHeight="1" x14ac:dyDescent="0.25">
      <c r="A953" s="209"/>
      <c r="B953" s="209"/>
      <c r="C953" s="209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  <c r="AA953" s="209"/>
      <c r="AB953" s="209"/>
      <c r="AC953" s="209"/>
      <c r="AD953" s="209"/>
      <c r="AE953" s="209"/>
      <c r="AF953" s="209"/>
      <c r="AG953" s="209"/>
    </row>
    <row r="954" spans="1:33" ht="12" customHeight="1" x14ac:dyDescent="0.25">
      <c r="A954" s="209"/>
      <c r="B954" s="209"/>
      <c r="C954" s="209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  <c r="AA954" s="209"/>
      <c r="AB954" s="209"/>
      <c r="AC954" s="209"/>
      <c r="AD954" s="209"/>
      <c r="AE954" s="209"/>
      <c r="AF954" s="209"/>
      <c r="AG954" s="209"/>
    </row>
    <row r="955" spans="1:33" ht="12" customHeight="1" x14ac:dyDescent="0.25">
      <c r="A955" s="209"/>
      <c r="B955" s="209"/>
      <c r="C955" s="209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  <c r="AA955" s="209"/>
      <c r="AB955" s="209"/>
      <c r="AC955" s="209"/>
      <c r="AD955" s="209"/>
      <c r="AE955" s="209"/>
      <c r="AF955" s="209"/>
      <c r="AG955" s="209"/>
    </row>
    <row r="956" spans="1:33" ht="12" customHeight="1" x14ac:dyDescent="0.25">
      <c r="A956" s="209"/>
      <c r="B956" s="209"/>
      <c r="C956" s="209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  <c r="AA956" s="209"/>
      <c r="AB956" s="209"/>
      <c r="AC956" s="209"/>
      <c r="AD956" s="209"/>
      <c r="AE956" s="209"/>
      <c r="AF956" s="209"/>
      <c r="AG956" s="209"/>
    </row>
    <row r="957" spans="1:33" ht="12" customHeight="1" x14ac:dyDescent="0.25">
      <c r="A957" s="209"/>
      <c r="B957" s="209"/>
      <c r="C957" s="209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  <c r="AA957" s="209"/>
      <c r="AB957" s="209"/>
      <c r="AC957" s="209"/>
      <c r="AD957" s="209"/>
      <c r="AE957" s="209"/>
      <c r="AF957" s="209"/>
      <c r="AG957" s="209"/>
    </row>
    <row r="958" spans="1:33" ht="12" customHeight="1" x14ac:dyDescent="0.25">
      <c r="A958" s="209"/>
      <c r="B958" s="209"/>
      <c r="C958" s="209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  <c r="AA958" s="209"/>
      <c r="AB958" s="209"/>
      <c r="AC958" s="209"/>
      <c r="AD958" s="209"/>
      <c r="AE958" s="209"/>
      <c r="AF958" s="209"/>
      <c r="AG958" s="209"/>
    </row>
    <row r="959" spans="1:33" ht="12" customHeight="1" x14ac:dyDescent="0.25">
      <c r="A959" s="209"/>
      <c r="B959" s="209"/>
      <c r="C959" s="209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  <c r="AA959" s="209"/>
      <c r="AB959" s="209"/>
      <c r="AC959" s="209"/>
      <c r="AD959" s="209"/>
      <c r="AE959" s="209"/>
      <c r="AF959" s="209"/>
      <c r="AG959" s="209"/>
    </row>
    <row r="960" spans="1:33" ht="12" customHeight="1" x14ac:dyDescent="0.25">
      <c r="A960" s="209"/>
      <c r="B960" s="209"/>
      <c r="C960" s="209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  <c r="AA960" s="209"/>
      <c r="AB960" s="209"/>
      <c r="AC960" s="209"/>
      <c r="AD960" s="209"/>
      <c r="AE960" s="209"/>
      <c r="AF960" s="209"/>
      <c r="AG960" s="209"/>
    </row>
    <row r="961" spans="1:33" ht="12" customHeight="1" x14ac:dyDescent="0.25">
      <c r="A961" s="209"/>
      <c r="B961" s="209"/>
      <c r="C961" s="209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  <c r="AA961" s="209"/>
      <c r="AB961" s="209"/>
      <c r="AC961" s="209"/>
      <c r="AD961" s="209"/>
      <c r="AE961" s="209"/>
      <c r="AF961" s="209"/>
      <c r="AG961" s="209"/>
    </row>
    <row r="962" spans="1:33" ht="12" customHeight="1" x14ac:dyDescent="0.25">
      <c r="A962" s="209"/>
      <c r="B962" s="209"/>
      <c r="C962" s="209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  <c r="AA962" s="209"/>
      <c r="AB962" s="209"/>
      <c r="AC962" s="209"/>
      <c r="AD962" s="209"/>
      <c r="AE962" s="209"/>
      <c r="AF962" s="209"/>
      <c r="AG962" s="209"/>
    </row>
    <row r="963" spans="1:33" ht="12" customHeight="1" x14ac:dyDescent="0.25">
      <c r="A963" s="209"/>
      <c r="B963" s="209"/>
      <c r="C963" s="209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  <c r="AA963" s="209"/>
      <c r="AB963" s="209"/>
      <c r="AC963" s="209"/>
      <c r="AD963" s="209"/>
      <c r="AE963" s="209"/>
      <c r="AF963" s="209"/>
      <c r="AG963" s="209"/>
    </row>
    <row r="964" spans="1:33" ht="12" customHeight="1" x14ac:dyDescent="0.25">
      <c r="A964" s="209"/>
      <c r="B964" s="209"/>
      <c r="C964" s="209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  <c r="AA964" s="209"/>
      <c r="AB964" s="209"/>
      <c r="AC964" s="209"/>
      <c r="AD964" s="209"/>
      <c r="AE964" s="209"/>
      <c r="AF964" s="209"/>
      <c r="AG964" s="209"/>
    </row>
    <row r="965" spans="1:33" ht="12" customHeight="1" x14ac:dyDescent="0.25">
      <c r="A965" s="209"/>
      <c r="B965" s="209"/>
      <c r="C965" s="209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  <c r="AA965" s="209"/>
      <c r="AB965" s="209"/>
      <c r="AC965" s="209"/>
      <c r="AD965" s="209"/>
      <c r="AE965" s="209"/>
      <c r="AF965" s="209"/>
      <c r="AG965" s="209"/>
    </row>
    <row r="966" spans="1:33" ht="12" customHeight="1" x14ac:dyDescent="0.25">
      <c r="A966" s="209"/>
      <c r="B966" s="209"/>
      <c r="C966" s="209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  <c r="AA966" s="209"/>
      <c r="AB966" s="209"/>
      <c r="AC966" s="209"/>
      <c r="AD966" s="209"/>
      <c r="AE966" s="209"/>
      <c r="AF966" s="209"/>
      <c r="AG966" s="209"/>
    </row>
    <row r="967" spans="1:33" ht="12" customHeight="1" x14ac:dyDescent="0.25">
      <c r="A967" s="209"/>
      <c r="B967" s="209"/>
      <c r="C967" s="209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  <c r="AA967" s="209"/>
      <c r="AB967" s="209"/>
      <c r="AC967" s="209"/>
      <c r="AD967" s="209"/>
      <c r="AE967" s="209"/>
      <c r="AF967" s="209"/>
      <c r="AG967" s="209"/>
    </row>
    <row r="968" spans="1:33" ht="12" customHeight="1" x14ac:dyDescent="0.25">
      <c r="A968" s="209"/>
      <c r="B968" s="209"/>
      <c r="C968" s="209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  <c r="AA968" s="209"/>
      <c r="AB968" s="209"/>
      <c r="AC968" s="209"/>
      <c r="AD968" s="209"/>
      <c r="AE968" s="209"/>
      <c r="AF968" s="209"/>
      <c r="AG968" s="209"/>
    </row>
    <row r="969" spans="1:33" ht="12" customHeight="1" x14ac:dyDescent="0.25">
      <c r="A969" s="209"/>
      <c r="B969" s="209"/>
      <c r="C969" s="209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  <c r="AA969" s="209"/>
      <c r="AB969" s="209"/>
      <c r="AC969" s="209"/>
      <c r="AD969" s="209"/>
      <c r="AE969" s="209"/>
      <c r="AF969" s="209"/>
      <c r="AG969" s="209"/>
    </row>
    <row r="970" spans="1:33" ht="12" customHeight="1" x14ac:dyDescent="0.25">
      <c r="A970" s="209"/>
      <c r="B970" s="209"/>
      <c r="C970" s="209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  <c r="AA970" s="209"/>
      <c r="AB970" s="209"/>
      <c r="AC970" s="209"/>
      <c r="AD970" s="209"/>
      <c r="AE970" s="209"/>
      <c r="AF970" s="209"/>
      <c r="AG970" s="209"/>
    </row>
    <row r="971" spans="1:33" ht="12" customHeight="1" x14ac:dyDescent="0.25">
      <c r="A971" s="209"/>
      <c r="B971" s="209"/>
      <c r="C971" s="209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  <c r="AA971" s="209"/>
      <c r="AB971" s="209"/>
      <c r="AC971" s="209"/>
      <c r="AD971" s="209"/>
      <c r="AE971" s="209"/>
      <c r="AF971" s="209"/>
      <c r="AG971" s="209"/>
    </row>
    <row r="972" spans="1:33" ht="12" customHeight="1" x14ac:dyDescent="0.25">
      <c r="A972" s="209"/>
      <c r="B972" s="209"/>
      <c r="C972" s="209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  <c r="AA972" s="209"/>
      <c r="AB972" s="209"/>
      <c r="AC972" s="209"/>
      <c r="AD972" s="209"/>
      <c r="AE972" s="209"/>
      <c r="AF972" s="209"/>
      <c r="AG972" s="209"/>
    </row>
    <row r="973" spans="1:33" ht="12" customHeight="1" x14ac:dyDescent="0.25">
      <c r="A973" s="209"/>
      <c r="B973" s="209"/>
      <c r="C973" s="209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  <c r="AA973" s="209"/>
      <c r="AB973" s="209"/>
      <c r="AC973" s="209"/>
      <c r="AD973" s="209"/>
      <c r="AE973" s="209"/>
      <c r="AF973" s="209"/>
      <c r="AG973" s="209"/>
    </row>
    <row r="974" spans="1:33" ht="12" customHeight="1" x14ac:dyDescent="0.25">
      <c r="A974" s="209"/>
      <c r="B974" s="209"/>
      <c r="C974" s="209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  <c r="AA974" s="209"/>
      <c r="AB974" s="209"/>
      <c r="AC974" s="209"/>
      <c r="AD974" s="209"/>
      <c r="AE974" s="209"/>
      <c r="AF974" s="209"/>
      <c r="AG974" s="209"/>
    </row>
    <row r="975" spans="1:33" ht="12" customHeight="1" x14ac:dyDescent="0.25">
      <c r="A975" s="209"/>
      <c r="B975" s="209"/>
      <c r="C975" s="209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  <c r="AA975" s="209"/>
      <c r="AB975" s="209"/>
      <c r="AC975" s="209"/>
      <c r="AD975" s="209"/>
      <c r="AE975" s="209"/>
      <c r="AF975" s="209"/>
      <c r="AG975" s="209"/>
    </row>
    <row r="976" spans="1:33" ht="12" customHeight="1" x14ac:dyDescent="0.25">
      <c r="A976" s="209"/>
      <c r="B976" s="209"/>
      <c r="C976" s="209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  <c r="AA976" s="209"/>
      <c r="AB976" s="209"/>
      <c r="AC976" s="209"/>
      <c r="AD976" s="209"/>
      <c r="AE976" s="209"/>
      <c r="AF976" s="209"/>
      <c r="AG976" s="209"/>
    </row>
    <row r="977" spans="1:33" ht="12" customHeight="1" x14ac:dyDescent="0.25">
      <c r="A977" s="209"/>
      <c r="B977" s="209"/>
      <c r="C977" s="209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  <c r="AA977" s="209"/>
      <c r="AB977" s="209"/>
      <c r="AC977" s="209"/>
      <c r="AD977" s="209"/>
      <c r="AE977" s="209"/>
      <c r="AF977" s="209"/>
      <c r="AG977" s="209"/>
    </row>
    <row r="978" spans="1:33" ht="12" customHeight="1" x14ac:dyDescent="0.25">
      <c r="A978" s="209"/>
      <c r="B978" s="209"/>
      <c r="C978" s="209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  <c r="AA978" s="209"/>
      <c r="AB978" s="209"/>
      <c r="AC978" s="209"/>
      <c r="AD978" s="209"/>
      <c r="AE978" s="209"/>
      <c r="AF978" s="209"/>
      <c r="AG978" s="209"/>
    </row>
    <row r="979" spans="1:33" ht="12" customHeight="1" x14ac:dyDescent="0.25">
      <c r="A979" s="209"/>
      <c r="B979" s="209"/>
      <c r="C979" s="209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  <c r="AA979" s="209"/>
      <c r="AB979" s="209"/>
      <c r="AC979" s="209"/>
      <c r="AD979" s="209"/>
      <c r="AE979" s="209"/>
      <c r="AF979" s="209"/>
      <c r="AG979" s="209"/>
    </row>
    <row r="980" spans="1:33" ht="12" customHeight="1" x14ac:dyDescent="0.25">
      <c r="A980" s="209"/>
      <c r="B980" s="209"/>
      <c r="C980" s="209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  <c r="AA980" s="209"/>
      <c r="AB980" s="209"/>
      <c r="AC980" s="209"/>
      <c r="AD980" s="209"/>
      <c r="AE980" s="209"/>
      <c r="AF980" s="209"/>
      <c r="AG980" s="209"/>
    </row>
    <row r="981" spans="1:33" ht="12" customHeight="1" x14ac:dyDescent="0.25">
      <c r="A981" s="209"/>
      <c r="B981" s="209"/>
      <c r="C981" s="209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  <c r="AA981" s="209"/>
      <c r="AB981" s="209"/>
      <c r="AC981" s="209"/>
      <c r="AD981" s="209"/>
      <c r="AE981" s="209"/>
      <c r="AF981" s="209"/>
      <c r="AG981" s="209"/>
    </row>
    <row r="982" spans="1:33" ht="12" customHeight="1" x14ac:dyDescent="0.25">
      <c r="A982" s="209"/>
      <c r="B982" s="209"/>
      <c r="C982" s="209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  <c r="AA982" s="209"/>
      <c r="AB982" s="209"/>
      <c r="AC982" s="209"/>
      <c r="AD982" s="209"/>
      <c r="AE982" s="209"/>
      <c r="AF982" s="209"/>
      <c r="AG982" s="209"/>
    </row>
    <row r="983" spans="1:33" ht="12" customHeight="1" x14ac:dyDescent="0.25">
      <c r="A983" s="209"/>
      <c r="B983" s="209"/>
      <c r="C983" s="209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  <c r="AA983" s="209"/>
      <c r="AB983" s="209"/>
      <c r="AC983" s="209"/>
      <c r="AD983" s="209"/>
      <c r="AE983" s="209"/>
      <c r="AF983" s="209"/>
      <c r="AG983" s="209"/>
    </row>
    <row r="984" spans="1:33" ht="12" customHeight="1" x14ac:dyDescent="0.25">
      <c r="A984" s="209"/>
      <c r="B984" s="209"/>
      <c r="C984" s="209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  <c r="AA984" s="209"/>
      <c r="AB984" s="209"/>
      <c r="AC984" s="209"/>
      <c r="AD984" s="209"/>
      <c r="AE984" s="209"/>
      <c r="AF984" s="209"/>
      <c r="AG984" s="209"/>
    </row>
    <row r="985" spans="1:33" ht="12" customHeight="1" x14ac:dyDescent="0.25">
      <c r="A985" s="209"/>
      <c r="B985" s="209"/>
      <c r="C985" s="209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  <c r="AA985" s="209"/>
      <c r="AB985" s="209"/>
      <c r="AC985" s="209"/>
      <c r="AD985" s="209"/>
      <c r="AE985" s="209"/>
      <c r="AF985" s="209"/>
      <c r="AG985" s="209"/>
    </row>
    <row r="986" spans="1:33" ht="12" customHeight="1" x14ac:dyDescent="0.25">
      <c r="A986" s="209"/>
      <c r="B986" s="209"/>
      <c r="C986" s="209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  <c r="AA986" s="209"/>
      <c r="AB986" s="209"/>
      <c r="AC986" s="209"/>
      <c r="AD986" s="209"/>
      <c r="AE986" s="209"/>
      <c r="AF986" s="209"/>
      <c r="AG986" s="209"/>
    </row>
    <row r="987" spans="1:33" ht="12" customHeight="1" x14ac:dyDescent="0.25">
      <c r="A987" s="209"/>
      <c r="B987" s="209"/>
      <c r="C987" s="209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  <c r="AA987" s="209"/>
      <c r="AB987" s="209"/>
      <c r="AC987" s="209"/>
      <c r="AD987" s="209"/>
      <c r="AE987" s="209"/>
      <c r="AF987" s="209"/>
      <c r="AG987" s="209"/>
    </row>
    <row r="988" spans="1:33" ht="12" customHeight="1" x14ac:dyDescent="0.25">
      <c r="A988" s="209"/>
      <c r="B988" s="209"/>
      <c r="C988" s="209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  <c r="AA988" s="209"/>
      <c r="AB988" s="209"/>
      <c r="AC988" s="209"/>
      <c r="AD988" s="209"/>
      <c r="AE988" s="209"/>
      <c r="AF988" s="209"/>
      <c r="AG988" s="209"/>
    </row>
    <row r="989" spans="1:33" ht="12" customHeight="1" x14ac:dyDescent="0.25">
      <c r="A989" s="209"/>
      <c r="B989" s="209"/>
      <c r="C989" s="209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  <c r="AA989" s="209"/>
      <c r="AB989" s="209"/>
      <c r="AC989" s="209"/>
      <c r="AD989" s="209"/>
      <c r="AE989" s="209"/>
      <c r="AF989" s="209"/>
      <c r="AG989" s="209"/>
    </row>
    <row r="990" spans="1:33" ht="12" customHeight="1" x14ac:dyDescent="0.25">
      <c r="A990" s="209"/>
      <c r="B990" s="209"/>
      <c r="C990" s="209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  <c r="AA990" s="209"/>
      <c r="AB990" s="209"/>
      <c r="AC990" s="209"/>
      <c r="AD990" s="209"/>
      <c r="AE990" s="209"/>
      <c r="AF990" s="209"/>
      <c r="AG990" s="209"/>
    </row>
    <row r="991" spans="1:33" ht="12" customHeight="1" x14ac:dyDescent="0.25">
      <c r="A991" s="209"/>
      <c r="B991" s="209"/>
      <c r="C991" s="209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  <c r="AA991" s="209"/>
      <c r="AB991" s="209"/>
      <c r="AC991" s="209"/>
      <c r="AD991" s="209"/>
      <c r="AE991" s="209"/>
      <c r="AF991" s="209"/>
      <c r="AG991" s="209"/>
    </row>
    <row r="992" spans="1:33" ht="12" customHeight="1" x14ac:dyDescent="0.25">
      <c r="A992" s="209"/>
      <c r="B992" s="209"/>
      <c r="C992" s="209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  <c r="AA992" s="209"/>
      <c r="AB992" s="209"/>
      <c r="AC992" s="209"/>
      <c r="AD992" s="209"/>
      <c r="AE992" s="209"/>
      <c r="AF992" s="209"/>
      <c r="AG992" s="209"/>
    </row>
    <row r="993" spans="1:33" ht="12" customHeight="1" x14ac:dyDescent="0.25">
      <c r="A993" s="209"/>
      <c r="B993" s="209"/>
      <c r="C993" s="209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  <c r="AA993" s="209"/>
      <c r="AB993" s="209"/>
      <c r="AC993" s="209"/>
      <c r="AD993" s="209"/>
      <c r="AE993" s="209"/>
      <c r="AF993" s="209"/>
      <c r="AG993" s="209"/>
    </row>
    <row r="994" spans="1:33" ht="12" customHeight="1" x14ac:dyDescent="0.25">
      <c r="A994" s="209"/>
      <c r="B994" s="209"/>
      <c r="C994" s="209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  <c r="AA994" s="209"/>
      <c r="AB994" s="209"/>
      <c r="AC994" s="209"/>
      <c r="AD994" s="209"/>
      <c r="AE994" s="209"/>
      <c r="AF994" s="209"/>
      <c r="AG994" s="209"/>
    </row>
    <row r="995" spans="1:33" ht="12" customHeight="1" x14ac:dyDescent="0.25">
      <c r="A995" s="209"/>
      <c r="B995" s="209"/>
      <c r="C995" s="209"/>
      <c r="D995" s="209"/>
      <c r="E995" s="209"/>
      <c r="F995" s="209"/>
      <c r="G995" s="20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  <c r="AA995" s="209"/>
      <c r="AB995" s="209"/>
      <c r="AC995" s="209"/>
      <c r="AD995" s="209"/>
      <c r="AE995" s="209"/>
      <c r="AF995" s="209"/>
      <c r="AG995" s="209"/>
    </row>
    <row r="996" spans="1:33" ht="12" customHeight="1" x14ac:dyDescent="0.25">
      <c r="A996" s="209"/>
      <c r="B996" s="209"/>
      <c r="C996" s="209"/>
      <c r="D996" s="209"/>
      <c r="E996" s="209"/>
      <c r="F996" s="209"/>
      <c r="G996" s="20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  <c r="AA996" s="209"/>
      <c r="AB996" s="209"/>
      <c r="AC996" s="209"/>
      <c r="AD996" s="209"/>
      <c r="AE996" s="209"/>
      <c r="AF996" s="209"/>
      <c r="AG996" s="209"/>
    </row>
    <row r="997" spans="1:33" ht="12" customHeight="1" x14ac:dyDescent="0.25">
      <c r="A997" s="209"/>
      <c r="B997" s="209"/>
      <c r="C997" s="209"/>
      <c r="D997" s="209"/>
      <c r="E997" s="209"/>
      <c r="F997" s="209"/>
      <c r="G997" s="20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  <c r="AA997" s="209"/>
      <c r="AB997" s="209"/>
      <c r="AC997" s="209"/>
      <c r="AD997" s="209"/>
      <c r="AE997" s="209"/>
      <c r="AF997" s="209"/>
      <c r="AG997" s="209"/>
    </row>
    <row r="998" spans="1:33" ht="12" customHeight="1" x14ac:dyDescent="0.25">
      <c r="A998" s="209"/>
      <c r="B998" s="209"/>
      <c r="C998" s="209"/>
      <c r="D998" s="209"/>
      <c r="E998" s="209"/>
      <c r="F998" s="209"/>
      <c r="G998" s="20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  <c r="AA998" s="209"/>
      <c r="AB998" s="209"/>
      <c r="AC998" s="209"/>
      <c r="AD998" s="209"/>
      <c r="AE998" s="209"/>
      <c r="AF998" s="209"/>
      <c r="AG998" s="209"/>
    </row>
    <row r="999" spans="1:33" ht="12" customHeight="1" x14ac:dyDescent="0.25">
      <c r="A999" s="209"/>
      <c r="B999" s="209"/>
      <c r="C999" s="209"/>
      <c r="D999" s="209"/>
      <c r="E999" s="209"/>
      <c r="F999" s="209"/>
      <c r="G999" s="20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  <c r="AA999" s="209"/>
      <c r="AB999" s="209"/>
      <c r="AC999" s="209"/>
      <c r="AD999" s="209"/>
      <c r="AE999" s="209"/>
      <c r="AF999" s="209"/>
      <c r="AG999" s="209"/>
    </row>
    <row r="1000" spans="1:33" ht="12" customHeight="1" x14ac:dyDescent="0.25">
      <c r="A1000" s="209"/>
      <c r="B1000" s="209"/>
      <c r="C1000" s="209"/>
      <c r="D1000" s="209"/>
      <c r="E1000" s="209"/>
      <c r="F1000" s="209"/>
      <c r="G1000" s="20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  <c r="AA1000" s="209"/>
      <c r="AB1000" s="209"/>
      <c r="AC1000" s="209"/>
      <c r="AD1000" s="209"/>
      <c r="AE1000" s="209"/>
      <c r="AF1000" s="209"/>
      <c r="AG1000" s="209"/>
    </row>
    <row r="1001" spans="1:33" ht="12" customHeight="1" x14ac:dyDescent="0.25">
      <c r="A1001" s="209"/>
      <c r="B1001" s="209"/>
      <c r="C1001" s="209"/>
      <c r="D1001" s="209"/>
      <c r="E1001" s="209"/>
      <c r="F1001" s="209"/>
      <c r="G1001" s="209"/>
      <c r="H1001" s="209"/>
      <c r="I1001" s="209"/>
      <c r="J1001" s="209"/>
      <c r="K1001" s="209"/>
      <c r="L1001" s="209"/>
      <c r="M1001" s="209"/>
      <c r="N1001" s="209"/>
      <c r="O1001" s="209"/>
      <c r="P1001" s="209"/>
      <c r="Q1001" s="209"/>
      <c r="R1001" s="209"/>
      <c r="S1001" s="209"/>
      <c r="T1001" s="209"/>
      <c r="U1001" s="209"/>
      <c r="V1001" s="209"/>
      <c r="W1001" s="209"/>
      <c r="X1001" s="209"/>
      <c r="Y1001" s="209"/>
      <c r="Z1001" s="209"/>
      <c r="AA1001" s="209"/>
      <c r="AB1001" s="209"/>
      <c r="AC1001" s="209"/>
      <c r="AD1001" s="209"/>
      <c r="AE1001" s="209"/>
      <c r="AF1001" s="209"/>
      <c r="AG1001" s="209"/>
    </row>
    <row r="1002" spans="1:33" ht="12" customHeight="1" x14ac:dyDescent="0.25">
      <c r="A1002" s="209"/>
      <c r="B1002" s="209"/>
      <c r="C1002" s="209"/>
      <c r="D1002" s="209"/>
      <c r="E1002" s="209"/>
      <c r="F1002" s="209"/>
      <c r="G1002" s="209"/>
      <c r="H1002" s="209"/>
      <c r="I1002" s="209"/>
      <c r="J1002" s="209"/>
      <c r="K1002" s="209"/>
      <c r="L1002" s="209"/>
      <c r="M1002" s="209"/>
      <c r="N1002" s="209"/>
      <c r="O1002" s="209"/>
      <c r="P1002" s="209"/>
      <c r="Q1002" s="209"/>
      <c r="R1002" s="209"/>
      <c r="S1002" s="209"/>
      <c r="T1002" s="209"/>
      <c r="U1002" s="209"/>
      <c r="V1002" s="209"/>
      <c r="W1002" s="209"/>
      <c r="X1002" s="209"/>
      <c r="Y1002" s="209"/>
      <c r="Z1002" s="209"/>
      <c r="AA1002" s="209"/>
      <c r="AB1002" s="209"/>
      <c r="AC1002" s="209"/>
      <c r="AD1002" s="209"/>
      <c r="AE1002" s="209"/>
      <c r="AF1002" s="209"/>
      <c r="AG1002" s="209"/>
    </row>
    <row r="1003" spans="1:33" ht="12" customHeight="1" x14ac:dyDescent="0.25">
      <c r="A1003" s="209"/>
      <c r="B1003" s="209"/>
      <c r="C1003" s="209"/>
      <c r="D1003" s="209"/>
      <c r="E1003" s="209"/>
      <c r="F1003" s="209"/>
      <c r="G1003" s="209"/>
      <c r="H1003" s="209"/>
      <c r="I1003" s="209"/>
      <c r="J1003" s="209"/>
      <c r="K1003" s="209"/>
      <c r="L1003" s="209"/>
      <c r="M1003" s="209"/>
      <c r="N1003" s="209"/>
      <c r="O1003" s="209"/>
      <c r="P1003" s="209"/>
      <c r="Q1003" s="209"/>
      <c r="R1003" s="209"/>
      <c r="S1003" s="209"/>
      <c r="T1003" s="209"/>
      <c r="U1003" s="209"/>
      <c r="V1003" s="209"/>
      <c r="W1003" s="209"/>
      <c r="X1003" s="209"/>
      <c r="Y1003" s="209"/>
      <c r="Z1003" s="209"/>
      <c r="AA1003" s="209"/>
      <c r="AB1003" s="209"/>
      <c r="AC1003" s="209"/>
      <c r="AD1003" s="209"/>
      <c r="AE1003" s="209"/>
      <c r="AF1003" s="209"/>
      <c r="AG1003" s="209"/>
    </row>
    <row r="1004" spans="1:33" ht="12" customHeight="1" x14ac:dyDescent="0.25">
      <c r="A1004" s="209"/>
      <c r="B1004" s="209"/>
      <c r="C1004" s="209"/>
      <c r="D1004" s="209"/>
      <c r="E1004" s="209"/>
      <c r="F1004" s="209"/>
      <c r="G1004" s="209"/>
      <c r="H1004" s="209"/>
      <c r="I1004" s="209"/>
      <c r="J1004" s="209"/>
      <c r="K1004" s="209"/>
      <c r="L1004" s="209"/>
      <c r="M1004" s="209"/>
      <c r="N1004" s="209"/>
      <c r="O1004" s="209"/>
      <c r="P1004" s="209"/>
      <c r="Q1004" s="209"/>
      <c r="R1004" s="209"/>
      <c r="S1004" s="209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</row>
    <row r="1005" spans="1:33" ht="12" customHeight="1" x14ac:dyDescent="0.25">
      <c r="A1005" s="209"/>
      <c r="B1005" s="209"/>
      <c r="C1005" s="209"/>
      <c r="D1005" s="209"/>
      <c r="E1005" s="209"/>
      <c r="F1005" s="209"/>
      <c r="G1005" s="209"/>
      <c r="H1005" s="209"/>
      <c r="I1005" s="209"/>
      <c r="J1005" s="209"/>
      <c r="K1005" s="209"/>
      <c r="L1005" s="209"/>
      <c r="M1005" s="209"/>
      <c r="N1005" s="209"/>
      <c r="O1005" s="209"/>
      <c r="P1005" s="209"/>
      <c r="Q1005" s="209"/>
      <c r="R1005" s="209"/>
      <c r="S1005" s="209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</row>
    <row r="1006" spans="1:33" ht="12" customHeight="1" x14ac:dyDescent="0.25">
      <c r="A1006" s="209"/>
      <c r="B1006" s="209"/>
      <c r="C1006" s="209"/>
      <c r="D1006" s="209"/>
      <c r="E1006" s="209"/>
      <c r="F1006" s="209"/>
      <c r="G1006" s="209"/>
      <c r="H1006" s="209"/>
      <c r="I1006" s="209"/>
      <c r="J1006" s="209"/>
      <c r="K1006" s="209"/>
      <c r="L1006" s="209"/>
      <c r="M1006" s="209"/>
      <c r="N1006" s="209"/>
      <c r="O1006" s="209"/>
      <c r="P1006" s="209"/>
      <c r="Q1006" s="209"/>
      <c r="R1006" s="209"/>
      <c r="S1006" s="209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</row>
  </sheetData>
  <mergeCells count="10">
    <mergeCell ref="S3:U3"/>
    <mergeCell ref="X3:Z3"/>
    <mergeCell ref="AC3:AE3"/>
    <mergeCell ref="G34:I34"/>
    <mergeCell ref="L34:T34"/>
    <mergeCell ref="D45:E48"/>
    <mergeCell ref="D49:E52"/>
    <mergeCell ref="M59:P59"/>
    <mergeCell ref="C3:D3"/>
    <mergeCell ref="N3:P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312B-6E76-4072-AE38-676DFB6460E0}">
  <sheetPr>
    <tabColor rgb="FFCCFF66"/>
  </sheetPr>
  <dimension ref="A1:AG1006"/>
  <sheetViews>
    <sheetView topLeftCell="H27" zoomScale="115" zoomScaleNormal="115" workbookViewId="0">
      <selection activeCell="D43" sqref="D43"/>
    </sheetView>
  </sheetViews>
  <sheetFormatPr baseColWidth="10" defaultColWidth="14" defaultRowHeight="15" x14ac:dyDescent="0.25"/>
  <cols>
    <col min="1" max="1" width="11.140625" customWidth="1"/>
    <col min="2" max="2" width="14.7109375" customWidth="1"/>
    <col min="3" max="3" width="21.28515625" customWidth="1"/>
    <col min="4" max="4" width="14.7109375" customWidth="1"/>
    <col min="5" max="7" width="11.140625" customWidth="1"/>
    <col min="8" max="8" width="14.85546875" customWidth="1"/>
    <col min="9" max="9" width="10.7109375" customWidth="1"/>
    <col min="10" max="10" width="13.28515625" customWidth="1"/>
    <col min="11" max="11" width="11.85546875" customWidth="1"/>
    <col min="12" max="12" width="15.42578125" customWidth="1"/>
    <col min="13" max="19" width="11.140625" customWidth="1"/>
    <col min="20" max="20" width="17.28515625" customWidth="1"/>
    <col min="21" max="33" width="11.140625" customWidth="1"/>
    <col min="34" max="16384" width="14" style="1"/>
  </cols>
  <sheetData>
    <row r="1" spans="1:33" ht="12" customHeight="1" x14ac:dyDescent="0.25">
      <c r="A1" s="1"/>
      <c r="C1" s="209"/>
      <c r="D1" s="209"/>
      <c r="E1" s="209"/>
      <c r="F1" s="209"/>
      <c r="G1" s="209"/>
      <c r="H1" s="209"/>
      <c r="I1" s="209"/>
      <c r="J1" s="209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09"/>
      <c r="AB1" s="209"/>
      <c r="AC1" s="209"/>
      <c r="AD1" s="209"/>
      <c r="AE1" s="209"/>
      <c r="AF1" s="209"/>
      <c r="AG1" s="209"/>
    </row>
    <row r="2" spans="1:33" ht="12" customHeight="1" thickBot="1" x14ac:dyDescent="0.3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09"/>
      <c r="AB2" s="209"/>
      <c r="AC2" s="209"/>
      <c r="AD2" s="209"/>
      <c r="AE2" s="209"/>
      <c r="AF2" s="209"/>
      <c r="AG2" s="209"/>
    </row>
    <row r="3" spans="1:33" ht="15.75" customHeight="1" thickBot="1" x14ac:dyDescent="0.3">
      <c r="A3" s="1"/>
      <c r="B3" s="209"/>
      <c r="C3" s="699" t="s">
        <v>250</v>
      </c>
      <c r="D3" s="700"/>
      <c r="E3" s="209"/>
      <c r="F3" s="209"/>
      <c r="G3" s="209"/>
      <c r="H3" s="209"/>
      <c r="I3" s="209"/>
      <c r="J3" s="209"/>
      <c r="K3" s="1"/>
      <c r="L3" s="1"/>
      <c r="M3" s="1"/>
      <c r="N3" s="686" t="s">
        <v>146</v>
      </c>
      <c r="O3" s="687"/>
      <c r="P3" s="688"/>
      <c r="Q3" s="1"/>
      <c r="R3" s="1"/>
      <c r="S3" s="689" t="s">
        <v>147</v>
      </c>
      <c r="T3" s="690"/>
      <c r="U3" s="691"/>
      <c r="V3" s="1"/>
      <c r="W3" s="1"/>
      <c r="X3" s="689" t="s">
        <v>148</v>
      </c>
      <c r="Y3" s="690"/>
      <c r="Z3" s="691"/>
      <c r="AA3" s="209"/>
      <c r="AB3" s="209"/>
      <c r="AC3" s="692" t="s">
        <v>149</v>
      </c>
      <c r="AD3" s="690"/>
      <c r="AE3" s="691"/>
      <c r="AF3" s="209"/>
      <c r="AG3" s="209"/>
    </row>
    <row r="4" spans="1:33" ht="12" customHeight="1" x14ac:dyDescent="0.25">
      <c r="A4" s="1"/>
      <c r="B4" s="209"/>
      <c r="C4" s="286" t="s">
        <v>118</v>
      </c>
      <c r="D4" s="250">
        <v>2020</v>
      </c>
      <c r="E4" s="209"/>
      <c r="F4" s="209"/>
      <c r="G4" s="209"/>
      <c r="H4" s="209"/>
      <c r="I4" s="209"/>
      <c r="J4" s="209"/>
      <c r="K4" s="1"/>
      <c r="L4" s="1"/>
      <c r="M4" s="1"/>
      <c r="N4" s="212" t="s">
        <v>132</v>
      </c>
      <c r="O4" s="213" t="s">
        <v>133</v>
      </c>
      <c r="P4" s="214">
        <v>2020</v>
      </c>
      <c r="Q4" s="1"/>
      <c r="R4" s="1"/>
      <c r="S4" s="215" t="s">
        <v>132</v>
      </c>
      <c r="T4" s="216" t="s">
        <v>133</v>
      </c>
      <c r="U4" s="217">
        <v>2020</v>
      </c>
      <c r="V4" s="1"/>
      <c r="W4" s="1"/>
      <c r="X4" s="215" t="s">
        <v>132</v>
      </c>
      <c r="Y4" s="216" t="s">
        <v>133</v>
      </c>
      <c r="Z4" s="217">
        <v>2020</v>
      </c>
      <c r="AA4" s="209"/>
      <c r="AB4" s="209"/>
      <c r="AC4" s="215" t="s">
        <v>132</v>
      </c>
      <c r="AD4" s="216" t="s">
        <v>133</v>
      </c>
      <c r="AE4" s="218" t="s">
        <v>150</v>
      </c>
      <c r="AF4" s="209"/>
      <c r="AG4" s="209"/>
    </row>
    <row r="5" spans="1:33" ht="12" customHeight="1" x14ac:dyDescent="0.25">
      <c r="A5" s="1"/>
      <c r="B5" s="219" t="s">
        <v>151</v>
      </c>
      <c r="C5" s="220" t="s">
        <v>152</v>
      </c>
      <c r="D5" s="221">
        <f>'Mortalidad Infantil'!E13</f>
        <v>7.190762351955423E-3</v>
      </c>
      <c r="E5" s="209"/>
      <c r="F5" s="209"/>
      <c r="G5" s="209"/>
      <c r="H5" s="209"/>
      <c r="I5" s="209"/>
      <c r="J5" s="209"/>
      <c r="K5" s="1"/>
      <c r="L5" s="1"/>
      <c r="M5" s="1"/>
      <c r="N5" s="212">
        <v>0</v>
      </c>
      <c r="O5" s="213">
        <v>1</v>
      </c>
      <c r="P5" s="222">
        <f>D5</f>
        <v>7.190762351955423E-3</v>
      </c>
      <c r="Q5" s="1"/>
      <c r="R5" s="1"/>
      <c r="S5" s="223">
        <v>0</v>
      </c>
      <c r="T5" s="224">
        <v>1</v>
      </c>
      <c r="U5" s="225">
        <v>1</v>
      </c>
      <c r="V5" s="1"/>
      <c r="W5" s="1"/>
      <c r="X5" s="223">
        <v>0</v>
      </c>
      <c r="Y5" s="224">
        <v>1</v>
      </c>
      <c r="Z5" s="226"/>
      <c r="AA5" s="209"/>
      <c r="AB5" s="209"/>
      <c r="AC5" s="223"/>
      <c r="AD5" s="224"/>
      <c r="AE5" s="227"/>
      <c r="AF5" s="209"/>
      <c r="AG5" s="209"/>
    </row>
    <row r="6" spans="1:33" ht="12" customHeight="1" x14ac:dyDescent="0.25">
      <c r="A6" s="1"/>
      <c r="B6" s="209"/>
      <c r="C6" s="228" t="s">
        <v>122</v>
      </c>
      <c r="D6" s="229">
        <f>Mortalidad!F16</f>
        <v>2.2772978168507705E-4</v>
      </c>
      <c r="E6" s="209"/>
      <c r="F6" s="209"/>
      <c r="G6" s="209"/>
      <c r="H6" s="209"/>
      <c r="I6" s="209"/>
      <c r="J6" s="209"/>
      <c r="K6" s="1"/>
      <c r="L6" s="1"/>
      <c r="M6" s="1"/>
      <c r="N6" s="212">
        <v>1</v>
      </c>
      <c r="O6" s="213">
        <v>4</v>
      </c>
      <c r="P6" s="230">
        <f>(4*D6)/(1+(4-1.4)*D6)</f>
        <v>9.1038009302473724E-4</v>
      </c>
      <c r="Q6" s="1"/>
      <c r="R6" s="1"/>
      <c r="S6" s="223">
        <v>1</v>
      </c>
      <c r="T6" s="224">
        <v>4</v>
      </c>
      <c r="U6" s="231">
        <f t="shared" ref="U6:U23" si="0">U5-U5*P5</f>
        <v>0.99280923764804463</v>
      </c>
      <c r="V6" s="1"/>
      <c r="W6" s="1"/>
      <c r="X6" s="223">
        <v>1</v>
      </c>
      <c r="Y6" s="224">
        <v>4</v>
      </c>
      <c r="Z6" s="226">
        <f t="shared" ref="Z6:Z23" si="1">(1/2)*LN((1-U6)/U6)</f>
        <v>-2.4638706714485781</v>
      </c>
      <c r="AA6" s="209"/>
      <c r="AB6" s="209"/>
      <c r="AC6" s="223">
        <v>1</v>
      </c>
      <c r="AD6" s="224">
        <v>4</v>
      </c>
      <c r="AE6" s="227">
        <v>-1.305115</v>
      </c>
      <c r="AF6" s="209"/>
      <c r="AG6" s="209"/>
    </row>
    <row r="7" spans="1:33" ht="12" customHeight="1" x14ac:dyDescent="0.25">
      <c r="A7" s="1"/>
      <c r="B7" s="209"/>
      <c r="C7" s="228" t="s">
        <v>38</v>
      </c>
      <c r="D7" s="229">
        <f>Mortalidad!F17</f>
        <v>1.1637583584756076E-4</v>
      </c>
      <c r="E7" s="209"/>
      <c r="F7" s="209"/>
      <c r="G7" s="209"/>
      <c r="H7" s="209"/>
      <c r="I7" s="209"/>
      <c r="J7" s="209"/>
      <c r="K7" s="1"/>
      <c r="L7" s="1"/>
      <c r="M7" s="1"/>
      <c r="N7" s="212">
        <v>5</v>
      </c>
      <c r="O7" s="213">
        <v>5</v>
      </c>
      <c r="P7" s="230">
        <f t="shared" ref="P7:P22" si="2">(5*D7)/(1+(5/2)*D7)</f>
        <v>5.817099367875177E-4</v>
      </c>
      <c r="Q7" s="1"/>
      <c r="R7" s="1"/>
      <c r="S7" s="223">
        <v>5</v>
      </c>
      <c r="T7" s="224">
        <v>5</v>
      </c>
      <c r="U7" s="231">
        <f t="shared" si="0"/>
        <v>0.99190540388191883</v>
      </c>
      <c r="V7" s="1"/>
      <c r="W7" s="1"/>
      <c r="X7" s="223">
        <v>5</v>
      </c>
      <c r="Y7" s="224">
        <v>5</v>
      </c>
      <c r="Z7" s="226">
        <f t="shared" si="1"/>
        <v>-2.4042155253131456</v>
      </c>
      <c r="AA7" s="209"/>
      <c r="AB7" s="209"/>
      <c r="AC7" s="223">
        <v>5</v>
      </c>
      <c r="AD7" s="224">
        <v>5</v>
      </c>
      <c r="AE7" s="227">
        <v>-1.0789390000000001</v>
      </c>
      <c r="AF7" s="209"/>
      <c r="AG7" s="209"/>
    </row>
    <row r="8" spans="1:33" ht="12" customHeight="1" x14ac:dyDescent="0.25">
      <c r="A8" s="1"/>
      <c r="B8" s="209"/>
      <c r="C8" s="228" t="s">
        <v>37</v>
      </c>
      <c r="D8" s="229">
        <f>Mortalidad!F18</f>
        <v>1.999908819337509E-4</v>
      </c>
      <c r="E8" s="209"/>
      <c r="F8" s="209"/>
      <c r="G8" s="209"/>
      <c r="H8" s="209"/>
      <c r="I8" s="209"/>
      <c r="J8" s="209"/>
      <c r="K8" s="1"/>
      <c r="L8" s="1"/>
      <c r="M8" s="1"/>
      <c r="N8" s="212">
        <v>10</v>
      </c>
      <c r="O8" s="213">
        <v>5</v>
      </c>
      <c r="P8" s="230">
        <f t="shared" si="2"/>
        <v>9.994547050989407E-4</v>
      </c>
      <c r="Q8" s="1"/>
      <c r="R8" s="1"/>
      <c r="S8" s="223">
        <v>10</v>
      </c>
      <c r="T8" s="224">
        <v>5</v>
      </c>
      <c r="U8" s="231">
        <f t="shared" si="0"/>
        <v>0.99132840265212752</v>
      </c>
      <c r="V8" s="1"/>
      <c r="W8" s="1"/>
      <c r="X8" s="223">
        <v>10</v>
      </c>
      <c r="Y8" s="224">
        <v>5</v>
      </c>
      <c r="Z8" s="226">
        <f t="shared" si="1"/>
        <v>-2.3694964261103504</v>
      </c>
      <c r="AA8" s="209"/>
      <c r="AB8" s="209"/>
      <c r="AC8" s="223">
        <v>10</v>
      </c>
      <c r="AD8" s="224">
        <v>5</v>
      </c>
      <c r="AE8" s="227">
        <v>-1.0335840000000001</v>
      </c>
      <c r="AF8" s="209"/>
      <c r="AG8" s="209"/>
    </row>
    <row r="9" spans="1:33" ht="12" customHeight="1" x14ac:dyDescent="0.25">
      <c r="A9" s="1"/>
      <c r="B9" s="209"/>
      <c r="C9" s="228" t="s">
        <v>36</v>
      </c>
      <c r="D9" s="229">
        <f>Mortalidad!F19</f>
        <v>6.0821785362550772E-4</v>
      </c>
      <c r="E9" s="209"/>
      <c r="F9" s="209"/>
      <c r="G9" s="209"/>
      <c r="H9" s="209"/>
      <c r="I9" s="209"/>
      <c r="J9" s="209"/>
      <c r="K9" s="1"/>
      <c r="L9" s="1"/>
      <c r="M9" s="1"/>
      <c r="N9" s="212">
        <v>15</v>
      </c>
      <c r="O9" s="213">
        <v>5</v>
      </c>
      <c r="P9" s="230">
        <f t="shared" si="2"/>
        <v>3.0364721766528453E-3</v>
      </c>
      <c r="Q9" s="1"/>
      <c r="R9" s="1"/>
      <c r="S9" s="223">
        <v>15</v>
      </c>
      <c r="T9" s="224">
        <v>5</v>
      </c>
      <c r="U9" s="231">
        <f t="shared" si="0"/>
        <v>0.99033761481579863</v>
      </c>
      <c r="V9" s="1"/>
      <c r="W9" s="1"/>
      <c r="X9" s="223">
        <v>15</v>
      </c>
      <c r="Y9" s="224">
        <v>5</v>
      </c>
      <c r="Z9" s="226">
        <f t="shared" si="1"/>
        <v>-2.3149026894172771</v>
      </c>
      <c r="AA9" s="209"/>
      <c r="AB9" s="209"/>
      <c r="AC9" s="223">
        <v>15</v>
      </c>
      <c r="AD9" s="224">
        <v>5</v>
      </c>
      <c r="AE9" s="227">
        <v>-1.0079389999999999</v>
      </c>
      <c r="AF9" s="209"/>
      <c r="AG9" s="209"/>
    </row>
    <row r="10" spans="1:33" ht="12" customHeight="1" x14ac:dyDescent="0.25">
      <c r="A10" s="1"/>
      <c r="B10" s="209"/>
      <c r="C10" s="228" t="s">
        <v>35</v>
      </c>
      <c r="D10" s="229">
        <f>Mortalidad!F20</f>
        <v>9.8015198975575355E-4</v>
      </c>
      <c r="E10" s="209"/>
      <c r="F10" s="209"/>
      <c r="G10" s="209"/>
      <c r="H10" s="209"/>
      <c r="I10" s="209"/>
      <c r="J10" s="209"/>
      <c r="K10" s="1"/>
      <c r="L10" s="1"/>
      <c r="M10" s="1"/>
      <c r="N10" s="212">
        <v>20</v>
      </c>
      <c r="O10" s="213">
        <v>5</v>
      </c>
      <c r="P10" s="230">
        <f t="shared" si="2"/>
        <v>4.8887805787494161E-3</v>
      </c>
      <c r="Q10" s="1"/>
      <c r="R10" s="1"/>
      <c r="S10" s="223">
        <v>20</v>
      </c>
      <c r="T10" s="224">
        <v>5</v>
      </c>
      <c r="U10" s="231">
        <f t="shared" si="0"/>
        <v>0.98733048220291775</v>
      </c>
      <c r="V10" s="1"/>
      <c r="W10" s="1"/>
      <c r="X10" s="223">
        <v>20</v>
      </c>
      <c r="Y10" s="224">
        <v>5</v>
      </c>
      <c r="Z10" s="226">
        <f t="shared" si="1"/>
        <v>-2.1779029417372926</v>
      </c>
      <c r="AA10" s="209"/>
      <c r="AB10" s="209"/>
      <c r="AC10" s="223">
        <v>20</v>
      </c>
      <c r="AD10" s="224">
        <v>5</v>
      </c>
      <c r="AE10" s="227">
        <v>-0.97575199999999995</v>
      </c>
      <c r="AF10" s="209"/>
      <c r="AG10" s="209"/>
    </row>
    <row r="11" spans="1:33" ht="12" customHeight="1" x14ac:dyDescent="0.25">
      <c r="A11" s="1"/>
      <c r="B11" s="209"/>
      <c r="C11" s="228" t="s">
        <v>34</v>
      </c>
      <c r="D11" s="229">
        <f>Mortalidad!F21</f>
        <v>1.0345913391923444E-3</v>
      </c>
      <c r="E11" s="209"/>
      <c r="F11" s="209"/>
      <c r="G11" s="209"/>
      <c r="H11" s="209"/>
      <c r="I11" s="209"/>
      <c r="J11" s="209"/>
      <c r="K11" s="1"/>
      <c r="L11" s="1"/>
      <c r="M11" s="1"/>
      <c r="N11" s="212">
        <v>25</v>
      </c>
      <c r="O11" s="213">
        <v>5</v>
      </c>
      <c r="P11" s="230">
        <f t="shared" si="2"/>
        <v>5.1596114726038386E-3</v>
      </c>
      <c r="Q11" s="1"/>
      <c r="R11" s="1"/>
      <c r="S11" s="223">
        <v>25</v>
      </c>
      <c r="T11" s="224">
        <v>5</v>
      </c>
      <c r="U11" s="231">
        <f t="shared" si="0"/>
        <v>0.98250364011671687</v>
      </c>
      <c r="V11" s="1"/>
      <c r="W11" s="1"/>
      <c r="X11" s="223">
        <v>25</v>
      </c>
      <c r="Y11" s="224">
        <v>5</v>
      </c>
      <c r="Z11" s="226">
        <f t="shared" si="1"/>
        <v>-2.0140555980332047</v>
      </c>
      <c r="AA11" s="209"/>
      <c r="AB11" s="209"/>
      <c r="AC11" s="223">
        <v>25</v>
      </c>
      <c r="AD11" s="224">
        <v>5</v>
      </c>
      <c r="AE11" s="227">
        <v>-0.92945900000000004</v>
      </c>
      <c r="AF11" s="209"/>
      <c r="AG11" s="209"/>
    </row>
    <row r="12" spans="1:33" ht="12" customHeight="1" x14ac:dyDescent="0.25">
      <c r="A12" s="1"/>
      <c r="B12" s="209"/>
      <c r="C12" s="228" t="s">
        <v>33</v>
      </c>
      <c r="D12" s="229">
        <f>Mortalidad!F22</f>
        <v>1.4375836033970544E-3</v>
      </c>
      <c r="E12" s="209"/>
      <c r="F12" s="209"/>
      <c r="G12" s="209"/>
      <c r="H12" s="209"/>
      <c r="I12" s="209"/>
      <c r="J12" s="209"/>
      <c r="K12" s="1"/>
      <c r="L12" s="1"/>
      <c r="M12" s="1"/>
      <c r="N12" s="212">
        <v>30</v>
      </c>
      <c r="O12" s="213">
        <v>5</v>
      </c>
      <c r="P12" s="230">
        <f t="shared" si="2"/>
        <v>7.1621774448369785E-3</v>
      </c>
      <c r="Q12" s="1"/>
      <c r="R12" s="1"/>
      <c r="S12" s="223">
        <v>30</v>
      </c>
      <c r="T12" s="224">
        <v>5</v>
      </c>
      <c r="U12" s="231">
        <f t="shared" si="0"/>
        <v>0.9774343030632956</v>
      </c>
      <c r="V12" s="1"/>
      <c r="W12" s="1"/>
      <c r="X12" s="223">
        <v>30</v>
      </c>
      <c r="Y12" s="224">
        <v>5</v>
      </c>
      <c r="Z12" s="226">
        <f t="shared" si="1"/>
        <v>-1.8842500809586475</v>
      </c>
      <c r="AA12" s="209"/>
      <c r="AB12" s="209"/>
      <c r="AC12" s="223">
        <v>30</v>
      </c>
      <c r="AD12" s="224">
        <v>5</v>
      </c>
      <c r="AE12" s="227">
        <v>-0.87383500000000003</v>
      </c>
      <c r="AF12" s="209"/>
      <c r="AG12" s="209"/>
    </row>
    <row r="13" spans="1:33" ht="12" customHeight="1" x14ac:dyDescent="0.25">
      <c r="A13" s="1"/>
      <c r="B13" s="209"/>
      <c r="C13" s="228" t="s">
        <v>32</v>
      </c>
      <c r="D13" s="229">
        <f>Mortalidad!F23</f>
        <v>1.3853490129871464E-3</v>
      </c>
      <c r="E13" s="209"/>
      <c r="F13" s="209"/>
      <c r="G13" s="209"/>
      <c r="H13" s="209"/>
      <c r="I13" s="209"/>
      <c r="J13" s="209"/>
      <c r="K13" s="1"/>
      <c r="L13" s="1"/>
      <c r="M13" s="1"/>
      <c r="N13" s="212">
        <v>35</v>
      </c>
      <c r="O13" s="213">
        <v>5</v>
      </c>
      <c r="P13" s="230">
        <f t="shared" si="2"/>
        <v>6.9028379655298403E-3</v>
      </c>
      <c r="Q13" s="1"/>
      <c r="R13" s="1"/>
      <c r="S13" s="223">
        <v>35</v>
      </c>
      <c r="T13" s="224">
        <v>5</v>
      </c>
      <c r="U13" s="231">
        <f t="shared" si="0"/>
        <v>0.97043374514408576</v>
      </c>
      <c r="V13" s="1"/>
      <c r="W13" s="1"/>
      <c r="X13" s="223">
        <v>35</v>
      </c>
      <c r="Y13" s="224">
        <v>5</v>
      </c>
      <c r="Z13" s="226">
        <f t="shared" si="1"/>
        <v>-1.7455547295767435</v>
      </c>
      <c r="AA13" s="209"/>
      <c r="AB13" s="209"/>
      <c r="AC13" s="223">
        <v>35</v>
      </c>
      <c r="AD13" s="224">
        <v>5</v>
      </c>
      <c r="AE13" s="227">
        <v>-0.811724</v>
      </c>
      <c r="AF13" s="209"/>
      <c r="AG13" s="209"/>
    </row>
    <row r="14" spans="1:33" ht="12" customHeight="1" x14ac:dyDescent="0.25">
      <c r="A14" s="1"/>
      <c r="B14" s="209"/>
      <c r="C14" s="228" t="s">
        <v>31</v>
      </c>
      <c r="D14" s="229">
        <f>Mortalidad!F24</f>
        <v>2.7197504040381072E-3</v>
      </c>
      <c r="E14" s="209"/>
      <c r="F14" s="209"/>
      <c r="G14" s="209"/>
      <c r="H14" s="209"/>
      <c r="I14" s="209"/>
      <c r="J14" s="209"/>
      <c r="K14" s="1"/>
      <c r="L14" s="1"/>
      <c r="M14" s="1"/>
      <c r="N14" s="212">
        <v>40</v>
      </c>
      <c r="O14" s="213">
        <v>5</v>
      </c>
      <c r="P14" s="230">
        <f t="shared" si="2"/>
        <v>1.3506913436996587E-2</v>
      </c>
      <c r="Q14" s="1"/>
      <c r="R14" s="1"/>
      <c r="S14" s="223">
        <v>40</v>
      </c>
      <c r="T14" s="224">
        <v>5</v>
      </c>
      <c r="U14" s="231">
        <f t="shared" si="0"/>
        <v>0.9637349982450738</v>
      </c>
      <c r="V14" s="1"/>
      <c r="W14" s="1"/>
      <c r="X14" s="223">
        <v>40</v>
      </c>
      <c r="Y14" s="224">
        <v>5</v>
      </c>
      <c r="Z14" s="226">
        <f t="shared" si="1"/>
        <v>-1.6399816107630052</v>
      </c>
      <c r="AA14" s="209"/>
      <c r="AB14" s="209"/>
      <c r="AC14" s="223">
        <v>40</v>
      </c>
      <c r="AD14" s="224">
        <v>5</v>
      </c>
      <c r="AE14" s="227">
        <v>-0.74310699999999996</v>
      </c>
      <c r="AF14" s="209"/>
      <c r="AG14" s="209"/>
    </row>
    <row r="15" spans="1:33" ht="12" customHeight="1" x14ac:dyDescent="0.25">
      <c r="A15" s="1"/>
      <c r="B15" s="209"/>
      <c r="C15" s="228" t="s">
        <v>30</v>
      </c>
      <c r="D15" s="229">
        <f>Mortalidad!F25</f>
        <v>3.6156365711065043E-3</v>
      </c>
      <c r="E15" s="209"/>
      <c r="F15" s="209"/>
      <c r="G15" s="209"/>
      <c r="H15" s="209"/>
      <c r="I15" s="209"/>
      <c r="J15" s="209"/>
      <c r="K15" s="1"/>
      <c r="L15" s="1"/>
      <c r="M15" s="1"/>
      <c r="N15" s="212">
        <v>45</v>
      </c>
      <c r="O15" s="213">
        <v>5</v>
      </c>
      <c r="P15" s="230">
        <f t="shared" si="2"/>
        <v>1.7916236357059589E-2</v>
      </c>
      <c r="Q15" s="1"/>
      <c r="R15" s="1"/>
      <c r="S15" s="223">
        <v>45</v>
      </c>
      <c r="T15" s="224">
        <v>5</v>
      </c>
      <c r="U15" s="231">
        <f t="shared" si="0"/>
        <v>0.95071791304757358</v>
      </c>
      <c r="V15" s="1"/>
      <c r="W15" s="1"/>
      <c r="X15" s="223">
        <v>45</v>
      </c>
      <c r="Y15" s="224">
        <v>5</v>
      </c>
      <c r="Z15" s="226">
        <f t="shared" si="1"/>
        <v>-1.4798283649713082</v>
      </c>
      <c r="AA15" s="209"/>
      <c r="AB15" s="209"/>
      <c r="AC15" s="223">
        <v>45</v>
      </c>
      <c r="AD15" s="224">
        <v>5</v>
      </c>
      <c r="AE15" s="227">
        <v>-0.66803400000000002</v>
      </c>
      <c r="AF15" s="209"/>
      <c r="AG15" s="209"/>
    </row>
    <row r="16" spans="1:33" ht="12" customHeight="1" x14ac:dyDescent="0.25">
      <c r="A16" s="1"/>
      <c r="B16" s="209"/>
      <c r="C16" s="228" t="s">
        <v>29</v>
      </c>
      <c r="D16" s="229">
        <f>Mortalidad!F26</f>
        <v>5.6911666188530522E-3</v>
      </c>
      <c r="E16" s="209"/>
      <c r="F16" s="209"/>
      <c r="G16" s="209"/>
      <c r="H16" s="209"/>
      <c r="I16" s="209"/>
      <c r="J16" s="209"/>
      <c r="K16" s="1"/>
      <c r="L16" s="1"/>
      <c r="M16" s="1"/>
      <c r="N16" s="212">
        <v>50</v>
      </c>
      <c r="O16" s="213">
        <v>5</v>
      </c>
      <c r="P16" s="230">
        <f t="shared" si="2"/>
        <v>2.8056645483730262E-2</v>
      </c>
      <c r="Q16" s="1"/>
      <c r="R16" s="1"/>
      <c r="S16" s="223">
        <v>50</v>
      </c>
      <c r="T16" s="224">
        <v>5</v>
      </c>
      <c r="U16" s="231">
        <f t="shared" si="0"/>
        <v>0.93368462620852277</v>
      </c>
      <c r="V16" s="1"/>
      <c r="W16" s="1"/>
      <c r="X16" s="223">
        <v>50</v>
      </c>
      <c r="Y16" s="224">
        <v>5</v>
      </c>
      <c r="Z16" s="226">
        <f t="shared" si="1"/>
        <v>-1.3223584846838858</v>
      </c>
      <c r="AA16" s="209"/>
      <c r="AB16" s="209"/>
      <c r="AC16" s="223">
        <v>50</v>
      </c>
      <c r="AD16" s="224">
        <v>5</v>
      </c>
      <c r="AE16" s="227">
        <v>-0.58496800000000004</v>
      </c>
      <c r="AF16" s="209"/>
      <c r="AG16" s="209"/>
    </row>
    <row r="17" spans="1:33" ht="12" customHeight="1" x14ac:dyDescent="0.25">
      <c r="A17" s="1"/>
      <c r="B17" s="209"/>
      <c r="C17" s="228" t="s">
        <v>28</v>
      </c>
      <c r="D17" s="229">
        <f>Mortalidad!F27</f>
        <v>9.2055833349606944E-3</v>
      </c>
      <c r="E17" s="209"/>
      <c r="F17" s="209"/>
      <c r="G17" s="209"/>
      <c r="H17" s="209"/>
      <c r="I17" s="209"/>
      <c r="J17" s="209"/>
      <c r="K17" s="1"/>
      <c r="L17" s="1"/>
      <c r="M17" s="1"/>
      <c r="N17" s="212">
        <v>55</v>
      </c>
      <c r="O17" s="213">
        <v>5</v>
      </c>
      <c r="P17" s="230">
        <f t="shared" si="2"/>
        <v>4.4992462028189587E-2</v>
      </c>
      <c r="Q17" s="1"/>
      <c r="R17" s="1"/>
      <c r="S17" s="223">
        <v>55</v>
      </c>
      <c r="T17" s="224">
        <v>5</v>
      </c>
      <c r="U17" s="231">
        <f t="shared" si="0"/>
        <v>0.90748856765738106</v>
      </c>
      <c r="V17" s="1"/>
      <c r="W17" s="1"/>
      <c r="X17" s="223">
        <v>55</v>
      </c>
      <c r="Y17" s="224">
        <v>5</v>
      </c>
      <c r="Z17" s="226">
        <f t="shared" si="1"/>
        <v>-1.1416743693311748</v>
      </c>
      <c r="AA17" s="209"/>
      <c r="AB17" s="209"/>
      <c r="AC17" s="223">
        <v>55</v>
      </c>
      <c r="AD17" s="224">
        <v>5</v>
      </c>
      <c r="AE17" s="227">
        <v>-0.489929</v>
      </c>
      <c r="AF17" s="209"/>
      <c r="AG17" s="209"/>
    </row>
    <row r="18" spans="1:33" ht="12" customHeight="1" x14ac:dyDescent="0.25">
      <c r="A18" s="1"/>
      <c r="B18" s="209"/>
      <c r="C18" s="228" t="s">
        <v>27</v>
      </c>
      <c r="D18" s="229">
        <f>Mortalidad!F28</f>
        <v>1.656497144702684E-2</v>
      </c>
      <c r="E18" s="209"/>
      <c r="F18" s="209"/>
      <c r="G18" s="209"/>
      <c r="H18" s="209"/>
      <c r="I18" s="209"/>
      <c r="J18" s="209"/>
      <c r="K18" s="1"/>
      <c r="L18" s="1"/>
      <c r="M18" s="1"/>
      <c r="N18" s="212">
        <v>60</v>
      </c>
      <c r="O18" s="213">
        <v>5</v>
      </c>
      <c r="P18" s="230">
        <f t="shared" si="2"/>
        <v>7.9531274026641743E-2</v>
      </c>
      <c r="Q18" s="1"/>
      <c r="R18" s="1"/>
      <c r="S18" s="223">
        <v>60</v>
      </c>
      <c r="T18" s="224">
        <v>5</v>
      </c>
      <c r="U18" s="231">
        <f t="shared" si="0"/>
        <v>0.86665842273604021</v>
      </c>
      <c r="V18" s="1"/>
      <c r="W18" s="1"/>
      <c r="X18" s="223">
        <v>60</v>
      </c>
      <c r="Y18" s="224">
        <v>5</v>
      </c>
      <c r="Z18" s="226">
        <f t="shared" si="1"/>
        <v>-0.93586541853018457</v>
      </c>
      <c r="AA18" s="209"/>
      <c r="AB18" s="209"/>
      <c r="AC18" s="223">
        <v>60</v>
      </c>
      <c r="AD18" s="224">
        <v>5</v>
      </c>
      <c r="AE18" s="227">
        <v>-0.37414199999999997</v>
      </c>
      <c r="AF18" s="209"/>
      <c r="AG18" s="209"/>
    </row>
    <row r="19" spans="1:33" ht="12" customHeight="1" x14ac:dyDescent="0.25">
      <c r="A19" s="1"/>
      <c r="B19" s="209"/>
      <c r="C19" s="228" t="s">
        <v>26</v>
      </c>
      <c r="D19" s="229">
        <f>Mortalidad!F29</f>
        <v>2.0017530484306573E-2</v>
      </c>
      <c r="E19" s="209"/>
      <c r="F19" s="209"/>
      <c r="G19" s="209"/>
      <c r="H19" s="209"/>
      <c r="I19" s="209"/>
      <c r="J19" s="209"/>
      <c r="K19" s="1"/>
      <c r="L19" s="1"/>
      <c r="M19" s="1"/>
      <c r="N19" s="212">
        <v>65</v>
      </c>
      <c r="O19" s="213">
        <v>5</v>
      </c>
      <c r="P19" s="230">
        <f t="shared" si="2"/>
        <v>9.5317595250013029E-2</v>
      </c>
      <c r="Q19" s="1"/>
      <c r="R19" s="1"/>
      <c r="S19" s="223">
        <v>65</v>
      </c>
      <c r="T19" s="224">
        <v>5</v>
      </c>
      <c r="U19" s="231">
        <f t="shared" si="0"/>
        <v>0.79773197422992304</v>
      </c>
      <c r="V19" s="1"/>
      <c r="W19" s="1"/>
      <c r="X19" s="223">
        <v>65</v>
      </c>
      <c r="Y19" s="224">
        <v>5</v>
      </c>
      <c r="Z19" s="226">
        <f t="shared" si="1"/>
        <v>-0.68608949549596765</v>
      </c>
      <c r="AA19" s="209"/>
      <c r="AB19" s="209"/>
      <c r="AC19" s="223">
        <v>65</v>
      </c>
      <c r="AD19" s="224">
        <v>5</v>
      </c>
      <c r="AE19" s="227">
        <v>-0.23827699999999999</v>
      </c>
      <c r="AF19" s="209"/>
      <c r="AG19" s="209"/>
    </row>
    <row r="20" spans="1:33" ht="12" customHeight="1" x14ac:dyDescent="0.25">
      <c r="A20" s="1"/>
      <c r="B20" s="209"/>
      <c r="C20" s="228" t="s">
        <v>25</v>
      </c>
      <c r="D20" s="229">
        <f>Mortalidad!F30</f>
        <v>3.2731640896321135E-2</v>
      </c>
      <c r="E20" s="209"/>
      <c r="F20" s="209"/>
      <c r="G20" s="209"/>
      <c r="H20" s="209"/>
      <c r="I20" s="209"/>
      <c r="J20" s="209"/>
      <c r="K20" s="1"/>
      <c r="L20" s="1"/>
      <c r="M20" s="1"/>
      <c r="N20" s="212">
        <v>70</v>
      </c>
      <c r="O20" s="213">
        <v>5</v>
      </c>
      <c r="P20" s="230">
        <f t="shared" si="2"/>
        <v>0.15127916612949208</v>
      </c>
      <c r="Q20" s="1"/>
      <c r="R20" s="1"/>
      <c r="S20" s="223">
        <v>70</v>
      </c>
      <c r="T20" s="224">
        <v>5</v>
      </c>
      <c r="U20" s="231">
        <f t="shared" si="0"/>
        <v>0.72169408079228137</v>
      </c>
      <c r="V20" s="1"/>
      <c r="W20" s="1"/>
      <c r="X20" s="223">
        <v>70</v>
      </c>
      <c r="Y20" s="224">
        <v>5</v>
      </c>
      <c r="Z20" s="226">
        <f t="shared" si="1"/>
        <v>-0.47644020041029872</v>
      </c>
      <c r="AA20" s="209"/>
      <c r="AB20" s="209"/>
      <c r="AC20" s="223">
        <v>70</v>
      </c>
      <c r="AD20" s="224">
        <v>5</v>
      </c>
      <c r="AE20" s="227">
        <v>-7.1183999999999997E-2</v>
      </c>
      <c r="AF20" s="209"/>
      <c r="AG20" s="209"/>
    </row>
    <row r="21" spans="1:33" ht="12" customHeight="1" x14ac:dyDescent="0.25">
      <c r="A21" s="1"/>
      <c r="B21" s="209"/>
      <c r="C21" s="228" t="s">
        <v>24</v>
      </c>
      <c r="D21" s="229">
        <f>Mortalidad!F31</f>
        <v>4.4656027761256697E-2</v>
      </c>
      <c r="E21" s="209"/>
      <c r="F21" s="209"/>
      <c r="G21" s="209"/>
      <c r="H21" s="209"/>
      <c r="I21" s="209"/>
      <c r="J21" s="209"/>
      <c r="K21" s="1"/>
      <c r="L21" s="1"/>
      <c r="M21" s="1"/>
      <c r="N21" s="212">
        <v>75</v>
      </c>
      <c r="O21" s="213">
        <v>5</v>
      </c>
      <c r="P21" s="230">
        <f t="shared" si="2"/>
        <v>0.20085650468336064</v>
      </c>
      <c r="Q21" s="1"/>
      <c r="R21" s="1"/>
      <c r="S21" s="223">
        <v>75</v>
      </c>
      <c r="T21" s="224">
        <v>5</v>
      </c>
      <c r="U21" s="231">
        <f t="shared" si="0"/>
        <v>0.61251680204943471</v>
      </c>
      <c r="V21" s="1"/>
      <c r="W21" s="1"/>
      <c r="X21" s="223">
        <v>75</v>
      </c>
      <c r="Y21" s="224">
        <v>5</v>
      </c>
      <c r="Z21" s="226">
        <f t="shared" si="1"/>
        <v>-0.2289519431171638</v>
      </c>
      <c r="AA21" s="209"/>
      <c r="AB21" s="209"/>
      <c r="AC21" s="223">
        <v>75</v>
      </c>
      <c r="AD21" s="224">
        <v>5</v>
      </c>
      <c r="AE21" s="227">
        <v>0.14569699999999999</v>
      </c>
      <c r="AF21" s="209"/>
      <c r="AG21" s="209"/>
    </row>
    <row r="22" spans="1:33" ht="12" customHeight="1" x14ac:dyDescent="0.25">
      <c r="A22" s="1"/>
      <c r="B22" s="209"/>
      <c r="C22" s="228" t="s">
        <v>23</v>
      </c>
      <c r="D22" s="229">
        <f>Mortalidad!F32</f>
        <v>7.6434951191095973E-2</v>
      </c>
      <c r="E22" s="209"/>
      <c r="F22" s="209"/>
      <c r="G22" s="209"/>
      <c r="H22" s="209"/>
      <c r="I22" s="209"/>
      <c r="J22" s="209"/>
      <c r="K22" s="1"/>
      <c r="L22" s="1"/>
      <c r="M22" s="1"/>
      <c r="N22" s="212">
        <v>80</v>
      </c>
      <c r="O22" s="213">
        <v>5</v>
      </c>
      <c r="P22" s="230">
        <f t="shared" si="2"/>
        <v>0.32086206522005667</v>
      </c>
      <c r="Q22" s="1"/>
      <c r="R22" s="1"/>
      <c r="S22" s="223">
        <v>80</v>
      </c>
      <c r="T22" s="224">
        <v>5</v>
      </c>
      <c r="U22" s="231">
        <f t="shared" si="0"/>
        <v>0.48948881812995537</v>
      </c>
      <c r="V22" s="1"/>
      <c r="W22" s="1"/>
      <c r="X22" s="223">
        <v>80</v>
      </c>
      <c r="Y22" s="224">
        <v>5</v>
      </c>
      <c r="Z22" s="226">
        <f t="shared" si="1"/>
        <v>2.1025461434443372E-2</v>
      </c>
      <c r="AA22" s="209"/>
      <c r="AB22" s="209"/>
      <c r="AC22" s="223">
        <v>80</v>
      </c>
      <c r="AD22" s="224">
        <v>85</v>
      </c>
      <c r="AE22" s="227">
        <v>0.45014599999999999</v>
      </c>
      <c r="AF22" s="209"/>
      <c r="AG22" s="209"/>
    </row>
    <row r="23" spans="1:33" ht="12" customHeight="1" thickBot="1" x14ac:dyDescent="0.3">
      <c r="B23" s="209"/>
      <c r="C23" s="232" t="s">
        <v>22</v>
      </c>
      <c r="D23" s="233">
        <f>Mortalidad!F33</f>
        <v>0.16199895433519645</v>
      </c>
      <c r="E23" s="209"/>
      <c r="F23" s="209"/>
      <c r="G23" s="209"/>
      <c r="H23" s="209"/>
      <c r="I23" s="209"/>
      <c r="J23" s="209"/>
      <c r="K23" s="1"/>
      <c r="L23" s="1"/>
      <c r="M23" s="1"/>
      <c r="N23" s="234">
        <v>85</v>
      </c>
      <c r="O23" s="235" t="s">
        <v>142</v>
      </c>
      <c r="P23" s="236">
        <v>1</v>
      </c>
      <c r="Q23" s="1"/>
      <c r="R23" s="1"/>
      <c r="S23" s="237">
        <v>85</v>
      </c>
      <c r="T23" s="238" t="s">
        <v>142</v>
      </c>
      <c r="U23" s="239">
        <f t="shared" si="0"/>
        <v>0.33243042504265319</v>
      </c>
      <c r="V23" s="1"/>
      <c r="W23" s="1"/>
      <c r="X23" s="237">
        <v>85</v>
      </c>
      <c r="Y23" s="238" t="s">
        <v>142</v>
      </c>
      <c r="Z23" s="240">
        <f t="shared" si="1"/>
        <v>0.34860651338998849</v>
      </c>
      <c r="AA23" s="209"/>
      <c r="AB23" s="209"/>
      <c r="AC23" s="237">
        <v>85</v>
      </c>
      <c r="AD23" s="238" t="s">
        <v>142</v>
      </c>
      <c r="AE23" s="241">
        <v>0.95085900000000001</v>
      </c>
      <c r="AF23" s="209"/>
      <c r="AG23" s="209"/>
    </row>
    <row r="24" spans="1:33" ht="12" customHeight="1" x14ac:dyDescent="0.25">
      <c r="A24" s="209"/>
      <c r="B24" s="209"/>
      <c r="C24" s="242"/>
      <c r="D24" s="209"/>
      <c r="E24" s="209"/>
      <c r="F24" s="209"/>
      <c r="G24" s="209"/>
      <c r="H24" s="209"/>
      <c r="I24" s="209"/>
      <c r="J24" s="209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09"/>
      <c r="AB24" s="209"/>
      <c r="AC24" s="209"/>
      <c r="AD24" s="209"/>
      <c r="AE24" s="209"/>
      <c r="AF24" s="209"/>
      <c r="AG24" s="209"/>
    </row>
    <row r="25" spans="1:33" ht="12" customHeight="1" x14ac:dyDescent="0.25">
      <c r="A25" s="209"/>
      <c r="B25" s="209"/>
      <c r="C25" s="209"/>
      <c r="D25" s="209"/>
      <c r="E25" s="209"/>
      <c r="F25" s="209"/>
      <c r="G25" s="209"/>
      <c r="H25" s="209"/>
      <c r="I25" s="209"/>
      <c r="J25" s="209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43"/>
      <c r="AB25" s="243"/>
      <c r="AC25" s="243"/>
      <c r="AD25" s="1"/>
      <c r="AE25" s="1"/>
      <c r="AF25" s="1"/>
      <c r="AG25" s="1"/>
    </row>
    <row r="26" spans="1:33" ht="12" customHeight="1" x14ac:dyDescent="0.25">
      <c r="A26" s="209"/>
      <c r="B26" s="209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1"/>
      <c r="T26" s="1"/>
      <c r="U26" s="1"/>
      <c r="V26" s="209"/>
      <c r="W26" s="209"/>
      <c r="X26" s="209"/>
      <c r="Y26" s="209"/>
      <c r="Z26" s="244"/>
      <c r="AA26" s="244"/>
      <c r="AB26" s="244"/>
      <c r="AC26" s="244"/>
      <c r="AD26" s="1"/>
      <c r="AE26" s="1"/>
      <c r="AF26" s="1"/>
      <c r="AG26" s="1"/>
    </row>
    <row r="27" spans="1:33" ht="12" customHeight="1" x14ac:dyDescent="0.25">
      <c r="A27" s="209"/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1"/>
      <c r="T27" s="1"/>
      <c r="U27" s="1"/>
      <c r="V27" s="209"/>
      <c r="W27" s="209"/>
      <c r="X27" s="209"/>
      <c r="Y27" s="209"/>
      <c r="Z27" s="244"/>
      <c r="AA27" s="244"/>
      <c r="AB27" s="244"/>
      <c r="AC27" s="244"/>
      <c r="AD27" s="209"/>
      <c r="AE27" s="245"/>
      <c r="AF27" s="209"/>
      <c r="AG27" s="209"/>
    </row>
    <row r="28" spans="1:33" ht="12" customHeight="1" x14ac:dyDescent="0.25">
      <c r="A28" s="209"/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1"/>
      <c r="T28" s="1"/>
      <c r="U28" s="1"/>
      <c r="V28" s="209"/>
      <c r="W28" s="209"/>
      <c r="X28" s="209"/>
      <c r="Y28" s="209"/>
      <c r="Z28" s="244"/>
      <c r="AA28" s="244"/>
      <c r="AB28" s="244"/>
      <c r="AC28" s="244"/>
      <c r="AD28" s="209"/>
      <c r="AE28" s="245"/>
      <c r="AF28" s="209"/>
      <c r="AG28" s="209"/>
    </row>
    <row r="29" spans="1:33" ht="12" customHeight="1" x14ac:dyDescent="0.25">
      <c r="A29" s="209"/>
      <c r="B29" s="209"/>
      <c r="C29" s="209"/>
      <c r="D29" s="209"/>
      <c r="E29" s="209"/>
      <c r="F29" s="209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1"/>
      <c r="S29" s="1"/>
      <c r="T29" s="1"/>
      <c r="U29" s="1"/>
      <c r="V29" s="209"/>
      <c r="W29" s="209"/>
      <c r="X29" s="209"/>
      <c r="Y29" s="209"/>
      <c r="Z29" s="244"/>
      <c r="AA29" s="244"/>
      <c r="AB29" s="244"/>
      <c r="AC29" s="244"/>
      <c r="AD29" s="209"/>
      <c r="AE29" s="245"/>
      <c r="AF29" s="209"/>
      <c r="AG29" s="209"/>
    </row>
    <row r="30" spans="1:33" ht="12" customHeight="1" x14ac:dyDescent="0.25">
      <c r="A30" s="209"/>
      <c r="B30" s="1"/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1"/>
      <c r="S30" s="1"/>
      <c r="T30" s="1"/>
      <c r="U30" s="209"/>
      <c r="V30" s="209"/>
      <c r="W30" s="209"/>
      <c r="X30" s="209"/>
      <c r="Y30" s="209"/>
      <c r="Z30" s="244"/>
      <c r="AA30" s="244"/>
      <c r="AB30" s="244"/>
      <c r="AC30" s="244"/>
      <c r="AD30" s="209"/>
      <c r="AE30" s="245"/>
      <c r="AF30" s="209"/>
      <c r="AG30" s="209"/>
    </row>
    <row r="31" spans="1:33" ht="12" customHeight="1" x14ac:dyDescent="0.25">
      <c r="A31" s="209"/>
      <c r="B31" s="1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1"/>
      <c r="S31" s="1"/>
      <c r="T31" s="1"/>
      <c r="U31" s="1"/>
      <c r="V31" s="209"/>
      <c r="W31" s="1"/>
      <c r="X31" s="209"/>
      <c r="Y31" s="209"/>
      <c r="Z31" s="244"/>
      <c r="AA31" s="244"/>
      <c r="AB31" s="244"/>
      <c r="AC31" s="244"/>
      <c r="AD31" s="209"/>
      <c r="AE31" s="245"/>
      <c r="AF31" s="209"/>
      <c r="AG31" s="209"/>
    </row>
    <row r="32" spans="1:33" ht="12" customHeight="1" x14ac:dyDescent="0.25">
      <c r="A32" s="209"/>
      <c r="B32" s="1"/>
      <c r="C32" s="209"/>
      <c r="D32" s="209"/>
      <c r="E32" s="209"/>
      <c r="F32" s="209"/>
      <c r="G32" s="209"/>
      <c r="H32" s="1"/>
      <c r="I32" s="1"/>
      <c r="J32" s="1"/>
      <c r="K32" s="209"/>
      <c r="L32" s="209"/>
      <c r="M32" s="209"/>
      <c r="N32" s="209"/>
      <c r="O32" s="209"/>
      <c r="P32" s="209"/>
      <c r="Q32" s="209"/>
      <c r="R32" s="1"/>
      <c r="S32" s="246" t="s">
        <v>153</v>
      </c>
      <c r="T32" s="247">
        <f>'Pob 0 a 4 mitad de año 2020'!I12</f>
        <v>0.11732688079720043</v>
      </c>
      <c r="U32" s="209" t="s">
        <v>154</v>
      </c>
      <c r="V32" s="209"/>
      <c r="W32" s="1"/>
      <c r="X32" s="209"/>
      <c r="Y32" s="209"/>
      <c r="Z32" s="244"/>
      <c r="AA32" s="244"/>
      <c r="AB32" s="244"/>
      <c r="AC32" s="244"/>
      <c r="AD32" s="209"/>
      <c r="AE32" s="245"/>
      <c r="AF32" s="209"/>
      <c r="AG32" s="209"/>
    </row>
    <row r="33" spans="1:33" ht="15.75" customHeight="1" thickBot="1" x14ac:dyDescent="0.3">
      <c r="A33" s="209"/>
      <c r="B33" s="1"/>
      <c r="C33" s="209"/>
      <c r="D33" s="209"/>
      <c r="E33" s="209"/>
      <c r="F33" s="1"/>
      <c r="G33" s="1"/>
      <c r="H33" s="1"/>
      <c r="I33" s="1"/>
      <c r="J33" s="1"/>
      <c r="K33" s="1"/>
      <c r="L33" s="1"/>
      <c r="M33" s="209"/>
      <c r="N33" s="1"/>
      <c r="O33" s="1"/>
      <c r="P33" s="1"/>
      <c r="Q33" s="209"/>
      <c r="R33" s="1"/>
      <c r="S33" s="246" t="s">
        <v>155</v>
      </c>
      <c r="T33" s="248">
        <f>1.524-1.625*P36</f>
        <v>1.5161650614389914</v>
      </c>
      <c r="U33" s="209"/>
      <c r="V33" s="1"/>
      <c r="W33" s="1"/>
      <c r="X33" s="209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" customHeight="1" thickBot="1" x14ac:dyDescent="0.3">
      <c r="A34" s="209"/>
      <c r="B34" s="1"/>
      <c r="C34" s="249"/>
      <c r="D34" s="250">
        <v>2020</v>
      </c>
      <c r="E34" s="209"/>
      <c r="F34" s="1"/>
      <c r="G34" s="693" t="s">
        <v>156</v>
      </c>
      <c r="H34" s="694"/>
      <c r="I34" s="695"/>
      <c r="J34" s="1"/>
      <c r="K34" s="1"/>
      <c r="L34" s="696" t="s">
        <v>181</v>
      </c>
      <c r="M34" s="697"/>
      <c r="N34" s="697"/>
      <c r="O34" s="697"/>
      <c r="P34" s="697"/>
      <c r="Q34" s="697"/>
      <c r="R34" s="697"/>
      <c r="S34" s="697"/>
      <c r="T34" s="698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" customHeight="1" x14ac:dyDescent="0.25">
      <c r="A35" s="209"/>
      <c r="B35" s="1"/>
      <c r="C35" s="251" t="s">
        <v>157</v>
      </c>
      <c r="D35" s="252">
        <f>SUM(Z6:Z14)/9</f>
        <v>-2.1126922525953606</v>
      </c>
      <c r="E35" s="209"/>
      <c r="F35" s="1"/>
      <c r="G35" s="253" t="s">
        <v>132</v>
      </c>
      <c r="H35" s="254" t="s">
        <v>133</v>
      </c>
      <c r="I35" s="214">
        <v>2020</v>
      </c>
      <c r="J35" s="1"/>
      <c r="K35" s="1"/>
      <c r="L35" s="255" t="s">
        <v>132</v>
      </c>
      <c r="M35" s="213" t="s">
        <v>133</v>
      </c>
      <c r="N35" s="213" t="s">
        <v>158</v>
      </c>
      <c r="O35" s="213" t="s">
        <v>159</v>
      </c>
      <c r="P35" s="256" t="s">
        <v>160</v>
      </c>
      <c r="Q35" s="257" t="s">
        <v>161</v>
      </c>
      <c r="R35" s="213" t="s">
        <v>162</v>
      </c>
      <c r="S35" s="213" t="s">
        <v>163</v>
      </c>
      <c r="T35" s="214" t="s">
        <v>164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" customHeight="1" x14ac:dyDescent="0.25">
      <c r="A36" s="209"/>
      <c r="B36" s="1"/>
      <c r="C36" s="251" t="s">
        <v>165</v>
      </c>
      <c r="D36" s="252">
        <f>SUM(Z15:Z23)/9</f>
        <v>-0.65573070019061674</v>
      </c>
      <c r="E36" s="209"/>
      <c r="F36" s="1"/>
      <c r="G36" s="258">
        <v>0</v>
      </c>
      <c r="H36" s="259">
        <v>1</v>
      </c>
      <c r="I36" s="260"/>
      <c r="J36" s="1"/>
      <c r="K36" s="1"/>
      <c r="L36" s="258">
        <v>0</v>
      </c>
      <c r="M36" s="259">
        <v>1</v>
      </c>
      <c r="N36" s="261">
        <f t="shared" ref="N36:N54" si="3">D5</f>
        <v>7.190762351955423E-3</v>
      </c>
      <c r="O36" s="261">
        <v>1</v>
      </c>
      <c r="P36" s="262">
        <f>(O36-O37)/O36</f>
        <v>4.8215006529284121E-3</v>
      </c>
      <c r="Q36" s="261">
        <f>O36*P36</f>
        <v>4.8215006529284121E-3</v>
      </c>
      <c r="R36" s="261">
        <f>O36*T32+(1-T32)*O37</f>
        <v>0.99574419097944133</v>
      </c>
      <c r="S36" s="261">
        <f>SUM(R36:R$54)</f>
        <v>74.412515009545658</v>
      </c>
      <c r="T36" s="263">
        <f>S36/O36</f>
        <v>74.412515009545658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" customHeight="1" x14ac:dyDescent="0.25">
      <c r="A37" s="209"/>
      <c r="B37" s="1"/>
      <c r="C37" s="251" t="s">
        <v>166</v>
      </c>
      <c r="D37" s="252">
        <f>SUM($AE$6:$AE$14)/9</f>
        <v>-0.97327266666666667</v>
      </c>
      <c r="E37" s="209"/>
      <c r="F37" s="1"/>
      <c r="G37" s="258">
        <v>1</v>
      </c>
      <c r="H37" s="259">
        <v>4</v>
      </c>
      <c r="I37" s="260">
        <f t="shared" ref="I37:I54" si="4">D$43+D$42*$AE6</f>
        <v>-2.6649184495046176</v>
      </c>
      <c r="J37" s="1"/>
      <c r="K37" s="1"/>
      <c r="L37" s="258">
        <v>1</v>
      </c>
      <c r="M37" s="259">
        <v>4</v>
      </c>
      <c r="N37" s="261">
        <f t="shared" si="3"/>
        <v>2.2772978168507705E-4</v>
      </c>
      <c r="O37" s="261">
        <f t="shared" ref="O37:O54" si="5">(1/(1+EXP(2*I37)))</f>
        <v>0.99517849934707159</v>
      </c>
      <c r="P37" s="261">
        <f t="shared" ref="P37:P53" si="6">(O37-O38)/O37</f>
        <v>5.384766392534047E-3</v>
      </c>
      <c r="Q37" s="261">
        <f>O37*P37</f>
        <v>5.3588037378565767E-3</v>
      </c>
      <c r="R37" s="261">
        <f>O37*T33+(4-T33)*O38</f>
        <v>3.9674036134353066</v>
      </c>
      <c r="S37" s="261">
        <f>SUM(R37:R$54)</f>
        <v>73.416770818566206</v>
      </c>
      <c r="T37" s="263">
        <f t="shared" ref="T37:T54" si="7">S37/O37</f>
        <v>73.772464805795494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" customHeight="1" thickBot="1" x14ac:dyDescent="0.3">
      <c r="A38" s="209"/>
      <c r="B38" s="1"/>
      <c r="C38" s="264" t="s">
        <v>167</v>
      </c>
      <c r="D38" s="265">
        <f>SUM($AE$15:$AE$23)/9</f>
        <v>-9.7759111111111116E-2</v>
      </c>
      <c r="E38" s="209"/>
      <c r="F38" s="1"/>
      <c r="G38" s="258">
        <v>5</v>
      </c>
      <c r="H38" s="259">
        <v>5</v>
      </c>
      <c r="I38" s="260">
        <f t="shared" si="4"/>
        <v>-2.2885339446780844</v>
      </c>
      <c r="J38" s="1"/>
      <c r="K38" s="1"/>
      <c r="L38" s="258">
        <v>5</v>
      </c>
      <c r="M38" s="259">
        <v>5</v>
      </c>
      <c r="N38" s="261">
        <f t="shared" si="3"/>
        <v>1.1637583584756076E-4</v>
      </c>
      <c r="O38" s="261">
        <f t="shared" si="5"/>
        <v>0.98981969560921501</v>
      </c>
      <c r="P38" s="261">
        <f t="shared" si="6"/>
        <v>1.6560464874900535E-3</v>
      </c>
      <c r="Q38" s="261">
        <f t="shared" ref="Q38:Q54" si="8">O38*P38</f>
        <v>1.6391874301621145E-3</v>
      </c>
      <c r="R38" s="261">
        <f>(5/2)*(O38+O39)</f>
        <v>4.9450005094706695</v>
      </c>
      <c r="S38" s="261">
        <f>SUM(R38:R$54)</f>
        <v>69.449367205130926</v>
      </c>
      <c r="T38" s="263">
        <f t="shared" si="7"/>
        <v>70.163654565780462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2" customHeight="1" x14ac:dyDescent="0.25">
      <c r="A39" s="209"/>
      <c r="B39" s="1"/>
      <c r="C39" s="246"/>
      <c r="D39" s="246"/>
      <c r="E39" s="209"/>
      <c r="F39" s="1"/>
      <c r="G39" s="258">
        <v>10</v>
      </c>
      <c r="H39" s="259">
        <v>5</v>
      </c>
      <c r="I39" s="260">
        <f t="shared" si="4"/>
        <v>-2.2130576818720948</v>
      </c>
      <c r="J39" s="1"/>
      <c r="K39" s="1"/>
      <c r="L39" s="258">
        <v>10</v>
      </c>
      <c r="M39" s="259">
        <v>5</v>
      </c>
      <c r="N39" s="261">
        <f t="shared" si="3"/>
        <v>1.999908819337509E-4</v>
      </c>
      <c r="O39" s="261">
        <f t="shared" si="5"/>
        <v>0.9881805081790529</v>
      </c>
      <c r="P39" s="261">
        <f t="shared" si="6"/>
        <v>1.0520237470774813E-3</v>
      </c>
      <c r="Q39" s="261">
        <f t="shared" si="8"/>
        <v>1.0395893610034568E-3</v>
      </c>
      <c r="R39" s="261">
        <f t="shared" ref="R39:R52" si="9">(5/2)*(O39+O40)</f>
        <v>4.9383035674927553</v>
      </c>
      <c r="S39" s="261">
        <f>SUM(R39:R$54)</f>
        <v>64.504366695660238</v>
      </c>
      <c r="T39" s="263">
        <f t="shared" si="7"/>
        <v>65.275894597965902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2" customHeight="1" thickBot="1" x14ac:dyDescent="0.3">
      <c r="A40" s="209"/>
      <c r="B40" s="1"/>
      <c r="C40" s="246"/>
      <c r="D40" s="246"/>
      <c r="E40" s="209"/>
      <c r="F40" s="1"/>
      <c r="G40" s="258">
        <v>15</v>
      </c>
      <c r="H40" s="259">
        <v>5</v>
      </c>
      <c r="I40" s="260">
        <f t="shared" si="4"/>
        <v>-2.1703812678127941</v>
      </c>
      <c r="J40" s="1"/>
      <c r="K40" s="1"/>
      <c r="L40" s="258">
        <v>15</v>
      </c>
      <c r="M40" s="259">
        <v>5</v>
      </c>
      <c r="N40" s="261">
        <f t="shared" si="3"/>
        <v>6.0821785362550772E-4</v>
      </c>
      <c r="O40" s="261">
        <f t="shared" si="5"/>
        <v>0.98714091881804944</v>
      </c>
      <c r="P40" s="261">
        <f t="shared" si="6"/>
        <v>1.4519258386835856E-3</v>
      </c>
      <c r="Q40" s="261">
        <f t="shared" si="8"/>
        <v>1.4332554064537817E-3</v>
      </c>
      <c r="R40" s="261">
        <f t="shared" si="9"/>
        <v>4.9321214555741131</v>
      </c>
      <c r="S40" s="261">
        <f>SUM(R40:R$54)</f>
        <v>59.566063128167485</v>
      </c>
      <c r="T40" s="263">
        <f t="shared" si="7"/>
        <v>60.342005880466139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2" customHeight="1" x14ac:dyDescent="0.25">
      <c r="A41" s="209"/>
      <c r="B41" s="1"/>
      <c r="C41" s="266"/>
      <c r="D41" s="250">
        <v>2020</v>
      </c>
      <c r="E41" s="209"/>
      <c r="F41" s="1"/>
      <c r="G41" s="258">
        <v>20</v>
      </c>
      <c r="H41" s="259">
        <v>5</v>
      </c>
      <c r="I41" s="260">
        <f t="shared" si="4"/>
        <v>-2.1168181662597925</v>
      </c>
      <c r="J41" s="1"/>
      <c r="K41" s="1"/>
      <c r="L41" s="258">
        <v>20</v>
      </c>
      <c r="M41" s="259">
        <v>5</v>
      </c>
      <c r="N41" s="261">
        <f t="shared" si="3"/>
        <v>9.8015198975575355E-4</v>
      </c>
      <c r="O41" s="261">
        <f t="shared" si="5"/>
        <v>0.98570766341159566</v>
      </c>
      <c r="P41" s="261">
        <f t="shared" si="6"/>
        <v>2.3751298690416226E-3</v>
      </c>
      <c r="Q41" s="261">
        <f t="shared" si="8"/>
        <v>2.3411837135121072E-3</v>
      </c>
      <c r="R41" s="261">
        <f t="shared" si="9"/>
        <v>4.9226853577741982</v>
      </c>
      <c r="S41" s="261">
        <f>SUM(R41:R$54)</f>
        <v>54.633941672593366</v>
      </c>
      <c r="T41" s="263">
        <f t="shared" si="7"/>
        <v>55.426110296740404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" customHeight="1" x14ac:dyDescent="0.25">
      <c r="A42" s="209"/>
      <c r="B42" s="1"/>
      <c r="C42" s="267" t="s">
        <v>168</v>
      </c>
      <c r="D42" s="252">
        <f>(D36-D35)/(D38-D37)</f>
        <v>1.6641222093702839</v>
      </c>
      <c r="E42" s="209"/>
      <c r="F42" s="1"/>
      <c r="G42" s="258">
        <v>25</v>
      </c>
      <c r="H42" s="259">
        <v>5</v>
      </c>
      <c r="I42" s="260">
        <f t="shared" si="4"/>
        <v>-2.0397809568214145</v>
      </c>
      <c r="J42" s="1"/>
      <c r="K42" s="1"/>
      <c r="L42" s="258">
        <v>25</v>
      </c>
      <c r="M42" s="259">
        <v>5</v>
      </c>
      <c r="N42" s="261">
        <f t="shared" si="3"/>
        <v>1.0345913391923444E-3</v>
      </c>
      <c r="O42" s="261">
        <f t="shared" si="5"/>
        <v>0.98336647969808355</v>
      </c>
      <c r="P42" s="261">
        <f t="shared" si="6"/>
        <v>3.371440301446088E-3</v>
      </c>
      <c r="Q42" s="261">
        <f t="shared" si="8"/>
        <v>3.3153613807452853E-3</v>
      </c>
      <c r="R42" s="261">
        <f t="shared" si="9"/>
        <v>4.9085439950385545</v>
      </c>
      <c r="S42" s="261">
        <f>SUM(R42:R$54)</f>
        <v>49.711256314819167</v>
      </c>
      <c r="T42" s="263">
        <f t="shared" si="7"/>
        <v>50.552115961977556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" customHeight="1" thickBot="1" x14ac:dyDescent="0.3">
      <c r="A43" s="209"/>
      <c r="B43" s="1"/>
      <c r="C43" s="268" t="s">
        <v>169</v>
      </c>
      <c r="D43" s="265">
        <f>D36-D42*D38</f>
        <v>-0.49304759222231942</v>
      </c>
      <c r="E43" s="209"/>
      <c r="F43" s="1"/>
      <c r="G43" s="258">
        <v>30</v>
      </c>
      <c r="H43" s="259">
        <v>5</v>
      </c>
      <c r="I43" s="260">
        <f t="shared" si="4"/>
        <v>-1.9472158230474015</v>
      </c>
      <c r="J43" s="1"/>
      <c r="K43" s="1"/>
      <c r="L43" s="258">
        <v>30</v>
      </c>
      <c r="M43" s="259">
        <v>5</v>
      </c>
      <c r="N43" s="261">
        <f t="shared" si="3"/>
        <v>1.4375836033970544E-3</v>
      </c>
      <c r="O43" s="261">
        <f t="shared" si="5"/>
        <v>0.98005111831733827</v>
      </c>
      <c r="P43" s="261">
        <f t="shared" si="6"/>
        <v>4.5601499975783267E-3</v>
      </c>
      <c r="Q43" s="261">
        <f t="shared" si="8"/>
        <v>4.4691801048214463E-3</v>
      </c>
      <c r="R43" s="261">
        <f t="shared" si="9"/>
        <v>4.889082641324638</v>
      </c>
      <c r="S43" s="261">
        <f>SUM(R43:R$54)</f>
        <v>44.802712319780611</v>
      </c>
      <c r="T43" s="263">
        <f t="shared" si="7"/>
        <v>45.714668839624338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" customHeight="1" x14ac:dyDescent="0.25">
      <c r="A44" s="209"/>
      <c r="B44" s="1"/>
      <c r="C44" s="209"/>
      <c r="D44" s="209"/>
      <c r="E44" s="209"/>
      <c r="F44" s="1"/>
      <c r="G44" s="258">
        <v>35</v>
      </c>
      <c r="H44" s="259">
        <v>5</v>
      </c>
      <c r="I44" s="260">
        <f t="shared" si="4"/>
        <v>-1.8438555285012037</v>
      </c>
      <c r="J44" s="1"/>
      <c r="K44" s="1"/>
      <c r="L44" s="258">
        <v>35</v>
      </c>
      <c r="M44" s="259">
        <v>5</v>
      </c>
      <c r="N44" s="261">
        <f t="shared" si="3"/>
        <v>1.3853490129871464E-3</v>
      </c>
      <c r="O44" s="261">
        <f t="shared" si="5"/>
        <v>0.97558193821251682</v>
      </c>
      <c r="P44" s="261">
        <f t="shared" si="6"/>
        <v>6.2255842790515329E-3</v>
      </c>
      <c r="Q44" s="261">
        <f t="shared" si="8"/>
        <v>6.0735675774624687E-3</v>
      </c>
      <c r="R44" s="261">
        <f t="shared" si="9"/>
        <v>4.8627257721189281</v>
      </c>
      <c r="S44" s="261">
        <f>SUM(R44:R$54)</f>
        <v>39.913629678455976</v>
      </c>
      <c r="T44" s="263">
        <f t="shared" si="7"/>
        <v>40.912636976025432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" customHeight="1" x14ac:dyDescent="0.25">
      <c r="A45" s="209"/>
      <c r="B45" s="1"/>
      <c r="C45" s="269" t="s">
        <v>170</v>
      </c>
      <c r="D45" s="678" t="s">
        <v>171</v>
      </c>
      <c r="E45" s="678"/>
      <c r="F45" s="1"/>
      <c r="G45" s="258">
        <v>40</v>
      </c>
      <c r="H45" s="259">
        <v>5</v>
      </c>
      <c r="I45" s="260">
        <f t="shared" si="4"/>
        <v>-1.729668454860843</v>
      </c>
      <c r="J45" s="1"/>
      <c r="K45" s="1"/>
      <c r="L45" s="258">
        <v>40</v>
      </c>
      <c r="M45" s="259">
        <v>5</v>
      </c>
      <c r="N45" s="261">
        <f t="shared" si="3"/>
        <v>2.7197504040381072E-3</v>
      </c>
      <c r="O45" s="261">
        <f t="shared" si="5"/>
        <v>0.96950837063505435</v>
      </c>
      <c r="P45" s="261">
        <f t="shared" si="6"/>
        <v>8.5807017673770383E-3</v>
      </c>
      <c r="Q45" s="261">
        <f t="shared" si="8"/>
        <v>8.3190621893950434E-3</v>
      </c>
      <c r="R45" s="261">
        <f t="shared" si="9"/>
        <v>4.8267441977017844</v>
      </c>
      <c r="S45" s="261">
        <f>SUM(R45:R$54)</f>
        <v>35.050903906337048</v>
      </c>
      <c r="T45" s="263">
        <f t="shared" si="7"/>
        <v>36.153276204699246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" customHeight="1" x14ac:dyDescent="0.25">
      <c r="A46" s="209"/>
      <c r="B46" s="1"/>
      <c r="D46" s="678"/>
      <c r="E46" s="678"/>
      <c r="F46" s="1"/>
      <c r="G46" s="258">
        <v>45</v>
      </c>
      <c r="H46" s="259">
        <v>5</v>
      </c>
      <c r="I46" s="260">
        <f t="shared" si="4"/>
        <v>-1.6047378082367876</v>
      </c>
      <c r="J46" s="1"/>
      <c r="K46" s="1"/>
      <c r="L46" s="258">
        <v>45</v>
      </c>
      <c r="M46" s="259">
        <v>5</v>
      </c>
      <c r="N46" s="261">
        <f t="shared" si="3"/>
        <v>3.6156365711065043E-3</v>
      </c>
      <c r="O46" s="261">
        <f t="shared" si="5"/>
        <v>0.96118930844565931</v>
      </c>
      <c r="P46" s="261">
        <f t="shared" si="6"/>
        <v>1.2208734969734117E-2</v>
      </c>
      <c r="Q46" s="261">
        <f t="shared" si="8"/>
        <v>1.1734905522555072E-2</v>
      </c>
      <c r="R46" s="261">
        <f t="shared" si="9"/>
        <v>4.7766092784219092</v>
      </c>
      <c r="S46" s="261">
        <f>SUM(R46:R$54)</f>
        <v>30.224159708635266</v>
      </c>
      <c r="T46" s="263">
        <f t="shared" si="7"/>
        <v>31.444544215239766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" customHeight="1" x14ac:dyDescent="0.25">
      <c r="A47" s="209"/>
      <c r="B47" s="1"/>
      <c r="C47" s="209"/>
      <c r="D47" s="678"/>
      <c r="E47" s="678"/>
      <c r="F47" s="1"/>
      <c r="G47" s="258">
        <v>50</v>
      </c>
      <c r="H47" s="259">
        <v>5</v>
      </c>
      <c r="I47" s="260">
        <f t="shared" si="4"/>
        <v>-1.4665058327932359</v>
      </c>
      <c r="J47" s="1"/>
      <c r="K47" s="1"/>
      <c r="L47" s="258">
        <v>50</v>
      </c>
      <c r="M47" s="259">
        <v>5</v>
      </c>
      <c r="N47" s="261">
        <f t="shared" si="3"/>
        <v>5.6911666188530522E-3</v>
      </c>
      <c r="O47" s="261">
        <f t="shared" si="5"/>
        <v>0.94945440292310423</v>
      </c>
      <c r="P47" s="261">
        <f t="shared" si="6"/>
        <v>1.8458841709965212E-2</v>
      </c>
      <c r="Q47" s="261">
        <f t="shared" si="8"/>
        <v>1.7525828534387111E-2</v>
      </c>
      <c r="R47" s="261">
        <f t="shared" si="9"/>
        <v>4.7034574432795537</v>
      </c>
      <c r="S47" s="261">
        <f>SUM(R47:R$54)</f>
        <v>25.447550430213358</v>
      </c>
      <c r="T47" s="263">
        <f t="shared" si="7"/>
        <v>26.802288084469854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" customHeight="1" x14ac:dyDescent="0.25">
      <c r="A48" s="209"/>
      <c r="B48" s="1"/>
      <c r="C48" s="1"/>
      <c r="D48" s="678"/>
      <c r="E48" s="678"/>
      <c r="F48" s="1"/>
      <c r="G48" s="258">
        <v>55</v>
      </c>
      <c r="H48" s="259">
        <v>5</v>
      </c>
      <c r="I48" s="260">
        <f t="shared" si="4"/>
        <v>-1.3083493221368934</v>
      </c>
      <c r="J48" s="1"/>
      <c r="K48" s="1"/>
      <c r="L48" s="258">
        <v>55</v>
      </c>
      <c r="M48" s="259">
        <v>5</v>
      </c>
      <c r="N48" s="261">
        <f t="shared" si="3"/>
        <v>9.2055833349606944E-3</v>
      </c>
      <c r="O48" s="261">
        <f t="shared" si="5"/>
        <v>0.93192857438871712</v>
      </c>
      <c r="P48" s="261">
        <f t="shared" si="6"/>
        <v>3.1011583750450513E-2</v>
      </c>
      <c r="Q48" s="261">
        <f t="shared" si="8"/>
        <v>2.8900581034093653E-2</v>
      </c>
      <c r="R48" s="261">
        <f t="shared" si="9"/>
        <v>4.5873914193583518</v>
      </c>
      <c r="S48" s="261">
        <f>SUM(R48:R$54)</f>
        <v>20.744092986933804</v>
      </c>
      <c r="T48" s="263">
        <f t="shared" si="7"/>
        <v>22.259316386495115</v>
      </c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" customHeight="1" x14ac:dyDescent="0.25">
      <c r="A49" s="209"/>
      <c r="B49" s="1"/>
      <c r="C49" s="269" t="s">
        <v>172</v>
      </c>
      <c r="D49" s="678" t="s">
        <v>173</v>
      </c>
      <c r="E49" s="679"/>
      <c r="F49" s="1"/>
      <c r="G49" s="258">
        <v>60</v>
      </c>
      <c r="H49" s="259">
        <v>5</v>
      </c>
      <c r="I49" s="260">
        <f t="shared" si="4"/>
        <v>-1.1156656038805361</v>
      </c>
      <c r="J49" s="1"/>
      <c r="K49" s="1"/>
      <c r="L49" s="258">
        <v>60</v>
      </c>
      <c r="M49" s="259">
        <v>5</v>
      </c>
      <c r="N49" s="261">
        <f t="shared" si="3"/>
        <v>1.656497144702684E-2</v>
      </c>
      <c r="O49" s="261">
        <f t="shared" si="5"/>
        <v>0.90302799335462347</v>
      </c>
      <c r="P49" s="261">
        <f t="shared" si="6"/>
        <v>5.2531529300697141E-2</v>
      </c>
      <c r="Q49" s="261">
        <f t="shared" si="8"/>
        <v>4.7437441492258148E-2</v>
      </c>
      <c r="R49" s="261">
        <f t="shared" si="9"/>
        <v>4.3965463630424715</v>
      </c>
      <c r="S49" s="261">
        <f>SUM(R49:R$54)</f>
        <v>16.15670156757545</v>
      </c>
      <c r="T49" s="263">
        <f t="shared" si="7"/>
        <v>17.891695148403482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" customHeight="1" x14ac:dyDescent="0.25">
      <c r="A50" s="209"/>
      <c r="B50" s="1"/>
      <c r="C50" s="1"/>
      <c r="D50" s="679"/>
      <c r="E50" s="679"/>
      <c r="F50" s="1"/>
      <c r="G50" s="258">
        <v>65</v>
      </c>
      <c r="H50" s="259">
        <v>5</v>
      </c>
      <c r="I50" s="260">
        <f t="shared" si="4"/>
        <v>-0.8895696399044426</v>
      </c>
      <c r="J50" s="1"/>
      <c r="K50" s="1"/>
      <c r="L50" s="258">
        <v>65</v>
      </c>
      <c r="M50" s="259">
        <v>5</v>
      </c>
      <c r="N50" s="261">
        <f t="shared" si="3"/>
        <v>2.0017530484306573E-2</v>
      </c>
      <c r="O50" s="261">
        <f t="shared" si="5"/>
        <v>0.85559055186236532</v>
      </c>
      <c r="P50" s="261">
        <f t="shared" si="6"/>
        <v>9.7005765556199747E-2</v>
      </c>
      <c r="Q50" s="261">
        <f t="shared" si="8"/>
        <v>8.2997216486060177E-2</v>
      </c>
      <c r="R50" s="261">
        <f t="shared" si="9"/>
        <v>4.0704597180966759</v>
      </c>
      <c r="S50" s="261">
        <f>SUM(R50:R$54)</f>
        <v>11.760155204532982</v>
      </c>
      <c r="T50" s="263">
        <f t="shared" si="7"/>
        <v>13.745073714213689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" customHeight="1" x14ac:dyDescent="0.25">
      <c r="A51" s="209"/>
      <c r="B51" s="1"/>
      <c r="C51" s="1"/>
      <c r="D51" s="679"/>
      <c r="E51" s="679"/>
      <c r="F51" s="1"/>
      <c r="G51" s="258">
        <v>70</v>
      </c>
      <c r="H51" s="259">
        <v>5</v>
      </c>
      <c r="I51" s="260">
        <f t="shared" si="4"/>
        <v>-0.61150646757413374</v>
      </c>
      <c r="J51" s="1"/>
      <c r="K51" s="1"/>
      <c r="L51" s="258">
        <v>70</v>
      </c>
      <c r="M51" s="259">
        <v>5</v>
      </c>
      <c r="N51" s="261">
        <f t="shared" si="3"/>
        <v>3.2731640896321135E-2</v>
      </c>
      <c r="O51" s="261">
        <f t="shared" si="5"/>
        <v>0.77259333537630515</v>
      </c>
      <c r="P51" s="261">
        <f t="shared" si="6"/>
        <v>0.19396588482659255</v>
      </c>
      <c r="Q51" s="261">
        <f t="shared" si="8"/>
        <v>0.14985674990739339</v>
      </c>
      <c r="R51" s="261">
        <f t="shared" si="9"/>
        <v>3.4883248021130422</v>
      </c>
      <c r="S51" s="261">
        <f>SUM(R51:R$54)</f>
        <v>7.689695486436305</v>
      </c>
      <c r="T51" s="263">
        <f t="shared" si="7"/>
        <v>9.953095806464475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" customHeight="1" x14ac:dyDescent="0.25">
      <c r="A52" s="209"/>
      <c r="B52" s="1"/>
      <c r="D52" s="679"/>
      <c r="E52" s="679"/>
      <c r="F52" s="1"/>
      <c r="G52" s="258">
        <v>75</v>
      </c>
      <c r="H52" s="259">
        <v>5</v>
      </c>
      <c r="I52" s="260">
        <f t="shared" si="4"/>
        <v>-0.25058997868369715</v>
      </c>
      <c r="J52" s="1"/>
      <c r="K52" s="1"/>
      <c r="L52" s="258">
        <v>75</v>
      </c>
      <c r="M52" s="259">
        <v>5</v>
      </c>
      <c r="N52" s="261">
        <f t="shared" si="3"/>
        <v>4.4656027761256697E-2</v>
      </c>
      <c r="O52" s="261">
        <f t="shared" si="5"/>
        <v>0.62273658546891175</v>
      </c>
      <c r="P52" s="261">
        <f t="shared" si="6"/>
        <v>0.39829904982078923</v>
      </c>
      <c r="Q52" s="261">
        <f t="shared" si="8"/>
        <v>0.24803539028091026</v>
      </c>
      <c r="R52" s="261">
        <f t="shared" si="9"/>
        <v>2.493594451642283</v>
      </c>
      <c r="S52" s="261">
        <f>SUM(R52:R$54)</f>
        <v>4.2013706843232628</v>
      </c>
      <c r="T52" s="263">
        <f t="shared" si="7"/>
        <v>6.746625752138347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" customHeight="1" x14ac:dyDescent="0.25">
      <c r="A53" s="209"/>
      <c r="B53" s="1"/>
      <c r="C53" s="1"/>
      <c r="D53" s="1"/>
      <c r="E53" s="209"/>
      <c r="F53" s="1"/>
      <c r="G53" s="258">
        <v>80</v>
      </c>
      <c r="H53" s="259">
        <v>5</v>
      </c>
      <c r="I53" s="260">
        <f t="shared" si="4"/>
        <v>0.2560503638368764</v>
      </c>
      <c r="J53" s="1"/>
      <c r="K53" s="1"/>
      <c r="L53" s="258">
        <v>80</v>
      </c>
      <c r="M53" s="259">
        <v>5</v>
      </c>
      <c r="N53" s="261">
        <f t="shared" si="3"/>
        <v>7.6434951191095973E-2</v>
      </c>
      <c r="O53" s="261">
        <f t="shared" si="5"/>
        <v>0.37470119518800149</v>
      </c>
      <c r="P53" s="261">
        <f t="shared" si="6"/>
        <v>0.72861279078728158</v>
      </c>
      <c r="Q53" s="261">
        <f t="shared" si="8"/>
        <v>0.2730120835372597</v>
      </c>
      <c r="R53" s="261">
        <f>(5/2)*(O53+O54)</f>
        <v>1.1909757670968582</v>
      </c>
      <c r="S53" s="261">
        <f>SUM(R53:R$54)</f>
        <v>1.7077762326809796</v>
      </c>
      <c r="T53" s="263">
        <f t="shared" si="7"/>
        <v>4.5577015889264105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" customHeight="1" thickBot="1" x14ac:dyDescent="0.3">
      <c r="A54" s="209"/>
      <c r="B54" s="209"/>
      <c r="C54" s="209"/>
      <c r="D54" s="209"/>
      <c r="E54" s="209"/>
      <c r="F54" s="209"/>
      <c r="G54" s="270">
        <v>85</v>
      </c>
      <c r="H54" s="271" t="s">
        <v>142</v>
      </c>
      <c r="I54" s="272">
        <f t="shared" si="4"/>
        <v>1.0892979876572995</v>
      </c>
      <c r="J54" s="209"/>
      <c r="K54" s="209"/>
      <c r="L54" s="270">
        <v>85</v>
      </c>
      <c r="M54" s="271" t="s">
        <v>142</v>
      </c>
      <c r="N54" s="273">
        <f t="shared" si="3"/>
        <v>0.16199895433519645</v>
      </c>
      <c r="O54" s="273">
        <f t="shared" si="5"/>
        <v>0.10168911165074179</v>
      </c>
      <c r="P54" s="273">
        <f>(O54-0)/O54</f>
        <v>1</v>
      </c>
      <c r="Q54" s="273">
        <f t="shared" si="8"/>
        <v>0.10168911165074179</v>
      </c>
      <c r="R54" s="273">
        <f>-0.1167227+6.23*O54</f>
        <v>0.5168004655841214</v>
      </c>
      <c r="S54" s="273">
        <f>SUM(R54:R$54)</f>
        <v>0.5168004655841214</v>
      </c>
      <c r="T54" s="274">
        <f t="shared" si="7"/>
        <v>5.0821612775919212</v>
      </c>
      <c r="U54" s="209"/>
      <c r="V54" s="209"/>
      <c r="W54" s="1"/>
      <c r="X54" s="1"/>
      <c r="Y54" s="1"/>
      <c r="Z54" s="209"/>
      <c r="AA54" s="209"/>
      <c r="AB54" s="209"/>
      <c r="AC54" s="209"/>
      <c r="AD54" s="209"/>
      <c r="AE54" s="209"/>
      <c r="AF54" s="209"/>
      <c r="AG54" s="209"/>
    </row>
    <row r="55" spans="1:33" ht="12" customHeight="1" thickBot="1" x14ac:dyDescent="0.3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209"/>
    </row>
    <row r="56" spans="1:33" ht="12" customHeight="1" x14ac:dyDescent="0.25">
      <c r="A56" s="209"/>
      <c r="B56" s="209"/>
      <c r="C56" s="288"/>
      <c r="D56" s="289">
        <v>2010</v>
      </c>
      <c r="E56" s="289">
        <v>2015</v>
      </c>
      <c r="F56" s="290">
        <v>2020</v>
      </c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</row>
    <row r="57" spans="1:33" ht="12" customHeight="1" x14ac:dyDescent="0.25">
      <c r="A57" s="209"/>
      <c r="B57" s="209"/>
      <c r="C57" s="294" t="s">
        <v>168</v>
      </c>
      <c r="D57" s="421">
        <f>'Modelo Logito 2010'!$D$42</f>
        <v>1.403861929772158</v>
      </c>
      <c r="E57" s="421">
        <f>'Modelo Logito 2015'!$D$42</f>
        <v>1.3281583420584802</v>
      </c>
      <c r="F57" s="422">
        <v>1.6641222093702839</v>
      </c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</row>
    <row r="58" spans="1:33" ht="12" customHeight="1" thickBot="1" x14ac:dyDescent="0.3">
      <c r="A58" s="209"/>
      <c r="B58" s="209"/>
      <c r="C58" s="301" t="s">
        <v>169</v>
      </c>
      <c r="D58" s="423">
        <f>'Modelo Logito 2010'!$D$43</f>
        <v>-0.69095908827973507</v>
      </c>
      <c r="E58" s="423">
        <f>'Modelo Logito 2015'!$D$43</f>
        <v>-0.74350853280103502</v>
      </c>
      <c r="F58" s="424">
        <v>-0.49304759222231942</v>
      </c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</row>
    <row r="59" spans="1:33" ht="12" customHeight="1" thickBot="1" x14ac:dyDescent="0.3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680" t="s">
        <v>180</v>
      </c>
      <c r="N59" s="681"/>
      <c r="O59" s="682"/>
      <c r="P59" s="683"/>
      <c r="Q59" s="209"/>
      <c r="R59" s="1"/>
      <c r="S59" s="1"/>
      <c r="T59" s="1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</row>
    <row r="60" spans="1:33" ht="28.5" customHeight="1" thickBot="1" x14ac:dyDescent="0.3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75" t="s">
        <v>132</v>
      </c>
      <c r="N60" s="275" t="s">
        <v>133</v>
      </c>
      <c r="O60" s="276" t="s">
        <v>175</v>
      </c>
      <c r="P60" s="277" t="s">
        <v>176</v>
      </c>
      <c r="Q60" s="209"/>
      <c r="R60" s="1"/>
      <c r="S60" s="1"/>
      <c r="T60" s="1"/>
      <c r="U60" s="209"/>
      <c r="V60" s="209"/>
      <c r="W60" s="1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</row>
    <row r="61" spans="1:33" ht="12" customHeight="1" x14ac:dyDescent="0.25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78">
        <v>0</v>
      </c>
      <c r="N61" s="224"/>
      <c r="O61" s="279">
        <f t="shared" ref="O61:O79" si="10">P5</f>
        <v>7.190762351955423E-3</v>
      </c>
      <c r="P61" s="280">
        <f t="shared" ref="P61:P79" si="11">P36</f>
        <v>4.8215006529284121E-3</v>
      </c>
      <c r="Q61" s="209"/>
      <c r="R61" s="1"/>
      <c r="S61" s="1"/>
      <c r="T61" s="1"/>
      <c r="U61" s="209"/>
      <c r="V61" s="209"/>
      <c r="W61" s="1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</row>
    <row r="62" spans="1:33" ht="12" customHeight="1" x14ac:dyDescent="0.25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78">
        <v>1</v>
      </c>
      <c r="N62" s="224">
        <v>4</v>
      </c>
      <c r="O62" s="281">
        <f t="shared" si="10"/>
        <v>9.1038009302473724E-4</v>
      </c>
      <c r="P62" s="282">
        <f t="shared" si="11"/>
        <v>5.384766392534047E-3</v>
      </c>
      <c r="Q62" s="209"/>
      <c r="R62" s="1"/>
      <c r="S62" s="1"/>
      <c r="T62" s="1"/>
      <c r="U62" s="209"/>
      <c r="V62" s="209"/>
      <c r="W62" s="1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</row>
    <row r="63" spans="1:33" ht="12" customHeight="1" x14ac:dyDescent="0.25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78">
        <v>5</v>
      </c>
      <c r="N63" s="224">
        <v>5</v>
      </c>
      <c r="O63" s="281">
        <f t="shared" si="10"/>
        <v>5.817099367875177E-4</v>
      </c>
      <c r="P63" s="282">
        <f t="shared" si="11"/>
        <v>1.6560464874900535E-3</v>
      </c>
      <c r="Q63" s="209"/>
      <c r="R63" s="1"/>
      <c r="S63" s="1"/>
      <c r="T63" s="1"/>
      <c r="U63" s="209"/>
      <c r="V63" s="209"/>
      <c r="W63" s="1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</row>
    <row r="64" spans="1:33" ht="12" customHeight="1" x14ac:dyDescent="0.25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78">
        <v>10</v>
      </c>
      <c r="N64" s="224">
        <v>5</v>
      </c>
      <c r="O64" s="281">
        <f t="shared" si="10"/>
        <v>9.994547050989407E-4</v>
      </c>
      <c r="P64" s="282">
        <f t="shared" si="11"/>
        <v>1.0520237470774813E-3</v>
      </c>
      <c r="Q64" s="209"/>
      <c r="R64" s="1"/>
      <c r="S64" s="1"/>
      <c r="T64" s="1"/>
      <c r="U64" s="209"/>
      <c r="V64" s="209"/>
      <c r="W64" s="1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</row>
    <row r="65" spans="1:33" ht="15.75" customHeight="1" x14ac:dyDescent="0.25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78">
        <v>15</v>
      </c>
      <c r="N65" s="224">
        <v>5</v>
      </c>
      <c r="O65" s="281">
        <f t="shared" si="10"/>
        <v>3.0364721766528453E-3</v>
      </c>
      <c r="P65" s="282">
        <f t="shared" si="11"/>
        <v>1.4519258386835856E-3</v>
      </c>
      <c r="Q65" s="209"/>
      <c r="R65" s="1"/>
      <c r="S65" s="1"/>
      <c r="T65" s="1"/>
      <c r="U65" s="209"/>
      <c r="V65" s="209"/>
      <c r="W65" s="1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</row>
    <row r="66" spans="1:33" ht="12" customHeight="1" x14ac:dyDescent="0.25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78">
        <v>20</v>
      </c>
      <c r="N66" s="224">
        <v>5</v>
      </c>
      <c r="O66" s="281">
        <f t="shared" si="10"/>
        <v>4.8887805787494161E-3</v>
      </c>
      <c r="P66" s="282">
        <f t="shared" si="11"/>
        <v>2.3751298690416226E-3</v>
      </c>
      <c r="Q66" s="209"/>
      <c r="R66" s="1"/>
      <c r="S66" s="1"/>
      <c r="T66" s="1"/>
      <c r="U66" s="209"/>
      <c r="V66" s="209"/>
      <c r="W66" s="1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</row>
    <row r="67" spans="1:33" ht="12" customHeight="1" x14ac:dyDescent="0.25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78">
        <v>25</v>
      </c>
      <c r="N67" s="224">
        <v>5</v>
      </c>
      <c r="O67" s="281">
        <f t="shared" si="10"/>
        <v>5.1596114726038386E-3</v>
      </c>
      <c r="P67" s="282">
        <f t="shared" si="11"/>
        <v>3.371440301446088E-3</v>
      </c>
      <c r="Q67" s="209"/>
      <c r="R67" s="1"/>
      <c r="S67" s="1"/>
      <c r="T67" s="1"/>
      <c r="U67" s="209"/>
      <c r="V67" s="209"/>
      <c r="W67" s="1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</row>
    <row r="68" spans="1:33" ht="12" customHeight="1" x14ac:dyDescent="0.25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78">
        <v>30</v>
      </c>
      <c r="N68" s="224">
        <v>5</v>
      </c>
      <c r="O68" s="281">
        <f t="shared" si="10"/>
        <v>7.1621774448369785E-3</v>
      </c>
      <c r="P68" s="282">
        <f t="shared" si="11"/>
        <v>4.5601499975783267E-3</v>
      </c>
      <c r="Q68" s="209"/>
      <c r="R68" s="1"/>
      <c r="S68" s="1"/>
      <c r="T68" s="1"/>
      <c r="U68" s="209"/>
      <c r="V68" s="209"/>
      <c r="W68" s="1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</row>
    <row r="69" spans="1:33" ht="12" customHeight="1" x14ac:dyDescent="0.25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78">
        <v>35</v>
      </c>
      <c r="N69" s="224">
        <v>5</v>
      </c>
      <c r="O69" s="281">
        <f t="shared" si="10"/>
        <v>6.9028379655298403E-3</v>
      </c>
      <c r="P69" s="282">
        <f t="shared" si="11"/>
        <v>6.2255842790515329E-3</v>
      </c>
      <c r="Q69" s="209"/>
      <c r="R69" s="1"/>
      <c r="S69" s="1"/>
      <c r="T69" s="1"/>
      <c r="U69" s="209"/>
      <c r="V69" s="209"/>
      <c r="W69" s="1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</row>
    <row r="70" spans="1:33" ht="12" customHeight="1" x14ac:dyDescent="0.25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78">
        <v>40</v>
      </c>
      <c r="N70" s="224">
        <v>5</v>
      </c>
      <c r="O70" s="281">
        <f t="shared" si="10"/>
        <v>1.3506913436996587E-2</v>
      </c>
      <c r="P70" s="282">
        <f t="shared" si="11"/>
        <v>8.5807017673770383E-3</v>
      </c>
      <c r="Q70" s="209"/>
      <c r="R70" s="1"/>
      <c r="S70" s="1"/>
      <c r="T70" s="1"/>
      <c r="U70" s="209"/>
      <c r="V70" s="209"/>
      <c r="W70" s="1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</row>
    <row r="71" spans="1:33" ht="12" customHeight="1" x14ac:dyDescent="0.25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78">
        <v>45</v>
      </c>
      <c r="N71" s="224">
        <v>5</v>
      </c>
      <c r="O71" s="281">
        <f t="shared" si="10"/>
        <v>1.7916236357059589E-2</v>
      </c>
      <c r="P71" s="282">
        <f t="shared" si="11"/>
        <v>1.2208734969734117E-2</v>
      </c>
      <c r="Q71" s="209"/>
      <c r="R71" s="1"/>
      <c r="S71" s="1"/>
      <c r="T71" s="1"/>
      <c r="U71" s="209"/>
      <c r="V71" s="209"/>
      <c r="W71" s="1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</row>
    <row r="72" spans="1:33" ht="12" customHeight="1" x14ac:dyDescent="0.25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78">
        <v>50</v>
      </c>
      <c r="N72" s="224">
        <v>5</v>
      </c>
      <c r="O72" s="281">
        <f t="shared" si="10"/>
        <v>2.8056645483730262E-2</v>
      </c>
      <c r="P72" s="282">
        <f t="shared" si="11"/>
        <v>1.8458841709965212E-2</v>
      </c>
      <c r="Q72" s="209"/>
      <c r="R72" s="1"/>
      <c r="S72" s="1"/>
      <c r="T72" s="1"/>
      <c r="U72" s="209"/>
      <c r="V72" s="209"/>
      <c r="W72" s="1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</row>
    <row r="73" spans="1:33" ht="12" customHeight="1" x14ac:dyDescent="0.25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78">
        <v>55</v>
      </c>
      <c r="N73" s="224">
        <v>5</v>
      </c>
      <c r="O73" s="281">
        <f t="shared" si="10"/>
        <v>4.4992462028189587E-2</v>
      </c>
      <c r="P73" s="282">
        <f t="shared" si="11"/>
        <v>3.1011583750450513E-2</v>
      </c>
      <c r="Q73" s="209"/>
      <c r="R73" s="1"/>
      <c r="S73" s="1"/>
      <c r="T73" s="1"/>
      <c r="U73" s="209"/>
      <c r="V73" s="209"/>
      <c r="W73" s="1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</row>
    <row r="74" spans="1:33" ht="12" customHeight="1" x14ac:dyDescent="0.25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78">
        <v>60</v>
      </c>
      <c r="N74" s="224">
        <v>5</v>
      </c>
      <c r="O74" s="281">
        <f t="shared" si="10"/>
        <v>7.9531274026641743E-2</v>
      </c>
      <c r="P74" s="282">
        <f t="shared" si="11"/>
        <v>5.2531529300697141E-2</v>
      </c>
      <c r="Q74" s="209"/>
      <c r="R74" s="1"/>
      <c r="S74" s="1"/>
      <c r="T74" s="1"/>
      <c r="U74" s="209"/>
      <c r="V74" s="209"/>
      <c r="W74" s="1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</row>
    <row r="75" spans="1:33" ht="12" customHeight="1" x14ac:dyDescent="0.25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78">
        <v>65</v>
      </c>
      <c r="N75" s="224">
        <v>5</v>
      </c>
      <c r="O75" s="281">
        <f t="shared" si="10"/>
        <v>9.5317595250013029E-2</v>
      </c>
      <c r="P75" s="282">
        <f t="shared" si="11"/>
        <v>9.7005765556199747E-2</v>
      </c>
      <c r="Q75" s="209"/>
      <c r="R75" s="1"/>
      <c r="S75" s="1"/>
      <c r="T75" s="1"/>
      <c r="U75" s="209"/>
      <c r="V75" s="209"/>
      <c r="W75" s="1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</row>
    <row r="76" spans="1:33" ht="12" customHeight="1" x14ac:dyDescent="0.25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78">
        <v>70</v>
      </c>
      <c r="N76" s="224">
        <v>5</v>
      </c>
      <c r="O76" s="281">
        <f t="shared" si="10"/>
        <v>0.15127916612949208</v>
      </c>
      <c r="P76" s="282">
        <f t="shared" si="11"/>
        <v>0.19396588482659255</v>
      </c>
      <c r="Q76" s="209"/>
      <c r="R76" s="1"/>
      <c r="S76" s="1"/>
      <c r="T76" s="1"/>
      <c r="U76" s="209"/>
      <c r="V76" s="209"/>
      <c r="W76" s="1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</row>
    <row r="77" spans="1:33" ht="12" customHeight="1" x14ac:dyDescent="0.25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78">
        <v>75</v>
      </c>
      <c r="N77" s="224">
        <v>5</v>
      </c>
      <c r="O77" s="281">
        <f t="shared" si="10"/>
        <v>0.20085650468336064</v>
      </c>
      <c r="P77" s="282">
        <f t="shared" si="11"/>
        <v>0.39829904982078923</v>
      </c>
      <c r="Q77" s="209"/>
      <c r="R77" s="1"/>
      <c r="S77" s="1"/>
      <c r="T77" s="1"/>
      <c r="U77" s="209"/>
      <c r="V77" s="209"/>
      <c r="W77" s="1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</row>
    <row r="78" spans="1:33" ht="12" customHeight="1" x14ac:dyDescent="0.25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78">
        <v>80</v>
      </c>
      <c r="N78" s="224">
        <v>85</v>
      </c>
      <c r="O78" s="281">
        <f t="shared" si="10"/>
        <v>0.32086206522005667</v>
      </c>
      <c r="P78" s="282">
        <f t="shared" si="11"/>
        <v>0.72861279078728158</v>
      </c>
      <c r="Q78" s="209"/>
      <c r="R78" s="1"/>
      <c r="S78" s="1"/>
      <c r="T78" s="1"/>
      <c r="U78" s="209"/>
      <c r="V78" s="209"/>
      <c r="W78" s="1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</row>
    <row r="79" spans="1:33" ht="12" customHeight="1" thickBot="1" x14ac:dyDescent="0.3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83">
        <v>85</v>
      </c>
      <c r="N79" s="238" t="s">
        <v>142</v>
      </c>
      <c r="O79" s="284">
        <f t="shared" si="10"/>
        <v>1</v>
      </c>
      <c r="P79" s="285">
        <f t="shared" si="11"/>
        <v>1</v>
      </c>
      <c r="Q79" s="209"/>
      <c r="U79" s="209"/>
      <c r="V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</row>
    <row r="80" spans="1:33" ht="12" customHeight="1" x14ac:dyDescent="0.25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</row>
    <row r="81" spans="1:33" ht="12" customHeight="1" x14ac:dyDescent="0.25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</row>
    <row r="82" spans="1:33" ht="12" customHeight="1" x14ac:dyDescent="0.25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</row>
    <row r="83" spans="1:33" ht="12" customHeight="1" x14ac:dyDescent="0.25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</row>
    <row r="84" spans="1:33" ht="12" customHeight="1" x14ac:dyDescent="0.25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2" customHeight="1" x14ac:dyDescent="0.25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2" customHeight="1" x14ac:dyDescent="0.25">
      <c r="A86" s="209"/>
      <c r="B86" s="209"/>
      <c r="C86" s="209"/>
      <c r="D86" s="209"/>
      <c r="E86" s="209"/>
      <c r="F86" s="209"/>
      <c r="G86" s="209"/>
      <c r="H86" s="209"/>
      <c r="I86" s="20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2" customHeight="1" x14ac:dyDescent="0.25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2" customHeight="1" x14ac:dyDescent="0.25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2" customHeight="1" x14ac:dyDescent="0.25">
      <c r="A89" s="209"/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2" customHeight="1" x14ac:dyDescent="0.25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2" customHeight="1" x14ac:dyDescent="0.25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2" customHeight="1" x14ac:dyDescent="0.25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2" customHeight="1" x14ac:dyDescent="0.25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2" customHeight="1" x14ac:dyDescent="0.25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2" customHeight="1" x14ac:dyDescent="0.25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2" customHeight="1" x14ac:dyDescent="0.25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2" customHeight="1" x14ac:dyDescent="0.25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2" customHeight="1" x14ac:dyDescent="0.25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2" customHeight="1" x14ac:dyDescent="0.25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2" customHeight="1" x14ac:dyDescent="0.25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2" customHeight="1" x14ac:dyDescent="0.25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2" customHeight="1" x14ac:dyDescent="0.25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2" customHeight="1" x14ac:dyDescent="0.25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2" customHeight="1" x14ac:dyDescent="0.25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2" customHeight="1" x14ac:dyDescent="0.25">
      <c r="A105" s="209"/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2" customHeight="1" x14ac:dyDescent="0.25">
      <c r="A106" s="209"/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2" customHeight="1" x14ac:dyDescent="0.25">
      <c r="A107" s="209"/>
      <c r="B107" s="209"/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</row>
    <row r="108" spans="1:33" ht="12" customHeight="1" x14ac:dyDescent="0.25">
      <c r="A108" s="209"/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</row>
    <row r="109" spans="1:33" ht="12" customHeight="1" x14ac:dyDescent="0.25">
      <c r="A109" s="209"/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</row>
    <row r="110" spans="1:33" ht="12" customHeight="1" x14ac:dyDescent="0.25">
      <c r="A110" s="209"/>
      <c r="B110" s="209"/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</row>
    <row r="111" spans="1:33" ht="12" customHeight="1" x14ac:dyDescent="0.25">
      <c r="A111" s="209"/>
      <c r="B111" s="209"/>
      <c r="C111" s="209"/>
      <c r="D111" s="209"/>
      <c r="E111" s="209"/>
      <c r="F111" s="209"/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</row>
    <row r="112" spans="1:33" ht="12" customHeight="1" x14ac:dyDescent="0.25">
      <c r="A112" s="209"/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</row>
    <row r="113" spans="1:33" ht="12" customHeight="1" x14ac:dyDescent="0.25">
      <c r="A113" s="209"/>
      <c r="B113" s="209"/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</row>
    <row r="114" spans="1:33" ht="12" customHeight="1" x14ac:dyDescent="0.25">
      <c r="A114" s="209"/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</row>
    <row r="115" spans="1:33" ht="12" customHeight="1" x14ac:dyDescent="0.25">
      <c r="A115" s="209"/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</row>
    <row r="116" spans="1:33" ht="12" customHeight="1" x14ac:dyDescent="0.25">
      <c r="A116" s="209"/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</row>
    <row r="117" spans="1:33" ht="12" customHeight="1" x14ac:dyDescent="0.25">
      <c r="A117" s="209"/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</row>
    <row r="118" spans="1:33" ht="12" customHeight="1" x14ac:dyDescent="0.25">
      <c r="A118" s="209"/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</row>
    <row r="119" spans="1:33" ht="12" customHeight="1" x14ac:dyDescent="0.25">
      <c r="A119" s="209"/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</row>
    <row r="120" spans="1:33" ht="12" customHeight="1" x14ac:dyDescent="0.25">
      <c r="A120" s="209"/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</row>
    <row r="121" spans="1:33" ht="12" customHeight="1" x14ac:dyDescent="0.25">
      <c r="A121" s="209"/>
      <c r="B121" s="209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</row>
    <row r="122" spans="1:33" ht="12" customHeight="1" x14ac:dyDescent="0.25">
      <c r="A122" s="209"/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</row>
    <row r="123" spans="1:33" ht="12" customHeight="1" x14ac:dyDescent="0.25">
      <c r="A123" s="209"/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</row>
    <row r="124" spans="1:33" ht="12" customHeight="1" x14ac:dyDescent="0.25">
      <c r="A124" s="209"/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</row>
    <row r="125" spans="1:33" ht="12" customHeight="1" x14ac:dyDescent="0.25">
      <c r="A125" s="209"/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</row>
    <row r="126" spans="1:33" ht="12" customHeight="1" x14ac:dyDescent="0.25">
      <c r="A126" s="209"/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</row>
    <row r="127" spans="1:33" ht="12" customHeight="1" x14ac:dyDescent="0.25">
      <c r="A127" s="209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</row>
    <row r="128" spans="1:33" ht="12" customHeight="1" x14ac:dyDescent="0.25">
      <c r="A128" s="209"/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</row>
    <row r="129" spans="1:33" ht="12" customHeight="1" x14ac:dyDescent="0.25">
      <c r="A129" s="209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</row>
    <row r="130" spans="1:33" ht="12" customHeight="1" x14ac:dyDescent="0.25">
      <c r="A130" s="209"/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</row>
    <row r="131" spans="1:33" ht="12" customHeight="1" x14ac:dyDescent="0.25">
      <c r="A131" s="209"/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</row>
    <row r="132" spans="1:33" ht="12" customHeight="1" x14ac:dyDescent="0.25">
      <c r="A132" s="209"/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</row>
    <row r="133" spans="1:33" ht="12" customHeight="1" x14ac:dyDescent="0.25">
      <c r="A133" s="209"/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</row>
    <row r="134" spans="1:33" ht="12" customHeight="1" x14ac:dyDescent="0.25">
      <c r="A134" s="209"/>
      <c r="B134" s="209"/>
      <c r="C134" s="209"/>
      <c r="D134" s="209"/>
      <c r="E134" s="209"/>
      <c r="F134" s="209"/>
      <c r="G134" s="209"/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</row>
    <row r="135" spans="1:33" ht="12" customHeight="1" x14ac:dyDescent="0.25">
      <c r="A135" s="209"/>
      <c r="B135" s="209"/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</row>
    <row r="136" spans="1:33" ht="12" customHeight="1" x14ac:dyDescent="0.25">
      <c r="A136" s="209"/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</row>
    <row r="137" spans="1:33" ht="12" customHeight="1" x14ac:dyDescent="0.25">
      <c r="A137" s="209"/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</row>
    <row r="138" spans="1:33" ht="12" customHeight="1" x14ac:dyDescent="0.25">
      <c r="A138" s="209"/>
      <c r="B138" s="209"/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</row>
    <row r="139" spans="1:33" ht="12" customHeight="1" x14ac:dyDescent="0.25">
      <c r="A139" s="209"/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</row>
    <row r="140" spans="1:33" ht="12" customHeight="1" x14ac:dyDescent="0.25">
      <c r="A140" s="209"/>
      <c r="B140" s="209"/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</row>
    <row r="141" spans="1:33" ht="12" customHeight="1" x14ac:dyDescent="0.25">
      <c r="A141" s="209"/>
      <c r="B141" s="209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</row>
    <row r="142" spans="1:33" ht="12" customHeight="1" x14ac:dyDescent="0.25">
      <c r="A142" s="209"/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</row>
    <row r="143" spans="1:33" ht="12" customHeight="1" x14ac:dyDescent="0.25">
      <c r="A143" s="209"/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</row>
    <row r="144" spans="1:33" ht="12" customHeight="1" x14ac:dyDescent="0.25">
      <c r="A144" s="209"/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</row>
    <row r="145" spans="1:33" ht="12" customHeight="1" x14ac:dyDescent="0.25">
      <c r="A145" s="209"/>
      <c r="B145" s="209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</row>
    <row r="146" spans="1:33" ht="12" customHeight="1" x14ac:dyDescent="0.25">
      <c r="A146" s="209"/>
      <c r="B146" s="209"/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</row>
    <row r="147" spans="1:33" ht="12" customHeight="1" x14ac:dyDescent="0.25">
      <c r="A147" s="209"/>
      <c r="B147" s="209"/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</row>
    <row r="148" spans="1:33" ht="12" customHeight="1" x14ac:dyDescent="0.25">
      <c r="A148" s="209"/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</row>
    <row r="149" spans="1:33" ht="12" customHeight="1" x14ac:dyDescent="0.25">
      <c r="A149" s="209"/>
      <c r="B149" s="209"/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</row>
    <row r="150" spans="1:33" ht="12" customHeight="1" x14ac:dyDescent="0.25">
      <c r="A150" s="209"/>
      <c r="B150" s="209"/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</row>
    <row r="151" spans="1:33" ht="12" customHeight="1" x14ac:dyDescent="0.25">
      <c r="A151" s="209"/>
      <c r="B151" s="209"/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</row>
    <row r="152" spans="1:33" ht="12" customHeight="1" x14ac:dyDescent="0.25">
      <c r="A152" s="209"/>
      <c r="B152" s="209"/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</row>
    <row r="153" spans="1:33" ht="12" customHeight="1" x14ac:dyDescent="0.25">
      <c r="A153" s="209"/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</row>
    <row r="154" spans="1:33" ht="12" customHeight="1" x14ac:dyDescent="0.25">
      <c r="A154" s="209"/>
      <c r="B154" s="209"/>
      <c r="C154" s="209"/>
      <c r="D154" s="209"/>
      <c r="E154" s="209"/>
      <c r="F154" s="209"/>
      <c r="G154" s="209"/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</row>
    <row r="155" spans="1:33" ht="12" customHeight="1" x14ac:dyDescent="0.25">
      <c r="A155" s="209"/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</row>
    <row r="156" spans="1:33" ht="12" customHeight="1" x14ac:dyDescent="0.25">
      <c r="A156" s="209"/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</row>
    <row r="157" spans="1:33" ht="12" customHeight="1" x14ac:dyDescent="0.25">
      <c r="A157" s="209"/>
      <c r="B157" s="209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</row>
    <row r="158" spans="1:33" ht="12" customHeight="1" x14ac:dyDescent="0.25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</row>
    <row r="159" spans="1:33" ht="12" customHeight="1" x14ac:dyDescent="0.25">
      <c r="A159" s="209"/>
      <c r="B159" s="209"/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</row>
    <row r="160" spans="1:33" ht="12" customHeight="1" x14ac:dyDescent="0.25">
      <c r="A160" s="209"/>
      <c r="B160" s="209"/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</row>
    <row r="161" spans="1:33" ht="12" customHeight="1" x14ac:dyDescent="0.25">
      <c r="A161" s="209"/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</row>
    <row r="162" spans="1:33" ht="12" customHeight="1" x14ac:dyDescent="0.25">
      <c r="A162" s="209"/>
      <c r="B162" s="209"/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</row>
    <row r="163" spans="1:33" ht="12" customHeight="1" x14ac:dyDescent="0.25">
      <c r="A163" s="209"/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</row>
    <row r="164" spans="1:33" ht="12" customHeight="1" x14ac:dyDescent="0.25">
      <c r="A164" s="209"/>
      <c r="B164" s="209"/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</row>
    <row r="165" spans="1:33" ht="12" customHeight="1" x14ac:dyDescent="0.25">
      <c r="A165" s="209"/>
      <c r="B165" s="209"/>
      <c r="C165" s="209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</row>
    <row r="166" spans="1:33" ht="12" customHeight="1" x14ac:dyDescent="0.25">
      <c r="A166" s="209"/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</row>
    <row r="167" spans="1:33" ht="12" customHeight="1" x14ac:dyDescent="0.25">
      <c r="A167" s="209"/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</row>
    <row r="168" spans="1:33" ht="12" customHeight="1" x14ac:dyDescent="0.25">
      <c r="A168" s="209"/>
      <c r="B168" s="209"/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</row>
    <row r="169" spans="1:33" ht="12" customHeight="1" x14ac:dyDescent="0.25">
      <c r="A169" s="209"/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</row>
    <row r="170" spans="1:33" ht="12" customHeight="1" x14ac:dyDescent="0.25">
      <c r="A170" s="209"/>
      <c r="B170" s="209"/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</row>
    <row r="171" spans="1:33" ht="12" customHeight="1" x14ac:dyDescent="0.25">
      <c r="A171" s="209"/>
      <c r="B171" s="209"/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</row>
    <row r="172" spans="1:33" ht="12" customHeight="1" x14ac:dyDescent="0.25">
      <c r="A172" s="209"/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</row>
    <row r="173" spans="1:33" ht="12" customHeight="1" x14ac:dyDescent="0.25">
      <c r="A173" s="209"/>
      <c r="B173" s="209"/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</row>
    <row r="174" spans="1:33" ht="12" customHeight="1" x14ac:dyDescent="0.25">
      <c r="A174" s="209"/>
      <c r="B174" s="209"/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</row>
    <row r="175" spans="1:33" ht="12" customHeight="1" x14ac:dyDescent="0.25">
      <c r="A175" s="209"/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</row>
    <row r="176" spans="1:33" ht="12" customHeight="1" x14ac:dyDescent="0.25">
      <c r="A176" s="209"/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</row>
    <row r="177" spans="1:33" ht="12" customHeight="1" x14ac:dyDescent="0.25">
      <c r="A177" s="209"/>
      <c r="B177" s="209"/>
      <c r="C177" s="209"/>
      <c r="D177" s="209"/>
      <c r="E177" s="209"/>
      <c r="F177" s="209"/>
      <c r="G177" s="209"/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</row>
    <row r="178" spans="1:33" ht="12" customHeight="1" x14ac:dyDescent="0.25">
      <c r="A178" s="209"/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</row>
    <row r="179" spans="1:33" ht="12" customHeight="1" x14ac:dyDescent="0.25">
      <c r="A179" s="209"/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</row>
    <row r="180" spans="1:33" ht="12" customHeight="1" x14ac:dyDescent="0.25">
      <c r="A180" s="209"/>
      <c r="B180" s="209"/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</row>
    <row r="181" spans="1:33" ht="12" customHeight="1" x14ac:dyDescent="0.25">
      <c r="A181" s="209"/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</row>
    <row r="182" spans="1:33" ht="12" customHeight="1" x14ac:dyDescent="0.25">
      <c r="A182" s="209"/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</row>
    <row r="183" spans="1:33" ht="12" customHeight="1" x14ac:dyDescent="0.25">
      <c r="A183" s="209"/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</row>
    <row r="184" spans="1:33" ht="12" customHeight="1" x14ac:dyDescent="0.25">
      <c r="A184" s="209"/>
      <c r="B184" s="209"/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</row>
    <row r="185" spans="1:33" ht="12" customHeight="1" x14ac:dyDescent="0.25">
      <c r="A185" s="209"/>
      <c r="B185" s="209"/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</row>
    <row r="186" spans="1:33" ht="12" customHeight="1" x14ac:dyDescent="0.25">
      <c r="A186" s="209"/>
      <c r="B186" s="209"/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</row>
    <row r="187" spans="1:33" ht="12" customHeight="1" x14ac:dyDescent="0.25">
      <c r="A187" s="209"/>
      <c r="B187" s="209"/>
      <c r="C187" s="209"/>
      <c r="D187" s="209"/>
      <c r="E187" s="209"/>
      <c r="F187" s="209"/>
      <c r="G187" s="209"/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</row>
    <row r="188" spans="1:33" ht="12" customHeight="1" x14ac:dyDescent="0.25">
      <c r="A188" s="209"/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</row>
    <row r="189" spans="1:33" ht="12" customHeight="1" x14ac:dyDescent="0.25">
      <c r="A189" s="209"/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</row>
    <row r="190" spans="1:33" ht="12" customHeight="1" x14ac:dyDescent="0.25">
      <c r="A190" s="209"/>
      <c r="B190" s="209"/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</row>
    <row r="191" spans="1:33" ht="12" customHeight="1" x14ac:dyDescent="0.25">
      <c r="A191" s="209"/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</row>
    <row r="192" spans="1:33" ht="12" customHeight="1" x14ac:dyDescent="0.25">
      <c r="A192" s="209"/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</row>
    <row r="193" spans="1:33" ht="12" customHeight="1" x14ac:dyDescent="0.25">
      <c r="A193" s="209"/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</row>
    <row r="194" spans="1:33" ht="12" customHeight="1" x14ac:dyDescent="0.25">
      <c r="A194" s="209"/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</row>
    <row r="195" spans="1:33" ht="12" customHeight="1" x14ac:dyDescent="0.25">
      <c r="A195" s="209"/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</row>
    <row r="196" spans="1:33" ht="12" customHeight="1" x14ac:dyDescent="0.25">
      <c r="A196" s="209"/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</row>
    <row r="197" spans="1:33" ht="12" customHeight="1" x14ac:dyDescent="0.25">
      <c r="A197" s="209"/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</row>
    <row r="198" spans="1:33" ht="12" customHeight="1" x14ac:dyDescent="0.25">
      <c r="A198" s="209"/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</row>
    <row r="199" spans="1:33" ht="12" customHeight="1" x14ac:dyDescent="0.25">
      <c r="A199" s="209"/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</row>
    <row r="200" spans="1:33" ht="12" customHeight="1" x14ac:dyDescent="0.25">
      <c r="A200" s="209"/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</row>
    <row r="201" spans="1:33" ht="12" customHeight="1" x14ac:dyDescent="0.25">
      <c r="A201" s="209"/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</row>
    <row r="202" spans="1:33" ht="12" customHeight="1" x14ac:dyDescent="0.25">
      <c r="A202" s="209"/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</row>
    <row r="203" spans="1:33" ht="12" customHeight="1" x14ac:dyDescent="0.25">
      <c r="A203" s="209"/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</row>
    <row r="204" spans="1:33" ht="12" customHeight="1" x14ac:dyDescent="0.25">
      <c r="A204" s="209"/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</row>
    <row r="205" spans="1:33" ht="12" customHeight="1" x14ac:dyDescent="0.25">
      <c r="A205" s="209"/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</row>
    <row r="206" spans="1:33" ht="12" customHeight="1" x14ac:dyDescent="0.25">
      <c r="A206" s="209"/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</row>
    <row r="207" spans="1:33" ht="12" customHeight="1" x14ac:dyDescent="0.25">
      <c r="A207" s="209"/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</row>
    <row r="208" spans="1:33" ht="12" customHeight="1" x14ac:dyDescent="0.25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</row>
    <row r="209" spans="1:33" ht="12" customHeight="1" x14ac:dyDescent="0.25">
      <c r="A209" s="209"/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</row>
    <row r="210" spans="1:33" ht="12" customHeight="1" x14ac:dyDescent="0.25">
      <c r="A210" s="209"/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</row>
    <row r="211" spans="1:33" ht="12" customHeight="1" x14ac:dyDescent="0.25">
      <c r="A211" s="209"/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</row>
    <row r="212" spans="1:33" ht="12" customHeight="1" x14ac:dyDescent="0.25">
      <c r="A212" s="209"/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</row>
    <row r="213" spans="1:33" ht="12" customHeight="1" x14ac:dyDescent="0.25">
      <c r="A213" s="209"/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</row>
    <row r="214" spans="1:33" ht="12" customHeight="1" x14ac:dyDescent="0.25">
      <c r="A214" s="209"/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</row>
    <row r="215" spans="1:33" ht="12" customHeight="1" x14ac:dyDescent="0.25">
      <c r="A215" s="209"/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</row>
    <row r="216" spans="1:33" ht="12" customHeight="1" x14ac:dyDescent="0.25">
      <c r="A216" s="209"/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</row>
    <row r="217" spans="1:33" ht="12" customHeight="1" x14ac:dyDescent="0.25">
      <c r="A217" s="209"/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</row>
    <row r="218" spans="1:33" ht="12" customHeight="1" x14ac:dyDescent="0.25">
      <c r="A218" s="209"/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</row>
    <row r="219" spans="1:33" ht="12" customHeight="1" x14ac:dyDescent="0.25">
      <c r="A219" s="209"/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</row>
    <row r="220" spans="1:33" ht="12" customHeight="1" x14ac:dyDescent="0.25">
      <c r="A220" s="209"/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</row>
    <row r="221" spans="1:33" ht="12" customHeight="1" x14ac:dyDescent="0.25">
      <c r="A221" s="209"/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</row>
    <row r="222" spans="1:33" ht="12" customHeight="1" x14ac:dyDescent="0.25">
      <c r="A222" s="209"/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</row>
    <row r="223" spans="1:33" ht="12" customHeight="1" x14ac:dyDescent="0.25">
      <c r="A223" s="209"/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</row>
    <row r="224" spans="1:33" ht="12" customHeight="1" x14ac:dyDescent="0.25">
      <c r="A224" s="209"/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</row>
    <row r="225" spans="1:33" ht="12" customHeight="1" x14ac:dyDescent="0.25">
      <c r="A225" s="209"/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</row>
    <row r="226" spans="1:33" ht="12" customHeight="1" x14ac:dyDescent="0.25">
      <c r="A226" s="209"/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</row>
    <row r="227" spans="1:33" ht="12" customHeight="1" x14ac:dyDescent="0.25">
      <c r="A227" s="209"/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</row>
    <row r="228" spans="1:33" ht="12" customHeight="1" x14ac:dyDescent="0.25">
      <c r="A228" s="209"/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</row>
    <row r="229" spans="1:33" ht="12" customHeight="1" x14ac:dyDescent="0.25">
      <c r="A229" s="209"/>
      <c r="B229" s="209"/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</row>
    <row r="230" spans="1:33" ht="12" customHeight="1" x14ac:dyDescent="0.25">
      <c r="A230" s="209"/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</row>
    <row r="231" spans="1:33" ht="12" customHeight="1" x14ac:dyDescent="0.25">
      <c r="A231" s="209"/>
      <c r="B231" s="209"/>
      <c r="C231" s="209"/>
      <c r="D231" s="209"/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</row>
    <row r="232" spans="1:33" ht="12" customHeight="1" x14ac:dyDescent="0.25">
      <c r="A232" s="209"/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</row>
    <row r="233" spans="1:33" ht="12" customHeight="1" x14ac:dyDescent="0.25">
      <c r="A233" s="209"/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</row>
    <row r="234" spans="1:33" ht="12" customHeight="1" x14ac:dyDescent="0.25">
      <c r="A234" s="209"/>
      <c r="B234" s="209"/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</row>
    <row r="235" spans="1:33" ht="12" customHeight="1" x14ac:dyDescent="0.25">
      <c r="A235" s="209"/>
      <c r="B235" s="209"/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</row>
    <row r="236" spans="1:33" ht="12" customHeight="1" x14ac:dyDescent="0.25">
      <c r="A236" s="209"/>
      <c r="B236" s="209"/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</row>
    <row r="237" spans="1:33" ht="12" customHeight="1" x14ac:dyDescent="0.25">
      <c r="A237" s="209"/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</row>
    <row r="238" spans="1:33" ht="12" customHeight="1" x14ac:dyDescent="0.25">
      <c r="A238" s="209"/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</row>
    <row r="239" spans="1:33" ht="12" customHeight="1" x14ac:dyDescent="0.25">
      <c r="A239" s="209"/>
      <c r="B239" s="209"/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</row>
    <row r="240" spans="1:33" ht="12" customHeight="1" x14ac:dyDescent="0.25">
      <c r="A240" s="209"/>
      <c r="B240" s="209"/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</row>
    <row r="241" spans="1:33" ht="12" customHeight="1" x14ac:dyDescent="0.25">
      <c r="A241" s="209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</row>
    <row r="242" spans="1:33" ht="12" customHeight="1" x14ac:dyDescent="0.25">
      <c r="A242" s="209"/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</row>
    <row r="243" spans="1:33" ht="12" customHeight="1" x14ac:dyDescent="0.25">
      <c r="A243" s="209"/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</row>
    <row r="244" spans="1:33" ht="12" customHeight="1" x14ac:dyDescent="0.25">
      <c r="A244" s="209"/>
      <c r="B244" s="209"/>
      <c r="C244" s="209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</row>
    <row r="245" spans="1:33" ht="12" customHeight="1" x14ac:dyDescent="0.25">
      <c r="A245" s="209"/>
      <c r="B245" s="209"/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</row>
    <row r="246" spans="1:33" ht="12" customHeight="1" x14ac:dyDescent="0.25">
      <c r="A246" s="209"/>
      <c r="B246" s="209"/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</row>
    <row r="247" spans="1:33" ht="12" customHeight="1" x14ac:dyDescent="0.25">
      <c r="A247" s="209"/>
      <c r="B247" s="209"/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</row>
    <row r="248" spans="1:33" ht="12" customHeight="1" x14ac:dyDescent="0.25">
      <c r="A248" s="209"/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</row>
    <row r="249" spans="1:33" ht="12" customHeight="1" x14ac:dyDescent="0.25">
      <c r="A249" s="209"/>
      <c r="B249" s="209"/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</row>
    <row r="250" spans="1:33" ht="12" customHeight="1" x14ac:dyDescent="0.25">
      <c r="A250" s="209"/>
      <c r="B250" s="209"/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</row>
    <row r="251" spans="1:33" ht="12" customHeight="1" x14ac:dyDescent="0.25">
      <c r="A251" s="209"/>
      <c r="B251" s="209"/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</row>
    <row r="252" spans="1:33" ht="12" customHeight="1" x14ac:dyDescent="0.25">
      <c r="A252" s="209"/>
      <c r="B252" s="209"/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</row>
    <row r="253" spans="1:33" ht="12" customHeight="1" x14ac:dyDescent="0.25">
      <c r="A253" s="209"/>
      <c r="B253" s="209"/>
      <c r="C253" s="209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</row>
    <row r="254" spans="1:33" ht="12" customHeight="1" x14ac:dyDescent="0.25">
      <c r="A254" s="209"/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</row>
    <row r="255" spans="1:33" ht="12" customHeight="1" x14ac:dyDescent="0.25">
      <c r="A255" s="209"/>
      <c r="B255" s="209"/>
      <c r="C255" s="209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</row>
    <row r="256" spans="1:33" ht="12" customHeight="1" x14ac:dyDescent="0.25">
      <c r="A256" s="209"/>
      <c r="B256" s="209"/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</row>
    <row r="257" spans="1:33" ht="12" customHeight="1" x14ac:dyDescent="0.25">
      <c r="A257" s="209"/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</row>
    <row r="258" spans="1:33" ht="12" customHeight="1" x14ac:dyDescent="0.25">
      <c r="A258" s="209"/>
      <c r="B258" s="209"/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</row>
    <row r="259" spans="1:33" ht="12" customHeight="1" x14ac:dyDescent="0.25">
      <c r="A259" s="209"/>
      <c r="B259" s="209"/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</row>
    <row r="260" spans="1:33" ht="12" customHeight="1" x14ac:dyDescent="0.25">
      <c r="A260" s="209"/>
      <c r="B260" s="209"/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</row>
    <row r="261" spans="1:33" ht="12" customHeight="1" x14ac:dyDescent="0.25">
      <c r="A261" s="209"/>
      <c r="B261" s="209"/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</row>
    <row r="262" spans="1:33" ht="12" customHeight="1" x14ac:dyDescent="0.25">
      <c r="A262" s="209"/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</row>
    <row r="263" spans="1:33" ht="12" customHeight="1" x14ac:dyDescent="0.25">
      <c r="A263" s="209"/>
      <c r="B263" s="209"/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</row>
    <row r="264" spans="1:33" ht="12" customHeight="1" x14ac:dyDescent="0.25">
      <c r="A264" s="209"/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</row>
    <row r="265" spans="1:33" ht="12" customHeight="1" x14ac:dyDescent="0.25">
      <c r="A265" s="209"/>
      <c r="B265" s="209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</row>
    <row r="266" spans="1:33" ht="12" customHeight="1" x14ac:dyDescent="0.25">
      <c r="A266" s="209"/>
      <c r="B266" s="209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</row>
    <row r="267" spans="1:33" ht="12" customHeight="1" x14ac:dyDescent="0.25">
      <c r="A267" s="209"/>
      <c r="B267" s="209"/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</row>
    <row r="268" spans="1:33" ht="12" customHeight="1" x14ac:dyDescent="0.25">
      <c r="A268" s="209"/>
      <c r="B268" s="209"/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</row>
    <row r="269" spans="1:33" ht="12" customHeight="1" x14ac:dyDescent="0.25">
      <c r="A269" s="209"/>
      <c r="B269" s="209"/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</row>
    <row r="270" spans="1:33" ht="12" customHeight="1" x14ac:dyDescent="0.25">
      <c r="A270" s="209"/>
      <c r="B270" s="209"/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</row>
    <row r="271" spans="1:33" ht="12" customHeight="1" x14ac:dyDescent="0.25">
      <c r="A271" s="209"/>
      <c r="B271" s="209"/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</row>
    <row r="272" spans="1:33" ht="12" customHeight="1" x14ac:dyDescent="0.25">
      <c r="A272" s="209"/>
      <c r="B272" s="209"/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</row>
    <row r="273" spans="1:33" ht="12" customHeight="1" x14ac:dyDescent="0.25">
      <c r="A273" s="209"/>
      <c r="B273" s="209"/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</row>
    <row r="274" spans="1:33" ht="12" customHeight="1" x14ac:dyDescent="0.25">
      <c r="A274" s="209"/>
      <c r="B274" s="209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</row>
    <row r="275" spans="1:33" ht="12" customHeight="1" x14ac:dyDescent="0.25">
      <c r="A275" s="209"/>
      <c r="B275" s="209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</row>
    <row r="276" spans="1:33" ht="12" customHeight="1" x14ac:dyDescent="0.25">
      <c r="A276" s="209"/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</row>
    <row r="277" spans="1:33" ht="12" customHeight="1" x14ac:dyDescent="0.25">
      <c r="A277" s="209"/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</row>
    <row r="278" spans="1:33" ht="12" customHeight="1" x14ac:dyDescent="0.25">
      <c r="A278" s="209"/>
      <c r="B278" s="209"/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</row>
    <row r="279" spans="1:33" ht="12" customHeight="1" x14ac:dyDescent="0.25">
      <c r="A279" s="209"/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</row>
    <row r="280" spans="1:33" ht="12" customHeight="1" x14ac:dyDescent="0.25">
      <c r="A280" s="209"/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</row>
    <row r="281" spans="1:33" ht="12" customHeight="1" x14ac:dyDescent="0.25">
      <c r="A281" s="209"/>
      <c r="B281" s="209"/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</row>
    <row r="282" spans="1:33" ht="12" customHeight="1" x14ac:dyDescent="0.25">
      <c r="A282" s="209"/>
      <c r="B282" s="209"/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</row>
    <row r="283" spans="1:33" ht="12" customHeight="1" x14ac:dyDescent="0.25">
      <c r="A283" s="209"/>
      <c r="B283" s="209"/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</row>
    <row r="284" spans="1:33" ht="12" customHeight="1" x14ac:dyDescent="0.25">
      <c r="A284" s="209"/>
      <c r="B284" s="209"/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</row>
    <row r="285" spans="1:33" ht="12" customHeight="1" x14ac:dyDescent="0.25">
      <c r="A285" s="209"/>
      <c r="B285" s="209"/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</row>
    <row r="286" spans="1:33" ht="12" customHeight="1" x14ac:dyDescent="0.25">
      <c r="A286" s="209"/>
      <c r="B286" s="209"/>
      <c r="C286" s="209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</row>
    <row r="287" spans="1:33" ht="12" customHeight="1" x14ac:dyDescent="0.25">
      <c r="A287" s="209"/>
      <c r="B287" s="209"/>
      <c r="C287" s="209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</row>
    <row r="288" spans="1:33" ht="12" customHeight="1" x14ac:dyDescent="0.25">
      <c r="A288" s="209"/>
      <c r="B288" s="209"/>
      <c r="C288" s="209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</row>
    <row r="289" spans="1:33" ht="12" customHeight="1" x14ac:dyDescent="0.25">
      <c r="A289" s="209"/>
      <c r="B289" s="209"/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</row>
    <row r="290" spans="1:33" ht="12" customHeight="1" x14ac:dyDescent="0.25">
      <c r="A290" s="209"/>
      <c r="B290" s="209"/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</row>
    <row r="291" spans="1:33" ht="12" customHeight="1" x14ac:dyDescent="0.25">
      <c r="A291" s="209"/>
      <c r="B291" s="209"/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</row>
    <row r="292" spans="1:33" ht="12" customHeight="1" x14ac:dyDescent="0.25">
      <c r="A292" s="209"/>
      <c r="B292" s="209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</row>
    <row r="293" spans="1:33" ht="12" customHeight="1" x14ac:dyDescent="0.25">
      <c r="A293" s="209"/>
      <c r="B293" s="209"/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</row>
    <row r="294" spans="1:33" ht="12" customHeight="1" x14ac:dyDescent="0.25">
      <c r="A294" s="209"/>
      <c r="B294" s="209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</row>
    <row r="295" spans="1:33" ht="12" customHeight="1" x14ac:dyDescent="0.25">
      <c r="A295" s="209"/>
      <c r="B295" s="209"/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</row>
    <row r="296" spans="1:33" ht="12" customHeight="1" x14ac:dyDescent="0.25">
      <c r="A296" s="209"/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</row>
    <row r="297" spans="1:33" ht="12" customHeight="1" x14ac:dyDescent="0.25">
      <c r="A297" s="209"/>
      <c r="B297" s="209"/>
      <c r="C297" s="209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</row>
    <row r="298" spans="1:33" ht="12" customHeight="1" x14ac:dyDescent="0.25">
      <c r="A298" s="209"/>
      <c r="B298" s="209"/>
      <c r="C298" s="209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</row>
    <row r="299" spans="1:33" ht="12" customHeight="1" x14ac:dyDescent="0.25">
      <c r="A299" s="209"/>
      <c r="B299" s="209"/>
      <c r="C299" s="209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</row>
    <row r="300" spans="1:33" ht="12" customHeight="1" x14ac:dyDescent="0.25">
      <c r="A300" s="209"/>
      <c r="B300" s="209"/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</row>
    <row r="301" spans="1:33" ht="12" customHeight="1" x14ac:dyDescent="0.25">
      <c r="A301" s="209"/>
      <c r="B301" s="209"/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</row>
    <row r="302" spans="1:33" ht="12" customHeight="1" x14ac:dyDescent="0.25">
      <c r="A302" s="209"/>
      <c r="B302" s="209"/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</row>
    <row r="303" spans="1:33" ht="12" customHeight="1" x14ac:dyDescent="0.25">
      <c r="A303" s="209"/>
      <c r="B303" s="209"/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</row>
    <row r="304" spans="1:33" ht="12" customHeight="1" x14ac:dyDescent="0.25">
      <c r="A304" s="209"/>
      <c r="B304" s="209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</row>
    <row r="305" spans="1:33" ht="12" customHeight="1" x14ac:dyDescent="0.25">
      <c r="A305" s="209"/>
      <c r="B305" s="209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</row>
    <row r="306" spans="1:33" ht="12" customHeight="1" x14ac:dyDescent="0.25">
      <c r="A306" s="209"/>
      <c r="B306" s="209"/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</row>
    <row r="307" spans="1:33" ht="12" customHeight="1" x14ac:dyDescent="0.25">
      <c r="A307" s="209"/>
      <c r="B307" s="209"/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</row>
    <row r="308" spans="1:33" ht="12" customHeight="1" x14ac:dyDescent="0.25">
      <c r="A308" s="209"/>
      <c r="B308" s="209"/>
      <c r="C308" s="209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</row>
    <row r="309" spans="1:33" ht="12" customHeight="1" x14ac:dyDescent="0.25">
      <c r="A309" s="209"/>
      <c r="B309" s="209"/>
      <c r="C309" s="209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</row>
    <row r="310" spans="1:33" ht="12" customHeight="1" x14ac:dyDescent="0.25">
      <c r="A310" s="209"/>
      <c r="B310" s="209"/>
      <c r="C310" s="209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</row>
    <row r="311" spans="1:33" ht="12" customHeight="1" x14ac:dyDescent="0.25">
      <c r="A311" s="209"/>
      <c r="B311" s="209"/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</row>
    <row r="312" spans="1:33" ht="12" customHeight="1" x14ac:dyDescent="0.25">
      <c r="A312" s="209"/>
      <c r="B312" s="209"/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</row>
    <row r="313" spans="1:33" ht="12" customHeight="1" x14ac:dyDescent="0.25">
      <c r="A313" s="209"/>
      <c r="B313" s="209"/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</row>
    <row r="314" spans="1:33" ht="12" customHeight="1" x14ac:dyDescent="0.25">
      <c r="A314" s="209"/>
      <c r="B314" s="209"/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</row>
    <row r="315" spans="1:33" ht="12" customHeight="1" x14ac:dyDescent="0.25">
      <c r="A315" s="209"/>
      <c r="B315" s="209"/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</row>
    <row r="316" spans="1:33" ht="12" customHeight="1" x14ac:dyDescent="0.25">
      <c r="A316" s="209"/>
      <c r="B316" s="209"/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</row>
    <row r="317" spans="1:33" ht="12" customHeight="1" x14ac:dyDescent="0.25">
      <c r="A317" s="209"/>
      <c r="B317" s="209"/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</row>
    <row r="318" spans="1:33" ht="12" customHeight="1" x14ac:dyDescent="0.25">
      <c r="A318" s="209"/>
      <c r="B318" s="209"/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</row>
    <row r="319" spans="1:33" ht="12" customHeight="1" x14ac:dyDescent="0.25">
      <c r="A319" s="209"/>
      <c r="B319" s="209"/>
      <c r="C319" s="209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</row>
    <row r="320" spans="1:33" ht="12" customHeight="1" x14ac:dyDescent="0.25">
      <c r="A320" s="209"/>
      <c r="B320" s="209"/>
      <c r="C320" s="209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</row>
    <row r="321" spans="1:33" ht="12" customHeight="1" x14ac:dyDescent="0.25">
      <c r="A321" s="209"/>
      <c r="B321" s="209"/>
      <c r="C321" s="209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</row>
    <row r="322" spans="1:33" ht="12" customHeight="1" x14ac:dyDescent="0.25">
      <c r="A322" s="209"/>
      <c r="B322" s="209"/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</row>
    <row r="323" spans="1:33" ht="12" customHeight="1" x14ac:dyDescent="0.25">
      <c r="A323" s="209"/>
      <c r="B323" s="209"/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</row>
    <row r="324" spans="1:33" ht="12" customHeight="1" x14ac:dyDescent="0.25">
      <c r="A324" s="209"/>
      <c r="B324" s="209"/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</row>
    <row r="325" spans="1:33" ht="12" customHeight="1" x14ac:dyDescent="0.25">
      <c r="A325" s="209"/>
      <c r="B325" s="209"/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</row>
    <row r="326" spans="1:33" ht="12" customHeight="1" x14ac:dyDescent="0.25">
      <c r="A326" s="209"/>
      <c r="B326" s="209"/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</row>
    <row r="327" spans="1:33" ht="12" customHeight="1" x14ac:dyDescent="0.25">
      <c r="A327" s="209"/>
      <c r="B327" s="209"/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</row>
    <row r="328" spans="1:33" ht="12" customHeight="1" x14ac:dyDescent="0.25">
      <c r="A328" s="209"/>
      <c r="B328" s="209"/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</row>
    <row r="329" spans="1:33" ht="12" customHeight="1" x14ac:dyDescent="0.25">
      <c r="A329" s="209"/>
      <c r="B329" s="209"/>
      <c r="C329" s="209"/>
      <c r="D329" s="209"/>
      <c r="E329" s="209"/>
      <c r="F329" s="209"/>
      <c r="G329" s="209"/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</row>
    <row r="330" spans="1:33" ht="12" customHeight="1" x14ac:dyDescent="0.25">
      <c r="A330" s="209"/>
      <c r="B330" s="209"/>
      <c r="C330" s="209"/>
      <c r="D330" s="209"/>
      <c r="E330" s="209"/>
      <c r="F330" s="209"/>
      <c r="G330" s="209"/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</row>
    <row r="331" spans="1:33" ht="12" customHeight="1" x14ac:dyDescent="0.25">
      <c r="A331" s="209"/>
      <c r="B331" s="209"/>
      <c r="C331" s="209"/>
      <c r="D331" s="209"/>
      <c r="E331" s="209"/>
      <c r="F331" s="209"/>
      <c r="G331" s="209"/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</row>
    <row r="332" spans="1:33" ht="12" customHeight="1" x14ac:dyDescent="0.25">
      <c r="A332" s="209"/>
      <c r="B332" s="209"/>
      <c r="C332" s="209"/>
      <c r="D332" s="209"/>
      <c r="E332" s="209"/>
      <c r="F332" s="209"/>
      <c r="G332" s="209"/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</row>
    <row r="333" spans="1:33" ht="12" customHeight="1" x14ac:dyDescent="0.25">
      <c r="A333" s="209"/>
      <c r="B333" s="209"/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</row>
    <row r="334" spans="1:33" ht="12" customHeight="1" x14ac:dyDescent="0.25">
      <c r="A334" s="209"/>
      <c r="B334" s="209"/>
      <c r="C334" s="209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</row>
    <row r="335" spans="1:33" ht="12" customHeight="1" x14ac:dyDescent="0.25">
      <c r="A335" s="209"/>
      <c r="B335" s="209"/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</row>
    <row r="336" spans="1:33" ht="12" customHeight="1" x14ac:dyDescent="0.25">
      <c r="A336" s="209"/>
      <c r="B336" s="209"/>
      <c r="C336" s="209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</row>
    <row r="337" spans="1:33" ht="12" customHeight="1" x14ac:dyDescent="0.25">
      <c r="A337" s="209"/>
      <c r="B337" s="209"/>
      <c r="C337" s="209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</row>
    <row r="338" spans="1:33" ht="12" customHeight="1" x14ac:dyDescent="0.25">
      <c r="A338" s="209"/>
      <c r="B338" s="209"/>
      <c r="C338" s="209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</row>
    <row r="339" spans="1:33" ht="12" customHeight="1" x14ac:dyDescent="0.25">
      <c r="A339" s="209"/>
      <c r="B339" s="209"/>
      <c r="C339" s="209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</row>
    <row r="340" spans="1:33" ht="12" customHeight="1" x14ac:dyDescent="0.25">
      <c r="A340" s="209"/>
      <c r="B340" s="209"/>
      <c r="C340" s="209"/>
      <c r="D340" s="209"/>
      <c r="E340" s="209"/>
      <c r="F340" s="209"/>
      <c r="G340" s="209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</row>
    <row r="341" spans="1:33" ht="12" customHeight="1" x14ac:dyDescent="0.25">
      <c r="A341" s="209"/>
      <c r="B341" s="209"/>
      <c r="C341" s="209"/>
      <c r="D341" s="209"/>
      <c r="E341" s="209"/>
      <c r="F341" s="209"/>
      <c r="G341" s="209"/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</row>
    <row r="342" spans="1:33" ht="12" customHeight="1" x14ac:dyDescent="0.25">
      <c r="A342" s="209"/>
      <c r="B342" s="209"/>
      <c r="C342" s="209"/>
      <c r="D342" s="209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</row>
    <row r="343" spans="1:33" ht="12" customHeight="1" x14ac:dyDescent="0.25">
      <c r="A343" s="209"/>
      <c r="B343" s="209"/>
      <c r="C343" s="209"/>
      <c r="D343" s="209"/>
      <c r="E343" s="209"/>
      <c r="F343" s="209"/>
      <c r="G343" s="209"/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</row>
    <row r="344" spans="1:33" ht="12" customHeight="1" x14ac:dyDescent="0.25">
      <c r="A344" s="209"/>
      <c r="B344" s="209"/>
      <c r="C344" s="209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</row>
    <row r="345" spans="1:33" ht="12" customHeight="1" x14ac:dyDescent="0.25">
      <c r="A345" s="209"/>
      <c r="B345" s="209"/>
      <c r="C345" s="209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</row>
    <row r="346" spans="1:33" ht="12" customHeight="1" x14ac:dyDescent="0.25">
      <c r="A346" s="209"/>
      <c r="B346" s="209"/>
      <c r="C346" s="209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</row>
    <row r="347" spans="1:33" ht="12" customHeight="1" x14ac:dyDescent="0.25">
      <c r="A347" s="209"/>
      <c r="B347" s="209"/>
      <c r="C347" s="209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</row>
    <row r="348" spans="1:33" ht="12" customHeight="1" x14ac:dyDescent="0.25">
      <c r="A348" s="209"/>
      <c r="B348" s="209"/>
      <c r="C348" s="209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</row>
    <row r="349" spans="1:33" ht="12" customHeight="1" x14ac:dyDescent="0.25">
      <c r="A349" s="209"/>
      <c r="B349" s="209"/>
      <c r="C349" s="209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</row>
    <row r="350" spans="1:33" ht="12" customHeight="1" x14ac:dyDescent="0.25">
      <c r="A350" s="209"/>
      <c r="B350" s="209"/>
      <c r="C350" s="209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</row>
    <row r="351" spans="1:33" ht="12" customHeight="1" x14ac:dyDescent="0.25">
      <c r="A351" s="209"/>
      <c r="B351" s="209"/>
      <c r="C351" s="209"/>
      <c r="D351" s="209"/>
      <c r="E351" s="209"/>
      <c r="F351" s="209"/>
      <c r="G351" s="209"/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</row>
    <row r="352" spans="1:33" ht="12" customHeight="1" x14ac:dyDescent="0.25">
      <c r="A352" s="209"/>
      <c r="B352" s="209"/>
      <c r="C352" s="209"/>
      <c r="D352" s="209"/>
      <c r="E352" s="209"/>
      <c r="F352" s="209"/>
      <c r="G352" s="209"/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</row>
    <row r="353" spans="1:33" ht="12" customHeight="1" x14ac:dyDescent="0.25">
      <c r="A353" s="209"/>
      <c r="B353" s="209"/>
      <c r="C353" s="209"/>
      <c r="D353" s="209"/>
      <c r="E353" s="209"/>
      <c r="F353" s="209"/>
      <c r="G353" s="209"/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</row>
    <row r="354" spans="1:33" ht="12" customHeight="1" x14ac:dyDescent="0.25">
      <c r="A354" s="209"/>
      <c r="B354" s="209"/>
      <c r="C354" s="209"/>
      <c r="D354" s="209"/>
      <c r="E354" s="209"/>
      <c r="F354" s="209"/>
      <c r="G354" s="209"/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</row>
    <row r="355" spans="1:33" ht="12" customHeight="1" x14ac:dyDescent="0.25">
      <c r="A355" s="209"/>
      <c r="B355" s="209"/>
      <c r="C355" s="209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</row>
    <row r="356" spans="1:33" ht="12" customHeight="1" x14ac:dyDescent="0.25">
      <c r="A356" s="209"/>
      <c r="B356" s="209"/>
      <c r="C356" s="209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</row>
    <row r="357" spans="1:33" ht="12" customHeight="1" x14ac:dyDescent="0.25">
      <c r="A357" s="209"/>
      <c r="B357" s="209"/>
      <c r="C357" s="209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</row>
    <row r="358" spans="1:33" ht="12" customHeight="1" x14ac:dyDescent="0.25">
      <c r="A358" s="209"/>
      <c r="B358" s="209"/>
      <c r="C358" s="209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</row>
    <row r="359" spans="1:33" ht="12" customHeight="1" x14ac:dyDescent="0.25">
      <c r="A359" s="209"/>
      <c r="B359" s="209"/>
      <c r="C359" s="209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</row>
    <row r="360" spans="1:33" ht="12" customHeight="1" x14ac:dyDescent="0.25">
      <c r="A360" s="209"/>
      <c r="B360" s="209"/>
      <c r="C360" s="209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</row>
    <row r="361" spans="1:33" ht="12" customHeight="1" x14ac:dyDescent="0.25">
      <c r="A361" s="209"/>
      <c r="B361" s="209"/>
      <c r="C361" s="209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</row>
    <row r="362" spans="1:33" ht="12" customHeight="1" x14ac:dyDescent="0.25">
      <c r="A362" s="209"/>
      <c r="B362" s="209"/>
      <c r="C362" s="209"/>
      <c r="D362" s="209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</row>
    <row r="363" spans="1:33" ht="12" customHeight="1" x14ac:dyDescent="0.25">
      <c r="A363" s="209"/>
      <c r="B363" s="209"/>
      <c r="C363" s="209"/>
      <c r="D363" s="209"/>
      <c r="E363" s="209"/>
      <c r="F363" s="209"/>
      <c r="G363" s="209"/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</row>
    <row r="364" spans="1:33" ht="12" customHeight="1" x14ac:dyDescent="0.25">
      <c r="A364" s="209"/>
      <c r="B364" s="209"/>
      <c r="C364" s="209"/>
      <c r="D364" s="209"/>
      <c r="E364" s="209"/>
      <c r="F364" s="209"/>
      <c r="G364" s="209"/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</row>
    <row r="365" spans="1:33" ht="12" customHeight="1" x14ac:dyDescent="0.25">
      <c r="A365" s="209"/>
      <c r="B365" s="209"/>
      <c r="C365" s="209"/>
      <c r="D365" s="209"/>
      <c r="E365" s="209"/>
      <c r="F365" s="209"/>
      <c r="G365" s="209"/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</row>
    <row r="366" spans="1:33" ht="12" customHeight="1" x14ac:dyDescent="0.25">
      <c r="A366" s="209"/>
      <c r="B366" s="209"/>
      <c r="C366" s="209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</row>
    <row r="367" spans="1:33" ht="12" customHeight="1" x14ac:dyDescent="0.25">
      <c r="A367" s="209"/>
      <c r="B367" s="209"/>
      <c r="C367" s="209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</row>
    <row r="368" spans="1:33" ht="12" customHeight="1" x14ac:dyDescent="0.25">
      <c r="A368" s="209"/>
      <c r="B368" s="209"/>
      <c r="C368" s="209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</row>
    <row r="369" spans="1:33" ht="12" customHeight="1" x14ac:dyDescent="0.25">
      <c r="A369" s="209"/>
      <c r="B369" s="209"/>
      <c r="C369" s="209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</row>
    <row r="370" spans="1:33" ht="12" customHeight="1" x14ac:dyDescent="0.25">
      <c r="A370" s="209"/>
      <c r="B370" s="209"/>
      <c r="C370" s="209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</row>
    <row r="371" spans="1:33" ht="12" customHeight="1" x14ac:dyDescent="0.25">
      <c r="A371" s="209"/>
      <c r="B371" s="209"/>
      <c r="C371" s="209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</row>
    <row r="372" spans="1:33" ht="12" customHeight="1" x14ac:dyDescent="0.25">
      <c r="A372" s="209"/>
      <c r="B372" s="209"/>
      <c r="C372" s="209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</row>
    <row r="373" spans="1:33" ht="12" customHeight="1" x14ac:dyDescent="0.25">
      <c r="A373" s="209"/>
      <c r="B373" s="209"/>
      <c r="C373" s="209"/>
      <c r="D373" s="209"/>
      <c r="E373" s="209"/>
      <c r="F373" s="209"/>
      <c r="G373" s="209"/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</row>
    <row r="374" spans="1:33" ht="12" customHeight="1" x14ac:dyDescent="0.25">
      <c r="A374" s="209"/>
      <c r="B374" s="209"/>
      <c r="C374" s="209"/>
      <c r="D374" s="209"/>
      <c r="E374" s="209"/>
      <c r="F374" s="209"/>
      <c r="G374" s="209"/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</row>
    <row r="375" spans="1:33" ht="12" customHeight="1" x14ac:dyDescent="0.25">
      <c r="A375" s="209"/>
      <c r="B375" s="209"/>
      <c r="C375" s="209"/>
      <c r="D375" s="209"/>
      <c r="E375" s="209"/>
      <c r="F375" s="209"/>
      <c r="G375" s="209"/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</row>
    <row r="376" spans="1:33" ht="12" customHeight="1" x14ac:dyDescent="0.25">
      <c r="A376" s="209"/>
      <c r="B376" s="209"/>
      <c r="C376" s="209"/>
      <c r="D376" s="209"/>
      <c r="E376" s="209"/>
      <c r="F376" s="209"/>
      <c r="G376" s="209"/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</row>
    <row r="377" spans="1:33" ht="12" customHeight="1" x14ac:dyDescent="0.25">
      <c r="A377" s="209"/>
      <c r="B377" s="209"/>
      <c r="C377" s="209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</row>
    <row r="378" spans="1:33" ht="12" customHeight="1" x14ac:dyDescent="0.25">
      <c r="A378" s="209"/>
      <c r="B378" s="209"/>
      <c r="C378" s="209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</row>
    <row r="379" spans="1:33" ht="12" customHeight="1" x14ac:dyDescent="0.25">
      <c r="A379" s="209"/>
      <c r="B379" s="209"/>
      <c r="C379" s="209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</row>
    <row r="380" spans="1:33" ht="12" customHeight="1" x14ac:dyDescent="0.25">
      <c r="A380" s="209"/>
      <c r="B380" s="209"/>
      <c r="C380" s="209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</row>
    <row r="381" spans="1:33" ht="12" customHeight="1" x14ac:dyDescent="0.25">
      <c r="A381" s="209"/>
      <c r="B381" s="209"/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</row>
    <row r="382" spans="1:33" ht="12" customHeight="1" x14ac:dyDescent="0.25">
      <c r="A382" s="209"/>
      <c r="B382" s="209"/>
      <c r="C382" s="209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</row>
    <row r="383" spans="1:33" ht="12" customHeight="1" x14ac:dyDescent="0.25">
      <c r="A383" s="209"/>
      <c r="B383" s="209"/>
      <c r="C383" s="209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</row>
    <row r="384" spans="1:33" ht="12" customHeight="1" x14ac:dyDescent="0.25">
      <c r="A384" s="209"/>
      <c r="B384" s="209"/>
      <c r="C384" s="209"/>
      <c r="D384" s="209"/>
      <c r="E384" s="209"/>
      <c r="F384" s="209"/>
      <c r="G384" s="209"/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</row>
    <row r="385" spans="1:33" ht="12" customHeight="1" x14ac:dyDescent="0.25">
      <c r="A385" s="209"/>
      <c r="B385" s="209"/>
      <c r="C385" s="209"/>
      <c r="D385" s="209"/>
      <c r="E385" s="209"/>
      <c r="F385" s="209"/>
      <c r="G385" s="209"/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</row>
    <row r="386" spans="1:33" ht="12" customHeight="1" x14ac:dyDescent="0.25">
      <c r="A386" s="209"/>
      <c r="B386" s="209"/>
      <c r="C386" s="209"/>
      <c r="D386" s="209"/>
      <c r="E386" s="209"/>
      <c r="F386" s="209"/>
      <c r="G386" s="209"/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</row>
    <row r="387" spans="1:33" ht="12" customHeight="1" x14ac:dyDescent="0.25">
      <c r="A387" s="209"/>
      <c r="B387" s="209"/>
      <c r="C387" s="209"/>
      <c r="D387" s="209"/>
      <c r="E387" s="209"/>
      <c r="F387" s="209"/>
      <c r="G387" s="209"/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</row>
    <row r="388" spans="1:33" ht="12" customHeight="1" x14ac:dyDescent="0.25">
      <c r="A388" s="209"/>
      <c r="B388" s="209"/>
      <c r="C388" s="209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</row>
    <row r="389" spans="1:33" ht="12" customHeight="1" x14ac:dyDescent="0.25">
      <c r="A389" s="209"/>
      <c r="B389" s="209"/>
      <c r="C389" s="209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</row>
    <row r="390" spans="1:33" ht="12" customHeight="1" x14ac:dyDescent="0.25">
      <c r="A390" s="209"/>
      <c r="B390" s="209"/>
      <c r="C390" s="209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</row>
    <row r="391" spans="1:33" ht="12" customHeight="1" x14ac:dyDescent="0.25">
      <c r="A391" s="209"/>
      <c r="B391" s="209"/>
      <c r="C391" s="209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</row>
    <row r="392" spans="1:33" ht="12" customHeight="1" x14ac:dyDescent="0.25">
      <c r="A392" s="209"/>
      <c r="B392" s="209"/>
      <c r="C392" s="209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</row>
    <row r="393" spans="1:33" ht="12" customHeight="1" x14ac:dyDescent="0.25">
      <c r="A393" s="209"/>
      <c r="B393" s="209"/>
      <c r="C393" s="209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</row>
    <row r="394" spans="1:33" ht="12" customHeight="1" x14ac:dyDescent="0.25">
      <c r="A394" s="209"/>
      <c r="B394" s="209"/>
      <c r="C394" s="209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</row>
    <row r="395" spans="1:33" ht="12" customHeight="1" x14ac:dyDescent="0.25">
      <c r="A395" s="209"/>
      <c r="B395" s="209"/>
      <c r="C395" s="209"/>
      <c r="D395" s="209"/>
      <c r="E395" s="209"/>
      <c r="F395" s="209"/>
      <c r="G395" s="209"/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</row>
    <row r="396" spans="1:33" ht="12" customHeight="1" x14ac:dyDescent="0.25">
      <c r="A396" s="209"/>
      <c r="B396" s="209"/>
      <c r="C396" s="209"/>
      <c r="D396" s="209"/>
      <c r="E396" s="209"/>
      <c r="F396" s="209"/>
      <c r="G396" s="209"/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</row>
    <row r="397" spans="1:33" ht="12" customHeight="1" x14ac:dyDescent="0.25">
      <c r="A397" s="209"/>
      <c r="B397" s="209"/>
      <c r="C397" s="209"/>
      <c r="D397" s="209"/>
      <c r="E397" s="209"/>
      <c r="F397" s="209"/>
      <c r="G397" s="209"/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</row>
    <row r="398" spans="1:33" ht="12" customHeight="1" x14ac:dyDescent="0.25">
      <c r="A398" s="209"/>
      <c r="B398" s="209"/>
      <c r="C398" s="209"/>
      <c r="D398" s="209"/>
      <c r="E398" s="209"/>
      <c r="F398" s="209"/>
      <c r="G398" s="209"/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</row>
    <row r="399" spans="1:33" ht="12" customHeight="1" x14ac:dyDescent="0.25">
      <c r="A399" s="209"/>
      <c r="B399" s="209"/>
      <c r="C399" s="209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</row>
    <row r="400" spans="1:33" ht="12" customHeight="1" x14ac:dyDescent="0.25">
      <c r="A400" s="209"/>
      <c r="B400" s="209"/>
      <c r="C400" s="209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</row>
    <row r="401" spans="1:33" ht="12" customHeight="1" x14ac:dyDescent="0.25">
      <c r="A401" s="209"/>
      <c r="B401" s="209"/>
      <c r="C401" s="209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</row>
    <row r="402" spans="1:33" ht="12" customHeight="1" x14ac:dyDescent="0.25">
      <c r="A402" s="209"/>
      <c r="B402" s="209"/>
      <c r="C402" s="209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</row>
    <row r="403" spans="1:33" ht="12" customHeight="1" x14ac:dyDescent="0.25">
      <c r="A403" s="209"/>
      <c r="B403" s="209"/>
      <c r="C403" s="209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</row>
    <row r="404" spans="1:33" ht="12" customHeight="1" x14ac:dyDescent="0.25">
      <c r="A404" s="209"/>
      <c r="B404" s="209"/>
      <c r="C404" s="209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</row>
    <row r="405" spans="1:33" ht="12" customHeight="1" x14ac:dyDescent="0.25">
      <c r="A405" s="209"/>
      <c r="B405" s="209"/>
      <c r="C405" s="209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</row>
    <row r="406" spans="1:33" ht="12" customHeight="1" x14ac:dyDescent="0.25">
      <c r="A406" s="209"/>
      <c r="B406" s="209"/>
      <c r="C406" s="209"/>
      <c r="D406" s="209"/>
      <c r="E406" s="209"/>
      <c r="F406" s="209"/>
      <c r="G406" s="209"/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</row>
    <row r="407" spans="1:33" ht="12" customHeight="1" x14ac:dyDescent="0.25">
      <c r="A407" s="209"/>
      <c r="B407" s="209"/>
      <c r="C407" s="209"/>
      <c r="D407" s="209"/>
      <c r="E407" s="209"/>
      <c r="F407" s="209"/>
      <c r="G407" s="209"/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</row>
    <row r="408" spans="1:33" ht="12" customHeight="1" x14ac:dyDescent="0.25">
      <c r="A408" s="209"/>
      <c r="B408" s="209"/>
      <c r="C408" s="209"/>
      <c r="D408" s="209"/>
      <c r="E408" s="209"/>
      <c r="F408" s="209"/>
      <c r="G408" s="209"/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</row>
    <row r="409" spans="1:33" ht="12" customHeight="1" x14ac:dyDescent="0.25">
      <c r="A409" s="209"/>
      <c r="B409" s="209"/>
      <c r="C409" s="209"/>
      <c r="D409" s="209"/>
      <c r="E409" s="209"/>
      <c r="F409" s="209"/>
      <c r="G409" s="209"/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</row>
    <row r="410" spans="1:33" ht="12" customHeight="1" x14ac:dyDescent="0.25">
      <c r="A410" s="209"/>
      <c r="B410" s="209"/>
      <c r="C410" s="209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</row>
    <row r="411" spans="1:33" ht="12" customHeight="1" x14ac:dyDescent="0.25">
      <c r="A411" s="209"/>
      <c r="B411" s="209"/>
      <c r="C411" s="209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</row>
    <row r="412" spans="1:33" ht="12" customHeight="1" x14ac:dyDescent="0.25">
      <c r="A412" s="209"/>
      <c r="B412" s="209"/>
      <c r="C412" s="209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</row>
    <row r="413" spans="1:33" ht="12" customHeight="1" x14ac:dyDescent="0.25">
      <c r="A413" s="209"/>
      <c r="B413" s="209"/>
      <c r="C413" s="209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  <c r="S413" s="209"/>
      <c r="T413" s="209"/>
      <c r="U413" s="209"/>
      <c r="V413" s="209"/>
      <c r="W413" s="209"/>
      <c r="X413" s="209"/>
      <c r="Y413" s="209"/>
      <c r="Z413" s="209"/>
      <c r="AA413" s="209"/>
      <c r="AB413" s="209"/>
      <c r="AC413" s="209"/>
      <c r="AD413" s="209"/>
      <c r="AE413" s="209"/>
      <c r="AF413" s="209"/>
      <c r="AG413" s="209"/>
    </row>
    <row r="414" spans="1:33" ht="12" customHeight="1" x14ac:dyDescent="0.25">
      <c r="A414" s="209"/>
      <c r="B414" s="209"/>
      <c r="C414" s="209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  <c r="S414" s="209"/>
      <c r="T414" s="209"/>
      <c r="U414" s="209"/>
      <c r="V414" s="209"/>
      <c r="W414" s="209"/>
      <c r="X414" s="209"/>
      <c r="Y414" s="209"/>
      <c r="Z414" s="209"/>
      <c r="AA414" s="209"/>
      <c r="AB414" s="209"/>
      <c r="AC414" s="209"/>
      <c r="AD414" s="209"/>
      <c r="AE414" s="209"/>
      <c r="AF414" s="209"/>
      <c r="AG414" s="209"/>
    </row>
    <row r="415" spans="1:33" ht="12" customHeight="1" x14ac:dyDescent="0.25">
      <c r="A415" s="209"/>
      <c r="B415" s="209"/>
      <c r="C415" s="209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9"/>
      <c r="Y415" s="209"/>
      <c r="Z415" s="209"/>
      <c r="AA415" s="209"/>
      <c r="AB415" s="209"/>
      <c r="AC415" s="209"/>
      <c r="AD415" s="209"/>
      <c r="AE415" s="209"/>
      <c r="AF415" s="209"/>
      <c r="AG415" s="209"/>
    </row>
    <row r="416" spans="1:33" ht="12" customHeight="1" x14ac:dyDescent="0.25">
      <c r="A416" s="209"/>
      <c r="B416" s="209"/>
      <c r="C416" s="209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  <c r="S416" s="209"/>
      <c r="T416" s="209"/>
      <c r="U416" s="209"/>
      <c r="V416" s="209"/>
      <c r="W416" s="209"/>
      <c r="X416" s="209"/>
      <c r="Y416" s="209"/>
      <c r="Z416" s="209"/>
      <c r="AA416" s="209"/>
      <c r="AB416" s="209"/>
      <c r="AC416" s="209"/>
      <c r="AD416" s="209"/>
      <c r="AE416" s="209"/>
      <c r="AF416" s="209"/>
      <c r="AG416" s="209"/>
    </row>
    <row r="417" spans="1:33" ht="12" customHeight="1" x14ac:dyDescent="0.25">
      <c r="A417" s="209"/>
      <c r="B417" s="209"/>
      <c r="C417" s="209"/>
      <c r="D417" s="209"/>
      <c r="E417" s="209"/>
      <c r="F417" s="209"/>
      <c r="G417" s="209"/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  <c r="S417" s="209"/>
      <c r="T417" s="209"/>
      <c r="U417" s="209"/>
      <c r="V417" s="209"/>
      <c r="W417" s="209"/>
      <c r="X417" s="209"/>
      <c r="Y417" s="209"/>
      <c r="Z417" s="209"/>
      <c r="AA417" s="209"/>
      <c r="AB417" s="209"/>
      <c r="AC417" s="209"/>
      <c r="AD417" s="209"/>
      <c r="AE417" s="209"/>
      <c r="AF417" s="209"/>
      <c r="AG417" s="209"/>
    </row>
    <row r="418" spans="1:33" ht="12" customHeight="1" x14ac:dyDescent="0.25">
      <c r="A418" s="209"/>
      <c r="B418" s="209"/>
      <c r="C418" s="209"/>
      <c r="D418" s="209"/>
      <c r="E418" s="209"/>
      <c r="F418" s="209"/>
      <c r="G418" s="209"/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9"/>
      <c r="Y418" s="209"/>
      <c r="Z418" s="209"/>
      <c r="AA418" s="209"/>
      <c r="AB418" s="209"/>
      <c r="AC418" s="209"/>
      <c r="AD418" s="209"/>
      <c r="AE418" s="209"/>
      <c r="AF418" s="209"/>
      <c r="AG418" s="209"/>
    </row>
    <row r="419" spans="1:33" ht="12" customHeight="1" x14ac:dyDescent="0.25">
      <c r="A419" s="209"/>
      <c r="B419" s="209"/>
      <c r="C419" s="209"/>
      <c r="D419" s="209"/>
      <c r="E419" s="209"/>
      <c r="F419" s="209"/>
      <c r="G419" s="209"/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  <c r="S419" s="209"/>
      <c r="T419" s="209"/>
      <c r="U419" s="209"/>
      <c r="V419" s="209"/>
      <c r="W419" s="209"/>
      <c r="X419" s="209"/>
      <c r="Y419" s="209"/>
      <c r="Z419" s="209"/>
      <c r="AA419" s="209"/>
      <c r="AB419" s="209"/>
      <c r="AC419" s="209"/>
      <c r="AD419" s="209"/>
      <c r="AE419" s="209"/>
      <c r="AF419" s="209"/>
      <c r="AG419" s="209"/>
    </row>
    <row r="420" spans="1:33" ht="12" customHeight="1" x14ac:dyDescent="0.25">
      <c r="A420" s="209"/>
      <c r="B420" s="209"/>
      <c r="C420" s="209"/>
      <c r="D420" s="209"/>
      <c r="E420" s="209"/>
      <c r="F420" s="209"/>
      <c r="G420" s="209"/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  <c r="S420" s="209"/>
      <c r="T420" s="209"/>
      <c r="U420" s="209"/>
      <c r="V420" s="209"/>
      <c r="W420" s="209"/>
      <c r="X420" s="209"/>
      <c r="Y420" s="209"/>
      <c r="Z420" s="209"/>
      <c r="AA420" s="209"/>
      <c r="AB420" s="209"/>
      <c r="AC420" s="209"/>
      <c r="AD420" s="209"/>
      <c r="AE420" s="209"/>
      <c r="AF420" s="209"/>
      <c r="AG420" s="209"/>
    </row>
    <row r="421" spans="1:33" ht="12" customHeight="1" x14ac:dyDescent="0.25">
      <c r="A421" s="209"/>
      <c r="B421" s="209"/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  <c r="AA421" s="209"/>
      <c r="AB421" s="209"/>
      <c r="AC421" s="209"/>
      <c r="AD421" s="209"/>
      <c r="AE421" s="209"/>
      <c r="AF421" s="209"/>
      <c r="AG421" s="209"/>
    </row>
    <row r="422" spans="1:33" ht="12" customHeight="1" x14ac:dyDescent="0.25">
      <c r="A422" s="209"/>
      <c r="B422" s="209"/>
      <c r="C422" s="209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  <c r="S422" s="209"/>
      <c r="T422" s="209"/>
      <c r="U422" s="209"/>
      <c r="V422" s="209"/>
      <c r="W422" s="209"/>
      <c r="X422" s="209"/>
      <c r="Y422" s="209"/>
      <c r="Z422" s="209"/>
      <c r="AA422" s="209"/>
      <c r="AB422" s="209"/>
      <c r="AC422" s="209"/>
      <c r="AD422" s="209"/>
      <c r="AE422" s="209"/>
      <c r="AF422" s="209"/>
      <c r="AG422" s="209"/>
    </row>
    <row r="423" spans="1:33" ht="12" customHeight="1" x14ac:dyDescent="0.25">
      <c r="A423" s="209"/>
      <c r="B423" s="209"/>
      <c r="C423" s="209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  <c r="S423" s="209"/>
      <c r="T423" s="209"/>
      <c r="U423" s="209"/>
      <c r="V423" s="209"/>
      <c r="W423" s="209"/>
      <c r="X423" s="209"/>
      <c r="Y423" s="209"/>
      <c r="Z423" s="209"/>
      <c r="AA423" s="209"/>
      <c r="AB423" s="209"/>
      <c r="AC423" s="209"/>
      <c r="AD423" s="209"/>
      <c r="AE423" s="209"/>
      <c r="AF423" s="209"/>
      <c r="AG423" s="209"/>
    </row>
    <row r="424" spans="1:33" ht="12" customHeight="1" x14ac:dyDescent="0.25">
      <c r="A424" s="209"/>
      <c r="B424" s="209"/>
      <c r="C424" s="209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  <c r="S424" s="209"/>
      <c r="T424" s="209"/>
      <c r="U424" s="209"/>
      <c r="V424" s="209"/>
      <c r="W424" s="209"/>
      <c r="X424" s="209"/>
      <c r="Y424" s="209"/>
      <c r="Z424" s="209"/>
      <c r="AA424" s="209"/>
      <c r="AB424" s="209"/>
      <c r="AC424" s="209"/>
      <c r="AD424" s="209"/>
      <c r="AE424" s="209"/>
      <c r="AF424" s="209"/>
      <c r="AG424" s="209"/>
    </row>
    <row r="425" spans="1:33" ht="12" customHeight="1" x14ac:dyDescent="0.25">
      <c r="A425" s="209"/>
      <c r="B425" s="209"/>
      <c r="C425" s="209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  <c r="S425" s="209"/>
      <c r="T425" s="209"/>
      <c r="U425" s="209"/>
      <c r="V425" s="209"/>
      <c r="W425" s="209"/>
      <c r="X425" s="209"/>
      <c r="Y425" s="209"/>
      <c r="Z425" s="209"/>
      <c r="AA425" s="209"/>
      <c r="AB425" s="209"/>
      <c r="AC425" s="209"/>
      <c r="AD425" s="209"/>
      <c r="AE425" s="209"/>
      <c r="AF425" s="209"/>
      <c r="AG425" s="209"/>
    </row>
    <row r="426" spans="1:33" ht="12" customHeight="1" x14ac:dyDescent="0.25">
      <c r="A426" s="209"/>
      <c r="B426" s="209"/>
      <c r="C426" s="209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  <c r="AA426" s="209"/>
      <c r="AB426" s="209"/>
      <c r="AC426" s="209"/>
      <c r="AD426" s="209"/>
      <c r="AE426" s="209"/>
      <c r="AF426" s="209"/>
      <c r="AG426" s="209"/>
    </row>
    <row r="427" spans="1:33" ht="12" customHeight="1" x14ac:dyDescent="0.25">
      <c r="A427" s="209"/>
      <c r="B427" s="209"/>
      <c r="C427" s="209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  <c r="S427" s="209"/>
      <c r="T427" s="209"/>
      <c r="U427" s="209"/>
      <c r="V427" s="209"/>
      <c r="W427" s="209"/>
      <c r="X427" s="209"/>
      <c r="Y427" s="209"/>
      <c r="Z427" s="209"/>
      <c r="AA427" s="209"/>
      <c r="AB427" s="209"/>
      <c r="AC427" s="209"/>
      <c r="AD427" s="209"/>
      <c r="AE427" s="209"/>
      <c r="AF427" s="209"/>
      <c r="AG427" s="209"/>
    </row>
    <row r="428" spans="1:33" ht="12" customHeight="1" x14ac:dyDescent="0.25">
      <c r="A428" s="209"/>
      <c r="B428" s="209"/>
      <c r="C428" s="209"/>
      <c r="D428" s="209"/>
      <c r="E428" s="209"/>
      <c r="F428" s="209"/>
      <c r="G428" s="209"/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  <c r="S428" s="209"/>
      <c r="T428" s="209"/>
      <c r="U428" s="209"/>
      <c r="V428" s="209"/>
      <c r="W428" s="209"/>
      <c r="X428" s="209"/>
      <c r="Y428" s="209"/>
      <c r="Z428" s="209"/>
      <c r="AA428" s="209"/>
      <c r="AB428" s="209"/>
      <c r="AC428" s="209"/>
      <c r="AD428" s="209"/>
      <c r="AE428" s="209"/>
      <c r="AF428" s="209"/>
      <c r="AG428" s="209"/>
    </row>
    <row r="429" spans="1:33" ht="12" customHeight="1" x14ac:dyDescent="0.25">
      <c r="A429" s="209"/>
      <c r="B429" s="209"/>
      <c r="C429" s="209"/>
      <c r="D429" s="209"/>
      <c r="E429" s="209"/>
      <c r="F429" s="209"/>
      <c r="G429" s="209"/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  <c r="S429" s="209"/>
      <c r="T429" s="209"/>
      <c r="U429" s="209"/>
      <c r="V429" s="209"/>
      <c r="W429" s="209"/>
      <c r="X429" s="209"/>
      <c r="Y429" s="209"/>
      <c r="Z429" s="209"/>
      <c r="AA429" s="209"/>
      <c r="AB429" s="209"/>
      <c r="AC429" s="209"/>
      <c r="AD429" s="209"/>
      <c r="AE429" s="209"/>
      <c r="AF429" s="209"/>
      <c r="AG429" s="209"/>
    </row>
    <row r="430" spans="1:33" ht="12" customHeight="1" x14ac:dyDescent="0.25">
      <c r="A430" s="209"/>
      <c r="B430" s="209"/>
      <c r="C430" s="209"/>
      <c r="D430" s="209"/>
      <c r="E430" s="209"/>
      <c r="F430" s="209"/>
      <c r="G430" s="209"/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9"/>
      <c r="Y430" s="209"/>
      <c r="Z430" s="209"/>
      <c r="AA430" s="209"/>
      <c r="AB430" s="209"/>
      <c r="AC430" s="209"/>
      <c r="AD430" s="209"/>
      <c r="AE430" s="209"/>
      <c r="AF430" s="209"/>
      <c r="AG430" s="209"/>
    </row>
    <row r="431" spans="1:33" ht="12" customHeight="1" x14ac:dyDescent="0.25">
      <c r="A431" s="209"/>
      <c r="B431" s="209"/>
      <c r="C431" s="209"/>
      <c r="D431" s="209"/>
      <c r="E431" s="209"/>
      <c r="F431" s="209"/>
      <c r="G431" s="209"/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  <c r="S431" s="209"/>
      <c r="T431" s="209"/>
      <c r="U431" s="209"/>
      <c r="V431" s="209"/>
      <c r="W431" s="209"/>
      <c r="X431" s="209"/>
      <c r="Y431" s="209"/>
      <c r="Z431" s="209"/>
      <c r="AA431" s="209"/>
      <c r="AB431" s="209"/>
      <c r="AC431" s="209"/>
      <c r="AD431" s="209"/>
      <c r="AE431" s="209"/>
      <c r="AF431" s="209"/>
      <c r="AG431" s="209"/>
    </row>
    <row r="432" spans="1:33" ht="12" customHeight="1" x14ac:dyDescent="0.25">
      <c r="A432" s="209"/>
      <c r="B432" s="209"/>
      <c r="C432" s="209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  <c r="S432" s="209"/>
      <c r="T432" s="209"/>
      <c r="U432" s="209"/>
      <c r="V432" s="209"/>
      <c r="W432" s="209"/>
      <c r="X432" s="209"/>
      <c r="Y432" s="209"/>
      <c r="Z432" s="209"/>
      <c r="AA432" s="209"/>
      <c r="AB432" s="209"/>
      <c r="AC432" s="209"/>
      <c r="AD432" s="209"/>
      <c r="AE432" s="209"/>
      <c r="AF432" s="209"/>
      <c r="AG432" s="209"/>
    </row>
    <row r="433" spans="1:33" ht="12" customHeight="1" x14ac:dyDescent="0.25">
      <c r="A433" s="209"/>
      <c r="B433" s="209"/>
      <c r="C433" s="209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9"/>
      <c r="Y433" s="209"/>
      <c r="Z433" s="209"/>
      <c r="AA433" s="209"/>
      <c r="AB433" s="209"/>
      <c r="AC433" s="209"/>
      <c r="AD433" s="209"/>
      <c r="AE433" s="209"/>
      <c r="AF433" s="209"/>
      <c r="AG433" s="209"/>
    </row>
    <row r="434" spans="1:33" ht="12" customHeight="1" x14ac:dyDescent="0.25">
      <c r="A434" s="209"/>
      <c r="B434" s="209"/>
      <c r="C434" s="209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  <c r="S434" s="209"/>
      <c r="T434" s="209"/>
      <c r="U434" s="209"/>
      <c r="V434" s="209"/>
      <c r="W434" s="209"/>
      <c r="X434" s="209"/>
      <c r="Y434" s="209"/>
      <c r="Z434" s="209"/>
      <c r="AA434" s="209"/>
      <c r="AB434" s="209"/>
      <c r="AC434" s="209"/>
      <c r="AD434" s="209"/>
      <c r="AE434" s="209"/>
      <c r="AF434" s="209"/>
      <c r="AG434" s="209"/>
    </row>
    <row r="435" spans="1:33" ht="12" customHeight="1" x14ac:dyDescent="0.25">
      <c r="A435" s="209"/>
      <c r="B435" s="209"/>
      <c r="C435" s="209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  <c r="S435" s="209"/>
      <c r="T435" s="209"/>
      <c r="U435" s="209"/>
      <c r="V435" s="209"/>
      <c r="W435" s="209"/>
      <c r="X435" s="209"/>
      <c r="Y435" s="209"/>
      <c r="Z435" s="209"/>
      <c r="AA435" s="209"/>
      <c r="AB435" s="209"/>
      <c r="AC435" s="209"/>
      <c r="AD435" s="209"/>
      <c r="AE435" s="209"/>
      <c r="AF435" s="209"/>
      <c r="AG435" s="209"/>
    </row>
    <row r="436" spans="1:33" ht="12" customHeight="1" x14ac:dyDescent="0.25">
      <c r="A436" s="209"/>
      <c r="B436" s="209"/>
      <c r="C436" s="209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  <c r="AA436" s="209"/>
      <c r="AB436" s="209"/>
      <c r="AC436" s="209"/>
      <c r="AD436" s="209"/>
      <c r="AE436" s="209"/>
      <c r="AF436" s="209"/>
      <c r="AG436" s="209"/>
    </row>
    <row r="437" spans="1:33" ht="12" customHeight="1" x14ac:dyDescent="0.25">
      <c r="A437" s="209"/>
      <c r="B437" s="209"/>
      <c r="C437" s="209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  <c r="S437" s="209"/>
      <c r="T437" s="209"/>
      <c r="U437" s="209"/>
      <c r="V437" s="209"/>
      <c r="W437" s="209"/>
      <c r="X437" s="209"/>
      <c r="Y437" s="209"/>
      <c r="Z437" s="209"/>
      <c r="AA437" s="209"/>
      <c r="AB437" s="209"/>
      <c r="AC437" s="209"/>
      <c r="AD437" s="209"/>
      <c r="AE437" s="209"/>
      <c r="AF437" s="209"/>
      <c r="AG437" s="209"/>
    </row>
    <row r="438" spans="1:33" ht="12" customHeight="1" x14ac:dyDescent="0.25">
      <c r="A438" s="209"/>
      <c r="B438" s="209"/>
      <c r="C438" s="209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  <c r="S438" s="209"/>
      <c r="T438" s="209"/>
      <c r="U438" s="209"/>
      <c r="V438" s="209"/>
      <c r="W438" s="209"/>
      <c r="X438" s="209"/>
      <c r="Y438" s="209"/>
      <c r="Z438" s="209"/>
      <c r="AA438" s="209"/>
      <c r="AB438" s="209"/>
      <c r="AC438" s="209"/>
      <c r="AD438" s="209"/>
      <c r="AE438" s="209"/>
      <c r="AF438" s="209"/>
      <c r="AG438" s="209"/>
    </row>
    <row r="439" spans="1:33" ht="12" customHeight="1" x14ac:dyDescent="0.25">
      <c r="A439" s="209"/>
      <c r="B439" s="209"/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  <c r="AA439" s="209"/>
      <c r="AB439" s="209"/>
      <c r="AC439" s="209"/>
      <c r="AD439" s="209"/>
      <c r="AE439" s="209"/>
      <c r="AF439" s="209"/>
      <c r="AG439" s="209"/>
    </row>
    <row r="440" spans="1:33" ht="12" customHeight="1" x14ac:dyDescent="0.25">
      <c r="A440" s="209"/>
      <c r="B440" s="209"/>
      <c r="C440" s="209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  <c r="AA440" s="209"/>
      <c r="AB440" s="209"/>
      <c r="AC440" s="209"/>
      <c r="AD440" s="209"/>
      <c r="AE440" s="209"/>
      <c r="AF440" s="209"/>
      <c r="AG440" s="209"/>
    </row>
    <row r="441" spans="1:33" ht="12" customHeight="1" x14ac:dyDescent="0.25">
      <c r="A441" s="209"/>
      <c r="B441" s="209"/>
      <c r="C441" s="209"/>
      <c r="D441" s="209"/>
      <c r="E441" s="209"/>
      <c r="F441" s="209"/>
      <c r="G441" s="209"/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  <c r="S441" s="209"/>
      <c r="T441" s="209"/>
      <c r="U441" s="209"/>
      <c r="V441" s="209"/>
      <c r="W441" s="209"/>
      <c r="X441" s="209"/>
      <c r="Y441" s="209"/>
      <c r="Z441" s="209"/>
      <c r="AA441" s="209"/>
      <c r="AB441" s="209"/>
      <c r="AC441" s="209"/>
      <c r="AD441" s="209"/>
      <c r="AE441" s="209"/>
      <c r="AF441" s="209"/>
      <c r="AG441" s="209"/>
    </row>
    <row r="442" spans="1:33" ht="12" customHeight="1" x14ac:dyDescent="0.25">
      <c r="A442" s="209"/>
      <c r="B442" s="209"/>
      <c r="C442" s="209"/>
      <c r="D442" s="209"/>
      <c r="E442" s="209"/>
      <c r="F442" s="209"/>
      <c r="G442" s="209"/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  <c r="AA442" s="209"/>
      <c r="AB442" s="209"/>
      <c r="AC442" s="209"/>
      <c r="AD442" s="209"/>
      <c r="AE442" s="209"/>
      <c r="AF442" s="209"/>
      <c r="AG442" s="209"/>
    </row>
    <row r="443" spans="1:33" ht="12" customHeight="1" x14ac:dyDescent="0.25">
      <c r="A443" s="209"/>
      <c r="B443" s="209"/>
      <c r="C443" s="209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  <c r="S443" s="209"/>
      <c r="T443" s="209"/>
      <c r="U443" s="209"/>
      <c r="V443" s="209"/>
      <c r="W443" s="209"/>
      <c r="X443" s="209"/>
      <c r="Y443" s="209"/>
      <c r="Z443" s="209"/>
      <c r="AA443" s="209"/>
      <c r="AB443" s="209"/>
      <c r="AC443" s="209"/>
      <c r="AD443" s="209"/>
      <c r="AE443" s="209"/>
      <c r="AF443" s="209"/>
      <c r="AG443" s="209"/>
    </row>
    <row r="444" spans="1:33" ht="12" customHeight="1" x14ac:dyDescent="0.25">
      <c r="A444" s="209"/>
      <c r="B444" s="209"/>
      <c r="C444" s="209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  <c r="S444" s="209"/>
      <c r="T444" s="209"/>
      <c r="U444" s="209"/>
      <c r="V444" s="209"/>
      <c r="W444" s="209"/>
      <c r="X444" s="209"/>
      <c r="Y444" s="209"/>
      <c r="Z444" s="209"/>
      <c r="AA444" s="209"/>
      <c r="AB444" s="209"/>
      <c r="AC444" s="209"/>
      <c r="AD444" s="209"/>
      <c r="AE444" s="209"/>
      <c r="AF444" s="209"/>
      <c r="AG444" s="209"/>
    </row>
    <row r="445" spans="1:33" ht="12" customHeight="1" x14ac:dyDescent="0.25">
      <c r="A445" s="209"/>
      <c r="B445" s="209"/>
      <c r="C445" s="209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  <c r="AA445" s="209"/>
      <c r="AB445" s="209"/>
      <c r="AC445" s="209"/>
      <c r="AD445" s="209"/>
      <c r="AE445" s="209"/>
      <c r="AF445" s="209"/>
      <c r="AG445" s="209"/>
    </row>
    <row r="446" spans="1:33" ht="12" customHeight="1" x14ac:dyDescent="0.25">
      <c r="A446" s="209"/>
      <c r="B446" s="209"/>
      <c r="C446" s="209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  <c r="AA446" s="209"/>
      <c r="AB446" s="209"/>
      <c r="AC446" s="209"/>
      <c r="AD446" s="209"/>
      <c r="AE446" s="209"/>
      <c r="AF446" s="209"/>
      <c r="AG446" s="209"/>
    </row>
    <row r="447" spans="1:33" ht="12" customHeight="1" x14ac:dyDescent="0.25">
      <c r="A447" s="209"/>
      <c r="B447" s="209"/>
      <c r="C447" s="209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  <c r="S447" s="209"/>
      <c r="T447" s="209"/>
      <c r="U447" s="209"/>
      <c r="V447" s="209"/>
      <c r="W447" s="209"/>
      <c r="X447" s="209"/>
      <c r="Y447" s="209"/>
      <c r="Z447" s="209"/>
      <c r="AA447" s="209"/>
      <c r="AB447" s="209"/>
      <c r="AC447" s="209"/>
      <c r="AD447" s="209"/>
      <c r="AE447" s="209"/>
      <c r="AF447" s="209"/>
      <c r="AG447" s="209"/>
    </row>
    <row r="448" spans="1:33" ht="12" customHeight="1" x14ac:dyDescent="0.25">
      <c r="A448" s="209"/>
      <c r="B448" s="209"/>
      <c r="C448" s="209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9"/>
      <c r="Y448" s="209"/>
      <c r="Z448" s="209"/>
      <c r="AA448" s="209"/>
      <c r="AB448" s="209"/>
      <c r="AC448" s="209"/>
      <c r="AD448" s="209"/>
      <c r="AE448" s="209"/>
      <c r="AF448" s="209"/>
      <c r="AG448" s="209"/>
    </row>
    <row r="449" spans="1:33" ht="12" customHeight="1" x14ac:dyDescent="0.25">
      <c r="A449" s="209"/>
      <c r="B449" s="209"/>
      <c r="C449" s="209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  <c r="S449" s="209"/>
      <c r="T449" s="209"/>
      <c r="U449" s="209"/>
      <c r="V449" s="209"/>
      <c r="W449" s="209"/>
      <c r="X449" s="209"/>
      <c r="Y449" s="209"/>
      <c r="Z449" s="209"/>
      <c r="AA449" s="209"/>
      <c r="AB449" s="209"/>
      <c r="AC449" s="209"/>
      <c r="AD449" s="209"/>
      <c r="AE449" s="209"/>
      <c r="AF449" s="209"/>
      <c r="AG449" s="209"/>
    </row>
    <row r="450" spans="1:33" ht="12" customHeight="1" x14ac:dyDescent="0.25">
      <c r="A450" s="209"/>
      <c r="B450" s="209"/>
      <c r="C450" s="209"/>
      <c r="D450" s="209"/>
      <c r="E450" s="209"/>
      <c r="F450" s="209"/>
      <c r="G450" s="209"/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  <c r="S450" s="209"/>
      <c r="T450" s="209"/>
      <c r="U450" s="209"/>
      <c r="V450" s="209"/>
      <c r="W450" s="209"/>
      <c r="X450" s="209"/>
      <c r="Y450" s="209"/>
      <c r="Z450" s="209"/>
      <c r="AA450" s="209"/>
      <c r="AB450" s="209"/>
      <c r="AC450" s="209"/>
      <c r="AD450" s="209"/>
      <c r="AE450" s="209"/>
      <c r="AF450" s="209"/>
      <c r="AG450" s="209"/>
    </row>
    <row r="451" spans="1:33" ht="12" customHeight="1" x14ac:dyDescent="0.25">
      <c r="A451" s="209"/>
      <c r="B451" s="209"/>
      <c r="C451" s="209"/>
      <c r="D451" s="209"/>
      <c r="E451" s="209"/>
      <c r="F451" s="209"/>
      <c r="G451" s="209"/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9"/>
      <c r="Y451" s="209"/>
      <c r="Z451" s="209"/>
      <c r="AA451" s="209"/>
      <c r="AB451" s="209"/>
      <c r="AC451" s="209"/>
      <c r="AD451" s="209"/>
      <c r="AE451" s="209"/>
      <c r="AF451" s="209"/>
      <c r="AG451" s="209"/>
    </row>
    <row r="452" spans="1:33" ht="12" customHeight="1" x14ac:dyDescent="0.25">
      <c r="A452" s="209"/>
      <c r="B452" s="209"/>
      <c r="C452" s="209"/>
      <c r="D452" s="209"/>
      <c r="E452" s="209"/>
      <c r="F452" s="209"/>
      <c r="G452" s="209"/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  <c r="S452" s="209"/>
      <c r="T452" s="209"/>
      <c r="U452" s="209"/>
      <c r="V452" s="209"/>
      <c r="W452" s="209"/>
      <c r="X452" s="209"/>
      <c r="Y452" s="209"/>
      <c r="Z452" s="209"/>
      <c r="AA452" s="209"/>
      <c r="AB452" s="209"/>
      <c r="AC452" s="209"/>
      <c r="AD452" s="209"/>
      <c r="AE452" s="209"/>
      <c r="AF452" s="209"/>
      <c r="AG452" s="209"/>
    </row>
    <row r="453" spans="1:33" ht="12" customHeight="1" x14ac:dyDescent="0.25">
      <c r="A453" s="209"/>
      <c r="B453" s="209"/>
      <c r="C453" s="209"/>
      <c r="D453" s="209"/>
      <c r="E453" s="209"/>
      <c r="F453" s="209"/>
      <c r="G453" s="209"/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  <c r="S453" s="209"/>
      <c r="T453" s="209"/>
      <c r="U453" s="209"/>
      <c r="V453" s="209"/>
      <c r="W453" s="209"/>
      <c r="X453" s="209"/>
      <c r="Y453" s="209"/>
      <c r="Z453" s="209"/>
      <c r="AA453" s="209"/>
      <c r="AB453" s="209"/>
      <c r="AC453" s="209"/>
      <c r="AD453" s="209"/>
      <c r="AE453" s="209"/>
      <c r="AF453" s="209"/>
      <c r="AG453" s="209"/>
    </row>
    <row r="454" spans="1:33" ht="12" customHeight="1" x14ac:dyDescent="0.25">
      <c r="A454" s="209"/>
      <c r="B454" s="209"/>
      <c r="C454" s="209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9"/>
      <c r="Y454" s="209"/>
      <c r="Z454" s="209"/>
      <c r="AA454" s="209"/>
      <c r="AB454" s="209"/>
      <c r="AC454" s="209"/>
      <c r="AD454" s="209"/>
      <c r="AE454" s="209"/>
      <c r="AF454" s="209"/>
      <c r="AG454" s="209"/>
    </row>
    <row r="455" spans="1:33" ht="12" customHeight="1" x14ac:dyDescent="0.25">
      <c r="A455" s="209"/>
      <c r="B455" s="209"/>
      <c r="C455" s="209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  <c r="S455" s="209"/>
      <c r="T455" s="209"/>
      <c r="U455" s="209"/>
      <c r="V455" s="209"/>
      <c r="W455" s="209"/>
      <c r="X455" s="209"/>
      <c r="Y455" s="209"/>
      <c r="Z455" s="209"/>
      <c r="AA455" s="209"/>
      <c r="AB455" s="209"/>
      <c r="AC455" s="209"/>
      <c r="AD455" s="209"/>
      <c r="AE455" s="209"/>
      <c r="AF455" s="209"/>
      <c r="AG455" s="209"/>
    </row>
    <row r="456" spans="1:33" ht="12" customHeight="1" x14ac:dyDescent="0.25">
      <c r="A456" s="209"/>
      <c r="B456" s="209"/>
      <c r="C456" s="209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  <c r="AA456" s="209"/>
      <c r="AB456" s="209"/>
      <c r="AC456" s="209"/>
      <c r="AD456" s="209"/>
      <c r="AE456" s="209"/>
      <c r="AF456" s="209"/>
      <c r="AG456" s="209"/>
    </row>
    <row r="457" spans="1:33" ht="12" customHeight="1" x14ac:dyDescent="0.25">
      <c r="A457" s="209"/>
      <c r="B457" s="209"/>
      <c r="C457" s="209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9"/>
      <c r="Y457" s="209"/>
      <c r="Z457" s="209"/>
      <c r="AA457" s="209"/>
      <c r="AB457" s="209"/>
      <c r="AC457" s="209"/>
      <c r="AD457" s="209"/>
      <c r="AE457" s="209"/>
      <c r="AF457" s="209"/>
      <c r="AG457" s="209"/>
    </row>
    <row r="458" spans="1:33" ht="12" customHeight="1" x14ac:dyDescent="0.25">
      <c r="A458" s="209"/>
      <c r="B458" s="209"/>
      <c r="C458" s="209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  <c r="S458" s="209"/>
      <c r="T458" s="209"/>
      <c r="U458" s="209"/>
      <c r="V458" s="209"/>
      <c r="W458" s="209"/>
      <c r="X458" s="209"/>
      <c r="Y458" s="209"/>
      <c r="Z458" s="209"/>
      <c r="AA458" s="209"/>
      <c r="AB458" s="209"/>
      <c r="AC458" s="209"/>
      <c r="AD458" s="209"/>
      <c r="AE458" s="209"/>
      <c r="AF458" s="209"/>
      <c r="AG458" s="209"/>
    </row>
    <row r="459" spans="1:33" ht="12" customHeight="1" x14ac:dyDescent="0.25">
      <c r="A459" s="209"/>
      <c r="B459" s="209"/>
      <c r="C459" s="209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  <c r="S459" s="209"/>
      <c r="T459" s="209"/>
      <c r="U459" s="209"/>
      <c r="V459" s="209"/>
      <c r="W459" s="209"/>
      <c r="X459" s="209"/>
      <c r="Y459" s="209"/>
      <c r="Z459" s="209"/>
      <c r="AA459" s="209"/>
      <c r="AB459" s="209"/>
      <c r="AC459" s="209"/>
      <c r="AD459" s="209"/>
      <c r="AE459" s="209"/>
      <c r="AF459" s="209"/>
      <c r="AG459" s="209"/>
    </row>
    <row r="460" spans="1:33" ht="12" customHeight="1" x14ac:dyDescent="0.25">
      <c r="A460" s="209"/>
      <c r="B460" s="209"/>
      <c r="C460" s="209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9"/>
      <c r="Y460" s="209"/>
      <c r="Z460" s="209"/>
      <c r="AA460" s="209"/>
      <c r="AB460" s="209"/>
      <c r="AC460" s="209"/>
      <c r="AD460" s="209"/>
      <c r="AE460" s="209"/>
      <c r="AF460" s="209"/>
      <c r="AG460" s="209"/>
    </row>
    <row r="461" spans="1:33" ht="12" customHeight="1" x14ac:dyDescent="0.25">
      <c r="A461" s="209"/>
      <c r="B461" s="209"/>
      <c r="C461" s="209"/>
      <c r="D461" s="209"/>
      <c r="E461" s="209"/>
      <c r="F461" s="209"/>
      <c r="G461" s="209"/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  <c r="S461" s="209"/>
      <c r="T461" s="209"/>
      <c r="U461" s="209"/>
      <c r="V461" s="209"/>
      <c r="W461" s="209"/>
      <c r="X461" s="209"/>
      <c r="Y461" s="209"/>
      <c r="Z461" s="209"/>
      <c r="AA461" s="209"/>
      <c r="AB461" s="209"/>
      <c r="AC461" s="209"/>
      <c r="AD461" s="209"/>
      <c r="AE461" s="209"/>
      <c r="AF461" s="209"/>
      <c r="AG461" s="209"/>
    </row>
    <row r="462" spans="1:33" ht="12" customHeight="1" x14ac:dyDescent="0.25">
      <c r="A462" s="209"/>
      <c r="B462" s="209"/>
      <c r="C462" s="209"/>
      <c r="D462" s="209"/>
      <c r="E462" s="209"/>
      <c r="F462" s="209"/>
      <c r="G462" s="209"/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  <c r="S462" s="209"/>
      <c r="T462" s="209"/>
      <c r="U462" s="209"/>
      <c r="V462" s="209"/>
      <c r="W462" s="209"/>
      <c r="X462" s="209"/>
      <c r="Y462" s="209"/>
      <c r="Z462" s="209"/>
      <c r="AA462" s="209"/>
      <c r="AB462" s="209"/>
      <c r="AC462" s="209"/>
      <c r="AD462" s="209"/>
      <c r="AE462" s="209"/>
      <c r="AF462" s="209"/>
      <c r="AG462" s="209"/>
    </row>
    <row r="463" spans="1:33" ht="12" customHeight="1" x14ac:dyDescent="0.25">
      <c r="A463" s="209"/>
      <c r="B463" s="209"/>
      <c r="C463" s="209"/>
      <c r="D463" s="209"/>
      <c r="E463" s="209"/>
      <c r="F463" s="209"/>
      <c r="G463" s="209"/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9"/>
      <c r="Y463" s="209"/>
      <c r="Z463" s="209"/>
      <c r="AA463" s="209"/>
      <c r="AB463" s="209"/>
      <c r="AC463" s="209"/>
      <c r="AD463" s="209"/>
      <c r="AE463" s="209"/>
      <c r="AF463" s="209"/>
      <c r="AG463" s="209"/>
    </row>
    <row r="464" spans="1:33" ht="12" customHeight="1" x14ac:dyDescent="0.25">
      <c r="A464" s="209"/>
      <c r="B464" s="209"/>
      <c r="C464" s="209"/>
      <c r="D464" s="209"/>
      <c r="E464" s="209"/>
      <c r="F464" s="209"/>
      <c r="G464" s="209"/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  <c r="S464" s="209"/>
      <c r="T464" s="209"/>
      <c r="U464" s="209"/>
      <c r="V464" s="209"/>
      <c r="W464" s="209"/>
      <c r="X464" s="209"/>
      <c r="Y464" s="209"/>
      <c r="Z464" s="209"/>
      <c r="AA464" s="209"/>
      <c r="AB464" s="209"/>
      <c r="AC464" s="209"/>
      <c r="AD464" s="209"/>
      <c r="AE464" s="209"/>
      <c r="AF464" s="209"/>
      <c r="AG464" s="209"/>
    </row>
    <row r="465" spans="1:33" ht="12" customHeight="1" x14ac:dyDescent="0.25">
      <c r="A465" s="209"/>
      <c r="B465" s="209"/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  <c r="AA465" s="209"/>
      <c r="AB465" s="209"/>
      <c r="AC465" s="209"/>
      <c r="AD465" s="209"/>
      <c r="AE465" s="209"/>
      <c r="AF465" s="209"/>
      <c r="AG465" s="209"/>
    </row>
    <row r="466" spans="1:33" ht="12" customHeight="1" x14ac:dyDescent="0.25">
      <c r="A466" s="209"/>
      <c r="B466" s="209"/>
      <c r="C466" s="209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9"/>
      <c r="Y466" s="209"/>
      <c r="Z466" s="209"/>
      <c r="AA466" s="209"/>
      <c r="AB466" s="209"/>
      <c r="AC466" s="209"/>
      <c r="AD466" s="209"/>
      <c r="AE466" s="209"/>
      <c r="AF466" s="209"/>
      <c r="AG466" s="209"/>
    </row>
    <row r="467" spans="1:33" ht="12" customHeight="1" x14ac:dyDescent="0.25">
      <c r="A467" s="209"/>
      <c r="B467" s="209"/>
      <c r="C467" s="209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  <c r="S467" s="209"/>
      <c r="T467" s="209"/>
      <c r="U467" s="209"/>
      <c r="V467" s="209"/>
      <c r="W467" s="209"/>
      <c r="X467" s="209"/>
      <c r="Y467" s="209"/>
      <c r="Z467" s="209"/>
      <c r="AA467" s="209"/>
      <c r="AB467" s="209"/>
      <c r="AC467" s="209"/>
      <c r="AD467" s="209"/>
      <c r="AE467" s="209"/>
      <c r="AF467" s="209"/>
      <c r="AG467" s="209"/>
    </row>
    <row r="468" spans="1:33" ht="12" customHeight="1" x14ac:dyDescent="0.25">
      <c r="A468" s="209"/>
      <c r="B468" s="209"/>
      <c r="C468" s="209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  <c r="S468" s="209"/>
      <c r="T468" s="209"/>
      <c r="U468" s="209"/>
      <c r="V468" s="209"/>
      <c r="W468" s="209"/>
      <c r="X468" s="209"/>
      <c r="Y468" s="209"/>
      <c r="Z468" s="209"/>
      <c r="AA468" s="209"/>
      <c r="AB468" s="209"/>
      <c r="AC468" s="209"/>
      <c r="AD468" s="209"/>
      <c r="AE468" s="209"/>
      <c r="AF468" s="209"/>
      <c r="AG468" s="209"/>
    </row>
    <row r="469" spans="1:33" ht="12" customHeight="1" x14ac:dyDescent="0.25">
      <c r="A469" s="209"/>
      <c r="B469" s="209"/>
      <c r="C469" s="209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9"/>
      <c r="Y469" s="209"/>
      <c r="Z469" s="209"/>
      <c r="AA469" s="209"/>
      <c r="AB469" s="209"/>
      <c r="AC469" s="209"/>
      <c r="AD469" s="209"/>
      <c r="AE469" s="209"/>
      <c r="AF469" s="209"/>
      <c r="AG469" s="209"/>
    </row>
    <row r="470" spans="1:33" ht="12" customHeight="1" x14ac:dyDescent="0.25">
      <c r="A470" s="209"/>
      <c r="B470" s="209"/>
      <c r="C470" s="209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  <c r="S470" s="209"/>
      <c r="T470" s="209"/>
      <c r="U470" s="209"/>
      <c r="V470" s="209"/>
      <c r="W470" s="209"/>
      <c r="X470" s="209"/>
      <c r="Y470" s="209"/>
      <c r="Z470" s="209"/>
      <c r="AA470" s="209"/>
      <c r="AB470" s="209"/>
      <c r="AC470" s="209"/>
      <c r="AD470" s="209"/>
      <c r="AE470" s="209"/>
      <c r="AF470" s="209"/>
      <c r="AG470" s="209"/>
    </row>
    <row r="471" spans="1:33" ht="12" customHeight="1" x14ac:dyDescent="0.25">
      <c r="A471" s="209"/>
      <c r="B471" s="209"/>
      <c r="C471" s="209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  <c r="S471" s="209"/>
      <c r="T471" s="209"/>
      <c r="U471" s="209"/>
      <c r="V471" s="209"/>
      <c r="W471" s="209"/>
      <c r="X471" s="209"/>
      <c r="Y471" s="209"/>
      <c r="Z471" s="209"/>
      <c r="AA471" s="209"/>
      <c r="AB471" s="209"/>
      <c r="AC471" s="209"/>
      <c r="AD471" s="209"/>
      <c r="AE471" s="209"/>
      <c r="AF471" s="209"/>
      <c r="AG471" s="209"/>
    </row>
    <row r="472" spans="1:33" ht="12" customHeight="1" x14ac:dyDescent="0.25">
      <c r="A472" s="209"/>
      <c r="B472" s="209"/>
      <c r="C472" s="209"/>
      <c r="D472" s="209"/>
      <c r="E472" s="209"/>
      <c r="F472" s="209"/>
      <c r="G472" s="209"/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9"/>
      <c r="Y472" s="209"/>
      <c r="Z472" s="209"/>
      <c r="AA472" s="209"/>
      <c r="AB472" s="209"/>
      <c r="AC472" s="209"/>
      <c r="AD472" s="209"/>
      <c r="AE472" s="209"/>
      <c r="AF472" s="209"/>
      <c r="AG472" s="209"/>
    </row>
    <row r="473" spans="1:33" ht="12" customHeight="1" x14ac:dyDescent="0.25">
      <c r="A473" s="209"/>
      <c r="B473" s="209"/>
      <c r="C473" s="209"/>
      <c r="D473" s="209"/>
      <c r="E473" s="209"/>
      <c r="F473" s="209"/>
      <c r="G473" s="209"/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  <c r="S473" s="209"/>
      <c r="T473" s="209"/>
      <c r="U473" s="209"/>
      <c r="V473" s="209"/>
      <c r="W473" s="209"/>
      <c r="X473" s="209"/>
      <c r="Y473" s="209"/>
      <c r="Z473" s="209"/>
      <c r="AA473" s="209"/>
      <c r="AB473" s="209"/>
      <c r="AC473" s="209"/>
      <c r="AD473" s="209"/>
      <c r="AE473" s="209"/>
      <c r="AF473" s="209"/>
      <c r="AG473" s="209"/>
    </row>
    <row r="474" spans="1:33" ht="12" customHeight="1" x14ac:dyDescent="0.25">
      <c r="A474" s="209"/>
      <c r="B474" s="209"/>
      <c r="C474" s="209"/>
      <c r="D474" s="209"/>
      <c r="E474" s="209"/>
      <c r="F474" s="209"/>
      <c r="G474" s="209"/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  <c r="S474" s="209"/>
      <c r="T474" s="209"/>
      <c r="U474" s="209"/>
      <c r="V474" s="209"/>
      <c r="W474" s="209"/>
      <c r="X474" s="209"/>
      <c r="Y474" s="209"/>
      <c r="Z474" s="209"/>
      <c r="AA474" s="209"/>
      <c r="AB474" s="209"/>
      <c r="AC474" s="209"/>
      <c r="AD474" s="209"/>
      <c r="AE474" s="209"/>
      <c r="AF474" s="209"/>
      <c r="AG474" s="209"/>
    </row>
    <row r="475" spans="1:33" ht="12" customHeight="1" x14ac:dyDescent="0.25">
      <c r="A475" s="209"/>
      <c r="B475" s="209"/>
      <c r="C475" s="209"/>
      <c r="D475" s="209"/>
      <c r="E475" s="209"/>
      <c r="F475" s="209"/>
      <c r="G475" s="209"/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9"/>
      <c r="Y475" s="209"/>
      <c r="Z475" s="209"/>
      <c r="AA475" s="209"/>
      <c r="AB475" s="209"/>
      <c r="AC475" s="209"/>
      <c r="AD475" s="209"/>
      <c r="AE475" s="209"/>
      <c r="AF475" s="209"/>
      <c r="AG475" s="209"/>
    </row>
    <row r="476" spans="1:33" ht="12" customHeight="1" x14ac:dyDescent="0.25">
      <c r="A476" s="209"/>
      <c r="B476" s="209"/>
      <c r="C476" s="209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  <c r="S476" s="209"/>
      <c r="T476" s="209"/>
      <c r="U476" s="209"/>
      <c r="V476" s="209"/>
      <c r="W476" s="209"/>
      <c r="X476" s="209"/>
      <c r="Y476" s="209"/>
      <c r="Z476" s="209"/>
      <c r="AA476" s="209"/>
      <c r="AB476" s="209"/>
      <c r="AC476" s="209"/>
      <c r="AD476" s="209"/>
      <c r="AE476" s="209"/>
      <c r="AF476" s="209"/>
      <c r="AG476" s="209"/>
    </row>
    <row r="477" spans="1:33" ht="12" customHeight="1" x14ac:dyDescent="0.25">
      <c r="A477" s="209"/>
      <c r="B477" s="209"/>
      <c r="C477" s="209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  <c r="S477" s="209"/>
      <c r="T477" s="209"/>
      <c r="U477" s="209"/>
      <c r="V477" s="209"/>
      <c r="W477" s="209"/>
      <c r="X477" s="209"/>
      <c r="Y477" s="209"/>
      <c r="Z477" s="209"/>
      <c r="AA477" s="209"/>
      <c r="AB477" s="209"/>
      <c r="AC477" s="209"/>
      <c r="AD477" s="209"/>
      <c r="AE477" s="209"/>
      <c r="AF477" s="209"/>
      <c r="AG477" s="209"/>
    </row>
    <row r="478" spans="1:33" ht="12" customHeight="1" x14ac:dyDescent="0.25">
      <c r="A478" s="209"/>
      <c r="B478" s="209"/>
      <c r="C478" s="209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9"/>
      <c r="Y478" s="209"/>
      <c r="Z478" s="209"/>
      <c r="AA478" s="209"/>
      <c r="AB478" s="209"/>
      <c r="AC478" s="209"/>
      <c r="AD478" s="209"/>
      <c r="AE478" s="209"/>
      <c r="AF478" s="209"/>
      <c r="AG478" s="209"/>
    </row>
    <row r="479" spans="1:33" ht="12" customHeight="1" x14ac:dyDescent="0.25">
      <c r="A479" s="209"/>
      <c r="B479" s="209"/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  <c r="AA479" s="209"/>
      <c r="AB479" s="209"/>
      <c r="AC479" s="209"/>
      <c r="AD479" s="209"/>
      <c r="AE479" s="209"/>
      <c r="AF479" s="209"/>
      <c r="AG479" s="209"/>
    </row>
    <row r="480" spans="1:33" ht="12" customHeight="1" x14ac:dyDescent="0.25">
      <c r="A480" s="209"/>
      <c r="B480" s="209"/>
      <c r="C480" s="209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  <c r="S480" s="209"/>
      <c r="T480" s="209"/>
      <c r="U480" s="209"/>
      <c r="V480" s="209"/>
      <c r="W480" s="209"/>
      <c r="X480" s="209"/>
      <c r="Y480" s="209"/>
      <c r="Z480" s="209"/>
      <c r="AA480" s="209"/>
      <c r="AB480" s="209"/>
      <c r="AC480" s="209"/>
      <c r="AD480" s="209"/>
      <c r="AE480" s="209"/>
      <c r="AF480" s="209"/>
      <c r="AG480" s="209"/>
    </row>
    <row r="481" spans="1:33" ht="12" customHeight="1" x14ac:dyDescent="0.25">
      <c r="A481" s="209"/>
      <c r="B481" s="209"/>
      <c r="C481" s="209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9"/>
      <c r="Y481" s="209"/>
      <c r="Z481" s="209"/>
      <c r="AA481" s="209"/>
      <c r="AB481" s="209"/>
      <c r="AC481" s="209"/>
      <c r="AD481" s="209"/>
      <c r="AE481" s="209"/>
      <c r="AF481" s="209"/>
      <c r="AG481" s="209"/>
    </row>
    <row r="482" spans="1:33" ht="12" customHeight="1" x14ac:dyDescent="0.25">
      <c r="A482" s="209"/>
      <c r="B482" s="209"/>
      <c r="C482" s="209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  <c r="S482" s="209"/>
      <c r="T482" s="209"/>
      <c r="U482" s="209"/>
      <c r="V482" s="209"/>
      <c r="W482" s="209"/>
      <c r="X482" s="209"/>
      <c r="Y482" s="209"/>
      <c r="Z482" s="209"/>
      <c r="AA482" s="209"/>
      <c r="AB482" s="209"/>
      <c r="AC482" s="209"/>
      <c r="AD482" s="209"/>
      <c r="AE482" s="209"/>
      <c r="AF482" s="209"/>
      <c r="AG482" s="209"/>
    </row>
    <row r="483" spans="1:33" ht="12" customHeight="1" x14ac:dyDescent="0.25">
      <c r="A483" s="209"/>
      <c r="B483" s="209"/>
      <c r="C483" s="209"/>
      <c r="D483" s="209"/>
      <c r="E483" s="209"/>
      <c r="F483" s="209"/>
      <c r="G483" s="209"/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  <c r="S483" s="209"/>
      <c r="T483" s="209"/>
      <c r="U483" s="209"/>
      <c r="V483" s="209"/>
      <c r="W483" s="209"/>
      <c r="X483" s="209"/>
      <c r="Y483" s="209"/>
      <c r="Z483" s="209"/>
      <c r="AA483" s="209"/>
      <c r="AB483" s="209"/>
      <c r="AC483" s="209"/>
      <c r="AD483" s="209"/>
      <c r="AE483" s="209"/>
      <c r="AF483" s="209"/>
      <c r="AG483" s="209"/>
    </row>
    <row r="484" spans="1:33" ht="12" customHeight="1" x14ac:dyDescent="0.25">
      <c r="A484" s="209"/>
      <c r="B484" s="209"/>
      <c r="C484" s="209"/>
      <c r="D484" s="209"/>
      <c r="E484" s="209"/>
      <c r="F484" s="209"/>
      <c r="G484" s="209"/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9"/>
      <c r="Y484" s="209"/>
      <c r="Z484" s="209"/>
      <c r="AA484" s="209"/>
      <c r="AB484" s="209"/>
      <c r="AC484" s="209"/>
      <c r="AD484" s="209"/>
      <c r="AE484" s="209"/>
      <c r="AF484" s="209"/>
      <c r="AG484" s="209"/>
    </row>
    <row r="485" spans="1:33" ht="12" customHeight="1" x14ac:dyDescent="0.25">
      <c r="A485" s="209"/>
      <c r="B485" s="209"/>
      <c r="C485" s="209"/>
      <c r="D485" s="209"/>
      <c r="E485" s="209"/>
      <c r="F485" s="209"/>
      <c r="G485" s="209"/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  <c r="S485" s="209"/>
      <c r="T485" s="209"/>
      <c r="U485" s="209"/>
      <c r="V485" s="209"/>
      <c r="W485" s="209"/>
      <c r="X485" s="209"/>
      <c r="Y485" s="209"/>
      <c r="Z485" s="209"/>
      <c r="AA485" s="209"/>
      <c r="AB485" s="209"/>
      <c r="AC485" s="209"/>
      <c r="AD485" s="209"/>
      <c r="AE485" s="209"/>
      <c r="AF485" s="209"/>
      <c r="AG485" s="209"/>
    </row>
    <row r="486" spans="1:33" ht="12" customHeight="1" x14ac:dyDescent="0.25">
      <c r="A486" s="209"/>
      <c r="B486" s="209"/>
      <c r="C486" s="209"/>
      <c r="D486" s="209"/>
      <c r="E486" s="209"/>
      <c r="F486" s="209"/>
      <c r="G486" s="209"/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  <c r="S486" s="209"/>
      <c r="T486" s="209"/>
      <c r="U486" s="209"/>
      <c r="V486" s="209"/>
      <c r="W486" s="209"/>
      <c r="X486" s="209"/>
      <c r="Y486" s="209"/>
      <c r="Z486" s="209"/>
      <c r="AA486" s="209"/>
      <c r="AB486" s="209"/>
      <c r="AC486" s="209"/>
      <c r="AD486" s="209"/>
      <c r="AE486" s="209"/>
      <c r="AF486" s="209"/>
      <c r="AG486" s="209"/>
    </row>
    <row r="487" spans="1:33" ht="12" customHeight="1" x14ac:dyDescent="0.25">
      <c r="A487" s="209"/>
      <c r="B487" s="209"/>
      <c r="C487" s="209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9"/>
      <c r="Y487" s="209"/>
      <c r="Z487" s="209"/>
      <c r="AA487" s="209"/>
      <c r="AB487" s="209"/>
      <c r="AC487" s="209"/>
      <c r="AD487" s="209"/>
      <c r="AE487" s="209"/>
      <c r="AF487" s="209"/>
      <c r="AG487" s="209"/>
    </row>
    <row r="488" spans="1:33" ht="12" customHeight="1" x14ac:dyDescent="0.25">
      <c r="A488" s="209"/>
      <c r="B488" s="209"/>
      <c r="C488" s="209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  <c r="S488" s="209"/>
      <c r="T488" s="209"/>
      <c r="U488" s="209"/>
      <c r="V488" s="209"/>
      <c r="W488" s="209"/>
      <c r="X488" s="209"/>
      <c r="Y488" s="209"/>
      <c r="Z488" s="209"/>
      <c r="AA488" s="209"/>
      <c r="AB488" s="209"/>
      <c r="AC488" s="209"/>
      <c r="AD488" s="209"/>
      <c r="AE488" s="209"/>
      <c r="AF488" s="209"/>
      <c r="AG488" s="209"/>
    </row>
    <row r="489" spans="1:33" ht="12" customHeight="1" x14ac:dyDescent="0.25">
      <c r="A489" s="209"/>
      <c r="B489" s="209"/>
      <c r="C489" s="209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  <c r="S489" s="209"/>
      <c r="T489" s="209"/>
      <c r="U489" s="209"/>
      <c r="V489" s="209"/>
      <c r="W489" s="209"/>
      <c r="X489" s="209"/>
      <c r="Y489" s="209"/>
      <c r="Z489" s="209"/>
      <c r="AA489" s="209"/>
      <c r="AB489" s="209"/>
      <c r="AC489" s="209"/>
      <c r="AD489" s="209"/>
      <c r="AE489" s="209"/>
      <c r="AF489" s="209"/>
      <c r="AG489" s="209"/>
    </row>
    <row r="490" spans="1:33" ht="12" customHeight="1" x14ac:dyDescent="0.25">
      <c r="A490" s="209"/>
      <c r="B490" s="209"/>
      <c r="C490" s="209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9"/>
      <c r="Y490" s="209"/>
      <c r="Z490" s="209"/>
      <c r="AA490" s="209"/>
      <c r="AB490" s="209"/>
      <c r="AC490" s="209"/>
      <c r="AD490" s="209"/>
      <c r="AE490" s="209"/>
      <c r="AF490" s="209"/>
      <c r="AG490" s="209"/>
    </row>
    <row r="491" spans="1:33" ht="12" customHeight="1" x14ac:dyDescent="0.25">
      <c r="A491" s="209"/>
      <c r="B491" s="209"/>
      <c r="C491" s="209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  <c r="S491" s="209"/>
      <c r="T491" s="209"/>
      <c r="U491" s="209"/>
      <c r="V491" s="209"/>
      <c r="W491" s="209"/>
      <c r="X491" s="209"/>
      <c r="Y491" s="209"/>
      <c r="Z491" s="209"/>
      <c r="AA491" s="209"/>
      <c r="AB491" s="209"/>
      <c r="AC491" s="209"/>
      <c r="AD491" s="209"/>
      <c r="AE491" s="209"/>
      <c r="AF491" s="209"/>
      <c r="AG491" s="209"/>
    </row>
    <row r="492" spans="1:33" ht="12" customHeight="1" x14ac:dyDescent="0.25">
      <c r="A492" s="209"/>
      <c r="B492" s="209"/>
      <c r="C492" s="209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  <c r="S492" s="209"/>
      <c r="T492" s="209"/>
      <c r="U492" s="209"/>
      <c r="V492" s="209"/>
      <c r="W492" s="209"/>
      <c r="X492" s="209"/>
      <c r="Y492" s="209"/>
      <c r="Z492" s="209"/>
      <c r="AA492" s="209"/>
      <c r="AB492" s="209"/>
      <c r="AC492" s="209"/>
      <c r="AD492" s="209"/>
      <c r="AE492" s="209"/>
      <c r="AF492" s="209"/>
      <c r="AG492" s="209"/>
    </row>
    <row r="493" spans="1:33" ht="12" customHeight="1" x14ac:dyDescent="0.25">
      <c r="A493" s="209"/>
      <c r="B493" s="209"/>
      <c r="C493" s="209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9"/>
      <c r="Y493" s="209"/>
      <c r="Z493" s="209"/>
      <c r="AA493" s="209"/>
      <c r="AB493" s="209"/>
      <c r="AC493" s="209"/>
      <c r="AD493" s="209"/>
      <c r="AE493" s="209"/>
      <c r="AF493" s="209"/>
      <c r="AG493" s="209"/>
    </row>
    <row r="494" spans="1:33" ht="12" customHeight="1" x14ac:dyDescent="0.25">
      <c r="A494" s="209"/>
      <c r="B494" s="209"/>
      <c r="C494" s="209"/>
      <c r="D494" s="209"/>
      <c r="E494" s="209"/>
      <c r="F494" s="209"/>
      <c r="G494" s="209"/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  <c r="S494" s="209"/>
      <c r="T494" s="209"/>
      <c r="U494" s="209"/>
      <c r="V494" s="209"/>
      <c r="W494" s="209"/>
      <c r="X494" s="209"/>
      <c r="Y494" s="209"/>
      <c r="Z494" s="209"/>
      <c r="AA494" s="209"/>
      <c r="AB494" s="209"/>
      <c r="AC494" s="209"/>
      <c r="AD494" s="209"/>
      <c r="AE494" s="209"/>
      <c r="AF494" s="209"/>
      <c r="AG494" s="209"/>
    </row>
    <row r="495" spans="1:33" ht="12" customHeight="1" x14ac:dyDescent="0.25">
      <c r="A495" s="209"/>
      <c r="B495" s="209"/>
      <c r="C495" s="209"/>
      <c r="D495" s="209"/>
      <c r="E495" s="209"/>
      <c r="F495" s="209"/>
      <c r="G495" s="209"/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  <c r="S495" s="209"/>
      <c r="T495" s="209"/>
      <c r="U495" s="209"/>
      <c r="V495" s="209"/>
      <c r="W495" s="209"/>
      <c r="X495" s="209"/>
      <c r="Y495" s="209"/>
      <c r="Z495" s="209"/>
      <c r="AA495" s="209"/>
      <c r="AB495" s="209"/>
      <c r="AC495" s="209"/>
      <c r="AD495" s="209"/>
      <c r="AE495" s="209"/>
      <c r="AF495" s="209"/>
      <c r="AG495" s="209"/>
    </row>
    <row r="496" spans="1:33" ht="12" customHeight="1" x14ac:dyDescent="0.25">
      <c r="A496" s="209"/>
      <c r="B496" s="209"/>
      <c r="C496" s="209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  <c r="AA496" s="209"/>
      <c r="AB496" s="209"/>
      <c r="AC496" s="209"/>
      <c r="AD496" s="209"/>
      <c r="AE496" s="209"/>
      <c r="AF496" s="209"/>
      <c r="AG496" s="209"/>
    </row>
    <row r="497" spans="1:33" ht="12" customHeight="1" x14ac:dyDescent="0.25">
      <c r="A497" s="209"/>
      <c r="B497" s="209"/>
      <c r="C497" s="209"/>
      <c r="D497" s="209"/>
      <c r="E497" s="209"/>
      <c r="F497" s="209"/>
      <c r="G497" s="209"/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  <c r="S497" s="209"/>
      <c r="T497" s="209"/>
      <c r="U497" s="209"/>
      <c r="V497" s="209"/>
      <c r="W497" s="209"/>
      <c r="X497" s="209"/>
      <c r="Y497" s="209"/>
      <c r="Z497" s="209"/>
      <c r="AA497" s="209"/>
      <c r="AB497" s="209"/>
      <c r="AC497" s="209"/>
      <c r="AD497" s="209"/>
      <c r="AE497" s="209"/>
      <c r="AF497" s="209"/>
      <c r="AG497" s="209"/>
    </row>
    <row r="498" spans="1:33" ht="12" customHeight="1" x14ac:dyDescent="0.25">
      <c r="A498" s="209"/>
      <c r="B498" s="209"/>
      <c r="C498" s="209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  <c r="S498" s="209"/>
      <c r="T498" s="209"/>
      <c r="U498" s="209"/>
      <c r="V498" s="209"/>
      <c r="W498" s="209"/>
      <c r="X498" s="209"/>
      <c r="Y498" s="209"/>
      <c r="Z498" s="209"/>
      <c r="AA498" s="209"/>
      <c r="AB498" s="209"/>
      <c r="AC498" s="209"/>
      <c r="AD498" s="209"/>
      <c r="AE498" s="209"/>
      <c r="AF498" s="209"/>
      <c r="AG498" s="209"/>
    </row>
    <row r="499" spans="1:33" ht="12" customHeight="1" x14ac:dyDescent="0.25">
      <c r="A499" s="209"/>
      <c r="B499" s="209"/>
      <c r="C499" s="209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9"/>
      <c r="Y499" s="209"/>
      <c r="Z499" s="209"/>
      <c r="AA499" s="209"/>
      <c r="AB499" s="209"/>
      <c r="AC499" s="209"/>
      <c r="AD499" s="209"/>
      <c r="AE499" s="209"/>
      <c r="AF499" s="209"/>
      <c r="AG499" s="209"/>
    </row>
    <row r="500" spans="1:33" ht="12" customHeight="1" x14ac:dyDescent="0.25">
      <c r="A500" s="209"/>
      <c r="B500" s="209"/>
      <c r="C500" s="209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  <c r="S500" s="209"/>
      <c r="T500" s="209"/>
      <c r="U500" s="209"/>
      <c r="V500" s="209"/>
      <c r="W500" s="209"/>
      <c r="X500" s="209"/>
      <c r="Y500" s="209"/>
      <c r="Z500" s="209"/>
      <c r="AA500" s="209"/>
      <c r="AB500" s="209"/>
      <c r="AC500" s="209"/>
      <c r="AD500" s="209"/>
      <c r="AE500" s="209"/>
      <c r="AF500" s="209"/>
      <c r="AG500" s="209"/>
    </row>
    <row r="501" spans="1:33" ht="12" customHeight="1" x14ac:dyDescent="0.25">
      <c r="A501" s="209"/>
      <c r="B501" s="209"/>
      <c r="C501" s="209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  <c r="S501" s="209"/>
      <c r="T501" s="209"/>
      <c r="U501" s="209"/>
      <c r="V501" s="209"/>
      <c r="W501" s="209"/>
      <c r="X501" s="209"/>
      <c r="Y501" s="209"/>
      <c r="Z501" s="209"/>
      <c r="AA501" s="209"/>
      <c r="AB501" s="209"/>
      <c r="AC501" s="209"/>
      <c r="AD501" s="209"/>
      <c r="AE501" s="209"/>
      <c r="AF501" s="209"/>
      <c r="AG501" s="209"/>
    </row>
    <row r="502" spans="1:33" ht="12" customHeight="1" x14ac:dyDescent="0.25">
      <c r="A502" s="209"/>
      <c r="B502" s="209"/>
      <c r="C502" s="209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9"/>
      <c r="Y502" s="209"/>
      <c r="Z502" s="209"/>
      <c r="AA502" s="209"/>
      <c r="AB502" s="209"/>
      <c r="AC502" s="209"/>
      <c r="AD502" s="209"/>
      <c r="AE502" s="209"/>
      <c r="AF502" s="209"/>
      <c r="AG502" s="209"/>
    </row>
    <row r="503" spans="1:33" ht="12" customHeight="1" x14ac:dyDescent="0.25">
      <c r="A503" s="209"/>
      <c r="B503" s="209"/>
      <c r="C503" s="209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  <c r="S503" s="209"/>
      <c r="T503" s="209"/>
      <c r="U503" s="209"/>
      <c r="V503" s="209"/>
      <c r="W503" s="209"/>
      <c r="X503" s="209"/>
      <c r="Y503" s="209"/>
      <c r="Z503" s="209"/>
      <c r="AA503" s="209"/>
      <c r="AB503" s="209"/>
      <c r="AC503" s="209"/>
      <c r="AD503" s="209"/>
      <c r="AE503" s="209"/>
      <c r="AF503" s="209"/>
      <c r="AG503" s="209"/>
    </row>
    <row r="504" spans="1:33" ht="12" customHeight="1" x14ac:dyDescent="0.25">
      <c r="A504" s="209"/>
      <c r="B504" s="209"/>
      <c r="C504" s="209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  <c r="S504" s="209"/>
      <c r="T504" s="209"/>
      <c r="U504" s="209"/>
      <c r="V504" s="209"/>
      <c r="W504" s="209"/>
      <c r="X504" s="209"/>
      <c r="Y504" s="209"/>
      <c r="Z504" s="209"/>
      <c r="AA504" s="209"/>
      <c r="AB504" s="209"/>
      <c r="AC504" s="209"/>
      <c r="AD504" s="209"/>
      <c r="AE504" s="209"/>
      <c r="AF504" s="209"/>
      <c r="AG504" s="209"/>
    </row>
    <row r="505" spans="1:33" ht="12" customHeight="1" x14ac:dyDescent="0.25">
      <c r="A505" s="209"/>
      <c r="B505" s="209"/>
      <c r="C505" s="209"/>
      <c r="D505" s="209"/>
      <c r="E505" s="209"/>
      <c r="F505" s="209"/>
      <c r="G505" s="209"/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9"/>
      <c r="Y505" s="209"/>
      <c r="Z505" s="209"/>
      <c r="AA505" s="209"/>
      <c r="AB505" s="209"/>
      <c r="AC505" s="209"/>
      <c r="AD505" s="209"/>
      <c r="AE505" s="209"/>
      <c r="AF505" s="209"/>
      <c r="AG505" s="209"/>
    </row>
    <row r="506" spans="1:33" ht="12" customHeight="1" x14ac:dyDescent="0.25">
      <c r="A506" s="209"/>
      <c r="B506" s="209"/>
      <c r="C506" s="209"/>
      <c r="D506" s="209"/>
      <c r="E506" s="209"/>
      <c r="F506" s="209"/>
      <c r="G506" s="209"/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  <c r="S506" s="209"/>
      <c r="T506" s="209"/>
      <c r="U506" s="209"/>
      <c r="V506" s="209"/>
      <c r="W506" s="209"/>
      <c r="X506" s="209"/>
      <c r="Y506" s="209"/>
      <c r="Z506" s="209"/>
      <c r="AA506" s="209"/>
      <c r="AB506" s="209"/>
      <c r="AC506" s="209"/>
      <c r="AD506" s="209"/>
      <c r="AE506" s="209"/>
      <c r="AF506" s="209"/>
      <c r="AG506" s="209"/>
    </row>
    <row r="507" spans="1:33" ht="12" customHeight="1" x14ac:dyDescent="0.25">
      <c r="A507" s="209"/>
      <c r="B507" s="209"/>
      <c r="C507" s="209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  <c r="AA507" s="209"/>
      <c r="AB507" s="209"/>
      <c r="AC507" s="209"/>
      <c r="AD507" s="209"/>
      <c r="AE507" s="209"/>
      <c r="AF507" s="209"/>
      <c r="AG507" s="209"/>
    </row>
    <row r="508" spans="1:33" ht="12" customHeight="1" x14ac:dyDescent="0.25">
      <c r="A508" s="209"/>
      <c r="B508" s="209"/>
      <c r="C508" s="209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  <c r="AA508" s="209"/>
      <c r="AB508" s="209"/>
      <c r="AC508" s="209"/>
      <c r="AD508" s="209"/>
      <c r="AE508" s="209"/>
      <c r="AF508" s="209"/>
      <c r="AG508" s="209"/>
    </row>
    <row r="509" spans="1:33" ht="12" customHeight="1" x14ac:dyDescent="0.25">
      <c r="A509" s="209"/>
      <c r="B509" s="209"/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  <c r="AA509" s="209"/>
      <c r="AB509" s="209"/>
      <c r="AC509" s="209"/>
      <c r="AD509" s="209"/>
      <c r="AE509" s="209"/>
      <c r="AF509" s="209"/>
      <c r="AG509" s="209"/>
    </row>
    <row r="510" spans="1:33" ht="12" customHeight="1" x14ac:dyDescent="0.25">
      <c r="A510" s="209"/>
      <c r="B510" s="209"/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  <c r="AA510" s="209"/>
      <c r="AB510" s="209"/>
      <c r="AC510" s="209"/>
      <c r="AD510" s="209"/>
      <c r="AE510" s="209"/>
      <c r="AF510" s="209"/>
      <c r="AG510" s="209"/>
    </row>
    <row r="511" spans="1:33" ht="12" customHeight="1" x14ac:dyDescent="0.25">
      <c r="A511" s="209"/>
      <c r="B511" s="209"/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  <c r="AA511" s="209"/>
      <c r="AB511" s="209"/>
      <c r="AC511" s="209"/>
      <c r="AD511" s="209"/>
      <c r="AE511" s="209"/>
      <c r="AF511" s="209"/>
      <c r="AG511" s="209"/>
    </row>
    <row r="512" spans="1:33" ht="12" customHeight="1" x14ac:dyDescent="0.25">
      <c r="A512" s="209"/>
      <c r="B512" s="209"/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  <c r="AA512" s="209"/>
      <c r="AB512" s="209"/>
      <c r="AC512" s="209"/>
      <c r="AD512" s="209"/>
      <c r="AE512" s="209"/>
      <c r="AF512" s="209"/>
      <c r="AG512" s="209"/>
    </row>
    <row r="513" spans="1:33" ht="12" customHeight="1" x14ac:dyDescent="0.25">
      <c r="A513" s="209"/>
      <c r="B513" s="209"/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  <c r="AA513" s="209"/>
      <c r="AB513" s="209"/>
      <c r="AC513" s="209"/>
      <c r="AD513" s="209"/>
      <c r="AE513" s="209"/>
      <c r="AF513" s="209"/>
      <c r="AG513" s="209"/>
    </row>
    <row r="514" spans="1:33" ht="12" customHeight="1" x14ac:dyDescent="0.25">
      <c r="A514" s="209"/>
      <c r="B514" s="209"/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  <c r="AA514" s="209"/>
      <c r="AB514" s="209"/>
      <c r="AC514" s="209"/>
      <c r="AD514" s="209"/>
      <c r="AE514" s="209"/>
      <c r="AF514" s="209"/>
      <c r="AG514" s="209"/>
    </row>
    <row r="515" spans="1:33" ht="12" customHeight="1" x14ac:dyDescent="0.25">
      <c r="A515" s="209"/>
      <c r="B515" s="209"/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  <c r="AA515" s="209"/>
      <c r="AB515" s="209"/>
      <c r="AC515" s="209"/>
      <c r="AD515" s="209"/>
      <c r="AE515" s="209"/>
      <c r="AF515" s="209"/>
      <c r="AG515" s="209"/>
    </row>
    <row r="516" spans="1:33" ht="12" customHeight="1" x14ac:dyDescent="0.25">
      <c r="A516" s="209"/>
      <c r="B516" s="209"/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  <c r="AA516" s="209"/>
      <c r="AB516" s="209"/>
      <c r="AC516" s="209"/>
      <c r="AD516" s="209"/>
      <c r="AE516" s="209"/>
      <c r="AF516" s="209"/>
      <c r="AG516" s="209"/>
    </row>
    <row r="517" spans="1:33" ht="12" customHeight="1" x14ac:dyDescent="0.25">
      <c r="A517" s="209"/>
      <c r="B517" s="209"/>
      <c r="C517" s="209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  <c r="AA517" s="209"/>
      <c r="AB517" s="209"/>
      <c r="AC517" s="209"/>
      <c r="AD517" s="209"/>
      <c r="AE517" s="209"/>
      <c r="AF517" s="209"/>
      <c r="AG517" s="209"/>
    </row>
    <row r="518" spans="1:33" ht="12" customHeight="1" x14ac:dyDescent="0.25">
      <c r="A518" s="209"/>
      <c r="B518" s="209"/>
      <c r="C518" s="209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  <c r="AA518" s="209"/>
      <c r="AB518" s="209"/>
      <c r="AC518" s="209"/>
      <c r="AD518" s="209"/>
      <c r="AE518" s="209"/>
      <c r="AF518" s="209"/>
      <c r="AG518" s="209"/>
    </row>
    <row r="519" spans="1:33" ht="12" customHeight="1" x14ac:dyDescent="0.25">
      <c r="A519" s="209"/>
      <c r="B519" s="209"/>
      <c r="C519" s="209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  <c r="AA519" s="209"/>
      <c r="AB519" s="209"/>
      <c r="AC519" s="209"/>
      <c r="AD519" s="209"/>
      <c r="AE519" s="209"/>
      <c r="AF519" s="209"/>
      <c r="AG519" s="209"/>
    </row>
    <row r="520" spans="1:33" ht="12" customHeight="1" x14ac:dyDescent="0.25">
      <c r="A520" s="209"/>
      <c r="B520" s="209"/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  <c r="AA520" s="209"/>
      <c r="AB520" s="209"/>
      <c r="AC520" s="209"/>
      <c r="AD520" s="209"/>
      <c r="AE520" s="209"/>
      <c r="AF520" s="209"/>
      <c r="AG520" s="209"/>
    </row>
    <row r="521" spans="1:33" ht="12" customHeight="1" x14ac:dyDescent="0.25">
      <c r="A521" s="209"/>
      <c r="B521" s="209"/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  <c r="AA521" s="209"/>
      <c r="AB521" s="209"/>
      <c r="AC521" s="209"/>
      <c r="AD521" s="209"/>
      <c r="AE521" s="209"/>
      <c r="AF521" s="209"/>
      <c r="AG521" s="209"/>
    </row>
    <row r="522" spans="1:33" ht="12" customHeight="1" x14ac:dyDescent="0.25">
      <c r="A522" s="209"/>
      <c r="B522" s="209"/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  <c r="AA522" s="209"/>
      <c r="AB522" s="209"/>
      <c r="AC522" s="209"/>
      <c r="AD522" s="209"/>
      <c r="AE522" s="209"/>
      <c r="AF522" s="209"/>
      <c r="AG522" s="209"/>
    </row>
    <row r="523" spans="1:33" ht="12" customHeight="1" x14ac:dyDescent="0.25">
      <c r="A523" s="209"/>
      <c r="B523" s="209"/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  <c r="AA523" s="209"/>
      <c r="AB523" s="209"/>
      <c r="AC523" s="209"/>
      <c r="AD523" s="209"/>
      <c r="AE523" s="209"/>
      <c r="AF523" s="209"/>
      <c r="AG523" s="209"/>
    </row>
    <row r="524" spans="1:33" ht="12" customHeight="1" x14ac:dyDescent="0.25">
      <c r="A524" s="209"/>
      <c r="B524" s="209"/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  <c r="AA524" s="209"/>
      <c r="AB524" s="209"/>
      <c r="AC524" s="209"/>
      <c r="AD524" s="209"/>
      <c r="AE524" s="209"/>
      <c r="AF524" s="209"/>
      <c r="AG524" s="209"/>
    </row>
    <row r="525" spans="1:33" ht="12" customHeight="1" x14ac:dyDescent="0.25">
      <c r="A525" s="209"/>
      <c r="B525" s="209"/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  <c r="AA525" s="209"/>
      <c r="AB525" s="209"/>
      <c r="AC525" s="209"/>
      <c r="AD525" s="209"/>
      <c r="AE525" s="209"/>
      <c r="AF525" s="209"/>
      <c r="AG525" s="209"/>
    </row>
    <row r="526" spans="1:33" ht="12" customHeight="1" x14ac:dyDescent="0.25">
      <c r="A526" s="209"/>
      <c r="B526" s="209"/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  <c r="AA526" s="209"/>
      <c r="AB526" s="209"/>
      <c r="AC526" s="209"/>
      <c r="AD526" s="209"/>
      <c r="AE526" s="209"/>
      <c r="AF526" s="209"/>
      <c r="AG526" s="209"/>
    </row>
    <row r="527" spans="1:33" ht="12" customHeight="1" x14ac:dyDescent="0.25">
      <c r="A527" s="209"/>
      <c r="B527" s="209"/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  <c r="AA527" s="209"/>
      <c r="AB527" s="209"/>
      <c r="AC527" s="209"/>
      <c r="AD527" s="209"/>
      <c r="AE527" s="209"/>
      <c r="AF527" s="209"/>
      <c r="AG527" s="209"/>
    </row>
    <row r="528" spans="1:33" ht="12" customHeight="1" x14ac:dyDescent="0.25">
      <c r="A528" s="209"/>
      <c r="B528" s="209"/>
      <c r="C528" s="209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  <c r="AA528" s="209"/>
      <c r="AB528" s="209"/>
      <c r="AC528" s="209"/>
      <c r="AD528" s="209"/>
      <c r="AE528" s="209"/>
      <c r="AF528" s="209"/>
      <c r="AG528" s="209"/>
    </row>
    <row r="529" spans="1:33" ht="12" customHeight="1" x14ac:dyDescent="0.25">
      <c r="A529" s="209"/>
      <c r="B529" s="209"/>
      <c r="C529" s="209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  <c r="AA529" s="209"/>
      <c r="AB529" s="209"/>
      <c r="AC529" s="209"/>
      <c r="AD529" s="209"/>
      <c r="AE529" s="209"/>
      <c r="AF529" s="209"/>
      <c r="AG529" s="209"/>
    </row>
    <row r="530" spans="1:33" ht="12" customHeight="1" x14ac:dyDescent="0.25">
      <c r="A530" s="209"/>
      <c r="B530" s="209"/>
      <c r="C530" s="209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  <c r="AA530" s="209"/>
      <c r="AB530" s="209"/>
      <c r="AC530" s="209"/>
      <c r="AD530" s="209"/>
      <c r="AE530" s="209"/>
      <c r="AF530" s="209"/>
      <c r="AG530" s="209"/>
    </row>
    <row r="531" spans="1:33" ht="12" customHeight="1" x14ac:dyDescent="0.25">
      <c r="A531" s="209"/>
      <c r="B531" s="209"/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  <c r="AA531" s="209"/>
      <c r="AB531" s="209"/>
      <c r="AC531" s="209"/>
      <c r="AD531" s="209"/>
      <c r="AE531" s="209"/>
      <c r="AF531" s="209"/>
      <c r="AG531" s="209"/>
    </row>
    <row r="532" spans="1:33" ht="12" customHeight="1" x14ac:dyDescent="0.25">
      <c r="A532" s="209"/>
      <c r="B532" s="209"/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  <c r="AA532" s="209"/>
      <c r="AB532" s="209"/>
      <c r="AC532" s="209"/>
      <c r="AD532" s="209"/>
      <c r="AE532" s="209"/>
      <c r="AF532" s="209"/>
      <c r="AG532" s="209"/>
    </row>
    <row r="533" spans="1:33" ht="12" customHeight="1" x14ac:dyDescent="0.25">
      <c r="A533" s="209"/>
      <c r="B533" s="209"/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  <c r="AA533" s="209"/>
      <c r="AB533" s="209"/>
      <c r="AC533" s="209"/>
      <c r="AD533" s="209"/>
      <c r="AE533" s="209"/>
      <c r="AF533" s="209"/>
      <c r="AG533" s="209"/>
    </row>
    <row r="534" spans="1:33" ht="12" customHeight="1" x14ac:dyDescent="0.25">
      <c r="A534" s="209"/>
      <c r="B534" s="209"/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  <c r="AA534" s="209"/>
      <c r="AB534" s="209"/>
      <c r="AC534" s="209"/>
      <c r="AD534" s="209"/>
      <c r="AE534" s="209"/>
      <c r="AF534" s="209"/>
      <c r="AG534" s="209"/>
    </row>
    <row r="535" spans="1:33" ht="12" customHeight="1" x14ac:dyDescent="0.25">
      <c r="A535" s="209"/>
      <c r="B535" s="209"/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  <c r="AA535" s="209"/>
      <c r="AB535" s="209"/>
      <c r="AC535" s="209"/>
      <c r="AD535" s="209"/>
      <c r="AE535" s="209"/>
      <c r="AF535" s="209"/>
      <c r="AG535" s="209"/>
    </row>
    <row r="536" spans="1:33" ht="12" customHeight="1" x14ac:dyDescent="0.25">
      <c r="A536" s="209"/>
      <c r="B536" s="209"/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  <c r="AA536" s="209"/>
      <c r="AB536" s="209"/>
      <c r="AC536" s="209"/>
      <c r="AD536" s="209"/>
      <c r="AE536" s="209"/>
      <c r="AF536" s="209"/>
      <c r="AG536" s="209"/>
    </row>
    <row r="537" spans="1:33" ht="12" customHeight="1" x14ac:dyDescent="0.25">
      <c r="A537" s="209"/>
      <c r="B537" s="209"/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  <c r="AA537" s="209"/>
      <c r="AB537" s="209"/>
      <c r="AC537" s="209"/>
      <c r="AD537" s="209"/>
      <c r="AE537" s="209"/>
      <c r="AF537" s="209"/>
      <c r="AG537" s="209"/>
    </row>
    <row r="538" spans="1:33" ht="12" customHeight="1" x14ac:dyDescent="0.25">
      <c r="A538" s="209"/>
      <c r="B538" s="209"/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  <c r="AA538" s="209"/>
      <c r="AB538" s="209"/>
      <c r="AC538" s="209"/>
      <c r="AD538" s="209"/>
      <c r="AE538" s="209"/>
      <c r="AF538" s="209"/>
      <c r="AG538" s="209"/>
    </row>
    <row r="539" spans="1:33" ht="12" customHeight="1" x14ac:dyDescent="0.25">
      <c r="A539" s="209"/>
      <c r="B539" s="209"/>
      <c r="C539" s="209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  <c r="AA539" s="209"/>
      <c r="AB539" s="209"/>
      <c r="AC539" s="209"/>
      <c r="AD539" s="209"/>
      <c r="AE539" s="209"/>
      <c r="AF539" s="209"/>
      <c r="AG539" s="209"/>
    </row>
    <row r="540" spans="1:33" ht="12" customHeight="1" x14ac:dyDescent="0.25">
      <c r="A540" s="209"/>
      <c r="B540" s="209"/>
      <c r="C540" s="209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  <c r="AA540" s="209"/>
      <c r="AB540" s="209"/>
      <c r="AC540" s="209"/>
      <c r="AD540" s="209"/>
      <c r="AE540" s="209"/>
      <c r="AF540" s="209"/>
      <c r="AG540" s="209"/>
    </row>
    <row r="541" spans="1:33" ht="12" customHeight="1" x14ac:dyDescent="0.25">
      <c r="A541" s="209"/>
      <c r="B541" s="209"/>
      <c r="C541" s="209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  <c r="AA541" s="209"/>
      <c r="AB541" s="209"/>
      <c r="AC541" s="209"/>
      <c r="AD541" s="209"/>
      <c r="AE541" s="209"/>
      <c r="AF541" s="209"/>
      <c r="AG541" s="209"/>
    </row>
    <row r="542" spans="1:33" ht="12" customHeight="1" x14ac:dyDescent="0.25">
      <c r="A542" s="209"/>
      <c r="B542" s="209"/>
      <c r="C542" s="209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  <c r="AA542" s="209"/>
      <c r="AB542" s="209"/>
      <c r="AC542" s="209"/>
      <c r="AD542" s="209"/>
      <c r="AE542" s="209"/>
      <c r="AF542" s="209"/>
      <c r="AG542" s="209"/>
    </row>
    <row r="543" spans="1:33" ht="12" customHeight="1" x14ac:dyDescent="0.25">
      <c r="A543" s="209"/>
      <c r="B543" s="209"/>
      <c r="C543" s="209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  <c r="AA543" s="209"/>
      <c r="AB543" s="209"/>
      <c r="AC543" s="209"/>
      <c r="AD543" s="209"/>
      <c r="AE543" s="209"/>
      <c r="AF543" s="209"/>
      <c r="AG543" s="209"/>
    </row>
    <row r="544" spans="1:33" ht="12" customHeight="1" x14ac:dyDescent="0.25">
      <c r="A544" s="209"/>
      <c r="B544" s="209"/>
      <c r="C544" s="209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  <c r="AA544" s="209"/>
      <c r="AB544" s="209"/>
      <c r="AC544" s="209"/>
      <c r="AD544" s="209"/>
      <c r="AE544" s="209"/>
      <c r="AF544" s="209"/>
      <c r="AG544" s="209"/>
    </row>
    <row r="545" spans="1:33" ht="12" customHeight="1" x14ac:dyDescent="0.25">
      <c r="A545" s="209"/>
      <c r="B545" s="209"/>
      <c r="C545" s="209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  <c r="AA545" s="209"/>
      <c r="AB545" s="209"/>
      <c r="AC545" s="209"/>
      <c r="AD545" s="209"/>
      <c r="AE545" s="209"/>
      <c r="AF545" s="209"/>
      <c r="AG545" s="209"/>
    </row>
    <row r="546" spans="1:33" ht="12" customHeight="1" x14ac:dyDescent="0.25">
      <c r="A546" s="209"/>
      <c r="B546" s="209"/>
      <c r="C546" s="209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  <c r="AA546" s="209"/>
      <c r="AB546" s="209"/>
      <c r="AC546" s="209"/>
      <c r="AD546" s="209"/>
      <c r="AE546" s="209"/>
      <c r="AF546" s="209"/>
      <c r="AG546" s="209"/>
    </row>
    <row r="547" spans="1:33" ht="12" customHeight="1" x14ac:dyDescent="0.25">
      <c r="A547" s="209"/>
      <c r="B547" s="209"/>
      <c r="C547" s="209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  <c r="AA547" s="209"/>
      <c r="AB547" s="209"/>
      <c r="AC547" s="209"/>
      <c r="AD547" s="209"/>
      <c r="AE547" s="209"/>
      <c r="AF547" s="209"/>
      <c r="AG547" s="209"/>
    </row>
    <row r="548" spans="1:33" ht="12" customHeight="1" x14ac:dyDescent="0.25">
      <c r="A548" s="209"/>
      <c r="B548" s="209"/>
      <c r="C548" s="209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  <c r="AA548" s="209"/>
      <c r="AB548" s="209"/>
      <c r="AC548" s="209"/>
      <c r="AD548" s="209"/>
      <c r="AE548" s="209"/>
      <c r="AF548" s="209"/>
      <c r="AG548" s="209"/>
    </row>
    <row r="549" spans="1:33" ht="12" customHeight="1" x14ac:dyDescent="0.25">
      <c r="A549" s="209"/>
      <c r="B549" s="209"/>
      <c r="C549" s="209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  <c r="AA549" s="209"/>
      <c r="AB549" s="209"/>
      <c r="AC549" s="209"/>
      <c r="AD549" s="209"/>
      <c r="AE549" s="209"/>
      <c r="AF549" s="209"/>
      <c r="AG549" s="209"/>
    </row>
    <row r="550" spans="1:33" ht="12" customHeight="1" x14ac:dyDescent="0.25">
      <c r="A550" s="209"/>
      <c r="B550" s="209"/>
      <c r="C550" s="209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  <c r="AA550" s="209"/>
      <c r="AB550" s="209"/>
      <c r="AC550" s="209"/>
      <c r="AD550" s="209"/>
      <c r="AE550" s="209"/>
      <c r="AF550" s="209"/>
      <c r="AG550" s="209"/>
    </row>
    <row r="551" spans="1:33" ht="12" customHeight="1" x14ac:dyDescent="0.25">
      <c r="A551" s="209"/>
      <c r="B551" s="209"/>
      <c r="C551" s="209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  <c r="AA551" s="209"/>
      <c r="AB551" s="209"/>
      <c r="AC551" s="209"/>
      <c r="AD551" s="209"/>
      <c r="AE551" s="209"/>
      <c r="AF551" s="209"/>
      <c r="AG551" s="209"/>
    </row>
    <row r="552" spans="1:33" ht="12" customHeight="1" x14ac:dyDescent="0.25">
      <c r="A552" s="209"/>
      <c r="B552" s="209"/>
      <c r="C552" s="209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  <c r="AA552" s="209"/>
      <c r="AB552" s="209"/>
      <c r="AC552" s="209"/>
      <c r="AD552" s="209"/>
      <c r="AE552" s="209"/>
      <c r="AF552" s="209"/>
      <c r="AG552" s="209"/>
    </row>
    <row r="553" spans="1:33" ht="12" customHeight="1" x14ac:dyDescent="0.25">
      <c r="A553" s="209"/>
      <c r="B553" s="209"/>
      <c r="C553" s="209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  <c r="AA553" s="209"/>
      <c r="AB553" s="209"/>
      <c r="AC553" s="209"/>
      <c r="AD553" s="209"/>
      <c r="AE553" s="209"/>
      <c r="AF553" s="209"/>
      <c r="AG553" s="209"/>
    </row>
    <row r="554" spans="1:33" ht="12" customHeight="1" x14ac:dyDescent="0.25">
      <c r="A554" s="209"/>
      <c r="B554" s="209"/>
      <c r="C554" s="209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  <c r="AA554" s="209"/>
      <c r="AB554" s="209"/>
      <c r="AC554" s="209"/>
      <c r="AD554" s="209"/>
      <c r="AE554" s="209"/>
      <c r="AF554" s="209"/>
      <c r="AG554" s="209"/>
    </row>
    <row r="555" spans="1:33" ht="12" customHeight="1" x14ac:dyDescent="0.25">
      <c r="A555" s="209"/>
      <c r="B555" s="209"/>
      <c r="C555" s="209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  <c r="AA555" s="209"/>
      <c r="AB555" s="209"/>
      <c r="AC555" s="209"/>
      <c r="AD555" s="209"/>
      <c r="AE555" s="209"/>
      <c r="AF555" s="209"/>
      <c r="AG555" s="209"/>
    </row>
    <row r="556" spans="1:33" ht="12" customHeight="1" x14ac:dyDescent="0.25">
      <c r="A556" s="209"/>
      <c r="B556" s="209"/>
      <c r="C556" s="209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  <c r="AA556" s="209"/>
      <c r="AB556" s="209"/>
      <c r="AC556" s="209"/>
      <c r="AD556" s="209"/>
      <c r="AE556" s="209"/>
      <c r="AF556" s="209"/>
      <c r="AG556" s="209"/>
    </row>
    <row r="557" spans="1:33" ht="12" customHeight="1" x14ac:dyDescent="0.25">
      <c r="A557" s="209"/>
      <c r="B557" s="209"/>
      <c r="C557" s="209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  <c r="AA557" s="209"/>
      <c r="AB557" s="209"/>
      <c r="AC557" s="209"/>
      <c r="AD557" s="209"/>
      <c r="AE557" s="209"/>
      <c r="AF557" s="209"/>
      <c r="AG557" s="209"/>
    </row>
    <row r="558" spans="1:33" ht="12" customHeight="1" x14ac:dyDescent="0.25">
      <c r="A558" s="209"/>
      <c r="B558" s="209"/>
      <c r="C558" s="209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  <c r="AA558" s="209"/>
      <c r="AB558" s="209"/>
      <c r="AC558" s="209"/>
      <c r="AD558" s="209"/>
      <c r="AE558" s="209"/>
      <c r="AF558" s="209"/>
      <c r="AG558" s="209"/>
    </row>
    <row r="559" spans="1:33" ht="12" customHeight="1" x14ac:dyDescent="0.25">
      <c r="A559" s="209"/>
      <c r="B559" s="209"/>
      <c r="C559" s="209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  <c r="AA559" s="209"/>
      <c r="AB559" s="209"/>
      <c r="AC559" s="209"/>
      <c r="AD559" s="209"/>
      <c r="AE559" s="209"/>
      <c r="AF559" s="209"/>
      <c r="AG559" s="209"/>
    </row>
    <row r="560" spans="1:33" ht="12" customHeight="1" x14ac:dyDescent="0.25">
      <c r="A560" s="209"/>
      <c r="B560" s="209"/>
      <c r="C560" s="209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  <c r="AA560" s="209"/>
      <c r="AB560" s="209"/>
      <c r="AC560" s="209"/>
      <c r="AD560" s="209"/>
      <c r="AE560" s="209"/>
      <c r="AF560" s="209"/>
      <c r="AG560" s="209"/>
    </row>
    <row r="561" spans="1:33" ht="12" customHeight="1" x14ac:dyDescent="0.25">
      <c r="A561" s="209"/>
      <c r="B561" s="209"/>
      <c r="C561" s="209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  <c r="AA561" s="209"/>
      <c r="AB561" s="209"/>
      <c r="AC561" s="209"/>
      <c r="AD561" s="209"/>
      <c r="AE561" s="209"/>
      <c r="AF561" s="209"/>
      <c r="AG561" s="209"/>
    </row>
    <row r="562" spans="1:33" ht="12" customHeight="1" x14ac:dyDescent="0.25">
      <c r="A562" s="209"/>
      <c r="B562" s="209"/>
      <c r="C562" s="209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  <c r="AA562" s="209"/>
      <c r="AB562" s="209"/>
      <c r="AC562" s="209"/>
      <c r="AD562" s="209"/>
      <c r="AE562" s="209"/>
      <c r="AF562" s="209"/>
      <c r="AG562" s="209"/>
    </row>
    <row r="563" spans="1:33" ht="12" customHeight="1" x14ac:dyDescent="0.25">
      <c r="A563" s="209"/>
      <c r="B563" s="209"/>
      <c r="C563" s="209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  <c r="AA563" s="209"/>
      <c r="AB563" s="209"/>
      <c r="AC563" s="209"/>
      <c r="AD563" s="209"/>
      <c r="AE563" s="209"/>
      <c r="AF563" s="209"/>
      <c r="AG563" s="209"/>
    </row>
    <row r="564" spans="1:33" ht="12" customHeight="1" x14ac:dyDescent="0.25">
      <c r="A564" s="209"/>
      <c r="B564" s="209"/>
      <c r="C564" s="209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  <c r="AA564" s="209"/>
      <c r="AB564" s="209"/>
      <c r="AC564" s="209"/>
      <c r="AD564" s="209"/>
      <c r="AE564" s="209"/>
      <c r="AF564" s="209"/>
      <c r="AG564" s="209"/>
    </row>
    <row r="565" spans="1:33" ht="12" customHeight="1" x14ac:dyDescent="0.25">
      <c r="A565" s="209"/>
      <c r="B565" s="209"/>
      <c r="C565" s="209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  <c r="AA565" s="209"/>
      <c r="AB565" s="209"/>
      <c r="AC565" s="209"/>
      <c r="AD565" s="209"/>
      <c r="AE565" s="209"/>
      <c r="AF565" s="209"/>
      <c r="AG565" s="209"/>
    </row>
    <row r="566" spans="1:33" ht="12" customHeight="1" x14ac:dyDescent="0.25">
      <c r="A566" s="209"/>
      <c r="B566" s="209"/>
      <c r="C566" s="209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  <c r="AA566" s="209"/>
      <c r="AB566" s="209"/>
      <c r="AC566" s="209"/>
      <c r="AD566" s="209"/>
      <c r="AE566" s="209"/>
      <c r="AF566" s="209"/>
      <c r="AG566" s="209"/>
    </row>
    <row r="567" spans="1:33" ht="12" customHeight="1" x14ac:dyDescent="0.25">
      <c r="A567" s="209"/>
      <c r="B567" s="209"/>
      <c r="C567" s="209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  <c r="AA567" s="209"/>
      <c r="AB567" s="209"/>
      <c r="AC567" s="209"/>
      <c r="AD567" s="209"/>
      <c r="AE567" s="209"/>
      <c r="AF567" s="209"/>
      <c r="AG567" s="209"/>
    </row>
    <row r="568" spans="1:33" ht="12" customHeight="1" x14ac:dyDescent="0.25">
      <c r="A568" s="209"/>
      <c r="B568" s="209"/>
      <c r="C568" s="209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  <c r="AA568" s="209"/>
      <c r="AB568" s="209"/>
      <c r="AC568" s="209"/>
      <c r="AD568" s="209"/>
      <c r="AE568" s="209"/>
      <c r="AF568" s="209"/>
      <c r="AG568" s="209"/>
    </row>
    <row r="569" spans="1:33" ht="12" customHeight="1" x14ac:dyDescent="0.25">
      <c r="A569" s="209"/>
      <c r="B569" s="209"/>
      <c r="C569" s="209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  <c r="AA569" s="209"/>
      <c r="AB569" s="209"/>
      <c r="AC569" s="209"/>
      <c r="AD569" s="209"/>
      <c r="AE569" s="209"/>
      <c r="AF569" s="209"/>
      <c r="AG569" s="209"/>
    </row>
    <row r="570" spans="1:33" ht="12" customHeight="1" x14ac:dyDescent="0.25">
      <c r="A570" s="209"/>
      <c r="B570" s="209"/>
      <c r="C570" s="209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  <c r="AA570" s="209"/>
      <c r="AB570" s="209"/>
      <c r="AC570" s="209"/>
      <c r="AD570" s="209"/>
      <c r="AE570" s="209"/>
      <c r="AF570" s="209"/>
      <c r="AG570" s="209"/>
    </row>
    <row r="571" spans="1:33" ht="12" customHeight="1" x14ac:dyDescent="0.25">
      <c r="A571" s="209"/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  <c r="AB571" s="209"/>
      <c r="AC571" s="209"/>
      <c r="AD571" s="209"/>
      <c r="AE571" s="209"/>
      <c r="AF571" s="209"/>
      <c r="AG571" s="209"/>
    </row>
    <row r="572" spans="1:33" ht="12" customHeight="1" x14ac:dyDescent="0.25">
      <c r="A572" s="209"/>
      <c r="B572" s="209"/>
      <c r="C572" s="209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  <c r="AA572" s="209"/>
      <c r="AB572" s="209"/>
      <c r="AC572" s="209"/>
      <c r="AD572" s="209"/>
      <c r="AE572" s="209"/>
      <c r="AF572" s="209"/>
      <c r="AG572" s="209"/>
    </row>
    <row r="573" spans="1:33" ht="12" customHeight="1" x14ac:dyDescent="0.25">
      <c r="A573" s="209"/>
      <c r="B573" s="209"/>
      <c r="C573" s="209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  <c r="AA573" s="209"/>
      <c r="AB573" s="209"/>
      <c r="AC573" s="209"/>
      <c r="AD573" s="209"/>
      <c r="AE573" s="209"/>
      <c r="AF573" s="209"/>
      <c r="AG573" s="209"/>
    </row>
    <row r="574" spans="1:33" ht="12" customHeight="1" x14ac:dyDescent="0.25">
      <c r="A574" s="209"/>
      <c r="B574" s="209"/>
      <c r="C574" s="209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  <c r="AA574" s="209"/>
      <c r="AB574" s="209"/>
      <c r="AC574" s="209"/>
      <c r="AD574" s="209"/>
      <c r="AE574" s="209"/>
      <c r="AF574" s="209"/>
      <c r="AG574" s="209"/>
    </row>
    <row r="575" spans="1:33" ht="12" customHeight="1" x14ac:dyDescent="0.25">
      <c r="A575" s="209"/>
      <c r="B575" s="209"/>
      <c r="C575" s="209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  <c r="AA575" s="209"/>
      <c r="AB575" s="209"/>
      <c r="AC575" s="209"/>
      <c r="AD575" s="209"/>
      <c r="AE575" s="209"/>
      <c r="AF575" s="209"/>
      <c r="AG575" s="209"/>
    </row>
    <row r="576" spans="1:33" ht="12" customHeight="1" x14ac:dyDescent="0.25">
      <c r="A576" s="209"/>
      <c r="B576" s="209"/>
      <c r="C576" s="209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  <c r="AA576" s="209"/>
      <c r="AB576" s="209"/>
      <c r="AC576" s="209"/>
      <c r="AD576" s="209"/>
      <c r="AE576" s="209"/>
      <c r="AF576" s="209"/>
      <c r="AG576" s="209"/>
    </row>
    <row r="577" spans="1:33" ht="12" customHeight="1" x14ac:dyDescent="0.25">
      <c r="A577" s="209"/>
      <c r="B577" s="209"/>
      <c r="C577" s="209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  <c r="AA577" s="209"/>
      <c r="AB577" s="209"/>
      <c r="AC577" s="209"/>
      <c r="AD577" s="209"/>
      <c r="AE577" s="209"/>
      <c r="AF577" s="209"/>
      <c r="AG577" s="209"/>
    </row>
    <row r="578" spans="1:33" ht="12" customHeight="1" x14ac:dyDescent="0.25">
      <c r="A578" s="209"/>
      <c r="B578" s="209"/>
      <c r="C578" s="209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  <c r="AA578" s="209"/>
      <c r="AB578" s="209"/>
      <c r="AC578" s="209"/>
      <c r="AD578" s="209"/>
      <c r="AE578" s="209"/>
      <c r="AF578" s="209"/>
      <c r="AG578" s="209"/>
    </row>
    <row r="579" spans="1:33" ht="12" customHeight="1" x14ac:dyDescent="0.25">
      <c r="A579" s="209"/>
      <c r="B579" s="209"/>
      <c r="C579" s="209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  <c r="AA579" s="209"/>
      <c r="AB579" s="209"/>
      <c r="AC579" s="209"/>
      <c r="AD579" s="209"/>
      <c r="AE579" s="209"/>
      <c r="AF579" s="209"/>
      <c r="AG579" s="209"/>
    </row>
    <row r="580" spans="1:33" ht="12" customHeight="1" x14ac:dyDescent="0.25">
      <c r="A580" s="209"/>
      <c r="B580" s="209"/>
      <c r="C580" s="209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  <c r="AA580" s="209"/>
      <c r="AB580" s="209"/>
      <c r="AC580" s="209"/>
      <c r="AD580" s="209"/>
      <c r="AE580" s="209"/>
      <c r="AF580" s="209"/>
      <c r="AG580" s="209"/>
    </row>
    <row r="581" spans="1:33" ht="12" customHeight="1" x14ac:dyDescent="0.25">
      <c r="A581" s="209"/>
      <c r="B581" s="209"/>
      <c r="C581" s="209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  <c r="AA581" s="209"/>
      <c r="AB581" s="209"/>
      <c r="AC581" s="209"/>
      <c r="AD581" s="209"/>
      <c r="AE581" s="209"/>
      <c r="AF581" s="209"/>
      <c r="AG581" s="209"/>
    </row>
    <row r="582" spans="1:33" ht="12" customHeight="1" x14ac:dyDescent="0.25">
      <c r="A582" s="209"/>
      <c r="B582" s="209"/>
      <c r="C582" s="209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  <c r="AA582" s="209"/>
      <c r="AB582" s="209"/>
      <c r="AC582" s="209"/>
      <c r="AD582" s="209"/>
      <c r="AE582" s="209"/>
      <c r="AF582" s="209"/>
      <c r="AG582" s="209"/>
    </row>
    <row r="583" spans="1:33" ht="12" customHeight="1" x14ac:dyDescent="0.25">
      <c r="A583" s="209"/>
      <c r="B583" s="209"/>
      <c r="C583" s="209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  <c r="AA583" s="209"/>
      <c r="AB583" s="209"/>
      <c r="AC583" s="209"/>
      <c r="AD583" s="209"/>
      <c r="AE583" s="209"/>
      <c r="AF583" s="209"/>
      <c r="AG583" s="209"/>
    </row>
    <row r="584" spans="1:33" ht="12" customHeight="1" x14ac:dyDescent="0.25">
      <c r="A584" s="209"/>
      <c r="B584" s="209"/>
      <c r="C584" s="209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  <c r="AA584" s="209"/>
      <c r="AB584" s="209"/>
      <c r="AC584" s="209"/>
      <c r="AD584" s="209"/>
      <c r="AE584" s="209"/>
      <c r="AF584" s="209"/>
      <c r="AG584" s="209"/>
    </row>
    <row r="585" spans="1:33" ht="12" customHeight="1" x14ac:dyDescent="0.25">
      <c r="A585" s="209"/>
      <c r="B585" s="209"/>
      <c r="C585" s="209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  <c r="AA585" s="209"/>
      <c r="AB585" s="209"/>
      <c r="AC585" s="209"/>
      <c r="AD585" s="209"/>
      <c r="AE585" s="209"/>
      <c r="AF585" s="209"/>
      <c r="AG585" s="209"/>
    </row>
    <row r="586" spans="1:33" ht="12" customHeight="1" x14ac:dyDescent="0.25">
      <c r="A586" s="209"/>
      <c r="B586" s="209"/>
      <c r="C586" s="209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  <c r="AA586" s="209"/>
      <c r="AB586" s="209"/>
      <c r="AC586" s="209"/>
      <c r="AD586" s="209"/>
      <c r="AE586" s="209"/>
      <c r="AF586" s="209"/>
      <c r="AG586" s="209"/>
    </row>
    <row r="587" spans="1:33" ht="12" customHeight="1" x14ac:dyDescent="0.25">
      <c r="A587" s="209"/>
      <c r="B587" s="209"/>
      <c r="C587" s="209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  <c r="AA587" s="209"/>
      <c r="AB587" s="209"/>
      <c r="AC587" s="209"/>
      <c r="AD587" s="209"/>
      <c r="AE587" s="209"/>
      <c r="AF587" s="209"/>
      <c r="AG587" s="209"/>
    </row>
    <row r="588" spans="1:33" ht="12" customHeight="1" x14ac:dyDescent="0.25">
      <c r="A588" s="209"/>
      <c r="B588" s="209"/>
      <c r="C588" s="209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  <c r="AA588" s="209"/>
      <c r="AB588" s="209"/>
      <c r="AC588" s="209"/>
      <c r="AD588" s="209"/>
      <c r="AE588" s="209"/>
      <c r="AF588" s="209"/>
      <c r="AG588" s="209"/>
    </row>
    <row r="589" spans="1:33" ht="12" customHeight="1" x14ac:dyDescent="0.25">
      <c r="A589" s="209"/>
      <c r="B589" s="209"/>
      <c r="C589" s="209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  <c r="AA589" s="209"/>
      <c r="AB589" s="209"/>
      <c r="AC589" s="209"/>
      <c r="AD589" s="209"/>
      <c r="AE589" s="209"/>
      <c r="AF589" s="209"/>
      <c r="AG589" s="209"/>
    </row>
    <row r="590" spans="1:33" ht="12" customHeight="1" x14ac:dyDescent="0.25">
      <c r="A590" s="209"/>
      <c r="B590" s="209"/>
      <c r="C590" s="209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  <c r="AA590" s="209"/>
      <c r="AB590" s="209"/>
      <c r="AC590" s="209"/>
      <c r="AD590" s="209"/>
      <c r="AE590" s="209"/>
      <c r="AF590" s="209"/>
      <c r="AG590" s="209"/>
    </row>
    <row r="591" spans="1:33" ht="12" customHeight="1" x14ac:dyDescent="0.25">
      <c r="A591" s="209"/>
      <c r="B591" s="209"/>
      <c r="C591" s="209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  <c r="AA591" s="209"/>
      <c r="AB591" s="209"/>
      <c r="AC591" s="209"/>
      <c r="AD591" s="209"/>
      <c r="AE591" s="209"/>
      <c r="AF591" s="209"/>
      <c r="AG591" s="209"/>
    </row>
    <row r="592" spans="1:33" ht="12" customHeight="1" x14ac:dyDescent="0.25">
      <c r="A592" s="209"/>
      <c r="B592" s="209"/>
      <c r="C592" s="209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  <c r="AA592" s="209"/>
      <c r="AB592" s="209"/>
      <c r="AC592" s="209"/>
      <c r="AD592" s="209"/>
      <c r="AE592" s="209"/>
      <c r="AF592" s="209"/>
      <c r="AG592" s="209"/>
    </row>
    <row r="593" spans="1:33" ht="12" customHeight="1" x14ac:dyDescent="0.25">
      <c r="A593" s="209"/>
      <c r="B593" s="209"/>
      <c r="C593" s="209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  <c r="AA593" s="209"/>
      <c r="AB593" s="209"/>
      <c r="AC593" s="209"/>
      <c r="AD593" s="209"/>
      <c r="AE593" s="209"/>
      <c r="AF593" s="209"/>
      <c r="AG593" s="209"/>
    </row>
    <row r="594" spans="1:33" ht="12" customHeight="1" x14ac:dyDescent="0.25">
      <c r="A594" s="209"/>
      <c r="B594" s="209"/>
      <c r="C594" s="209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  <c r="AA594" s="209"/>
      <c r="AB594" s="209"/>
      <c r="AC594" s="209"/>
      <c r="AD594" s="209"/>
      <c r="AE594" s="209"/>
      <c r="AF594" s="209"/>
      <c r="AG594" s="209"/>
    </row>
    <row r="595" spans="1:33" ht="12" customHeight="1" x14ac:dyDescent="0.25">
      <c r="A595" s="209"/>
      <c r="B595" s="209"/>
      <c r="C595" s="209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  <c r="AA595" s="209"/>
      <c r="AB595" s="209"/>
      <c r="AC595" s="209"/>
      <c r="AD595" s="209"/>
      <c r="AE595" s="209"/>
      <c r="AF595" s="209"/>
      <c r="AG595" s="209"/>
    </row>
    <row r="596" spans="1:33" ht="12" customHeight="1" x14ac:dyDescent="0.25">
      <c r="A596" s="209"/>
      <c r="B596" s="209"/>
      <c r="C596" s="209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  <c r="AA596" s="209"/>
      <c r="AB596" s="209"/>
      <c r="AC596" s="209"/>
      <c r="AD596" s="209"/>
      <c r="AE596" s="209"/>
      <c r="AF596" s="209"/>
      <c r="AG596" s="209"/>
    </row>
    <row r="597" spans="1:33" ht="12" customHeight="1" x14ac:dyDescent="0.25">
      <c r="A597" s="209"/>
      <c r="B597" s="209"/>
      <c r="C597" s="209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  <c r="AA597" s="209"/>
      <c r="AB597" s="209"/>
      <c r="AC597" s="209"/>
      <c r="AD597" s="209"/>
      <c r="AE597" s="209"/>
      <c r="AF597" s="209"/>
      <c r="AG597" s="209"/>
    </row>
    <row r="598" spans="1:33" ht="12" customHeight="1" x14ac:dyDescent="0.25">
      <c r="A598" s="209"/>
      <c r="B598" s="209"/>
      <c r="C598" s="209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  <c r="AA598" s="209"/>
      <c r="AB598" s="209"/>
      <c r="AC598" s="209"/>
      <c r="AD598" s="209"/>
      <c r="AE598" s="209"/>
      <c r="AF598" s="209"/>
      <c r="AG598" s="209"/>
    </row>
    <row r="599" spans="1:33" ht="12" customHeight="1" x14ac:dyDescent="0.25">
      <c r="A599" s="209"/>
      <c r="B599" s="209"/>
      <c r="C599" s="209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  <c r="AA599" s="209"/>
      <c r="AB599" s="209"/>
      <c r="AC599" s="209"/>
      <c r="AD599" s="209"/>
      <c r="AE599" s="209"/>
      <c r="AF599" s="209"/>
      <c r="AG599" s="209"/>
    </row>
    <row r="600" spans="1:33" ht="12" customHeight="1" x14ac:dyDescent="0.25">
      <c r="A600" s="209"/>
      <c r="B600" s="209"/>
      <c r="C600" s="209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  <c r="AA600" s="209"/>
      <c r="AB600" s="209"/>
      <c r="AC600" s="209"/>
      <c r="AD600" s="209"/>
      <c r="AE600" s="209"/>
      <c r="AF600" s="209"/>
      <c r="AG600" s="209"/>
    </row>
    <row r="601" spans="1:33" ht="12" customHeight="1" x14ac:dyDescent="0.25">
      <c r="A601" s="209"/>
      <c r="B601" s="209"/>
      <c r="C601" s="209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  <c r="AA601" s="209"/>
      <c r="AB601" s="209"/>
      <c r="AC601" s="209"/>
      <c r="AD601" s="209"/>
      <c r="AE601" s="209"/>
      <c r="AF601" s="209"/>
      <c r="AG601" s="209"/>
    </row>
    <row r="602" spans="1:33" ht="12" customHeight="1" x14ac:dyDescent="0.25">
      <c r="A602" s="209"/>
      <c r="B602" s="209"/>
      <c r="C602" s="209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  <c r="AA602" s="209"/>
      <c r="AB602" s="209"/>
      <c r="AC602" s="209"/>
      <c r="AD602" s="209"/>
      <c r="AE602" s="209"/>
      <c r="AF602" s="209"/>
      <c r="AG602" s="209"/>
    </row>
    <row r="603" spans="1:33" ht="12" customHeight="1" x14ac:dyDescent="0.25">
      <c r="A603" s="209"/>
      <c r="B603" s="209"/>
      <c r="C603" s="209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  <c r="AA603" s="209"/>
      <c r="AB603" s="209"/>
      <c r="AC603" s="209"/>
      <c r="AD603" s="209"/>
      <c r="AE603" s="209"/>
      <c r="AF603" s="209"/>
      <c r="AG603" s="209"/>
    </row>
    <row r="604" spans="1:33" ht="12" customHeight="1" x14ac:dyDescent="0.25">
      <c r="A604" s="209"/>
      <c r="B604" s="209"/>
      <c r="C604" s="209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  <c r="AA604" s="209"/>
      <c r="AB604" s="209"/>
      <c r="AC604" s="209"/>
      <c r="AD604" s="209"/>
      <c r="AE604" s="209"/>
      <c r="AF604" s="209"/>
      <c r="AG604" s="209"/>
    </row>
    <row r="605" spans="1:33" ht="12" customHeight="1" x14ac:dyDescent="0.25">
      <c r="A605" s="209"/>
      <c r="B605" s="209"/>
      <c r="C605" s="209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  <c r="AA605" s="209"/>
      <c r="AB605" s="209"/>
      <c r="AC605" s="209"/>
      <c r="AD605" s="209"/>
      <c r="AE605" s="209"/>
      <c r="AF605" s="209"/>
      <c r="AG605" s="209"/>
    </row>
    <row r="606" spans="1:33" ht="12" customHeight="1" x14ac:dyDescent="0.25">
      <c r="A606" s="209"/>
      <c r="B606" s="209"/>
      <c r="C606" s="209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  <c r="AA606" s="209"/>
      <c r="AB606" s="209"/>
      <c r="AC606" s="209"/>
      <c r="AD606" s="209"/>
      <c r="AE606" s="209"/>
      <c r="AF606" s="209"/>
      <c r="AG606" s="209"/>
    </row>
    <row r="607" spans="1:33" ht="12" customHeight="1" x14ac:dyDescent="0.25">
      <c r="A607" s="209"/>
      <c r="B607" s="209"/>
      <c r="C607" s="209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  <c r="AA607" s="209"/>
      <c r="AB607" s="209"/>
      <c r="AC607" s="209"/>
      <c r="AD607" s="209"/>
      <c r="AE607" s="209"/>
      <c r="AF607" s="209"/>
      <c r="AG607" s="209"/>
    </row>
    <row r="608" spans="1:33" ht="12" customHeight="1" x14ac:dyDescent="0.25">
      <c r="A608" s="209"/>
      <c r="B608" s="209"/>
      <c r="C608" s="209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  <c r="AA608" s="209"/>
      <c r="AB608" s="209"/>
      <c r="AC608" s="209"/>
      <c r="AD608" s="209"/>
      <c r="AE608" s="209"/>
      <c r="AF608" s="209"/>
      <c r="AG608" s="209"/>
    </row>
    <row r="609" spans="1:33" ht="12" customHeight="1" x14ac:dyDescent="0.25">
      <c r="A609" s="209"/>
      <c r="B609" s="209"/>
      <c r="C609" s="209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  <c r="AA609" s="209"/>
      <c r="AB609" s="209"/>
      <c r="AC609" s="209"/>
      <c r="AD609" s="209"/>
      <c r="AE609" s="209"/>
      <c r="AF609" s="209"/>
      <c r="AG609" s="209"/>
    </row>
    <row r="610" spans="1:33" ht="12" customHeight="1" x14ac:dyDescent="0.25">
      <c r="A610" s="209"/>
      <c r="B610" s="209"/>
      <c r="C610" s="209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  <c r="AA610" s="209"/>
      <c r="AB610" s="209"/>
      <c r="AC610" s="209"/>
      <c r="AD610" s="209"/>
      <c r="AE610" s="209"/>
      <c r="AF610" s="209"/>
      <c r="AG610" s="209"/>
    </row>
    <row r="611" spans="1:33" ht="12" customHeight="1" x14ac:dyDescent="0.25">
      <c r="A611" s="209"/>
      <c r="B611" s="209"/>
      <c r="C611" s="209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  <c r="AA611" s="209"/>
      <c r="AB611" s="209"/>
      <c r="AC611" s="209"/>
      <c r="AD611" s="209"/>
      <c r="AE611" s="209"/>
      <c r="AF611" s="209"/>
      <c r="AG611" s="209"/>
    </row>
    <row r="612" spans="1:33" ht="12" customHeight="1" x14ac:dyDescent="0.25">
      <c r="A612" s="209"/>
      <c r="B612" s="209"/>
      <c r="C612" s="209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  <c r="AA612" s="209"/>
      <c r="AB612" s="209"/>
      <c r="AC612" s="209"/>
      <c r="AD612" s="209"/>
      <c r="AE612" s="209"/>
      <c r="AF612" s="209"/>
      <c r="AG612" s="209"/>
    </row>
    <row r="613" spans="1:33" ht="12" customHeight="1" x14ac:dyDescent="0.25">
      <c r="A613" s="209"/>
      <c r="B613" s="209"/>
      <c r="C613" s="209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  <c r="AA613" s="209"/>
      <c r="AB613" s="209"/>
      <c r="AC613" s="209"/>
      <c r="AD613" s="209"/>
      <c r="AE613" s="209"/>
      <c r="AF613" s="209"/>
      <c r="AG613" s="209"/>
    </row>
    <row r="614" spans="1:33" ht="12" customHeight="1" x14ac:dyDescent="0.25">
      <c r="A614" s="209"/>
      <c r="B614" s="209"/>
      <c r="C614" s="209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  <c r="AA614" s="209"/>
      <c r="AB614" s="209"/>
      <c r="AC614" s="209"/>
      <c r="AD614" s="209"/>
      <c r="AE614" s="209"/>
      <c r="AF614" s="209"/>
      <c r="AG614" s="209"/>
    </row>
    <row r="615" spans="1:33" ht="12" customHeight="1" x14ac:dyDescent="0.25">
      <c r="A615" s="209"/>
      <c r="B615" s="209"/>
      <c r="C615" s="209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  <c r="AA615" s="209"/>
      <c r="AB615" s="209"/>
      <c r="AC615" s="209"/>
      <c r="AD615" s="209"/>
      <c r="AE615" s="209"/>
      <c r="AF615" s="209"/>
      <c r="AG615" s="209"/>
    </row>
    <row r="616" spans="1:33" ht="12" customHeight="1" x14ac:dyDescent="0.25">
      <c r="A616" s="209"/>
      <c r="B616" s="209"/>
      <c r="C616" s="209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  <c r="AA616" s="209"/>
      <c r="AB616" s="209"/>
      <c r="AC616" s="209"/>
      <c r="AD616" s="209"/>
      <c r="AE616" s="209"/>
      <c r="AF616" s="209"/>
      <c r="AG616" s="209"/>
    </row>
    <row r="617" spans="1:33" ht="12" customHeight="1" x14ac:dyDescent="0.25">
      <c r="A617" s="209"/>
      <c r="B617" s="209"/>
      <c r="C617" s="209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  <c r="AA617" s="209"/>
      <c r="AB617" s="209"/>
      <c r="AC617" s="209"/>
      <c r="AD617" s="209"/>
      <c r="AE617" s="209"/>
      <c r="AF617" s="209"/>
      <c r="AG617" s="209"/>
    </row>
    <row r="618" spans="1:33" ht="12" customHeight="1" x14ac:dyDescent="0.25">
      <c r="A618" s="209"/>
      <c r="B618" s="209"/>
      <c r="C618" s="209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  <c r="AA618" s="209"/>
      <c r="AB618" s="209"/>
      <c r="AC618" s="209"/>
      <c r="AD618" s="209"/>
      <c r="AE618" s="209"/>
      <c r="AF618" s="209"/>
      <c r="AG618" s="209"/>
    </row>
    <row r="619" spans="1:33" ht="12" customHeight="1" x14ac:dyDescent="0.25">
      <c r="A619" s="209"/>
      <c r="B619" s="209"/>
      <c r="C619" s="209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  <c r="AA619" s="209"/>
      <c r="AB619" s="209"/>
      <c r="AC619" s="209"/>
      <c r="AD619" s="209"/>
      <c r="AE619" s="209"/>
      <c r="AF619" s="209"/>
      <c r="AG619" s="209"/>
    </row>
    <row r="620" spans="1:33" ht="12" customHeight="1" x14ac:dyDescent="0.25">
      <c r="A620" s="209"/>
      <c r="B620" s="209"/>
      <c r="C620" s="209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  <c r="AA620" s="209"/>
      <c r="AB620" s="209"/>
      <c r="AC620" s="209"/>
      <c r="AD620" s="209"/>
      <c r="AE620" s="209"/>
      <c r="AF620" s="209"/>
      <c r="AG620" s="209"/>
    </row>
    <row r="621" spans="1:33" ht="12" customHeight="1" x14ac:dyDescent="0.25">
      <c r="A621" s="209"/>
      <c r="B621" s="209"/>
      <c r="C621" s="209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  <c r="AA621" s="209"/>
      <c r="AB621" s="209"/>
      <c r="AC621" s="209"/>
      <c r="AD621" s="209"/>
      <c r="AE621" s="209"/>
      <c r="AF621" s="209"/>
      <c r="AG621" s="209"/>
    </row>
    <row r="622" spans="1:33" ht="12" customHeight="1" x14ac:dyDescent="0.25">
      <c r="A622" s="209"/>
      <c r="B622" s="209"/>
      <c r="C622" s="209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  <c r="AA622" s="209"/>
      <c r="AB622" s="209"/>
      <c r="AC622" s="209"/>
      <c r="AD622" s="209"/>
      <c r="AE622" s="209"/>
      <c r="AF622" s="209"/>
      <c r="AG622" s="209"/>
    </row>
    <row r="623" spans="1:33" ht="12" customHeight="1" x14ac:dyDescent="0.25">
      <c r="A623" s="209"/>
      <c r="B623" s="209"/>
      <c r="C623" s="209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  <c r="AA623" s="209"/>
      <c r="AB623" s="209"/>
      <c r="AC623" s="209"/>
      <c r="AD623" s="209"/>
      <c r="AE623" s="209"/>
      <c r="AF623" s="209"/>
      <c r="AG623" s="209"/>
    </row>
    <row r="624" spans="1:33" ht="12" customHeight="1" x14ac:dyDescent="0.25">
      <c r="A624" s="209"/>
      <c r="B624" s="209"/>
      <c r="C624" s="209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  <c r="AA624" s="209"/>
      <c r="AB624" s="209"/>
      <c r="AC624" s="209"/>
      <c r="AD624" s="209"/>
      <c r="AE624" s="209"/>
      <c r="AF624" s="209"/>
      <c r="AG624" s="209"/>
    </row>
    <row r="625" spans="1:33" ht="12" customHeight="1" x14ac:dyDescent="0.25">
      <c r="A625" s="209"/>
      <c r="B625" s="209"/>
      <c r="C625" s="209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  <c r="AA625" s="209"/>
      <c r="AB625" s="209"/>
      <c r="AC625" s="209"/>
      <c r="AD625" s="209"/>
      <c r="AE625" s="209"/>
      <c r="AF625" s="209"/>
      <c r="AG625" s="209"/>
    </row>
    <row r="626" spans="1:33" ht="12" customHeight="1" x14ac:dyDescent="0.25">
      <c r="A626" s="209"/>
      <c r="B626" s="209"/>
      <c r="C626" s="209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  <c r="AA626" s="209"/>
      <c r="AB626" s="209"/>
      <c r="AC626" s="209"/>
      <c r="AD626" s="209"/>
      <c r="AE626" s="209"/>
      <c r="AF626" s="209"/>
      <c r="AG626" s="209"/>
    </row>
    <row r="627" spans="1:33" ht="12" customHeight="1" x14ac:dyDescent="0.25">
      <c r="A627" s="209"/>
      <c r="B627" s="209"/>
      <c r="C627" s="209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  <c r="AA627" s="209"/>
      <c r="AB627" s="209"/>
      <c r="AC627" s="209"/>
      <c r="AD627" s="209"/>
      <c r="AE627" s="209"/>
      <c r="AF627" s="209"/>
      <c r="AG627" s="209"/>
    </row>
    <row r="628" spans="1:33" ht="12" customHeight="1" x14ac:dyDescent="0.25">
      <c r="A628" s="209"/>
      <c r="B628" s="209"/>
      <c r="C628" s="209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  <c r="AA628" s="209"/>
      <c r="AB628" s="209"/>
      <c r="AC628" s="209"/>
      <c r="AD628" s="209"/>
      <c r="AE628" s="209"/>
      <c r="AF628" s="209"/>
      <c r="AG628" s="209"/>
    </row>
    <row r="629" spans="1:33" ht="12" customHeight="1" x14ac:dyDescent="0.25">
      <c r="A629" s="209"/>
      <c r="B629" s="209"/>
      <c r="C629" s="209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  <c r="AA629" s="209"/>
      <c r="AB629" s="209"/>
      <c r="AC629" s="209"/>
      <c r="AD629" s="209"/>
      <c r="AE629" s="209"/>
      <c r="AF629" s="209"/>
      <c r="AG629" s="209"/>
    </row>
    <row r="630" spans="1:33" ht="12" customHeight="1" x14ac:dyDescent="0.25">
      <c r="A630" s="209"/>
      <c r="B630" s="209"/>
      <c r="C630" s="209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  <c r="AA630" s="209"/>
      <c r="AB630" s="209"/>
      <c r="AC630" s="209"/>
      <c r="AD630" s="209"/>
      <c r="AE630" s="209"/>
      <c r="AF630" s="209"/>
      <c r="AG630" s="209"/>
    </row>
    <row r="631" spans="1:33" ht="12" customHeight="1" x14ac:dyDescent="0.25">
      <c r="A631" s="209"/>
      <c r="B631" s="209"/>
      <c r="C631" s="209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  <c r="AA631" s="209"/>
      <c r="AB631" s="209"/>
      <c r="AC631" s="209"/>
      <c r="AD631" s="209"/>
      <c r="AE631" s="209"/>
      <c r="AF631" s="209"/>
      <c r="AG631" s="209"/>
    </row>
    <row r="632" spans="1:33" ht="12" customHeight="1" x14ac:dyDescent="0.25">
      <c r="A632" s="209"/>
      <c r="B632" s="209"/>
      <c r="C632" s="209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  <c r="AA632" s="209"/>
      <c r="AB632" s="209"/>
      <c r="AC632" s="209"/>
      <c r="AD632" s="209"/>
      <c r="AE632" s="209"/>
      <c r="AF632" s="209"/>
      <c r="AG632" s="209"/>
    </row>
    <row r="633" spans="1:33" ht="12" customHeight="1" x14ac:dyDescent="0.25">
      <c r="A633" s="209"/>
      <c r="B633" s="209"/>
      <c r="C633" s="209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  <c r="AA633" s="209"/>
      <c r="AB633" s="209"/>
      <c r="AC633" s="209"/>
      <c r="AD633" s="209"/>
      <c r="AE633" s="209"/>
      <c r="AF633" s="209"/>
      <c r="AG633" s="209"/>
    </row>
    <row r="634" spans="1:33" ht="12" customHeight="1" x14ac:dyDescent="0.25">
      <c r="A634" s="209"/>
      <c r="B634" s="209"/>
      <c r="C634" s="209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  <c r="AA634" s="209"/>
      <c r="AB634" s="209"/>
      <c r="AC634" s="209"/>
      <c r="AD634" s="209"/>
      <c r="AE634" s="209"/>
      <c r="AF634" s="209"/>
      <c r="AG634" s="209"/>
    </row>
    <row r="635" spans="1:33" ht="12" customHeight="1" x14ac:dyDescent="0.25">
      <c r="A635" s="209"/>
      <c r="B635" s="209"/>
      <c r="C635" s="209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  <c r="AA635" s="209"/>
      <c r="AB635" s="209"/>
      <c r="AC635" s="209"/>
      <c r="AD635" s="209"/>
      <c r="AE635" s="209"/>
      <c r="AF635" s="209"/>
      <c r="AG635" s="209"/>
    </row>
    <row r="636" spans="1:33" ht="12" customHeight="1" x14ac:dyDescent="0.25">
      <c r="A636" s="209"/>
      <c r="B636" s="209"/>
      <c r="C636" s="209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  <c r="AA636" s="209"/>
      <c r="AB636" s="209"/>
      <c r="AC636" s="209"/>
      <c r="AD636" s="209"/>
      <c r="AE636" s="209"/>
      <c r="AF636" s="209"/>
      <c r="AG636" s="209"/>
    </row>
    <row r="637" spans="1:33" ht="12" customHeight="1" x14ac:dyDescent="0.25">
      <c r="A637" s="209"/>
      <c r="B637" s="209"/>
      <c r="C637" s="209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  <c r="AA637" s="209"/>
      <c r="AB637" s="209"/>
      <c r="AC637" s="209"/>
      <c r="AD637" s="209"/>
      <c r="AE637" s="209"/>
      <c r="AF637" s="209"/>
      <c r="AG637" s="209"/>
    </row>
    <row r="638" spans="1:33" ht="12" customHeight="1" x14ac:dyDescent="0.25">
      <c r="A638" s="209"/>
      <c r="B638" s="209"/>
      <c r="C638" s="209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  <c r="AA638" s="209"/>
      <c r="AB638" s="209"/>
      <c r="AC638" s="209"/>
      <c r="AD638" s="209"/>
      <c r="AE638" s="209"/>
      <c r="AF638" s="209"/>
      <c r="AG638" s="209"/>
    </row>
    <row r="639" spans="1:33" ht="12" customHeight="1" x14ac:dyDescent="0.25">
      <c r="A639" s="209"/>
      <c r="B639" s="209"/>
      <c r="C639" s="209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  <c r="AA639" s="209"/>
      <c r="AB639" s="209"/>
      <c r="AC639" s="209"/>
      <c r="AD639" s="209"/>
      <c r="AE639" s="209"/>
      <c r="AF639" s="209"/>
      <c r="AG639" s="209"/>
    </row>
    <row r="640" spans="1:33" ht="12" customHeight="1" x14ac:dyDescent="0.25">
      <c r="A640" s="209"/>
      <c r="B640" s="209"/>
      <c r="C640" s="209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  <c r="AA640" s="209"/>
      <c r="AB640" s="209"/>
      <c r="AC640" s="209"/>
      <c r="AD640" s="209"/>
      <c r="AE640" s="209"/>
      <c r="AF640" s="209"/>
      <c r="AG640" s="209"/>
    </row>
    <row r="641" spans="1:33" ht="12" customHeight="1" x14ac:dyDescent="0.25">
      <c r="A641" s="209"/>
      <c r="B641" s="209"/>
      <c r="C641" s="209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  <c r="AA641" s="209"/>
      <c r="AB641" s="209"/>
      <c r="AC641" s="209"/>
      <c r="AD641" s="209"/>
      <c r="AE641" s="209"/>
      <c r="AF641" s="209"/>
      <c r="AG641" s="209"/>
    </row>
    <row r="642" spans="1:33" ht="12" customHeight="1" x14ac:dyDescent="0.25">
      <c r="A642" s="209"/>
      <c r="B642" s="209"/>
      <c r="C642" s="209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  <c r="AA642" s="209"/>
      <c r="AB642" s="209"/>
      <c r="AC642" s="209"/>
      <c r="AD642" s="209"/>
      <c r="AE642" s="209"/>
      <c r="AF642" s="209"/>
      <c r="AG642" s="209"/>
    </row>
    <row r="643" spans="1:33" ht="12" customHeight="1" x14ac:dyDescent="0.25">
      <c r="A643" s="209"/>
      <c r="B643" s="209"/>
      <c r="C643" s="209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  <c r="AA643" s="209"/>
      <c r="AB643" s="209"/>
      <c r="AC643" s="209"/>
      <c r="AD643" s="209"/>
      <c r="AE643" s="209"/>
      <c r="AF643" s="209"/>
      <c r="AG643" s="209"/>
    </row>
    <row r="644" spans="1:33" ht="12" customHeight="1" x14ac:dyDescent="0.25">
      <c r="A644" s="209"/>
      <c r="B644" s="209"/>
      <c r="C644" s="209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  <c r="AA644" s="209"/>
      <c r="AB644" s="209"/>
      <c r="AC644" s="209"/>
      <c r="AD644" s="209"/>
      <c r="AE644" s="209"/>
      <c r="AF644" s="209"/>
      <c r="AG644" s="209"/>
    </row>
    <row r="645" spans="1:33" ht="12" customHeight="1" x14ac:dyDescent="0.25">
      <c r="A645" s="209"/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  <c r="AA645" s="209"/>
      <c r="AB645" s="209"/>
      <c r="AC645" s="209"/>
      <c r="AD645" s="209"/>
      <c r="AE645" s="209"/>
      <c r="AF645" s="209"/>
      <c r="AG645" s="209"/>
    </row>
    <row r="646" spans="1:33" ht="12" customHeight="1" x14ac:dyDescent="0.25">
      <c r="A646" s="209"/>
      <c r="B646" s="209"/>
      <c r="C646" s="209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  <c r="AA646" s="209"/>
      <c r="AB646" s="209"/>
      <c r="AC646" s="209"/>
      <c r="AD646" s="209"/>
      <c r="AE646" s="209"/>
      <c r="AF646" s="209"/>
      <c r="AG646" s="209"/>
    </row>
    <row r="647" spans="1:33" ht="12" customHeight="1" x14ac:dyDescent="0.25">
      <c r="A647" s="209"/>
      <c r="B647" s="209"/>
      <c r="C647" s="209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  <c r="AA647" s="209"/>
      <c r="AB647" s="209"/>
      <c r="AC647" s="209"/>
      <c r="AD647" s="209"/>
      <c r="AE647" s="209"/>
      <c r="AF647" s="209"/>
      <c r="AG647" s="209"/>
    </row>
    <row r="648" spans="1:33" ht="12" customHeight="1" x14ac:dyDescent="0.25">
      <c r="A648" s="209"/>
      <c r="B648" s="209"/>
      <c r="C648" s="209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  <c r="AA648" s="209"/>
      <c r="AB648" s="209"/>
      <c r="AC648" s="209"/>
      <c r="AD648" s="209"/>
      <c r="AE648" s="209"/>
      <c r="AF648" s="209"/>
      <c r="AG648" s="209"/>
    </row>
    <row r="649" spans="1:33" ht="12" customHeight="1" x14ac:dyDescent="0.25">
      <c r="A649" s="209"/>
      <c r="B649" s="209"/>
      <c r="C649" s="209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  <c r="AA649" s="209"/>
      <c r="AB649" s="209"/>
      <c r="AC649" s="209"/>
      <c r="AD649" s="209"/>
      <c r="AE649" s="209"/>
      <c r="AF649" s="209"/>
      <c r="AG649" s="209"/>
    </row>
    <row r="650" spans="1:33" ht="12" customHeight="1" x14ac:dyDescent="0.25">
      <c r="A650" s="209"/>
      <c r="B650" s="209"/>
      <c r="C650" s="209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  <c r="AA650" s="209"/>
      <c r="AB650" s="209"/>
      <c r="AC650" s="209"/>
      <c r="AD650" s="209"/>
      <c r="AE650" s="209"/>
      <c r="AF650" s="209"/>
      <c r="AG650" s="209"/>
    </row>
    <row r="651" spans="1:33" ht="12" customHeight="1" x14ac:dyDescent="0.25">
      <c r="A651" s="209"/>
      <c r="B651" s="209"/>
      <c r="C651" s="209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  <c r="AA651" s="209"/>
      <c r="AB651" s="209"/>
      <c r="AC651" s="209"/>
      <c r="AD651" s="209"/>
      <c r="AE651" s="209"/>
      <c r="AF651" s="209"/>
      <c r="AG651" s="209"/>
    </row>
    <row r="652" spans="1:33" ht="12" customHeight="1" x14ac:dyDescent="0.25">
      <c r="A652" s="209"/>
      <c r="B652" s="209"/>
      <c r="C652" s="209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  <c r="AA652" s="209"/>
      <c r="AB652" s="209"/>
      <c r="AC652" s="209"/>
      <c r="AD652" s="209"/>
      <c r="AE652" s="209"/>
      <c r="AF652" s="209"/>
      <c r="AG652" s="209"/>
    </row>
    <row r="653" spans="1:33" ht="12" customHeight="1" x14ac:dyDescent="0.25">
      <c r="A653" s="209"/>
      <c r="B653" s="209"/>
      <c r="C653" s="209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  <c r="AA653" s="209"/>
      <c r="AB653" s="209"/>
      <c r="AC653" s="209"/>
      <c r="AD653" s="209"/>
      <c r="AE653" s="209"/>
      <c r="AF653" s="209"/>
      <c r="AG653" s="209"/>
    </row>
    <row r="654" spans="1:33" ht="12" customHeight="1" x14ac:dyDescent="0.25">
      <c r="A654" s="209"/>
      <c r="B654" s="209"/>
      <c r="C654" s="209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  <c r="AA654" s="209"/>
      <c r="AB654" s="209"/>
      <c r="AC654" s="209"/>
      <c r="AD654" s="209"/>
      <c r="AE654" s="209"/>
      <c r="AF654" s="209"/>
      <c r="AG654" s="209"/>
    </row>
    <row r="655" spans="1:33" ht="12" customHeight="1" x14ac:dyDescent="0.25">
      <c r="A655" s="209"/>
      <c r="B655" s="209"/>
      <c r="C655" s="209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  <c r="AA655" s="209"/>
      <c r="AB655" s="209"/>
      <c r="AC655" s="209"/>
      <c r="AD655" s="209"/>
      <c r="AE655" s="209"/>
      <c r="AF655" s="209"/>
      <c r="AG655" s="209"/>
    </row>
    <row r="656" spans="1:33" ht="12" customHeight="1" x14ac:dyDescent="0.25">
      <c r="A656" s="209"/>
      <c r="B656" s="209"/>
      <c r="C656" s="209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  <c r="AA656" s="209"/>
      <c r="AB656" s="209"/>
      <c r="AC656" s="209"/>
      <c r="AD656" s="209"/>
      <c r="AE656" s="209"/>
      <c r="AF656" s="209"/>
      <c r="AG656" s="209"/>
    </row>
    <row r="657" spans="1:33" ht="12" customHeight="1" x14ac:dyDescent="0.25">
      <c r="A657" s="209"/>
      <c r="B657" s="209"/>
      <c r="C657" s="209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  <c r="AA657" s="209"/>
      <c r="AB657" s="209"/>
      <c r="AC657" s="209"/>
      <c r="AD657" s="209"/>
      <c r="AE657" s="209"/>
      <c r="AF657" s="209"/>
      <c r="AG657" s="209"/>
    </row>
    <row r="658" spans="1:33" ht="12" customHeight="1" x14ac:dyDescent="0.25">
      <c r="A658" s="209"/>
      <c r="B658" s="209"/>
      <c r="C658" s="209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  <c r="AA658" s="209"/>
      <c r="AB658" s="209"/>
      <c r="AC658" s="209"/>
      <c r="AD658" s="209"/>
      <c r="AE658" s="209"/>
      <c r="AF658" s="209"/>
      <c r="AG658" s="209"/>
    </row>
    <row r="659" spans="1:33" ht="12" customHeight="1" x14ac:dyDescent="0.25">
      <c r="A659" s="209"/>
      <c r="B659" s="209"/>
      <c r="C659" s="209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  <c r="AA659" s="209"/>
      <c r="AB659" s="209"/>
      <c r="AC659" s="209"/>
      <c r="AD659" s="209"/>
      <c r="AE659" s="209"/>
      <c r="AF659" s="209"/>
      <c r="AG659" s="209"/>
    </row>
    <row r="660" spans="1:33" ht="12" customHeight="1" x14ac:dyDescent="0.25">
      <c r="A660" s="209"/>
      <c r="B660" s="209"/>
      <c r="C660" s="209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  <c r="AA660" s="209"/>
      <c r="AB660" s="209"/>
      <c r="AC660" s="209"/>
      <c r="AD660" s="209"/>
      <c r="AE660" s="209"/>
      <c r="AF660" s="209"/>
      <c r="AG660" s="209"/>
    </row>
    <row r="661" spans="1:33" ht="12" customHeight="1" x14ac:dyDescent="0.25">
      <c r="A661" s="209"/>
      <c r="B661" s="209"/>
      <c r="C661" s="209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  <c r="AA661" s="209"/>
      <c r="AB661" s="209"/>
      <c r="AC661" s="209"/>
      <c r="AD661" s="209"/>
      <c r="AE661" s="209"/>
      <c r="AF661" s="209"/>
      <c r="AG661" s="209"/>
    </row>
    <row r="662" spans="1:33" ht="12" customHeight="1" x14ac:dyDescent="0.25">
      <c r="A662" s="209"/>
      <c r="B662" s="209"/>
      <c r="C662" s="209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  <c r="AA662" s="209"/>
      <c r="AB662" s="209"/>
      <c r="AC662" s="209"/>
      <c r="AD662" s="209"/>
      <c r="AE662" s="209"/>
      <c r="AF662" s="209"/>
      <c r="AG662" s="209"/>
    </row>
    <row r="663" spans="1:33" ht="12" customHeight="1" x14ac:dyDescent="0.25">
      <c r="A663" s="209"/>
      <c r="B663" s="209"/>
      <c r="C663" s="209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  <c r="AA663" s="209"/>
      <c r="AB663" s="209"/>
      <c r="AC663" s="209"/>
      <c r="AD663" s="209"/>
      <c r="AE663" s="209"/>
      <c r="AF663" s="209"/>
      <c r="AG663" s="209"/>
    </row>
    <row r="664" spans="1:33" ht="12" customHeight="1" x14ac:dyDescent="0.25">
      <c r="A664" s="209"/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  <c r="AA664" s="209"/>
      <c r="AB664" s="209"/>
      <c r="AC664" s="209"/>
      <c r="AD664" s="209"/>
      <c r="AE664" s="209"/>
      <c r="AF664" s="209"/>
      <c r="AG664" s="209"/>
    </row>
    <row r="665" spans="1:33" ht="12" customHeight="1" x14ac:dyDescent="0.25">
      <c r="A665" s="209"/>
      <c r="B665" s="209"/>
      <c r="C665" s="209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  <c r="AA665" s="209"/>
      <c r="AB665" s="209"/>
      <c r="AC665" s="209"/>
      <c r="AD665" s="209"/>
      <c r="AE665" s="209"/>
      <c r="AF665" s="209"/>
      <c r="AG665" s="209"/>
    </row>
    <row r="666" spans="1:33" ht="12" customHeight="1" x14ac:dyDescent="0.25">
      <c r="A666" s="209"/>
      <c r="B666" s="209"/>
      <c r="C666" s="209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  <c r="AA666" s="209"/>
      <c r="AB666" s="209"/>
      <c r="AC666" s="209"/>
      <c r="AD666" s="209"/>
      <c r="AE666" s="209"/>
      <c r="AF666" s="209"/>
      <c r="AG666" s="209"/>
    </row>
    <row r="667" spans="1:33" ht="12" customHeight="1" x14ac:dyDescent="0.25">
      <c r="A667" s="209"/>
      <c r="B667" s="209"/>
      <c r="C667" s="209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  <c r="AA667" s="209"/>
      <c r="AB667" s="209"/>
      <c r="AC667" s="209"/>
      <c r="AD667" s="209"/>
      <c r="AE667" s="209"/>
      <c r="AF667" s="209"/>
      <c r="AG667" s="209"/>
    </row>
    <row r="668" spans="1:33" ht="12" customHeight="1" x14ac:dyDescent="0.25">
      <c r="A668" s="209"/>
      <c r="B668" s="209"/>
      <c r="C668" s="209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  <c r="AA668" s="209"/>
      <c r="AB668" s="209"/>
      <c r="AC668" s="209"/>
      <c r="AD668" s="209"/>
      <c r="AE668" s="209"/>
      <c r="AF668" s="209"/>
      <c r="AG668" s="209"/>
    </row>
    <row r="669" spans="1:33" ht="12" customHeight="1" x14ac:dyDescent="0.25">
      <c r="A669" s="209"/>
      <c r="B669" s="209"/>
      <c r="C669" s="209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  <c r="AA669" s="209"/>
      <c r="AB669" s="209"/>
      <c r="AC669" s="209"/>
      <c r="AD669" s="209"/>
      <c r="AE669" s="209"/>
      <c r="AF669" s="209"/>
      <c r="AG669" s="209"/>
    </row>
    <row r="670" spans="1:33" ht="12" customHeight="1" x14ac:dyDescent="0.25">
      <c r="A670" s="209"/>
      <c r="B670" s="209"/>
      <c r="C670" s="209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  <c r="AA670" s="209"/>
      <c r="AB670" s="209"/>
      <c r="AC670" s="209"/>
      <c r="AD670" s="209"/>
      <c r="AE670" s="209"/>
      <c r="AF670" s="209"/>
      <c r="AG670" s="209"/>
    </row>
    <row r="671" spans="1:33" ht="12" customHeight="1" x14ac:dyDescent="0.25">
      <c r="A671" s="209"/>
      <c r="B671" s="209"/>
      <c r="C671" s="209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  <c r="AA671" s="209"/>
      <c r="AB671" s="209"/>
      <c r="AC671" s="209"/>
      <c r="AD671" s="209"/>
      <c r="AE671" s="209"/>
      <c r="AF671" s="209"/>
      <c r="AG671" s="209"/>
    </row>
    <row r="672" spans="1:33" ht="12" customHeight="1" x14ac:dyDescent="0.25">
      <c r="A672" s="209"/>
      <c r="B672" s="209"/>
      <c r="C672" s="209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  <c r="AA672" s="209"/>
      <c r="AB672" s="209"/>
      <c r="AC672" s="209"/>
      <c r="AD672" s="209"/>
      <c r="AE672" s="209"/>
      <c r="AF672" s="209"/>
      <c r="AG672" s="209"/>
    </row>
    <row r="673" spans="1:33" ht="12" customHeight="1" x14ac:dyDescent="0.25">
      <c r="A673" s="209"/>
      <c r="B673" s="209"/>
      <c r="C673" s="209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  <c r="AA673" s="209"/>
      <c r="AB673" s="209"/>
      <c r="AC673" s="209"/>
      <c r="AD673" s="209"/>
      <c r="AE673" s="209"/>
      <c r="AF673" s="209"/>
      <c r="AG673" s="209"/>
    </row>
    <row r="674" spans="1:33" ht="12" customHeight="1" x14ac:dyDescent="0.25">
      <c r="A674" s="209"/>
      <c r="B674" s="209"/>
      <c r="C674" s="209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  <c r="AA674" s="209"/>
      <c r="AB674" s="209"/>
      <c r="AC674" s="209"/>
      <c r="AD674" s="209"/>
      <c r="AE674" s="209"/>
      <c r="AF674" s="209"/>
      <c r="AG674" s="209"/>
    </row>
    <row r="675" spans="1:33" ht="12" customHeight="1" x14ac:dyDescent="0.25">
      <c r="A675" s="209"/>
      <c r="B675" s="209"/>
      <c r="C675" s="209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  <c r="AA675" s="209"/>
      <c r="AB675" s="209"/>
      <c r="AC675" s="209"/>
      <c r="AD675" s="209"/>
      <c r="AE675" s="209"/>
      <c r="AF675" s="209"/>
      <c r="AG675" s="209"/>
    </row>
    <row r="676" spans="1:33" ht="12" customHeight="1" x14ac:dyDescent="0.25">
      <c r="A676" s="209"/>
      <c r="B676" s="209"/>
      <c r="C676" s="209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  <c r="AA676" s="209"/>
      <c r="AB676" s="209"/>
      <c r="AC676" s="209"/>
      <c r="AD676" s="209"/>
      <c r="AE676" s="209"/>
      <c r="AF676" s="209"/>
      <c r="AG676" s="209"/>
    </row>
    <row r="677" spans="1:33" ht="12" customHeight="1" x14ac:dyDescent="0.25">
      <c r="A677" s="209"/>
      <c r="B677" s="209"/>
      <c r="C677" s="209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  <c r="AA677" s="209"/>
      <c r="AB677" s="209"/>
      <c r="AC677" s="209"/>
      <c r="AD677" s="209"/>
      <c r="AE677" s="209"/>
      <c r="AF677" s="209"/>
      <c r="AG677" s="209"/>
    </row>
    <row r="678" spans="1:33" ht="12" customHeight="1" x14ac:dyDescent="0.25">
      <c r="A678" s="209"/>
      <c r="B678" s="209"/>
      <c r="C678" s="209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  <c r="AA678" s="209"/>
      <c r="AB678" s="209"/>
      <c r="AC678" s="209"/>
      <c r="AD678" s="209"/>
      <c r="AE678" s="209"/>
      <c r="AF678" s="209"/>
      <c r="AG678" s="209"/>
    </row>
    <row r="679" spans="1:33" ht="12" customHeight="1" x14ac:dyDescent="0.25">
      <c r="A679" s="209"/>
      <c r="B679" s="209"/>
      <c r="C679" s="209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  <c r="AA679" s="209"/>
      <c r="AB679" s="209"/>
      <c r="AC679" s="209"/>
      <c r="AD679" s="209"/>
      <c r="AE679" s="209"/>
      <c r="AF679" s="209"/>
      <c r="AG679" s="209"/>
    </row>
    <row r="680" spans="1:33" ht="12" customHeight="1" x14ac:dyDescent="0.25">
      <c r="A680" s="209"/>
      <c r="B680" s="209"/>
      <c r="C680" s="209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  <c r="AA680" s="209"/>
      <c r="AB680" s="209"/>
      <c r="AC680" s="209"/>
      <c r="AD680" s="209"/>
      <c r="AE680" s="209"/>
      <c r="AF680" s="209"/>
      <c r="AG680" s="209"/>
    </row>
    <row r="681" spans="1:33" ht="12" customHeight="1" x14ac:dyDescent="0.25">
      <c r="A681" s="209"/>
      <c r="B681" s="209"/>
      <c r="C681" s="209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  <c r="AA681" s="209"/>
      <c r="AB681" s="209"/>
      <c r="AC681" s="209"/>
      <c r="AD681" s="209"/>
      <c r="AE681" s="209"/>
      <c r="AF681" s="209"/>
      <c r="AG681" s="209"/>
    </row>
    <row r="682" spans="1:33" ht="12" customHeight="1" x14ac:dyDescent="0.25">
      <c r="A682" s="209"/>
      <c r="B682" s="209"/>
      <c r="C682" s="209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  <c r="AA682" s="209"/>
      <c r="AB682" s="209"/>
      <c r="AC682" s="209"/>
      <c r="AD682" s="209"/>
      <c r="AE682" s="209"/>
      <c r="AF682" s="209"/>
      <c r="AG682" s="209"/>
    </row>
    <row r="683" spans="1:33" ht="12" customHeight="1" x14ac:dyDescent="0.25">
      <c r="A683" s="209"/>
      <c r="B683" s="209"/>
      <c r="C683" s="209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  <c r="AA683" s="209"/>
      <c r="AB683" s="209"/>
      <c r="AC683" s="209"/>
      <c r="AD683" s="209"/>
      <c r="AE683" s="209"/>
      <c r="AF683" s="209"/>
      <c r="AG683" s="209"/>
    </row>
    <row r="684" spans="1:33" ht="12" customHeight="1" x14ac:dyDescent="0.25">
      <c r="A684" s="209"/>
      <c r="B684" s="209"/>
      <c r="C684" s="209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  <c r="AA684" s="209"/>
      <c r="AB684" s="209"/>
      <c r="AC684" s="209"/>
      <c r="AD684" s="209"/>
      <c r="AE684" s="209"/>
      <c r="AF684" s="209"/>
      <c r="AG684" s="209"/>
    </row>
    <row r="685" spans="1:33" ht="12" customHeight="1" x14ac:dyDescent="0.25">
      <c r="A685" s="209"/>
      <c r="B685" s="209"/>
      <c r="C685" s="209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  <c r="AA685" s="209"/>
      <c r="AB685" s="209"/>
      <c r="AC685" s="209"/>
      <c r="AD685" s="209"/>
      <c r="AE685" s="209"/>
      <c r="AF685" s="209"/>
      <c r="AG685" s="209"/>
    </row>
    <row r="686" spans="1:33" ht="12" customHeight="1" x14ac:dyDescent="0.25">
      <c r="A686" s="209"/>
      <c r="B686" s="209"/>
      <c r="C686" s="209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  <c r="AA686" s="209"/>
      <c r="AB686" s="209"/>
      <c r="AC686" s="209"/>
      <c r="AD686" s="209"/>
      <c r="AE686" s="209"/>
      <c r="AF686" s="209"/>
      <c r="AG686" s="209"/>
    </row>
    <row r="687" spans="1:33" ht="12" customHeight="1" x14ac:dyDescent="0.25">
      <c r="A687" s="209"/>
      <c r="B687" s="209"/>
      <c r="C687" s="209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  <c r="AA687" s="209"/>
      <c r="AB687" s="209"/>
      <c r="AC687" s="209"/>
      <c r="AD687" s="209"/>
      <c r="AE687" s="209"/>
      <c r="AF687" s="209"/>
      <c r="AG687" s="209"/>
    </row>
    <row r="688" spans="1:33" ht="12" customHeight="1" x14ac:dyDescent="0.25">
      <c r="A688" s="209"/>
      <c r="B688" s="209"/>
      <c r="C688" s="209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  <c r="AA688" s="209"/>
      <c r="AB688" s="209"/>
      <c r="AC688" s="209"/>
      <c r="AD688" s="209"/>
      <c r="AE688" s="209"/>
      <c r="AF688" s="209"/>
      <c r="AG688" s="209"/>
    </row>
    <row r="689" spans="1:33" ht="12" customHeight="1" x14ac:dyDescent="0.25">
      <c r="A689" s="209"/>
      <c r="B689" s="209"/>
      <c r="C689" s="209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  <c r="AA689" s="209"/>
      <c r="AB689" s="209"/>
      <c r="AC689" s="209"/>
      <c r="AD689" s="209"/>
      <c r="AE689" s="209"/>
      <c r="AF689" s="209"/>
      <c r="AG689" s="209"/>
    </row>
    <row r="690" spans="1:33" ht="12" customHeight="1" x14ac:dyDescent="0.25">
      <c r="A690" s="209"/>
      <c r="B690" s="209"/>
      <c r="C690" s="209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  <c r="AA690" s="209"/>
      <c r="AB690" s="209"/>
      <c r="AC690" s="209"/>
      <c r="AD690" s="209"/>
      <c r="AE690" s="209"/>
      <c r="AF690" s="209"/>
      <c r="AG690" s="209"/>
    </row>
    <row r="691" spans="1:33" ht="12" customHeight="1" x14ac:dyDescent="0.25">
      <c r="A691" s="209"/>
      <c r="B691" s="209"/>
      <c r="C691" s="209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  <c r="AA691" s="209"/>
      <c r="AB691" s="209"/>
      <c r="AC691" s="209"/>
      <c r="AD691" s="209"/>
      <c r="AE691" s="209"/>
      <c r="AF691" s="209"/>
      <c r="AG691" s="209"/>
    </row>
    <row r="692" spans="1:33" ht="12" customHeight="1" x14ac:dyDescent="0.25">
      <c r="A692" s="209"/>
      <c r="B692" s="209"/>
      <c r="C692" s="209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  <c r="AA692" s="209"/>
      <c r="AB692" s="209"/>
      <c r="AC692" s="209"/>
      <c r="AD692" s="209"/>
      <c r="AE692" s="209"/>
      <c r="AF692" s="209"/>
      <c r="AG692" s="209"/>
    </row>
    <row r="693" spans="1:33" ht="12" customHeight="1" x14ac:dyDescent="0.25">
      <c r="A693" s="209"/>
      <c r="B693" s="209"/>
      <c r="C693" s="209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  <c r="AA693" s="209"/>
      <c r="AB693" s="209"/>
      <c r="AC693" s="209"/>
      <c r="AD693" s="209"/>
      <c r="AE693" s="209"/>
      <c r="AF693" s="209"/>
      <c r="AG693" s="209"/>
    </row>
    <row r="694" spans="1:33" ht="12" customHeight="1" x14ac:dyDescent="0.25">
      <c r="A694" s="209"/>
      <c r="B694" s="209"/>
      <c r="C694" s="209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  <c r="AA694" s="209"/>
      <c r="AB694" s="209"/>
      <c r="AC694" s="209"/>
      <c r="AD694" s="209"/>
      <c r="AE694" s="209"/>
      <c r="AF694" s="209"/>
      <c r="AG694" s="209"/>
    </row>
    <row r="695" spans="1:33" ht="12" customHeight="1" x14ac:dyDescent="0.25">
      <c r="A695" s="209"/>
      <c r="B695" s="209"/>
      <c r="C695" s="209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  <c r="AA695" s="209"/>
      <c r="AB695" s="209"/>
      <c r="AC695" s="209"/>
      <c r="AD695" s="209"/>
      <c r="AE695" s="209"/>
      <c r="AF695" s="209"/>
      <c r="AG695" s="209"/>
    </row>
    <row r="696" spans="1:33" ht="12" customHeight="1" x14ac:dyDescent="0.25">
      <c r="A696" s="209"/>
      <c r="B696" s="209"/>
      <c r="C696" s="209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  <c r="AA696" s="209"/>
      <c r="AB696" s="209"/>
      <c r="AC696" s="209"/>
      <c r="AD696" s="209"/>
      <c r="AE696" s="209"/>
      <c r="AF696" s="209"/>
      <c r="AG696" s="209"/>
    </row>
    <row r="697" spans="1:33" ht="12" customHeight="1" x14ac:dyDescent="0.25">
      <c r="A697" s="209"/>
      <c r="B697" s="209"/>
      <c r="C697" s="209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  <c r="AA697" s="209"/>
      <c r="AB697" s="209"/>
      <c r="AC697" s="209"/>
      <c r="AD697" s="209"/>
      <c r="AE697" s="209"/>
      <c r="AF697" s="209"/>
      <c r="AG697" s="209"/>
    </row>
    <row r="698" spans="1:33" ht="12" customHeight="1" x14ac:dyDescent="0.25">
      <c r="A698" s="209"/>
      <c r="B698" s="209"/>
      <c r="C698" s="209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  <c r="AA698" s="209"/>
      <c r="AB698" s="209"/>
      <c r="AC698" s="209"/>
      <c r="AD698" s="209"/>
      <c r="AE698" s="209"/>
      <c r="AF698" s="209"/>
      <c r="AG698" s="209"/>
    </row>
    <row r="699" spans="1:33" ht="12" customHeight="1" x14ac:dyDescent="0.25">
      <c r="A699" s="209"/>
      <c r="B699" s="209"/>
      <c r="C699" s="209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  <c r="AA699" s="209"/>
      <c r="AB699" s="209"/>
      <c r="AC699" s="209"/>
      <c r="AD699" s="209"/>
      <c r="AE699" s="209"/>
      <c r="AF699" s="209"/>
      <c r="AG699" s="209"/>
    </row>
    <row r="700" spans="1:33" ht="12" customHeight="1" x14ac:dyDescent="0.25">
      <c r="A700" s="209"/>
      <c r="B700" s="209"/>
      <c r="C700" s="209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  <c r="AA700" s="209"/>
      <c r="AB700" s="209"/>
      <c r="AC700" s="209"/>
      <c r="AD700" s="209"/>
      <c r="AE700" s="209"/>
      <c r="AF700" s="209"/>
      <c r="AG700" s="209"/>
    </row>
    <row r="701" spans="1:33" ht="12" customHeight="1" x14ac:dyDescent="0.25">
      <c r="A701" s="209"/>
      <c r="B701" s="209"/>
      <c r="C701" s="209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  <c r="AA701" s="209"/>
      <c r="AB701" s="209"/>
      <c r="AC701" s="209"/>
      <c r="AD701" s="209"/>
      <c r="AE701" s="209"/>
      <c r="AF701" s="209"/>
      <c r="AG701" s="209"/>
    </row>
    <row r="702" spans="1:33" ht="12" customHeight="1" x14ac:dyDescent="0.25">
      <c r="A702" s="209"/>
      <c r="B702" s="209"/>
      <c r="C702" s="209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  <c r="AA702" s="209"/>
      <c r="AB702" s="209"/>
      <c r="AC702" s="209"/>
      <c r="AD702" s="209"/>
      <c r="AE702" s="209"/>
      <c r="AF702" s="209"/>
      <c r="AG702" s="209"/>
    </row>
    <row r="703" spans="1:33" ht="12" customHeight="1" x14ac:dyDescent="0.25">
      <c r="A703" s="209"/>
      <c r="B703" s="209"/>
      <c r="C703" s="209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  <c r="AA703" s="209"/>
      <c r="AB703" s="209"/>
      <c r="AC703" s="209"/>
      <c r="AD703" s="209"/>
      <c r="AE703" s="209"/>
      <c r="AF703" s="209"/>
      <c r="AG703" s="209"/>
    </row>
    <row r="704" spans="1:33" ht="12" customHeight="1" x14ac:dyDescent="0.25">
      <c r="A704" s="209"/>
      <c r="B704" s="209"/>
      <c r="C704" s="209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  <c r="AA704" s="209"/>
      <c r="AB704" s="209"/>
      <c r="AC704" s="209"/>
      <c r="AD704" s="209"/>
      <c r="AE704" s="209"/>
      <c r="AF704" s="209"/>
      <c r="AG704" s="209"/>
    </row>
    <row r="705" spans="1:33" ht="12" customHeight="1" x14ac:dyDescent="0.25">
      <c r="A705" s="209"/>
      <c r="B705" s="209"/>
      <c r="C705" s="209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  <c r="AA705" s="209"/>
      <c r="AB705" s="209"/>
      <c r="AC705" s="209"/>
      <c r="AD705" s="209"/>
      <c r="AE705" s="209"/>
      <c r="AF705" s="209"/>
      <c r="AG705" s="209"/>
    </row>
    <row r="706" spans="1:33" ht="12" customHeight="1" x14ac:dyDescent="0.25">
      <c r="A706" s="209"/>
      <c r="B706" s="209"/>
      <c r="C706" s="209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  <c r="AA706" s="209"/>
      <c r="AB706" s="209"/>
      <c r="AC706" s="209"/>
      <c r="AD706" s="209"/>
      <c r="AE706" s="209"/>
      <c r="AF706" s="209"/>
      <c r="AG706" s="209"/>
    </row>
    <row r="707" spans="1:33" ht="12" customHeight="1" x14ac:dyDescent="0.25">
      <c r="A707" s="209"/>
      <c r="B707" s="209"/>
      <c r="C707" s="209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  <c r="AA707" s="209"/>
      <c r="AB707" s="209"/>
      <c r="AC707" s="209"/>
      <c r="AD707" s="209"/>
      <c r="AE707" s="209"/>
      <c r="AF707" s="209"/>
      <c r="AG707" s="209"/>
    </row>
    <row r="708" spans="1:33" ht="12" customHeight="1" x14ac:dyDescent="0.25">
      <c r="A708" s="209"/>
      <c r="B708" s="209"/>
      <c r="C708" s="209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  <c r="AA708" s="209"/>
      <c r="AB708" s="209"/>
      <c r="AC708" s="209"/>
      <c r="AD708" s="209"/>
      <c r="AE708" s="209"/>
      <c r="AF708" s="209"/>
      <c r="AG708" s="209"/>
    </row>
    <row r="709" spans="1:33" ht="12" customHeight="1" x14ac:dyDescent="0.25">
      <c r="A709" s="209"/>
      <c r="B709" s="209"/>
      <c r="C709" s="209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  <c r="AA709" s="209"/>
      <c r="AB709" s="209"/>
      <c r="AC709" s="209"/>
      <c r="AD709" s="209"/>
      <c r="AE709" s="209"/>
      <c r="AF709" s="209"/>
      <c r="AG709" s="209"/>
    </row>
    <row r="710" spans="1:33" ht="12" customHeight="1" x14ac:dyDescent="0.25">
      <c r="A710" s="209"/>
      <c r="B710" s="209"/>
      <c r="C710" s="209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  <c r="AA710" s="209"/>
      <c r="AB710" s="209"/>
      <c r="AC710" s="209"/>
      <c r="AD710" s="209"/>
      <c r="AE710" s="209"/>
      <c r="AF710" s="209"/>
      <c r="AG710" s="209"/>
    </row>
    <row r="711" spans="1:33" ht="12" customHeight="1" x14ac:dyDescent="0.25">
      <c r="A711" s="209"/>
      <c r="B711" s="209"/>
      <c r="C711" s="209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  <c r="AA711" s="209"/>
      <c r="AB711" s="209"/>
      <c r="AC711" s="209"/>
      <c r="AD711" s="209"/>
      <c r="AE711" s="209"/>
      <c r="AF711" s="209"/>
      <c r="AG711" s="209"/>
    </row>
    <row r="712" spans="1:33" ht="12" customHeight="1" x14ac:dyDescent="0.25">
      <c r="A712" s="209"/>
      <c r="B712" s="209"/>
      <c r="C712" s="209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  <c r="AA712" s="209"/>
      <c r="AB712" s="209"/>
      <c r="AC712" s="209"/>
      <c r="AD712" s="209"/>
      <c r="AE712" s="209"/>
      <c r="AF712" s="209"/>
      <c r="AG712" s="209"/>
    </row>
    <row r="713" spans="1:33" ht="12" customHeight="1" x14ac:dyDescent="0.25">
      <c r="A713" s="209"/>
      <c r="B713" s="209"/>
      <c r="C713" s="209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  <c r="AA713" s="209"/>
      <c r="AB713" s="209"/>
      <c r="AC713" s="209"/>
      <c r="AD713" s="209"/>
      <c r="AE713" s="209"/>
      <c r="AF713" s="209"/>
      <c r="AG713" s="209"/>
    </row>
    <row r="714" spans="1:33" ht="12" customHeight="1" x14ac:dyDescent="0.25">
      <c r="A714" s="209"/>
      <c r="B714" s="209"/>
      <c r="C714" s="209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  <c r="AA714" s="209"/>
      <c r="AB714" s="209"/>
      <c r="AC714" s="209"/>
      <c r="AD714" s="209"/>
      <c r="AE714" s="209"/>
      <c r="AF714" s="209"/>
      <c r="AG714" s="209"/>
    </row>
    <row r="715" spans="1:33" ht="12" customHeight="1" x14ac:dyDescent="0.25">
      <c r="A715" s="209"/>
      <c r="B715" s="209"/>
      <c r="C715" s="209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  <c r="AA715" s="209"/>
      <c r="AB715" s="209"/>
      <c r="AC715" s="209"/>
      <c r="AD715" s="209"/>
      <c r="AE715" s="209"/>
      <c r="AF715" s="209"/>
      <c r="AG715" s="209"/>
    </row>
    <row r="716" spans="1:33" ht="12" customHeight="1" x14ac:dyDescent="0.25">
      <c r="A716" s="209"/>
      <c r="B716" s="209"/>
      <c r="C716" s="209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  <c r="AA716" s="209"/>
      <c r="AB716" s="209"/>
      <c r="AC716" s="209"/>
      <c r="AD716" s="209"/>
      <c r="AE716" s="209"/>
      <c r="AF716" s="209"/>
      <c r="AG716" s="209"/>
    </row>
    <row r="717" spans="1:33" ht="12" customHeight="1" x14ac:dyDescent="0.25">
      <c r="A717" s="209"/>
      <c r="B717" s="209"/>
      <c r="C717" s="209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  <c r="AA717" s="209"/>
      <c r="AB717" s="209"/>
      <c r="AC717" s="209"/>
      <c r="AD717" s="209"/>
      <c r="AE717" s="209"/>
      <c r="AF717" s="209"/>
      <c r="AG717" s="209"/>
    </row>
    <row r="718" spans="1:33" ht="12" customHeight="1" x14ac:dyDescent="0.25">
      <c r="A718" s="209"/>
      <c r="B718" s="209"/>
      <c r="C718" s="209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  <c r="AA718" s="209"/>
      <c r="AB718" s="209"/>
      <c r="AC718" s="209"/>
      <c r="AD718" s="209"/>
      <c r="AE718" s="209"/>
      <c r="AF718" s="209"/>
      <c r="AG718" s="209"/>
    </row>
    <row r="719" spans="1:33" ht="12" customHeight="1" x14ac:dyDescent="0.25">
      <c r="A719" s="209"/>
      <c r="B719" s="209"/>
      <c r="C719" s="209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  <c r="AA719" s="209"/>
      <c r="AB719" s="209"/>
      <c r="AC719" s="209"/>
      <c r="AD719" s="209"/>
      <c r="AE719" s="209"/>
      <c r="AF719" s="209"/>
      <c r="AG719" s="209"/>
    </row>
    <row r="720" spans="1:33" ht="12" customHeight="1" x14ac:dyDescent="0.25">
      <c r="A720" s="209"/>
      <c r="B720" s="209"/>
      <c r="C720" s="209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  <c r="AA720" s="209"/>
      <c r="AB720" s="209"/>
      <c r="AC720" s="209"/>
      <c r="AD720" s="209"/>
      <c r="AE720" s="209"/>
      <c r="AF720" s="209"/>
      <c r="AG720" s="209"/>
    </row>
    <row r="721" spans="1:33" ht="12" customHeight="1" x14ac:dyDescent="0.25">
      <c r="A721" s="209"/>
      <c r="B721" s="209"/>
      <c r="C721" s="209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  <c r="AA721" s="209"/>
      <c r="AB721" s="209"/>
      <c r="AC721" s="209"/>
      <c r="AD721" s="209"/>
      <c r="AE721" s="209"/>
      <c r="AF721" s="209"/>
      <c r="AG721" s="209"/>
    </row>
    <row r="722" spans="1:33" ht="12" customHeight="1" x14ac:dyDescent="0.25">
      <c r="A722" s="209"/>
      <c r="B722" s="209"/>
      <c r="C722" s="209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  <c r="AA722" s="209"/>
      <c r="AB722" s="209"/>
      <c r="AC722" s="209"/>
      <c r="AD722" s="209"/>
      <c r="AE722" s="209"/>
      <c r="AF722" s="209"/>
      <c r="AG722" s="209"/>
    </row>
    <row r="723" spans="1:33" ht="12" customHeight="1" x14ac:dyDescent="0.25">
      <c r="A723" s="209"/>
      <c r="B723" s="209"/>
      <c r="C723" s="209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  <c r="AA723" s="209"/>
      <c r="AB723" s="209"/>
      <c r="AC723" s="209"/>
      <c r="AD723" s="209"/>
      <c r="AE723" s="209"/>
      <c r="AF723" s="209"/>
      <c r="AG723" s="209"/>
    </row>
    <row r="724" spans="1:33" ht="12" customHeight="1" x14ac:dyDescent="0.25">
      <c r="A724" s="209"/>
      <c r="B724" s="209"/>
      <c r="C724" s="209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  <c r="AA724" s="209"/>
      <c r="AB724" s="209"/>
      <c r="AC724" s="209"/>
      <c r="AD724" s="209"/>
      <c r="AE724" s="209"/>
      <c r="AF724" s="209"/>
      <c r="AG724" s="209"/>
    </row>
    <row r="725" spans="1:33" ht="12" customHeight="1" x14ac:dyDescent="0.25">
      <c r="A725" s="209"/>
      <c r="B725" s="209"/>
      <c r="C725" s="209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  <c r="AA725" s="209"/>
      <c r="AB725" s="209"/>
      <c r="AC725" s="209"/>
      <c r="AD725" s="209"/>
      <c r="AE725" s="209"/>
      <c r="AF725" s="209"/>
      <c r="AG725" s="209"/>
    </row>
    <row r="726" spans="1:33" ht="12" customHeight="1" x14ac:dyDescent="0.25">
      <c r="A726" s="209"/>
      <c r="B726" s="209"/>
      <c r="C726" s="209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  <c r="AA726" s="209"/>
      <c r="AB726" s="209"/>
      <c r="AC726" s="209"/>
      <c r="AD726" s="209"/>
      <c r="AE726" s="209"/>
      <c r="AF726" s="209"/>
      <c r="AG726" s="209"/>
    </row>
    <row r="727" spans="1:33" ht="12" customHeight="1" x14ac:dyDescent="0.25">
      <c r="A727" s="209"/>
      <c r="B727" s="209"/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209"/>
      <c r="AD727" s="209"/>
      <c r="AE727" s="209"/>
      <c r="AF727" s="209"/>
      <c r="AG727" s="209"/>
    </row>
    <row r="728" spans="1:33" ht="12" customHeight="1" x14ac:dyDescent="0.25">
      <c r="A728" s="209"/>
      <c r="B728" s="209"/>
      <c r="C728" s="209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  <c r="AA728" s="209"/>
      <c r="AB728" s="209"/>
      <c r="AC728" s="209"/>
      <c r="AD728" s="209"/>
      <c r="AE728" s="209"/>
      <c r="AF728" s="209"/>
      <c r="AG728" s="209"/>
    </row>
    <row r="729" spans="1:33" ht="12" customHeight="1" x14ac:dyDescent="0.25">
      <c r="A729" s="209"/>
      <c r="B729" s="209"/>
      <c r="C729" s="209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  <c r="AA729" s="209"/>
      <c r="AB729" s="209"/>
      <c r="AC729" s="209"/>
      <c r="AD729" s="209"/>
      <c r="AE729" s="209"/>
      <c r="AF729" s="209"/>
      <c r="AG729" s="209"/>
    </row>
    <row r="730" spans="1:33" ht="12" customHeight="1" x14ac:dyDescent="0.25">
      <c r="A730" s="209"/>
      <c r="B730" s="209"/>
      <c r="C730" s="209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  <c r="AA730" s="209"/>
      <c r="AB730" s="209"/>
      <c r="AC730" s="209"/>
      <c r="AD730" s="209"/>
      <c r="AE730" s="209"/>
      <c r="AF730" s="209"/>
      <c r="AG730" s="209"/>
    </row>
    <row r="731" spans="1:33" ht="12" customHeight="1" x14ac:dyDescent="0.25">
      <c r="A731" s="209"/>
      <c r="B731" s="209"/>
      <c r="C731" s="209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  <c r="AA731" s="209"/>
      <c r="AB731" s="209"/>
      <c r="AC731" s="209"/>
      <c r="AD731" s="209"/>
      <c r="AE731" s="209"/>
      <c r="AF731" s="209"/>
      <c r="AG731" s="209"/>
    </row>
    <row r="732" spans="1:33" ht="12" customHeight="1" x14ac:dyDescent="0.25">
      <c r="A732" s="209"/>
      <c r="B732" s="209"/>
      <c r="C732" s="209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  <c r="AA732" s="209"/>
      <c r="AB732" s="209"/>
      <c r="AC732" s="209"/>
      <c r="AD732" s="209"/>
      <c r="AE732" s="209"/>
      <c r="AF732" s="209"/>
      <c r="AG732" s="209"/>
    </row>
    <row r="733" spans="1:33" ht="12" customHeight="1" x14ac:dyDescent="0.25">
      <c r="A733" s="209"/>
      <c r="B733" s="209"/>
      <c r="C733" s="209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  <c r="AA733" s="209"/>
      <c r="AB733" s="209"/>
      <c r="AC733" s="209"/>
      <c r="AD733" s="209"/>
      <c r="AE733" s="209"/>
      <c r="AF733" s="209"/>
      <c r="AG733" s="209"/>
    </row>
    <row r="734" spans="1:33" ht="12" customHeight="1" x14ac:dyDescent="0.25">
      <c r="A734" s="209"/>
      <c r="B734" s="209"/>
      <c r="C734" s="209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  <c r="AA734" s="209"/>
      <c r="AB734" s="209"/>
      <c r="AC734" s="209"/>
      <c r="AD734" s="209"/>
      <c r="AE734" s="209"/>
      <c r="AF734" s="209"/>
      <c r="AG734" s="209"/>
    </row>
    <row r="735" spans="1:33" ht="12" customHeight="1" x14ac:dyDescent="0.25">
      <c r="A735" s="209"/>
      <c r="B735" s="209"/>
      <c r="C735" s="209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  <c r="AA735" s="209"/>
      <c r="AB735" s="209"/>
      <c r="AC735" s="209"/>
      <c r="AD735" s="209"/>
      <c r="AE735" s="209"/>
      <c r="AF735" s="209"/>
      <c r="AG735" s="209"/>
    </row>
    <row r="736" spans="1:33" ht="12" customHeight="1" x14ac:dyDescent="0.25">
      <c r="A736" s="209"/>
      <c r="B736" s="209"/>
      <c r="C736" s="209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  <c r="AA736" s="209"/>
      <c r="AB736" s="209"/>
      <c r="AC736" s="209"/>
      <c r="AD736" s="209"/>
      <c r="AE736" s="209"/>
      <c r="AF736" s="209"/>
      <c r="AG736" s="209"/>
    </row>
    <row r="737" spans="1:33" ht="12" customHeight="1" x14ac:dyDescent="0.25">
      <c r="A737" s="209"/>
      <c r="B737" s="209"/>
      <c r="C737" s="209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  <c r="AA737" s="209"/>
      <c r="AB737" s="209"/>
      <c r="AC737" s="209"/>
      <c r="AD737" s="209"/>
      <c r="AE737" s="209"/>
      <c r="AF737" s="209"/>
      <c r="AG737" s="209"/>
    </row>
    <row r="738" spans="1:33" ht="12" customHeight="1" x14ac:dyDescent="0.25">
      <c r="A738" s="209"/>
      <c r="B738" s="209"/>
      <c r="C738" s="209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  <c r="AA738" s="209"/>
      <c r="AB738" s="209"/>
      <c r="AC738" s="209"/>
      <c r="AD738" s="209"/>
      <c r="AE738" s="209"/>
      <c r="AF738" s="209"/>
      <c r="AG738" s="209"/>
    </row>
    <row r="739" spans="1:33" ht="12" customHeight="1" x14ac:dyDescent="0.25">
      <c r="A739" s="209"/>
      <c r="B739" s="209"/>
      <c r="C739" s="209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  <c r="AA739" s="209"/>
      <c r="AB739" s="209"/>
      <c r="AC739" s="209"/>
      <c r="AD739" s="209"/>
      <c r="AE739" s="209"/>
      <c r="AF739" s="209"/>
      <c r="AG739" s="209"/>
    </row>
    <row r="740" spans="1:33" ht="12" customHeight="1" x14ac:dyDescent="0.25">
      <c r="A740" s="209"/>
      <c r="B740" s="209"/>
      <c r="C740" s="209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  <c r="AA740" s="209"/>
      <c r="AB740" s="209"/>
      <c r="AC740" s="209"/>
      <c r="AD740" s="209"/>
      <c r="AE740" s="209"/>
      <c r="AF740" s="209"/>
      <c r="AG740" s="209"/>
    </row>
    <row r="741" spans="1:33" ht="12" customHeight="1" x14ac:dyDescent="0.25">
      <c r="A741" s="209"/>
      <c r="B741" s="209"/>
      <c r="C741" s="209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  <c r="AA741" s="209"/>
      <c r="AB741" s="209"/>
      <c r="AC741" s="209"/>
      <c r="AD741" s="209"/>
      <c r="AE741" s="209"/>
      <c r="AF741" s="209"/>
      <c r="AG741" s="209"/>
    </row>
    <row r="742" spans="1:33" ht="12" customHeight="1" x14ac:dyDescent="0.25">
      <c r="A742" s="209"/>
      <c r="B742" s="209"/>
      <c r="C742" s="209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  <c r="AA742" s="209"/>
      <c r="AB742" s="209"/>
      <c r="AC742" s="209"/>
      <c r="AD742" s="209"/>
      <c r="AE742" s="209"/>
      <c r="AF742" s="209"/>
      <c r="AG742" s="209"/>
    </row>
    <row r="743" spans="1:33" ht="12" customHeight="1" x14ac:dyDescent="0.25">
      <c r="A743" s="209"/>
      <c r="B743" s="209"/>
      <c r="C743" s="209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  <c r="AA743" s="209"/>
      <c r="AB743" s="209"/>
      <c r="AC743" s="209"/>
      <c r="AD743" s="209"/>
      <c r="AE743" s="209"/>
      <c r="AF743" s="209"/>
      <c r="AG743" s="209"/>
    </row>
    <row r="744" spans="1:33" ht="12" customHeight="1" x14ac:dyDescent="0.25">
      <c r="A744" s="209"/>
      <c r="B744" s="209"/>
      <c r="C744" s="209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  <c r="AA744" s="209"/>
      <c r="AB744" s="209"/>
      <c r="AC744" s="209"/>
      <c r="AD744" s="209"/>
      <c r="AE744" s="209"/>
      <c r="AF744" s="209"/>
      <c r="AG744" s="209"/>
    </row>
    <row r="745" spans="1:33" ht="12" customHeight="1" x14ac:dyDescent="0.25">
      <c r="A745" s="209"/>
      <c r="B745" s="209"/>
      <c r="C745" s="209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  <c r="AA745" s="209"/>
      <c r="AB745" s="209"/>
      <c r="AC745" s="209"/>
      <c r="AD745" s="209"/>
      <c r="AE745" s="209"/>
      <c r="AF745" s="209"/>
      <c r="AG745" s="209"/>
    </row>
    <row r="746" spans="1:33" ht="12" customHeight="1" x14ac:dyDescent="0.25">
      <c r="A746" s="209"/>
      <c r="B746" s="209"/>
      <c r="C746" s="209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  <c r="AA746" s="209"/>
      <c r="AB746" s="209"/>
      <c r="AC746" s="209"/>
      <c r="AD746" s="209"/>
      <c r="AE746" s="209"/>
      <c r="AF746" s="209"/>
      <c r="AG746" s="209"/>
    </row>
    <row r="747" spans="1:33" ht="12" customHeight="1" x14ac:dyDescent="0.25">
      <c r="A747" s="209"/>
      <c r="B747" s="209"/>
      <c r="C747" s="209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  <c r="AA747" s="209"/>
      <c r="AB747" s="209"/>
      <c r="AC747" s="209"/>
      <c r="AD747" s="209"/>
      <c r="AE747" s="209"/>
      <c r="AF747" s="209"/>
      <c r="AG747" s="209"/>
    </row>
    <row r="748" spans="1:33" ht="12" customHeight="1" x14ac:dyDescent="0.25">
      <c r="A748" s="209"/>
      <c r="B748" s="209"/>
      <c r="C748" s="209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  <c r="AA748" s="209"/>
      <c r="AB748" s="209"/>
      <c r="AC748" s="209"/>
      <c r="AD748" s="209"/>
      <c r="AE748" s="209"/>
      <c r="AF748" s="209"/>
      <c r="AG748" s="209"/>
    </row>
    <row r="749" spans="1:33" ht="12" customHeight="1" x14ac:dyDescent="0.25">
      <c r="A749" s="209"/>
      <c r="B749" s="209"/>
      <c r="C749" s="209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  <c r="AA749" s="209"/>
      <c r="AB749" s="209"/>
      <c r="AC749" s="209"/>
      <c r="AD749" s="209"/>
      <c r="AE749" s="209"/>
      <c r="AF749" s="209"/>
      <c r="AG749" s="209"/>
    </row>
    <row r="750" spans="1:33" ht="12" customHeight="1" x14ac:dyDescent="0.25">
      <c r="A750" s="209"/>
      <c r="B750" s="209"/>
      <c r="C750" s="209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  <c r="AA750" s="209"/>
      <c r="AB750" s="209"/>
      <c r="AC750" s="209"/>
      <c r="AD750" s="209"/>
      <c r="AE750" s="209"/>
      <c r="AF750" s="209"/>
      <c r="AG750" s="209"/>
    </row>
    <row r="751" spans="1:33" ht="12" customHeight="1" x14ac:dyDescent="0.25">
      <c r="A751" s="209"/>
      <c r="B751" s="209"/>
      <c r="C751" s="209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  <c r="AA751" s="209"/>
      <c r="AB751" s="209"/>
      <c r="AC751" s="209"/>
      <c r="AD751" s="209"/>
      <c r="AE751" s="209"/>
      <c r="AF751" s="209"/>
      <c r="AG751" s="209"/>
    </row>
    <row r="752" spans="1:33" ht="12" customHeight="1" x14ac:dyDescent="0.25">
      <c r="A752" s="209"/>
      <c r="B752" s="209"/>
      <c r="C752" s="209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  <c r="AA752" s="209"/>
      <c r="AB752" s="209"/>
      <c r="AC752" s="209"/>
      <c r="AD752" s="209"/>
      <c r="AE752" s="209"/>
      <c r="AF752" s="209"/>
      <c r="AG752" s="209"/>
    </row>
    <row r="753" spans="1:33" ht="12" customHeight="1" x14ac:dyDescent="0.25">
      <c r="A753" s="209"/>
      <c r="B753" s="209"/>
      <c r="C753" s="209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  <c r="AA753" s="209"/>
      <c r="AB753" s="209"/>
      <c r="AC753" s="209"/>
      <c r="AD753" s="209"/>
      <c r="AE753" s="209"/>
      <c r="AF753" s="209"/>
      <c r="AG753" s="209"/>
    </row>
    <row r="754" spans="1:33" ht="12" customHeight="1" x14ac:dyDescent="0.25">
      <c r="A754" s="209"/>
      <c r="B754" s="209"/>
      <c r="C754" s="209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  <c r="AA754" s="209"/>
      <c r="AB754" s="209"/>
      <c r="AC754" s="209"/>
      <c r="AD754" s="209"/>
      <c r="AE754" s="209"/>
      <c r="AF754" s="209"/>
      <c r="AG754" s="209"/>
    </row>
    <row r="755" spans="1:33" ht="12" customHeight="1" x14ac:dyDescent="0.25">
      <c r="A755" s="209"/>
      <c r="B755" s="209"/>
      <c r="C755" s="209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  <c r="AA755" s="209"/>
      <c r="AB755" s="209"/>
      <c r="AC755" s="209"/>
      <c r="AD755" s="209"/>
      <c r="AE755" s="209"/>
      <c r="AF755" s="209"/>
      <c r="AG755" s="209"/>
    </row>
    <row r="756" spans="1:33" ht="12" customHeight="1" x14ac:dyDescent="0.25">
      <c r="A756" s="209"/>
      <c r="B756" s="209"/>
      <c r="C756" s="209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  <c r="AA756" s="209"/>
      <c r="AB756" s="209"/>
      <c r="AC756" s="209"/>
      <c r="AD756" s="209"/>
      <c r="AE756" s="209"/>
      <c r="AF756" s="209"/>
      <c r="AG756" s="209"/>
    </row>
    <row r="757" spans="1:33" ht="12" customHeight="1" x14ac:dyDescent="0.25">
      <c r="A757" s="209"/>
      <c r="B757" s="209"/>
      <c r="C757" s="209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  <c r="AA757" s="209"/>
      <c r="AB757" s="209"/>
      <c r="AC757" s="209"/>
      <c r="AD757" s="209"/>
      <c r="AE757" s="209"/>
      <c r="AF757" s="209"/>
      <c r="AG757" s="209"/>
    </row>
    <row r="758" spans="1:33" ht="12" customHeight="1" x14ac:dyDescent="0.25">
      <c r="A758" s="209"/>
      <c r="B758" s="209"/>
      <c r="C758" s="209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  <c r="AA758" s="209"/>
      <c r="AB758" s="209"/>
      <c r="AC758" s="209"/>
      <c r="AD758" s="209"/>
      <c r="AE758" s="209"/>
      <c r="AF758" s="209"/>
      <c r="AG758" s="209"/>
    </row>
    <row r="759" spans="1:33" ht="12" customHeight="1" x14ac:dyDescent="0.25">
      <c r="A759" s="209"/>
      <c r="B759" s="209"/>
      <c r="C759" s="209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  <c r="AA759" s="209"/>
      <c r="AB759" s="209"/>
      <c r="AC759" s="209"/>
      <c r="AD759" s="209"/>
      <c r="AE759" s="209"/>
      <c r="AF759" s="209"/>
      <c r="AG759" s="209"/>
    </row>
    <row r="760" spans="1:33" ht="12" customHeight="1" x14ac:dyDescent="0.25">
      <c r="A760" s="209"/>
      <c r="B760" s="209"/>
      <c r="C760" s="209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  <c r="AA760" s="209"/>
      <c r="AB760" s="209"/>
      <c r="AC760" s="209"/>
      <c r="AD760" s="209"/>
      <c r="AE760" s="209"/>
      <c r="AF760" s="209"/>
      <c r="AG760" s="209"/>
    </row>
    <row r="761" spans="1:33" ht="12" customHeight="1" x14ac:dyDescent="0.25">
      <c r="A761" s="209"/>
      <c r="B761" s="209"/>
      <c r="C761" s="209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  <c r="AA761" s="209"/>
      <c r="AB761" s="209"/>
      <c r="AC761" s="209"/>
      <c r="AD761" s="209"/>
      <c r="AE761" s="209"/>
      <c r="AF761" s="209"/>
      <c r="AG761" s="209"/>
    </row>
    <row r="762" spans="1:33" ht="12" customHeight="1" x14ac:dyDescent="0.25">
      <c r="A762" s="209"/>
      <c r="B762" s="209"/>
      <c r="C762" s="209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  <c r="AA762" s="209"/>
      <c r="AB762" s="209"/>
      <c r="AC762" s="209"/>
      <c r="AD762" s="209"/>
      <c r="AE762" s="209"/>
      <c r="AF762" s="209"/>
      <c r="AG762" s="209"/>
    </row>
    <row r="763" spans="1:33" ht="12" customHeight="1" x14ac:dyDescent="0.25">
      <c r="A763" s="209"/>
      <c r="B763" s="209"/>
      <c r="C763" s="209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  <c r="AA763" s="209"/>
      <c r="AB763" s="209"/>
      <c r="AC763" s="209"/>
      <c r="AD763" s="209"/>
      <c r="AE763" s="209"/>
      <c r="AF763" s="209"/>
      <c r="AG763" s="209"/>
    </row>
    <row r="764" spans="1:33" ht="12" customHeight="1" x14ac:dyDescent="0.25">
      <c r="A764" s="209"/>
      <c r="B764" s="209"/>
      <c r="C764" s="209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  <c r="AA764" s="209"/>
      <c r="AB764" s="209"/>
      <c r="AC764" s="209"/>
      <c r="AD764" s="209"/>
      <c r="AE764" s="209"/>
      <c r="AF764" s="209"/>
      <c r="AG764" s="209"/>
    </row>
    <row r="765" spans="1:33" ht="12" customHeight="1" x14ac:dyDescent="0.25">
      <c r="A765" s="209"/>
      <c r="B765" s="209"/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  <c r="AE765" s="209"/>
      <c r="AF765" s="209"/>
      <c r="AG765" s="209"/>
    </row>
    <row r="766" spans="1:33" ht="12" customHeight="1" x14ac:dyDescent="0.25">
      <c r="A766" s="209"/>
      <c r="B766" s="209"/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  <c r="AE766" s="209"/>
      <c r="AF766" s="209"/>
      <c r="AG766" s="209"/>
    </row>
    <row r="767" spans="1:33" ht="12" customHeight="1" x14ac:dyDescent="0.25">
      <c r="A767" s="209"/>
      <c r="B767" s="209"/>
      <c r="C767" s="209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  <c r="AA767" s="209"/>
      <c r="AB767" s="209"/>
      <c r="AC767" s="209"/>
      <c r="AD767" s="209"/>
      <c r="AE767" s="209"/>
      <c r="AF767" s="209"/>
      <c r="AG767" s="209"/>
    </row>
    <row r="768" spans="1:33" ht="12" customHeight="1" x14ac:dyDescent="0.25">
      <c r="A768" s="209"/>
      <c r="B768" s="209"/>
      <c r="C768" s="209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  <c r="AA768" s="209"/>
      <c r="AB768" s="209"/>
      <c r="AC768" s="209"/>
      <c r="AD768" s="209"/>
      <c r="AE768" s="209"/>
      <c r="AF768" s="209"/>
      <c r="AG768" s="209"/>
    </row>
    <row r="769" spans="1:33" ht="12" customHeight="1" x14ac:dyDescent="0.25">
      <c r="A769" s="209"/>
      <c r="B769" s="209"/>
      <c r="C769" s="209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  <c r="AA769" s="209"/>
      <c r="AB769" s="209"/>
      <c r="AC769" s="209"/>
      <c r="AD769" s="209"/>
      <c r="AE769" s="209"/>
      <c r="AF769" s="209"/>
      <c r="AG769" s="209"/>
    </row>
    <row r="770" spans="1:33" ht="12" customHeight="1" x14ac:dyDescent="0.25">
      <c r="A770" s="209"/>
      <c r="B770" s="209"/>
      <c r="C770" s="209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  <c r="AA770" s="209"/>
      <c r="AB770" s="209"/>
      <c r="AC770" s="209"/>
      <c r="AD770" s="209"/>
      <c r="AE770" s="209"/>
      <c r="AF770" s="209"/>
      <c r="AG770" s="209"/>
    </row>
    <row r="771" spans="1:33" ht="12" customHeight="1" x14ac:dyDescent="0.25">
      <c r="A771" s="209"/>
      <c r="B771" s="209"/>
      <c r="C771" s="209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  <c r="AA771" s="209"/>
      <c r="AB771" s="209"/>
      <c r="AC771" s="209"/>
      <c r="AD771" s="209"/>
      <c r="AE771" s="209"/>
      <c r="AF771" s="209"/>
      <c r="AG771" s="209"/>
    </row>
    <row r="772" spans="1:33" ht="12" customHeight="1" x14ac:dyDescent="0.25">
      <c r="A772" s="209"/>
      <c r="B772" s="209"/>
      <c r="C772" s="209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  <c r="AA772" s="209"/>
      <c r="AB772" s="209"/>
      <c r="AC772" s="209"/>
      <c r="AD772" s="209"/>
      <c r="AE772" s="209"/>
      <c r="AF772" s="209"/>
      <c r="AG772" s="209"/>
    </row>
    <row r="773" spans="1:33" ht="12" customHeight="1" x14ac:dyDescent="0.25">
      <c r="A773" s="209"/>
      <c r="B773" s="209"/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209"/>
      <c r="AD773" s="209"/>
      <c r="AE773" s="209"/>
      <c r="AF773" s="209"/>
      <c r="AG773" s="209"/>
    </row>
    <row r="774" spans="1:33" ht="12" customHeight="1" x14ac:dyDescent="0.25">
      <c r="A774" s="209"/>
      <c r="B774" s="209"/>
      <c r="C774" s="209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  <c r="AA774" s="209"/>
      <c r="AB774" s="209"/>
      <c r="AC774" s="209"/>
      <c r="AD774" s="209"/>
      <c r="AE774" s="209"/>
      <c r="AF774" s="209"/>
      <c r="AG774" s="209"/>
    </row>
    <row r="775" spans="1:33" ht="12" customHeight="1" x14ac:dyDescent="0.25">
      <c r="A775" s="209"/>
      <c r="B775" s="209"/>
      <c r="C775" s="209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  <c r="AA775" s="209"/>
      <c r="AB775" s="209"/>
      <c r="AC775" s="209"/>
      <c r="AD775" s="209"/>
      <c r="AE775" s="209"/>
      <c r="AF775" s="209"/>
      <c r="AG775" s="209"/>
    </row>
    <row r="776" spans="1:33" ht="12" customHeight="1" x14ac:dyDescent="0.25">
      <c r="A776" s="209"/>
      <c r="B776" s="209"/>
      <c r="C776" s="209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  <c r="AA776" s="209"/>
      <c r="AB776" s="209"/>
      <c r="AC776" s="209"/>
      <c r="AD776" s="209"/>
      <c r="AE776" s="209"/>
      <c r="AF776" s="209"/>
      <c r="AG776" s="209"/>
    </row>
    <row r="777" spans="1:33" ht="12" customHeight="1" x14ac:dyDescent="0.25">
      <c r="A777" s="209"/>
      <c r="B777" s="209"/>
      <c r="C777" s="209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  <c r="AA777" s="209"/>
      <c r="AB777" s="209"/>
      <c r="AC777" s="209"/>
      <c r="AD777" s="209"/>
      <c r="AE777" s="209"/>
      <c r="AF777" s="209"/>
      <c r="AG777" s="209"/>
    </row>
    <row r="778" spans="1:33" ht="12" customHeight="1" x14ac:dyDescent="0.25">
      <c r="A778" s="209"/>
      <c r="B778" s="209"/>
      <c r="C778" s="209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  <c r="AA778" s="209"/>
      <c r="AB778" s="209"/>
      <c r="AC778" s="209"/>
      <c r="AD778" s="209"/>
      <c r="AE778" s="209"/>
      <c r="AF778" s="209"/>
      <c r="AG778" s="209"/>
    </row>
    <row r="779" spans="1:33" ht="12" customHeight="1" x14ac:dyDescent="0.25">
      <c r="A779" s="209"/>
      <c r="B779" s="209"/>
      <c r="C779" s="209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  <c r="AA779" s="209"/>
      <c r="AB779" s="209"/>
      <c r="AC779" s="209"/>
      <c r="AD779" s="209"/>
      <c r="AE779" s="209"/>
      <c r="AF779" s="209"/>
      <c r="AG779" s="209"/>
    </row>
    <row r="780" spans="1:33" ht="12" customHeight="1" x14ac:dyDescent="0.25">
      <c r="A780" s="209"/>
      <c r="B780" s="209"/>
      <c r="C780" s="209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  <c r="AA780" s="209"/>
      <c r="AB780" s="209"/>
      <c r="AC780" s="209"/>
      <c r="AD780" s="209"/>
      <c r="AE780" s="209"/>
      <c r="AF780" s="209"/>
      <c r="AG780" s="209"/>
    </row>
    <row r="781" spans="1:33" ht="12" customHeight="1" x14ac:dyDescent="0.25">
      <c r="A781" s="209"/>
      <c r="B781" s="209"/>
      <c r="C781" s="209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  <c r="AA781" s="209"/>
      <c r="AB781" s="209"/>
      <c r="AC781" s="209"/>
      <c r="AD781" s="209"/>
      <c r="AE781" s="209"/>
      <c r="AF781" s="209"/>
      <c r="AG781" s="209"/>
    </row>
    <row r="782" spans="1:33" ht="12" customHeight="1" x14ac:dyDescent="0.25">
      <c r="A782" s="209"/>
      <c r="B782" s="209"/>
      <c r="C782" s="209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  <c r="AA782" s="209"/>
      <c r="AB782" s="209"/>
      <c r="AC782" s="209"/>
      <c r="AD782" s="209"/>
      <c r="AE782" s="209"/>
      <c r="AF782" s="209"/>
      <c r="AG782" s="209"/>
    </row>
    <row r="783" spans="1:33" ht="12" customHeight="1" x14ac:dyDescent="0.25">
      <c r="A783" s="209"/>
      <c r="B783" s="209"/>
      <c r="C783" s="209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  <c r="AA783" s="209"/>
      <c r="AB783" s="209"/>
      <c r="AC783" s="209"/>
      <c r="AD783" s="209"/>
      <c r="AE783" s="209"/>
      <c r="AF783" s="209"/>
      <c r="AG783" s="209"/>
    </row>
    <row r="784" spans="1:33" ht="12" customHeight="1" x14ac:dyDescent="0.25">
      <c r="A784" s="209"/>
      <c r="B784" s="209"/>
      <c r="C784" s="209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  <c r="AA784" s="209"/>
      <c r="AB784" s="209"/>
      <c r="AC784" s="209"/>
      <c r="AD784" s="209"/>
      <c r="AE784" s="209"/>
      <c r="AF784" s="209"/>
      <c r="AG784" s="209"/>
    </row>
    <row r="785" spans="1:33" ht="12" customHeight="1" x14ac:dyDescent="0.25">
      <c r="A785" s="209"/>
      <c r="B785" s="209"/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</row>
    <row r="786" spans="1:33" ht="12" customHeight="1" x14ac:dyDescent="0.25">
      <c r="A786" s="209"/>
      <c r="B786" s="209"/>
      <c r="C786" s="209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  <c r="AA786" s="209"/>
      <c r="AB786" s="209"/>
      <c r="AC786" s="209"/>
      <c r="AD786" s="209"/>
      <c r="AE786" s="209"/>
      <c r="AF786" s="209"/>
      <c r="AG786" s="209"/>
    </row>
    <row r="787" spans="1:33" ht="12" customHeight="1" x14ac:dyDescent="0.25">
      <c r="A787" s="209"/>
      <c r="B787" s="209"/>
      <c r="C787" s="209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  <c r="AA787" s="209"/>
      <c r="AB787" s="209"/>
      <c r="AC787" s="209"/>
      <c r="AD787" s="209"/>
      <c r="AE787" s="209"/>
      <c r="AF787" s="209"/>
      <c r="AG787" s="209"/>
    </row>
    <row r="788" spans="1:33" ht="12" customHeight="1" x14ac:dyDescent="0.25">
      <c r="A788" s="209"/>
      <c r="B788" s="209"/>
      <c r="C788" s="209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  <c r="AA788" s="209"/>
      <c r="AB788" s="209"/>
      <c r="AC788" s="209"/>
      <c r="AD788" s="209"/>
      <c r="AE788" s="209"/>
      <c r="AF788" s="209"/>
      <c r="AG788" s="209"/>
    </row>
    <row r="789" spans="1:33" ht="12" customHeight="1" x14ac:dyDescent="0.25">
      <c r="A789" s="209"/>
      <c r="B789" s="209"/>
      <c r="C789" s="209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  <c r="AA789" s="209"/>
      <c r="AB789" s="209"/>
      <c r="AC789" s="209"/>
      <c r="AD789" s="209"/>
      <c r="AE789" s="209"/>
      <c r="AF789" s="209"/>
      <c r="AG789" s="209"/>
    </row>
    <row r="790" spans="1:33" ht="12" customHeight="1" x14ac:dyDescent="0.25">
      <c r="A790" s="209"/>
      <c r="B790" s="209"/>
      <c r="C790" s="209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  <c r="AA790" s="209"/>
      <c r="AB790" s="209"/>
      <c r="AC790" s="209"/>
      <c r="AD790" s="209"/>
      <c r="AE790" s="209"/>
      <c r="AF790" s="209"/>
      <c r="AG790" s="209"/>
    </row>
    <row r="791" spans="1:33" ht="12" customHeight="1" x14ac:dyDescent="0.25">
      <c r="A791" s="209"/>
      <c r="B791" s="209"/>
      <c r="C791" s="209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  <c r="AA791" s="209"/>
      <c r="AB791" s="209"/>
      <c r="AC791" s="209"/>
      <c r="AD791" s="209"/>
      <c r="AE791" s="209"/>
      <c r="AF791" s="209"/>
      <c r="AG791" s="209"/>
    </row>
    <row r="792" spans="1:33" ht="12" customHeight="1" x14ac:dyDescent="0.25">
      <c r="A792" s="209"/>
      <c r="B792" s="209"/>
      <c r="C792" s="209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  <c r="AA792" s="209"/>
      <c r="AB792" s="209"/>
      <c r="AC792" s="209"/>
      <c r="AD792" s="209"/>
      <c r="AE792" s="209"/>
      <c r="AF792" s="209"/>
      <c r="AG792" s="209"/>
    </row>
    <row r="793" spans="1:33" ht="12" customHeight="1" x14ac:dyDescent="0.25">
      <c r="A793" s="209"/>
      <c r="B793" s="209"/>
      <c r="C793" s="209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  <c r="AA793" s="209"/>
      <c r="AB793" s="209"/>
      <c r="AC793" s="209"/>
      <c r="AD793" s="209"/>
      <c r="AE793" s="209"/>
      <c r="AF793" s="209"/>
      <c r="AG793" s="209"/>
    </row>
    <row r="794" spans="1:33" ht="12" customHeight="1" x14ac:dyDescent="0.25">
      <c r="A794" s="209"/>
      <c r="B794" s="209"/>
      <c r="C794" s="209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  <c r="AA794" s="209"/>
      <c r="AB794" s="209"/>
      <c r="AC794" s="209"/>
      <c r="AD794" s="209"/>
      <c r="AE794" s="209"/>
      <c r="AF794" s="209"/>
      <c r="AG794" s="209"/>
    </row>
    <row r="795" spans="1:33" ht="12" customHeight="1" x14ac:dyDescent="0.25">
      <c r="A795" s="209"/>
      <c r="B795" s="209"/>
      <c r="C795" s="209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  <c r="AA795" s="209"/>
      <c r="AB795" s="209"/>
      <c r="AC795" s="209"/>
      <c r="AD795" s="209"/>
      <c r="AE795" s="209"/>
      <c r="AF795" s="209"/>
      <c r="AG795" s="209"/>
    </row>
    <row r="796" spans="1:33" ht="12" customHeight="1" x14ac:dyDescent="0.25">
      <c r="A796" s="209"/>
      <c r="B796" s="209"/>
      <c r="C796" s="209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  <c r="AA796" s="209"/>
      <c r="AB796" s="209"/>
      <c r="AC796" s="209"/>
      <c r="AD796" s="209"/>
      <c r="AE796" s="209"/>
      <c r="AF796" s="209"/>
      <c r="AG796" s="209"/>
    </row>
    <row r="797" spans="1:33" ht="12" customHeight="1" x14ac:dyDescent="0.25">
      <c r="A797" s="209"/>
      <c r="B797" s="209"/>
      <c r="C797" s="209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  <c r="AA797" s="209"/>
      <c r="AB797" s="209"/>
      <c r="AC797" s="209"/>
      <c r="AD797" s="209"/>
      <c r="AE797" s="209"/>
      <c r="AF797" s="209"/>
      <c r="AG797" s="209"/>
    </row>
    <row r="798" spans="1:33" ht="12" customHeight="1" x14ac:dyDescent="0.25">
      <c r="A798" s="209"/>
      <c r="B798" s="209"/>
      <c r="C798" s="209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  <c r="AA798" s="209"/>
      <c r="AB798" s="209"/>
      <c r="AC798" s="209"/>
      <c r="AD798" s="209"/>
      <c r="AE798" s="209"/>
      <c r="AF798" s="209"/>
      <c r="AG798" s="209"/>
    </row>
    <row r="799" spans="1:33" ht="12" customHeight="1" x14ac:dyDescent="0.25">
      <c r="A799" s="209"/>
      <c r="B799" s="209"/>
      <c r="C799" s="209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  <c r="AA799" s="209"/>
      <c r="AB799" s="209"/>
      <c r="AC799" s="209"/>
      <c r="AD799" s="209"/>
      <c r="AE799" s="209"/>
      <c r="AF799" s="209"/>
      <c r="AG799" s="209"/>
    </row>
    <row r="800" spans="1:33" ht="12" customHeight="1" x14ac:dyDescent="0.25">
      <c r="A800" s="209"/>
      <c r="B800" s="209"/>
      <c r="C800" s="209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  <c r="AA800" s="209"/>
      <c r="AB800" s="209"/>
      <c r="AC800" s="209"/>
      <c r="AD800" s="209"/>
      <c r="AE800" s="209"/>
      <c r="AF800" s="209"/>
      <c r="AG800" s="209"/>
    </row>
    <row r="801" spans="1:33" ht="12" customHeight="1" x14ac:dyDescent="0.25">
      <c r="A801" s="209"/>
      <c r="B801" s="209"/>
      <c r="C801" s="209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  <c r="AA801" s="209"/>
      <c r="AB801" s="209"/>
      <c r="AC801" s="209"/>
      <c r="AD801" s="209"/>
      <c r="AE801" s="209"/>
      <c r="AF801" s="209"/>
      <c r="AG801" s="209"/>
    </row>
    <row r="802" spans="1:33" ht="12" customHeight="1" x14ac:dyDescent="0.25">
      <c r="A802" s="209"/>
      <c r="B802" s="209"/>
      <c r="C802" s="209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  <c r="AA802" s="209"/>
      <c r="AB802" s="209"/>
      <c r="AC802" s="209"/>
      <c r="AD802" s="209"/>
      <c r="AE802" s="209"/>
      <c r="AF802" s="209"/>
      <c r="AG802" s="209"/>
    </row>
    <row r="803" spans="1:33" ht="12" customHeight="1" x14ac:dyDescent="0.25">
      <c r="A803" s="209"/>
      <c r="B803" s="209"/>
      <c r="C803" s="209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  <c r="AA803" s="209"/>
      <c r="AB803" s="209"/>
      <c r="AC803" s="209"/>
      <c r="AD803" s="209"/>
      <c r="AE803" s="209"/>
      <c r="AF803" s="209"/>
      <c r="AG803" s="209"/>
    </row>
    <row r="804" spans="1:33" ht="12" customHeight="1" x14ac:dyDescent="0.25">
      <c r="A804" s="209"/>
      <c r="B804" s="209"/>
      <c r="C804" s="209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  <c r="AA804" s="209"/>
      <c r="AB804" s="209"/>
      <c r="AC804" s="209"/>
      <c r="AD804" s="209"/>
      <c r="AE804" s="209"/>
      <c r="AF804" s="209"/>
      <c r="AG804" s="209"/>
    </row>
    <row r="805" spans="1:33" ht="12" customHeight="1" x14ac:dyDescent="0.25">
      <c r="A805" s="209"/>
      <c r="B805" s="209"/>
      <c r="C805" s="209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  <c r="AA805" s="209"/>
      <c r="AB805" s="209"/>
      <c r="AC805" s="209"/>
      <c r="AD805" s="209"/>
      <c r="AE805" s="209"/>
      <c r="AF805" s="209"/>
      <c r="AG805" s="209"/>
    </row>
    <row r="806" spans="1:33" ht="12" customHeight="1" x14ac:dyDescent="0.25">
      <c r="A806" s="209"/>
      <c r="B806" s="209"/>
      <c r="C806" s="209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  <c r="AA806" s="209"/>
      <c r="AB806" s="209"/>
      <c r="AC806" s="209"/>
      <c r="AD806" s="209"/>
      <c r="AE806" s="209"/>
      <c r="AF806" s="209"/>
      <c r="AG806" s="209"/>
    </row>
    <row r="807" spans="1:33" ht="12" customHeight="1" x14ac:dyDescent="0.25">
      <c r="A807" s="209"/>
      <c r="B807" s="209"/>
      <c r="C807" s="209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  <c r="AA807" s="209"/>
      <c r="AB807" s="209"/>
      <c r="AC807" s="209"/>
      <c r="AD807" s="209"/>
      <c r="AE807" s="209"/>
      <c r="AF807" s="209"/>
      <c r="AG807" s="209"/>
    </row>
    <row r="808" spans="1:33" ht="12" customHeight="1" x14ac:dyDescent="0.25">
      <c r="A808" s="209"/>
      <c r="B808" s="209"/>
      <c r="C808" s="209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  <c r="AA808" s="209"/>
      <c r="AB808" s="209"/>
      <c r="AC808" s="209"/>
      <c r="AD808" s="209"/>
      <c r="AE808" s="209"/>
      <c r="AF808" s="209"/>
      <c r="AG808" s="209"/>
    </row>
    <row r="809" spans="1:33" ht="12" customHeight="1" x14ac:dyDescent="0.25">
      <c r="A809" s="209"/>
      <c r="B809" s="209"/>
      <c r="C809" s="209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  <c r="AA809" s="209"/>
      <c r="AB809" s="209"/>
      <c r="AC809" s="209"/>
      <c r="AD809" s="209"/>
      <c r="AE809" s="209"/>
      <c r="AF809" s="209"/>
      <c r="AG809" s="209"/>
    </row>
    <row r="810" spans="1:33" ht="12" customHeight="1" x14ac:dyDescent="0.25">
      <c r="A810" s="209"/>
      <c r="B810" s="209"/>
      <c r="C810" s="209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  <c r="AA810" s="209"/>
      <c r="AB810" s="209"/>
      <c r="AC810" s="209"/>
      <c r="AD810" s="209"/>
      <c r="AE810" s="209"/>
      <c r="AF810" s="209"/>
      <c r="AG810" s="209"/>
    </row>
    <row r="811" spans="1:33" ht="12" customHeight="1" x14ac:dyDescent="0.25">
      <c r="A811" s="209"/>
      <c r="B811" s="209"/>
      <c r="C811" s="209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  <c r="AA811" s="209"/>
      <c r="AB811" s="209"/>
      <c r="AC811" s="209"/>
      <c r="AD811" s="209"/>
      <c r="AE811" s="209"/>
      <c r="AF811" s="209"/>
      <c r="AG811" s="209"/>
    </row>
    <row r="812" spans="1:33" ht="12" customHeight="1" x14ac:dyDescent="0.25">
      <c r="A812" s="209"/>
      <c r="B812" s="209"/>
      <c r="C812" s="209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  <c r="AA812" s="209"/>
      <c r="AB812" s="209"/>
      <c r="AC812" s="209"/>
      <c r="AD812" s="209"/>
      <c r="AE812" s="209"/>
      <c r="AF812" s="209"/>
      <c r="AG812" s="209"/>
    </row>
    <row r="813" spans="1:33" ht="12" customHeight="1" x14ac:dyDescent="0.25">
      <c r="A813" s="209"/>
      <c r="B813" s="209"/>
      <c r="C813" s="209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  <c r="AA813" s="209"/>
      <c r="AB813" s="209"/>
      <c r="AC813" s="209"/>
      <c r="AD813" s="209"/>
      <c r="AE813" s="209"/>
      <c r="AF813" s="209"/>
      <c r="AG813" s="209"/>
    </row>
    <row r="814" spans="1:33" ht="12" customHeight="1" x14ac:dyDescent="0.25">
      <c r="A814" s="209"/>
      <c r="B814" s="209"/>
      <c r="C814" s="209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  <c r="AA814" s="209"/>
      <c r="AB814" s="209"/>
      <c r="AC814" s="209"/>
      <c r="AD814" s="209"/>
      <c r="AE814" s="209"/>
      <c r="AF814" s="209"/>
      <c r="AG814" s="209"/>
    </row>
    <row r="815" spans="1:33" ht="12" customHeight="1" x14ac:dyDescent="0.25">
      <c r="A815" s="209"/>
      <c r="B815" s="209"/>
      <c r="C815" s="209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  <c r="AA815" s="209"/>
      <c r="AB815" s="209"/>
      <c r="AC815" s="209"/>
      <c r="AD815" s="209"/>
      <c r="AE815" s="209"/>
      <c r="AF815" s="209"/>
      <c r="AG815" s="209"/>
    </row>
    <row r="816" spans="1:33" ht="12" customHeight="1" x14ac:dyDescent="0.25">
      <c r="A816" s="209"/>
      <c r="B816" s="209"/>
      <c r="C816" s="209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  <c r="AA816" s="209"/>
      <c r="AB816" s="209"/>
      <c r="AC816" s="209"/>
      <c r="AD816" s="209"/>
      <c r="AE816" s="209"/>
      <c r="AF816" s="209"/>
      <c r="AG816" s="209"/>
    </row>
    <row r="817" spans="1:33" ht="12" customHeight="1" x14ac:dyDescent="0.25">
      <c r="A817" s="209"/>
      <c r="B817" s="209"/>
      <c r="C817" s="209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  <c r="AA817" s="209"/>
      <c r="AB817" s="209"/>
      <c r="AC817" s="209"/>
      <c r="AD817" s="209"/>
      <c r="AE817" s="209"/>
      <c r="AF817" s="209"/>
      <c r="AG817" s="209"/>
    </row>
    <row r="818" spans="1:33" ht="12" customHeight="1" x14ac:dyDescent="0.25">
      <c r="A818" s="209"/>
      <c r="B818" s="209"/>
      <c r="C818" s="209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  <c r="AA818" s="209"/>
      <c r="AB818" s="209"/>
      <c r="AC818" s="209"/>
      <c r="AD818" s="209"/>
      <c r="AE818" s="209"/>
      <c r="AF818" s="209"/>
      <c r="AG818" s="209"/>
    </row>
    <row r="819" spans="1:33" ht="12" customHeight="1" x14ac:dyDescent="0.25">
      <c r="A819" s="209"/>
      <c r="B819" s="209"/>
      <c r="C819" s="209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  <c r="AA819" s="209"/>
      <c r="AB819" s="209"/>
      <c r="AC819" s="209"/>
      <c r="AD819" s="209"/>
      <c r="AE819" s="209"/>
      <c r="AF819" s="209"/>
      <c r="AG819" s="209"/>
    </row>
    <row r="820" spans="1:33" ht="12" customHeight="1" x14ac:dyDescent="0.25">
      <c r="A820" s="209"/>
      <c r="B820" s="209"/>
      <c r="C820" s="209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  <c r="AA820" s="209"/>
      <c r="AB820" s="209"/>
      <c r="AC820" s="209"/>
      <c r="AD820" s="209"/>
      <c r="AE820" s="209"/>
      <c r="AF820" s="209"/>
      <c r="AG820" s="209"/>
    </row>
    <row r="821" spans="1:33" ht="12" customHeight="1" x14ac:dyDescent="0.25">
      <c r="A821" s="209"/>
      <c r="B821" s="209"/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</row>
    <row r="822" spans="1:33" ht="12" customHeight="1" x14ac:dyDescent="0.25">
      <c r="A822" s="209"/>
      <c r="B822" s="209"/>
      <c r="C822" s="209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  <c r="AA822" s="209"/>
      <c r="AB822" s="209"/>
      <c r="AC822" s="209"/>
      <c r="AD822" s="209"/>
      <c r="AE822" s="209"/>
      <c r="AF822" s="209"/>
      <c r="AG822" s="209"/>
    </row>
    <row r="823" spans="1:33" ht="12" customHeight="1" x14ac:dyDescent="0.25">
      <c r="A823" s="209"/>
      <c r="B823" s="209"/>
      <c r="C823" s="209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  <c r="AA823" s="209"/>
      <c r="AB823" s="209"/>
      <c r="AC823" s="209"/>
      <c r="AD823" s="209"/>
      <c r="AE823" s="209"/>
      <c r="AF823" s="209"/>
      <c r="AG823" s="209"/>
    </row>
    <row r="824" spans="1:33" ht="12" customHeight="1" x14ac:dyDescent="0.25">
      <c r="A824" s="209"/>
      <c r="B824" s="209"/>
      <c r="C824" s="209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  <c r="AA824" s="209"/>
      <c r="AB824" s="209"/>
      <c r="AC824" s="209"/>
      <c r="AD824" s="209"/>
      <c r="AE824" s="209"/>
      <c r="AF824" s="209"/>
      <c r="AG824" s="209"/>
    </row>
    <row r="825" spans="1:33" ht="12" customHeight="1" x14ac:dyDescent="0.25">
      <c r="A825" s="209"/>
      <c r="B825" s="209"/>
      <c r="C825" s="209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  <c r="AA825" s="209"/>
      <c r="AB825" s="209"/>
      <c r="AC825" s="209"/>
      <c r="AD825" s="209"/>
      <c r="AE825" s="209"/>
      <c r="AF825" s="209"/>
      <c r="AG825" s="209"/>
    </row>
    <row r="826" spans="1:33" ht="12" customHeight="1" x14ac:dyDescent="0.25">
      <c r="A826" s="209"/>
      <c r="B826" s="209"/>
      <c r="C826" s="209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  <c r="AA826" s="209"/>
      <c r="AB826" s="209"/>
      <c r="AC826" s="209"/>
      <c r="AD826" s="209"/>
      <c r="AE826" s="209"/>
      <c r="AF826" s="209"/>
      <c r="AG826" s="209"/>
    </row>
    <row r="827" spans="1:33" ht="12" customHeight="1" x14ac:dyDescent="0.25">
      <c r="A827" s="209"/>
      <c r="B827" s="209"/>
      <c r="C827" s="209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  <c r="AA827" s="209"/>
      <c r="AB827" s="209"/>
      <c r="AC827" s="209"/>
      <c r="AD827" s="209"/>
      <c r="AE827" s="209"/>
      <c r="AF827" s="209"/>
      <c r="AG827" s="209"/>
    </row>
    <row r="828" spans="1:33" ht="12" customHeight="1" x14ac:dyDescent="0.25">
      <c r="A828" s="209"/>
      <c r="B828" s="209"/>
      <c r="C828" s="209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  <c r="AA828" s="209"/>
      <c r="AB828" s="209"/>
      <c r="AC828" s="209"/>
      <c r="AD828" s="209"/>
      <c r="AE828" s="209"/>
      <c r="AF828" s="209"/>
      <c r="AG828" s="209"/>
    </row>
    <row r="829" spans="1:33" ht="12" customHeight="1" x14ac:dyDescent="0.25">
      <c r="A829" s="209"/>
      <c r="B829" s="209"/>
      <c r="C829" s="209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  <c r="AA829" s="209"/>
      <c r="AB829" s="209"/>
      <c r="AC829" s="209"/>
      <c r="AD829" s="209"/>
      <c r="AE829" s="209"/>
      <c r="AF829" s="209"/>
      <c r="AG829" s="209"/>
    </row>
    <row r="830" spans="1:33" ht="12" customHeight="1" x14ac:dyDescent="0.25">
      <c r="A830" s="209"/>
      <c r="B830" s="209"/>
      <c r="C830" s="209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  <c r="AA830" s="209"/>
      <c r="AB830" s="209"/>
      <c r="AC830" s="209"/>
      <c r="AD830" s="209"/>
      <c r="AE830" s="209"/>
      <c r="AF830" s="209"/>
      <c r="AG830" s="209"/>
    </row>
    <row r="831" spans="1:33" ht="12" customHeight="1" x14ac:dyDescent="0.25">
      <c r="A831" s="209"/>
      <c r="B831" s="209"/>
      <c r="C831" s="209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  <c r="AA831" s="209"/>
      <c r="AB831" s="209"/>
      <c r="AC831" s="209"/>
      <c r="AD831" s="209"/>
      <c r="AE831" s="209"/>
      <c r="AF831" s="209"/>
      <c r="AG831" s="209"/>
    </row>
    <row r="832" spans="1:33" ht="12" customHeight="1" x14ac:dyDescent="0.25">
      <c r="A832" s="209"/>
      <c r="B832" s="209"/>
      <c r="C832" s="209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  <c r="AA832" s="209"/>
      <c r="AB832" s="209"/>
      <c r="AC832" s="209"/>
      <c r="AD832" s="209"/>
      <c r="AE832" s="209"/>
      <c r="AF832" s="209"/>
      <c r="AG832" s="209"/>
    </row>
    <row r="833" spans="1:33" ht="12" customHeight="1" x14ac:dyDescent="0.25">
      <c r="A833" s="209"/>
      <c r="B833" s="209"/>
      <c r="C833" s="209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  <c r="AA833" s="209"/>
      <c r="AB833" s="209"/>
      <c r="AC833" s="209"/>
      <c r="AD833" s="209"/>
      <c r="AE833" s="209"/>
      <c r="AF833" s="209"/>
      <c r="AG833" s="209"/>
    </row>
    <row r="834" spans="1:33" ht="12" customHeight="1" x14ac:dyDescent="0.25">
      <c r="A834" s="209"/>
      <c r="B834" s="209"/>
      <c r="C834" s="209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  <c r="AA834" s="209"/>
      <c r="AB834" s="209"/>
      <c r="AC834" s="209"/>
      <c r="AD834" s="209"/>
      <c r="AE834" s="209"/>
      <c r="AF834" s="209"/>
      <c r="AG834" s="209"/>
    </row>
    <row r="835" spans="1:33" ht="12" customHeight="1" x14ac:dyDescent="0.25">
      <c r="A835" s="209"/>
      <c r="B835" s="209"/>
      <c r="C835" s="209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  <c r="AA835" s="209"/>
      <c r="AB835" s="209"/>
      <c r="AC835" s="209"/>
      <c r="AD835" s="209"/>
      <c r="AE835" s="209"/>
      <c r="AF835" s="209"/>
      <c r="AG835" s="209"/>
    </row>
    <row r="836" spans="1:33" ht="12" customHeight="1" x14ac:dyDescent="0.25">
      <c r="A836" s="209"/>
      <c r="B836" s="209"/>
      <c r="C836" s="209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  <c r="AA836" s="209"/>
      <c r="AB836" s="209"/>
      <c r="AC836" s="209"/>
      <c r="AD836" s="209"/>
      <c r="AE836" s="209"/>
      <c r="AF836" s="209"/>
      <c r="AG836" s="209"/>
    </row>
    <row r="837" spans="1:33" ht="12" customHeight="1" x14ac:dyDescent="0.25">
      <c r="A837" s="209"/>
      <c r="B837" s="209"/>
      <c r="C837" s="209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  <c r="AA837" s="209"/>
      <c r="AB837" s="209"/>
      <c r="AC837" s="209"/>
      <c r="AD837" s="209"/>
      <c r="AE837" s="209"/>
      <c r="AF837" s="209"/>
      <c r="AG837" s="209"/>
    </row>
    <row r="838" spans="1:33" ht="12" customHeight="1" x14ac:dyDescent="0.25">
      <c r="A838" s="209"/>
      <c r="B838" s="209"/>
      <c r="C838" s="209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  <c r="AA838" s="209"/>
      <c r="AB838" s="209"/>
      <c r="AC838" s="209"/>
      <c r="AD838" s="209"/>
      <c r="AE838" s="209"/>
      <c r="AF838" s="209"/>
      <c r="AG838" s="209"/>
    </row>
    <row r="839" spans="1:33" ht="12" customHeight="1" x14ac:dyDescent="0.25">
      <c r="A839" s="209"/>
      <c r="B839" s="209"/>
      <c r="C839" s="209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  <c r="AA839" s="209"/>
      <c r="AB839" s="209"/>
      <c r="AC839" s="209"/>
      <c r="AD839" s="209"/>
      <c r="AE839" s="209"/>
      <c r="AF839" s="209"/>
      <c r="AG839" s="209"/>
    </row>
    <row r="840" spans="1:33" ht="12" customHeight="1" x14ac:dyDescent="0.25">
      <c r="A840" s="209"/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  <c r="AB840" s="209"/>
      <c r="AC840" s="209"/>
      <c r="AD840" s="209"/>
      <c r="AE840" s="209"/>
      <c r="AF840" s="209"/>
      <c r="AG840" s="209"/>
    </row>
    <row r="841" spans="1:33" ht="12" customHeight="1" x14ac:dyDescent="0.25">
      <c r="A841" s="209"/>
      <c r="B841" s="209"/>
      <c r="C841" s="209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  <c r="AA841" s="209"/>
      <c r="AB841" s="209"/>
      <c r="AC841" s="209"/>
      <c r="AD841" s="209"/>
      <c r="AE841" s="209"/>
      <c r="AF841" s="209"/>
      <c r="AG841" s="209"/>
    </row>
    <row r="842" spans="1:33" ht="12" customHeight="1" x14ac:dyDescent="0.25">
      <c r="A842" s="209"/>
      <c r="B842" s="209"/>
      <c r="C842" s="209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  <c r="AA842" s="209"/>
      <c r="AB842" s="209"/>
      <c r="AC842" s="209"/>
      <c r="AD842" s="209"/>
      <c r="AE842" s="209"/>
      <c r="AF842" s="209"/>
      <c r="AG842" s="209"/>
    </row>
    <row r="843" spans="1:33" ht="12" customHeight="1" x14ac:dyDescent="0.25">
      <c r="A843" s="209"/>
      <c r="B843" s="209"/>
      <c r="C843" s="209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  <c r="AA843" s="209"/>
      <c r="AB843" s="209"/>
      <c r="AC843" s="209"/>
      <c r="AD843" s="209"/>
      <c r="AE843" s="209"/>
      <c r="AF843" s="209"/>
      <c r="AG843" s="209"/>
    </row>
    <row r="844" spans="1:33" ht="12" customHeight="1" x14ac:dyDescent="0.25">
      <c r="A844" s="209"/>
      <c r="B844" s="209"/>
      <c r="C844" s="209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  <c r="AA844" s="209"/>
      <c r="AB844" s="209"/>
      <c r="AC844" s="209"/>
      <c r="AD844" s="209"/>
      <c r="AE844" s="209"/>
      <c r="AF844" s="209"/>
      <c r="AG844" s="209"/>
    </row>
    <row r="845" spans="1:33" ht="12" customHeight="1" x14ac:dyDescent="0.25">
      <c r="A845" s="209"/>
      <c r="B845" s="209"/>
      <c r="C845" s="209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  <c r="AA845" s="209"/>
      <c r="AB845" s="209"/>
      <c r="AC845" s="209"/>
      <c r="AD845" s="209"/>
      <c r="AE845" s="209"/>
      <c r="AF845" s="209"/>
      <c r="AG845" s="209"/>
    </row>
    <row r="846" spans="1:33" ht="12" customHeight="1" x14ac:dyDescent="0.25">
      <c r="A846" s="209"/>
      <c r="B846" s="209"/>
      <c r="C846" s="209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  <c r="AA846" s="209"/>
      <c r="AB846" s="209"/>
      <c r="AC846" s="209"/>
      <c r="AD846" s="209"/>
      <c r="AE846" s="209"/>
      <c r="AF846" s="209"/>
      <c r="AG846" s="209"/>
    </row>
    <row r="847" spans="1:33" ht="12" customHeight="1" x14ac:dyDescent="0.25">
      <c r="A847" s="209"/>
      <c r="B847" s="209"/>
      <c r="C847" s="209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  <c r="AA847" s="209"/>
      <c r="AB847" s="209"/>
      <c r="AC847" s="209"/>
      <c r="AD847" s="209"/>
      <c r="AE847" s="209"/>
      <c r="AF847" s="209"/>
      <c r="AG847" s="209"/>
    </row>
    <row r="848" spans="1:33" ht="12" customHeight="1" x14ac:dyDescent="0.25">
      <c r="A848" s="209"/>
      <c r="B848" s="209"/>
      <c r="C848" s="209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  <c r="AA848" s="209"/>
      <c r="AB848" s="209"/>
      <c r="AC848" s="209"/>
      <c r="AD848" s="209"/>
      <c r="AE848" s="209"/>
      <c r="AF848" s="209"/>
      <c r="AG848" s="209"/>
    </row>
    <row r="849" spans="1:33" ht="12" customHeight="1" x14ac:dyDescent="0.25">
      <c r="A849" s="209"/>
      <c r="B849" s="209"/>
      <c r="C849" s="209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  <c r="AA849" s="209"/>
      <c r="AB849" s="209"/>
      <c r="AC849" s="209"/>
      <c r="AD849" s="209"/>
      <c r="AE849" s="209"/>
      <c r="AF849" s="209"/>
      <c r="AG849" s="209"/>
    </row>
    <row r="850" spans="1:33" ht="12" customHeight="1" x14ac:dyDescent="0.25">
      <c r="A850" s="209"/>
      <c r="B850" s="209"/>
      <c r="C850" s="209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  <c r="AA850" s="209"/>
      <c r="AB850" s="209"/>
      <c r="AC850" s="209"/>
      <c r="AD850" s="209"/>
      <c r="AE850" s="209"/>
      <c r="AF850" s="209"/>
      <c r="AG850" s="209"/>
    </row>
    <row r="851" spans="1:33" ht="12" customHeight="1" x14ac:dyDescent="0.25">
      <c r="A851" s="209"/>
      <c r="B851" s="209"/>
      <c r="C851" s="209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  <c r="AA851" s="209"/>
      <c r="AB851" s="209"/>
      <c r="AC851" s="209"/>
      <c r="AD851" s="209"/>
      <c r="AE851" s="209"/>
      <c r="AF851" s="209"/>
      <c r="AG851" s="209"/>
    </row>
    <row r="852" spans="1:33" ht="12" customHeight="1" x14ac:dyDescent="0.25">
      <c r="A852" s="209"/>
      <c r="B852" s="209"/>
      <c r="C852" s="209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  <c r="AA852" s="209"/>
      <c r="AB852" s="209"/>
      <c r="AC852" s="209"/>
      <c r="AD852" s="209"/>
      <c r="AE852" s="209"/>
      <c r="AF852" s="209"/>
      <c r="AG852" s="209"/>
    </row>
    <row r="853" spans="1:33" ht="12" customHeight="1" x14ac:dyDescent="0.25">
      <c r="A853" s="209"/>
      <c r="B853" s="209"/>
      <c r="C853" s="209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  <c r="AA853" s="209"/>
      <c r="AB853" s="209"/>
      <c r="AC853" s="209"/>
      <c r="AD853" s="209"/>
      <c r="AE853" s="209"/>
      <c r="AF853" s="209"/>
      <c r="AG853" s="209"/>
    </row>
    <row r="854" spans="1:33" ht="12" customHeight="1" x14ac:dyDescent="0.25">
      <c r="A854" s="209"/>
      <c r="B854" s="209"/>
      <c r="C854" s="209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  <c r="AA854" s="209"/>
      <c r="AB854" s="209"/>
      <c r="AC854" s="209"/>
      <c r="AD854" s="209"/>
      <c r="AE854" s="209"/>
      <c r="AF854" s="209"/>
      <c r="AG854" s="209"/>
    </row>
    <row r="855" spans="1:33" ht="12" customHeight="1" x14ac:dyDescent="0.25">
      <c r="A855" s="209"/>
      <c r="B855" s="209"/>
      <c r="C855" s="209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  <c r="AA855" s="209"/>
      <c r="AB855" s="209"/>
      <c r="AC855" s="209"/>
      <c r="AD855" s="209"/>
      <c r="AE855" s="209"/>
      <c r="AF855" s="209"/>
      <c r="AG855" s="209"/>
    </row>
    <row r="856" spans="1:33" ht="12" customHeight="1" x14ac:dyDescent="0.25">
      <c r="A856" s="209"/>
      <c r="B856" s="209"/>
      <c r="C856" s="209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  <c r="AA856" s="209"/>
      <c r="AB856" s="209"/>
      <c r="AC856" s="209"/>
      <c r="AD856" s="209"/>
      <c r="AE856" s="209"/>
      <c r="AF856" s="209"/>
      <c r="AG856" s="209"/>
    </row>
    <row r="857" spans="1:33" ht="12" customHeight="1" x14ac:dyDescent="0.25">
      <c r="A857" s="209"/>
      <c r="B857" s="209"/>
      <c r="C857" s="209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  <c r="AA857" s="209"/>
      <c r="AB857" s="209"/>
      <c r="AC857" s="209"/>
      <c r="AD857" s="209"/>
      <c r="AE857" s="209"/>
      <c r="AF857" s="209"/>
      <c r="AG857" s="209"/>
    </row>
    <row r="858" spans="1:33" ht="12" customHeight="1" x14ac:dyDescent="0.25">
      <c r="A858" s="209"/>
      <c r="B858" s="209"/>
      <c r="C858" s="209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  <c r="AA858" s="209"/>
      <c r="AB858" s="209"/>
      <c r="AC858" s="209"/>
      <c r="AD858" s="209"/>
      <c r="AE858" s="209"/>
      <c r="AF858" s="209"/>
      <c r="AG858" s="209"/>
    </row>
    <row r="859" spans="1:33" ht="12" customHeight="1" x14ac:dyDescent="0.25">
      <c r="A859" s="209"/>
      <c r="B859" s="209"/>
      <c r="C859" s="209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  <c r="AA859" s="209"/>
      <c r="AB859" s="209"/>
      <c r="AC859" s="209"/>
      <c r="AD859" s="209"/>
      <c r="AE859" s="209"/>
      <c r="AF859" s="209"/>
      <c r="AG859" s="209"/>
    </row>
    <row r="860" spans="1:33" ht="12" customHeight="1" x14ac:dyDescent="0.25">
      <c r="A860" s="209"/>
      <c r="B860" s="209"/>
      <c r="C860" s="209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  <c r="AA860" s="209"/>
      <c r="AB860" s="209"/>
      <c r="AC860" s="209"/>
      <c r="AD860" s="209"/>
      <c r="AE860" s="209"/>
      <c r="AF860" s="209"/>
      <c r="AG860" s="209"/>
    </row>
    <row r="861" spans="1:33" ht="12" customHeight="1" x14ac:dyDescent="0.25">
      <c r="A861" s="209"/>
      <c r="B861" s="209"/>
      <c r="C861" s="209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  <c r="AA861" s="209"/>
      <c r="AB861" s="209"/>
      <c r="AC861" s="209"/>
      <c r="AD861" s="209"/>
      <c r="AE861" s="209"/>
      <c r="AF861" s="209"/>
      <c r="AG861" s="209"/>
    </row>
    <row r="862" spans="1:33" ht="12" customHeight="1" x14ac:dyDescent="0.25">
      <c r="A862" s="209"/>
      <c r="B862" s="209"/>
      <c r="C862" s="209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  <c r="AA862" s="209"/>
      <c r="AB862" s="209"/>
      <c r="AC862" s="209"/>
      <c r="AD862" s="209"/>
      <c r="AE862" s="209"/>
      <c r="AF862" s="209"/>
      <c r="AG862" s="209"/>
    </row>
    <row r="863" spans="1:33" ht="12" customHeight="1" x14ac:dyDescent="0.25">
      <c r="A863" s="209"/>
      <c r="B863" s="209"/>
      <c r="C863" s="209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  <c r="AA863" s="209"/>
      <c r="AB863" s="209"/>
      <c r="AC863" s="209"/>
      <c r="AD863" s="209"/>
      <c r="AE863" s="209"/>
      <c r="AF863" s="209"/>
      <c r="AG863" s="209"/>
    </row>
    <row r="864" spans="1:33" ht="12" customHeight="1" x14ac:dyDescent="0.25">
      <c r="A864" s="209"/>
      <c r="B864" s="209"/>
      <c r="C864" s="209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  <c r="AA864" s="209"/>
      <c r="AB864" s="209"/>
      <c r="AC864" s="209"/>
      <c r="AD864" s="209"/>
      <c r="AE864" s="209"/>
      <c r="AF864" s="209"/>
      <c r="AG864" s="209"/>
    </row>
    <row r="865" spans="1:33" ht="12" customHeight="1" x14ac:dyDescent="0.25">
      <c r="A865" s="209"/>
      <c r="B865" s="209"/>
      <c r="C865" s="209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  <c r="AA865" s="209"/>
      <c r="AB865" s="209"/>
      <c r="AC865" s="209"/>
      <c r="AD865" s="209"/>
      <c r="AE865" s="209"/>
      <c r="AF865" s="209"/>
      <c r="AG865" s="209"/>
    </row>
    <row r="866" spans="1:33" ht="12" customHeight="1" x14ac:dyDescent="0.25">
      <c r="A866" s="209"/>
      <c r="B866" s="209"/>
      <c r="C866" s="209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  <c r="AA866" s="209"/>
      <c r="AB866" s="209"/>
      <c r="AC866" s="209"/>
      <c r="AD866" s="209"/>
      <c r="AE866" s="209"/>
      <c r="AF866" s="209"/>
      <c r="AG866" s="209"/>
    </row>
    <row r="867" spans="1:33" ht="12" customHeight="1" x14ac:dyDescent="0.25">
      <c r="A867" s="209"/>
      <c r="B867" s="209"/>
      <c r="C867" s="209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  <c r="AA867" s="209"/>
      <c r="AB867" s="209"/>
      <c r="AC867" s="209"/>
      <c r="AD867" s="209"/>
      <c r="AE867" s="209"/>
      <c r="AF867" s="209"/>
      <c r="AG867" s="209"/>
    </row>
    <row r="868" spans="1:33" ht="12" customHeight="1" x14ac:dyDescent="0.25">
      <c r="A868" s="209"/>
      <c r="B868" s="209"/>
      <c r="C868" s="209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  <c r="AA868" s="209"/>
      <c r="AB868" s="209"/>
      <c r="AC868" s="209"/>
      <c r="AD868" s="209"/>
      <c r="AE868" s="209"/>
      <c r="AF868" s="209"/>
      <c r="AG868" s="209"/>
    </row>
    <row r="869" spans="1:33" ht="12" customHeight="1" x14ac:dyDescent="0.25">
      <c r="A869" s="209"/>
      <c r="B869" s="209"/>
      <c r="C869" s="209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  <c r="AA869" s="209"/>
      <c r="AB869" s="209"/>
      <c r="AC869" s="209"/>
      <c r="AD869" s="209"/>
      <c r="AE869" s="209"/>
      <c r="AF869" s="209"/>
      <c r="AG869" s="209"/>
    </row>
    <row r="870" spans="1:33" ht="12" customHeight="1" x14ac:dyDescent="0.25">
      <c r="A870" s="209"/>
      <c r="B870" s="209"/>
      <c r="C870" s="209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  <c r="AA870" s="209"/>
      <c r="AB870" s="209"/>
      <c r="AC870" s="209"/>
      <c r="AD870" s="209"/>
      <c r="AE870" s="209"/>
      <c r="AF870" s="209"/>
      <c r="AG870" s="209"/>
    </row>
    <row r="871" spans="1:33" ht="12" customHeight="1" x14ac:dyDescent="0.25">
      <c r="A871" s="209"/>
      <c r="B871" s="209"/>
      <c r="C871" s="209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  <c r="AA871" s="209"/>
      <c r="AB871" s="209"/>
      <c r="AC871" s="209"/>
      <c r="AD871" s="209"/>
      <c r="AE871" s="209"/>
      <c r="AF871" s="209"/>
      <c r="AG871" s="209"/>
    </row>
    <row r="872" spans="1:33" ht="12" customHeight="1" x14ac:dyDescent="0.25">
      <c r="A872" s="209"/>
      <c r="B872" s="209"/>
      <c r="C872" s="209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  <c r="AA872" s="209"/>
      <c r="AB872" s="209"/>
      <c r="AC872" s="209"/>
      <c r="AD872" s="209"/>
      <c r="AE872" s="209"/>
      <c r="AF872" s="209"/>
      <c r="AG872" s="209"/>
    </row>
    <row r="873" spans="1:33" ht="12" customHeight="1" x14ac:dyDescent="0.25">
      <c r="A873" s="209"/>
      <c r="B873" s="209"/>
      <c r="C873" s="209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  <c r="AA873" s="209"/>
      <c r="AB873" s="209"/>
      <c r="AC873" s="209"/>
      <c r="AD873" s="209"/>
      <c r="AE873" s="209"/>
      <c r="AF873" s="209"/>
      <c r="AG873" s="209"/>
    </row>
    <row r="874" spans="1:33" ht="12" customHeight="1" x14ac:dyDescent="0.25">
      <c r="A874" s="209"/>
      <c r="B874" s="209"/>
      <c r="C874" s="209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  <c r="AA874" s="209"/>
      <c r="AB874" s="209"/>
      <c r="AC874" s="209"/>
      <c r="AD874" s="209"/>
      <c r="AE874" s="209"/>
      <c r="AF874" s="209"/>
      <c r="AG874" s="209"/>
    </row>
    <row r="875" spans="1:33" ht="12" customHeight="1" x14ac:dyDescent="0.25">
      <c r="A875" s="209"/>
      <c r="B875" s="209"/>
      <c r="C875" s="209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  <c r="AA875" s="209"/>
      <c r="AB875" s="209"/>
      <c r="AC875" s="209"/>
      <c r="AD875" s="209"/>
      <c r="AE875" s="209"/>
      <c r="AF875" s="209"/>
      <c r="AG875" s="209"/>
    </row>
    <row r="876" spans="1:33" ht="12" customHeight="1" x14ac:dyDescent="0.25">
      <c r="A876" s="209"/>
      <c r="B876" s="209"/>
      <c r="C876" s="209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  <c r="AA876" s="209"/>
      <c r="AB876" s="209"/>
      <c r="AC876" s="209"/>
      <c r="AD876" s="209"/>
      <c r="AE876" s="209"/>
      <c r="AF876" s="209"/>
      <c r="AG876" s="209"/>
    </row>
    <row r="877" spans="1:33" ht="12" customHeight="1" x14ac:dyDescent="0.25">
      <c r="A877" s="209"/>
      <c r="B877" s="209"/>
      <c r="C877" s="209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  <c r="AA877" s="209"/>
      <c r="AB877" s="209"/>
      <c r="AC877" s="209"/>
      <c r="AD877" s="209"/>
      <c r="AE877" s="209"/>
      <c r="AF877" s="209"/>
      <c r="AG877" s="209"/>
    </row>
    <row r="878" spans="1:33" ht="12" customHeight="1" x14ac:dyDescent="0.25">
      <c r="A878" s="209"/>
      <c r="B878" s="209"/>
      <c r="C878" s="209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  <c r="AA878" s="209"/>
      <c r="AB878" s="209"/>
      <c r="AC878" s="209"/>
      <c r="AD878" s="209"/>
      <c r="AE878" s="209"/>
      <c r="AF878" s="209"/>
      <c r="AG878" s="209"/>
    </row>
    <row r="879" spans="1:33" ht="12" customHeight="1" x14ac:dyDescent="0.25">
      <c r="A879" s="209"/>
      <c r="B879" s="209"/>
      <c r="C879" s="209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  <c r="AA879" s="209"/>
      <c r="AB879" s="209"/>
      <c r="AC879" s="209"/>
      <c r="AD879" s="209"/>
      <c r="AE879" s="209"/>
      <c r="AF879" s="209"/>
      <c r="AG879" s="209"/>
    </row>
    <row r="880" spans="1:33" ht="12" customHeight="1" x14ac:dyDescent="0.25">
      <c r="A880" s="209"/>
      <c r="B880" s="209"/>
      <c r="C880" s="209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  <c r="AA880" s="209"/>
      <c r="AB880" s="209"/>
      <c r="AC880" s="209"/>
      <c r="AD880" s="209"/>
      <c r="AE880" s="209"/>
      <c r="AF880" s="209"/>
      <c r="AG880" s="209"/>
    </row>
    <row r="881" spans="1:33" ht="12" customHeight="1" x14ac:dyDescent="0.25">
      <c r="A881" s="209"/>
      <c r="B881" s="209"/>
      <c r="C881" s="209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  <c r="AA881" s="209"/>
      <c r="AB881" s="209"/>
      <c r="AC881" s="209"/>
      <c r="AD881" s="209"/>
      <c r="AE881" s="209"/>
      <c r="AF881" s="209"/>
      <c r="AG881" s="209"/>
    </row>
    <row r="882" spans="1:33" ht="12" customHeight="1" x14ac:dyDescent="0.25">
      <c r="A882" s="209"/>
      <c r="B882" s="209"/>
      <c r="C882" s="209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  <c r="AA882" s="209"/>
      <c r="AB882" s="209"/>
      <c r="AC882" s="209"/>
      <c r="AD882" s="209"/>
      <c r="AE882" s="209"/>
      <c r="AF882" s="209"/>
      <c r="AG882" s="209"/>
    </row>
    <row r="883" spans="1:33" ht="12" customHeight="1" x14ac:dyDescent="0.25">
      <c r="A883" s="209"/>
      <c r="B883" s="209"/>
      <c r="C883" s="209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  <c r="AA883" s="209"/>
      <c r="AB883" s="209"/>
      <c r="AC883" s="209"/>
      <c r="AD883" s="209"/>
      <c r="AE883" s="209"/>
      <c r="AF883" s="209"/>
      <c r="AG883" s="209"/>
    </row>
    <row r="884" spans="1:33" ht="12" customHeight="1" x14ac:dyDescent="0.25">
      <c r="A884" s="209"/>
      <c r="B884" s="209"/>
      <c r="C884" s="209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  <c r="AA884" s="209"/>
      <c r="AB884" s="209"/>
      <c r="AC884" s="209"/>
      <c r="AD884" s="209"/>
      <c r="AE884" s="209"/>
      <c r="AF884" s="209"/>
      <c r="AG884" s="209"/>
    </row>
    <row r="885" spans="1:33" ht="12" customHeight="1" x14ac:dyDescent="0.25">
      <c r="A885" s="209"/>
      <c r="B885" s="209"/>
      <c r="C885" s="209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  <c r="AA885" s="209"/>
      <c r="AB885" s="209"/>
      <c r="AC885" s="209"/>
      <c r="AD885" s="209"/>
      <c r="AE885" s="209"/>
      <c r="AF885" s="209"/>
      <c r="AG885" s="209"/>
    </row>
    <row r="886" spans="1:33" ht="12" customHeight="1" x14ac:dyDescent="0.25">
      <c r="A886" s="209"/>
      <c r="B886" s="209"/>
      <c r="C886" s="209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  <c r="AA886" s="209"/>
      <c r="AB886" s="209"/>
      <c r="AC886" s="209"/>
      <c r="AD886" s="209"/>
      <c r="AE886" s="209"/>
      <c r="AF886" s="209"/>
      <c r="AG886" s="209"/>
    </row>
    <row r="887" spans="1:33" ht="12" customHeight="1" x14ac:dyDescent="0.25">
      <c r="A887" s="209"/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  <c r="AA887" s="209"/>
      <c r="AB887" s="209"/>
      <c r="AC887" s="209"/>
      <c r="AD887" s="209"/>
      <c r="AE887" s="209"/>
      <c r="AF887" s="209"/>
      <c r="AG887" s="209"/>
    </row>
    <row r="888" spans="1:33" ht="12" customHeight="1" x14ac:dyDescent="0.25">
      <c r="A888" s="209"/>
      <c r="B888" s="209"/>
      <c r="C888" s="209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  <c r="AA888" s="209"/>
      <c r="AB888" s="209"/>
      <c r="AC888" s="209"/>
      <c r="AD888" s="209"/>
      <c r="AE888" s="209"/>
      <c r="AF888" s="209"/>
      <c r="AG888" s="209"/>
    </row>
    <row r="889" spans="1:33" ht="12" customHeight="1" x14ac:dyDescent="0.25">
      <c r="A889" s="209"/>
      <c r="B889" s="209"/>
      <c r="C889" s="209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  <c r="AA889" s="209"/>
      <c r="AB889" s="209"/>
      <c r="AC889" s="209"/>
      <c r="AD889" s="209"/>
      <c r="AE889" s="209"/>
      <c r="AF889" s="209"/>
      <c r="AG889" s="209"/>
    </row>
    <row r="890" spans="1:33" ht="12" customHeight="1" x14ac:dyDescent="0.25">
      <c r="A890" s="209"/>
      <c r="B890" s="209"/>
      <c r="C890" s="209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  <c r="AA890" s="209"/>
      <c r="AB890" s="209"/>
      <c r="AC890" s="209"/>
      <c r="AD890" s="209"/>
      <c r="AE890" s="209"/>
      <c r="AF890" s="209"/>
      <c r="AG890" s="209"/>
    </row>
    <row r="891" spans="1:33" ht="12" customHeight="1" x14ac:dyDescent="0.25">
      <c r="A891" s="209"/>
      <c r="B891" s="209"/>
      <c r="C891" s="209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  <c r="AA891" s="209"/>
      <c r="AB891" s="209"/>
      <c r="AC891" s="209"/>
      <c r="AD891" s="209"/>
      <c r="AE891" s="209"/>
      <c r="AF891" s="209"/>
      <c r="AG891" s="209"/>
    </row>
    <row r="892" spans="1:33" ht="12" customHeight="1" x14ac:dyDescent="0.25">
      <c r="A892" s="209"/>
      <c r="B892" s="209"/>
      <c r="C892" s="209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  <c r="AA892" s="209"/>
      <c r="AB892" s="209"/>
      <c r="AC892" s="209"/>
      <c r="AD892" s="209"/>
      <c r="AE892" s="209"/>
      <c r="AF892" s="209"/>
      <c r="AG892" s="209"/>
    </row>
    <row r="893" spans="1:33" ht="12" customHeight="1" x14ac:dyDescent="0.25">
      <c r="A893" s="209"/>
      <c r="B893" s="209"/>
      <c r="C893" s="209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  <c r="AA893" s="209"/>
      <c r="AB893" s="209"/>
      <c r="AC893" s="209"/>
      <c r="AD893" s="209"/>
      <c r="AE893" s="209"/>
      <c r="AF893" s="209"/>
      <c r="AG893" s="209"/>
    </row>
    <row r="894" spans="1:33" ht="12" customHeight="1" x14ac:dyDescent="0.25">
      <c r="A894" s="209"/>
      <c r="B894" s="209"/>
      <c r="C894" s="209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  <c r="AA894" s="209"/>
      <c r="AB894" s="209"/>
      <c r="AC894" s="209"/>
      <c r="AD894" s="209"/>
      <c r="AE894" s="209"/>
      <c r="AF894" s="209"/>
      <c r="AG894" s="209"/>
    </row>
    <row r="895" spans="1:33" ht="12" customHeight="1" x14ac:dyDescent="0.25">
      <c r="A895" s="209"/>
      <c r="B895" s="209"/>
      <c r="C895" s="209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  <c r="AA895" s="209"/>
      <c r="AB895" s="209"/>
      <c r="AC895" s="209"/>
      <c r="AD895" s="209"/>
      <c r="AE895" s="209"/>
      <c r="AF895" s="209"/>
      <c r="AG895" s="209"/>
    </row>
    <row r="896" spans="1:33" ht="12" customHeight="1" x14ac:dyDescent="0.25">
      <c r="A896" s="209"/>
      <c r="B896" s="209"/>
      <c r="C896" s="209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  <c r="AA896" s="209"/>
      <c r="AB896" s="209"/>
      <c r="AC896" s="209"/>
      <c r="AD896" s="209"/>
      <c r="AE896" s="209"/>
      <c r="AF896" s="209"/>
      <c r="AG896" s="209"/>
    </row>
    <row r="897" spans="1:33" ht="12" customHeight="1" x14ac:dyDescent="0.25">
      <c r="A897" s="209"/>
      <c r="B897" s="209"/>
      <c r="C897" s="209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  <c r="AA897" s="209"/>
      <c r="AB897" s="209"/>
      <c r="AC897" s="209"/>
      <c r="AD897" s="209"/>
      <c r="AE897" s="209"/>
      <c r="AF897" s="209"/>
      <c r="AG897" s="209"/>
    </row>
    <row r="898" spans="1:33" ht="12" customHeight="1" x14ac:dyDescent="0.25">
      <c r="A898" s="209"/>
      <c r="B898" s="209"/>
      <c r="C898" s="209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  <c r="AA898" s="209"/>
      <c r="AB898" s="209"/>
      <c r="AC898" s="209"/>
      <c r="AD898" s="209"/>
      <c r="AE898" s="209"/>
      <c r="AF898" s="209"/>
      <c r="AG898" s="209"/>
    </row>
    <row r="899" spans="1:33" ht="12" customHeight="1" x14ac:dyDescent="0.25">
      <c r="A899" s="209"/>
      <c r="B899" s="209"/>
      <c r="C899" s="209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  <c r="AA899" s="209"/>
      <c r="AB899" s="209"/>
      <c r="AC899" s="209"/>
      <c r="AD899" s="209"/>
      <c r="AE899" s="209"/>
      <c r="AF899" s="209"/>
      <c r="AG899" s="209"/>
    </row>
    <row r="900" spans="1:33" ht="12" customHeight="1" x14ac:dyDescent="0.25">
      <c r="A900" s="209"/>
      <c r="B900" s="209"/>
      <c r="C900" s="209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  <c r="AA900" s="209"/>
      <c r="AB900" s="209"/>
      <c r="AC900" s="209"/>
      <c r="AD900" s="209"/>
      <c r="AE900" s="209"/>
      <c r="AF900" s="209"/>
      <c r="AG900" s="209"/>
    </row>
    <row r="901" spans="1:33" ht="12" customHeight="1" x14ac:dyDescent="0.25">
      <c r="A901" s="209"/>
      <c r="B901" s="209"/>
      <c r="C901" s="209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  <c r="AA901" s="209"/>
      <c r="AB901" s="209"/>
      <c r="AC901" s="209"/>
      <c r="AD901" s="209"/>
      <c r="AE901" s="209"/>
      <c r="AF901" s="209"/>
      <c r="AG901" s="209"/>
    </row>
    <row r="902" spans="1:33" ht="12" customHeight="1" x14ac:dyDescent="0.25">
      <c r="A902" s="209"/>
      <c r="B902" s="209"/>
      <c r="C902" s="209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  <c r="AA902" s="209"/>
      <c r="AB902" s="209"/>
      <c r="AC902" s="209"/>
      <c r="AD902" s="209"/>
      <c r="AE902" s="209"/>
      <c r="AF902" s="209"/>
      <c r="AG902" s="209"/>
    </row>
    <row r="903" spans="1:33" ht="12" customHeight="1" x14ac:dyDescent="0.25">
      <c r="A903" s="209"/>
      <c r="B903" s="209"/>
      <c r="C903" s="209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  <c r="AA903" s="209"/>
      <c r="AB903" s="209"/>
      <c r="AC903" s="209"/>
      <c r="AD903" s="209"/>
      <c r="AE903" s="209"/>
      <c r="AF903" s="209"/>
      <c r="AG903" s="209"/>
    </row>
    <row r="904" spans="1:33" ht="12" customHeight="1" x14ac:dyDescent="0.25">
      <c r="A904" s="209"/>
      <c r="B904" s="209"/>
      <c r="C904" s="209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  <c r="AA904" s="209"/>
      <c r="AB904" s="209"/>
      <c r="AC904" s="209"/>
      <c r="AD904" s="209"/>
      <c r="AE904" s="209"/>
      <c r="AF904" s="209"/>
      <c r="AG904" s="209"/>
    </row>
    <row r="905" spans="1:33" ht="12" customHeight="1" x14ac:dyDescent="0.25">
      <c r="A905" s="209"/>
      <c r="B905" s="209"/>
      <c r="C905" s="209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  <c r="AA905" s="209"/>
      <c r="AB905" s="209"/>
      <c r="AC905" s="209"/>
      <c r="AD905" s="209"/>
      <c r="AE905" s="209"/>
      <c r="AF905" s="209"/>
      <c r="AG905" s="209"/>
    </row>
    <row r="906" spans="1:33" ht="12" customHeight="1" x14ac:dyDescent="0.25">
      <c r="A906" s="209"/>
      <c r="B906" s="209"/>
      <c r="C906" s="209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  <c r="AA906" s="209"/>
      <c r="AB906" s="209"/>
      <c r="AC906" s="209"/>
      <c r="AD906" s="209"/>
      <c r="AE906" s="209"/>
      <c r="AF906" s="209"/>
      <c r="AG906" s="209"/>
    </row>
    <row r="907" spans="1:33" ht="12" customHeight="1" x14ac:dyDescent="0.25">
      <c r="A907" s="209"/>
      <c r="B907" s="209"/>
      <c r="C907" s="209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  <c r="AA907" s="209"/>
      <c r="AB907" s="209"/>
      <c r="AC907" s="209"/>
      <c r="AD907" s="209"/>
      <c r="AE907" s="209"/>
      <c r="AF907" s="209"/>
      <c r="AG907" s="209"/>
    </row>
    <row r="908" spans="1:33" ht="12" customHeight="1" x14ac:dyDescent="0.25">
      <c r="A908" s="209"/>
      <c r="B908" s="209"/>
      <c r="C908" s="209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  <c r="AA908" s="209"/>
      <c r="AB908" s="209"/>
      <c r="AC908" s="209"/>
      <c r="AD908" s="209"/>
      <c r="AE908" s="209"/>
      <c r="AF908" s="209"/>
      <c r="AG908" s="209"/>
    </row>
    <row r="909" spans="1:33" ht="12" customHeight="1" x14ac:dyDescent="0.25">
      <c r="A909" s="209"/>
      <c r="B909" s="209"/>
      <c r="C909" s="209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  <c r="AA909" s="209"/>
      <c r="AB909" s="209"/>
      <c r="AC909" s="209"/>
      <c r="AD909" s="209"/>
      <c r="AE909" s="209"/>
      <c r="AF909" s="209"/>
      <c r="AG909" s="209"/>
    </row>
    <row r="910" spans="1:33" ht="12" customHeight="1" x14ac:dyDescent="0.25">
      <c r="A910" s="209"/>
      <c r="B910" s="209"/>
      <c r="C910" s="209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  <c r="AA910" s="209"/>
      <c r="AB910" s="209"/>
      <c r="AC910" s="209"/>
      <c r="AD910" s="209"/>
      <c r="AE910" s="209"/>
      <c r="AF910" s="209"/>
      <c r="AG910" s="209"/>
    </row>
    <row r="911" spans="1:33" ht="12" customHeight="1" x14ac:dyDescent="0.25">
      <c r="A911" s="209"/>
      <c r="B911" s="209"/>
      <c r="C911" s="209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  <c r="AA911" s="209"/>
      <c r="AB911" s="209"/>
      <c r="AC911" s="209"/>
      <c r="AD911" s="209"/>
      <c r="AE911" s="209"/>
      <c r="AF911" s="209"/>
      <c r="AG911" s="209"/>
    </row>
    <row r="912" spans="1:33" ht="12" customHeight="1" x14ac:dyDescent="0.25">
      <c r="A912" s="209"/>
      <c r="B912" s="209"/>
      <c r="C912" s="209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  <c r="AA912" s="209"/>
      <c r="AB912" s="209"/>
      <c r="AC912" s="209"/>
      <c r="AD912" s="209"/>
      <c r="AE912" s="209"/>
      <c r="AF912" s="209"/>
      <c r="AG912" s="209"/>
    </row>
    <row r="913" spans="1:33" ht="12" customHeight="1" x14ac:dyDescent="0.25">
      <c r="A913" s="209"/>
      <c r="B913" s="209"/>
      <c r="C913" s="209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  <c r="AA913" s="209"/>
      <c r="AB913" s="209"/>
      <c r="AC913" s="209"/>
      <c r="AD913" s="209"/>
      <c r="AE913" s="209"/>
      <c r="AF913" s="209"/>
      <c r="AG913" s="209"/>
    </row>
    <row r="914" spans="1:33" ht="12" customHeight="1" x14ac:dyDescent="0.25">
      <c r="A914" s="209"/>
      <c r="B914" s="209"/>
      <c r="C914" s="209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  <c r="AA914" s="209"/>
      <c r="AB914" s="209"/>
      <c r="AC914" s="209"/>
      <c r="AD914" s="209"/>
      <c r="AE914" s="209"/>
      <c r="AF914" s="209"/>
      <c r="AG914" s="209"/>
    </row>
    <row r="915" spans="1:33" ht="12" customHeight="1" x14ac:dyDescent="0.25">
      <c r="A915" s="209"/>
      <c r="B915" s="209"/>
      <c r="C915" s="209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  <c r="AA915" s="209"/>
      <c r="AB915" s="209"/>
      <c r="AC915" s="209"/>
      <c r="AD915" s="209"/>
      <c r="AE915" s="209"/>
      <c r="AF915" s="209"/>
      <c r="AG915" s="209"/>
    </row>
    <row r="916" spans="1:33" ht="12" customHeight="1" x14ac:dyDescent="0.25">
      <c r="A916" s="209"/>
      <c r="B916" s="209"/>
      <c r="C916" s="209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  <c r="AA916" s="209"/>
      <c r="AB916" s="209"/>
      <c r="AC916" s="209"/>
      <c r="AD916" s="209"/>
      <c r="AE916" s="209"/>
      <c r="AF916" s="209"/>
      <c r="AG916" s="209"/>
    </row>
    <row r="917" spans="1:33" ht="12" customHeight="1" x14ac:dyDescent="0.25">
      <c r="A917" s="209"/>
      <c r="B917" s="209"/>
      <c r="C917" s="209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  <c r="AA917" s="209"/>
      <c r="AB917" s="209"/>
      <c r="AC917" s="209"/>
      <c r="AD917" s="209"/>
      <c r="AE917" s="209"/>
      <c r="AF917" s="209"/>
      <c r="AG917" s="209"/>
    </row>
    <row r="918" spans="1:33" ht="12" customHeight="1" x14ac:dyDescent="0.25">
      <c r="A918" s="209"/>
      <c r="B918" s="209"/>
      <c r="C918" s="209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  <c r="AA918" s="209"/>
      <c r="AB918" s="209"/>
      <c r="AC918" s="209"/>
      <c r="AD918" s="209"/>
      <c r="AE918" s="209"/>
      <c r="AF918" s="209"/>
      <c r="AG918" s="209"/>
    </row>
    <row r="919" spans="1:33" ht="12" customHeight="1" x14ac:dyDescent="0.25">
      <c r="A919" s="209"/>
      <c r="B919" s="209"/>
      <c r="C919" s="209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  <c r="AA919" s="209"/>
      <c r="AB919" s="209"/>
      <c r="AC919" s="209"/>
      <c r="AD919" s="209"/>
      <c r="AE919" s="209"/>
      <c r="AF919" s="209"/>
      <c r="AG919" s="209"/>
    </row>
    <row r="920" spans="1:33" ht="12" customHeight="1" x14ac:dyDescent="0.25">
      <c r="A920" s="209"/>
      <c r="B920" s="209"/>
      <c r="C920" s="209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  <c r="AA920" s="209"/>
      <c r="AB920" s="209"/>
      <c r="AC920" s="209"/>
      <c r="AD920" s="209"/>
      <c r="AE920" s="209"/>
      <c r="AF920" s="209"/>
      <c r="AG920" s="209"/>
    </row>
    <row r="921" spans="1:33" ht="12" customHeight="1" x14ac:dyDescent="0.25">
      <c r="A921" s="209"/>
      <c r="B921" s="209"/>
      <c r="C921" s="209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  <c r="AA921" s="209"/>
      <c r="AB921" s="209"/>
      <c r="AC921" s="209"/>
      <c r="AD921" s="209"/>
      <c r="AE921" s="209"/>
      <c r="AF921" s="209"/>
      <c r="AG921" s="209"/>
    </row>
    <row r="922" spans="1:33" ht="12" customHeight="1" x14ac:dyDescent="0.25">
      <c r="A922" s="209"/>
      <c r="B922" s="209"/>
      <c r="C922" s="209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  <c r="AA922" s="209"/>
      <c r="AB922" s="209"/>
      <c r="AC922" s="209"/>
      <c r="AD922" s="209"/>
      <c r="AE922" s="209"/>
      <c r="AF922" s="209"/>
      <c r="AG922" s="209"/>
    </row>
    <row r="923" spans="1:33" ht="12" customHeight="1" x14ac:dyDescent="0.25">
      <c r="A923" s="209"/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  <c r="AA923" s="209"/>
      <c r="AB923" s="209"/>
      <c r="AC923" s="209"/>
      <c r="AD923" s="209"/>
      <c r="AE923" s="209"/>
      <c r="AF923" s="209"/>
      <c r="AG923" s="209"/>
    </row>
    <row r="924" spans="1:33" ht="12" customHeight="1" x14ac:dyDescent="0.25">
      <c r="A924" s="209"/>
      <c r="B924" s="209"/>
      <c r="C924" s="209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  <c r="AA924" s="209"/>
      <c r="AB924" s="209"/>
      <c r="AC924" s="209"/>
      <c r="AD924" s="209"/>
      <c r="AE924" s="209"/>
      <c r="AF924" s="209"/>
      <c r="AG924" s="209"/>
    </row>
    <row r="925" spans="1:33" ht="12" customHeight="1" x14ac:dyDescent="0.25">
      <c r="A925" s="209"/>
      <c r="B925" s="209"/>
      <c r="C925" s="209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  <c r="AA925" s="209"/>
      <c r="AB925" s="209"/>
      <c r="AC925" s="209"/>
      <c r="AD925" s="209"/>
      <c r="AE925" s="209"/>
      <c r="AF925" s="209"/>
      <c r="AG925" s="209"/>
    </row>
    <row r="926" spans="1:33" ht="12" customHeight="1" x14ac:dyDescent="0.25">
      <c r="A926" s="209"/>
      <c r="B926" s="209"/>
      <c r="C926" s="209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  <c r="AA926" s="209"/>
      <c r="AB926" s="209"/>
      <c r="AC926" s="209"/>
      <c r="AD926" s="209"/>
      <c r="AE926" s="209"/>
      <c r="AF926" s="209"/>
      <c r="AG926" s="209"/>
    </row>
    <row r="927" spans="1:33" ht="12" customHeight="1" x14ac:dyDescent="0.25">
      <c r="A927" s="209"/>
      <c r="B927" s="209"/>
      <c r="C927" s="209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  <c r="AA927" s="209"/>
      <c r="AB927" s="209"/>
      <c r="AC927" s="209"/>
      <c r="AD927" s="209"/>
      <c r="AE927" s="209"/>
      <c r="AF927" s="209"/>
      <c r="AG927" s="209"/>
    </row>
    <row r="928" spans="1:33" ht="12" customHeight="1" x14ac:dyDescent="0.25">
      <c r="A928" s="209"/>
      <c r="B928" s="209"/>
      <c r="C928" s="209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  <c r="AA928" s="209"/>
      <c r="AB928" s="209"/>
      <c r="AC928" s="209"/>
      <c r="AD928" s="209"/>
      <c r="AE928" s="209"/>
      <c r="AF928" s="209"/>
      <c r="AG928" s="209"/>
    </row>
    <row r="929" spans="1:33" ht="12" customHeight="1" x14ac:dyDescent="0.25">
      <c r="A929" s="209"/>
      <c r="B929" s="209"/>
      <c r="C929" s="209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  <c r="AA929" s="209"/>
      <c r="AB929" s="209"/>
      <c r="AC929" s="209"/>
      <c r="AD929" s="209"/>
      <c r="AE929" s="209"/>
      <c r="AF929" s="209"/>
      <c r="AG929" s="209"/>
    </row>
    <row r="930" spans="1:33" ht="12" customHeight="1" x14ac:dyDescent="0.25">
      <c r="A930" s="209"/>
      <c r="B930" s="209"/>
      <c r="C930" s="209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  <c r="AA930" s="209"/>
      <c r="AB930" s="209"/>
      <c r="AC930" s="209"/>
      <c r="AD930" s="209"/>
      <c r="AE930" s="209"/>
      <c r="AF930" s="209"/>
      <c r="AG930" s="209"/>
    </row>
    <row r="931" spans="1:33" ht="12" customHeight="1" x14ac:dyDescent="0.25">
      <c r="A931" s="209"/>
      <c r="B931" s="209"/>
      <c r="C931" s="209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  <c r="AA931" s="209"/>
      <c r="AB931" s="209"/>
      <c r="AC931" s="209"/>
      <c r="AD931" s="209"/>
      <c r="AE931" s="209"/>
      <c r="AF931" s="209"/>
      <c r="AG931" s="209"/>
    </row>
    <row r="932" spans="1:33" ht="12" customHeight="1" x14ac:dyDescent="0.25">
      <c r="A932" s="209"/>
      <c r="B932" s="209"/>
      <c r="C932" s="209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  <c r="AA932" s="209"/>
      <c r="AB932" s="209"/>
      <c r="AC932" s="209"/>
      <c r="AD932" s="209"/>
      <c r="AE932" s="209"/>
      <c r="AF932" s="209"/>
      <c r="AG932" s="209"/>
    </row>
    <row r="933" spans="1:33" ht="12" customHeight="1" x14ac:dyDescent="0.25">
      <c r="A933" s="209"/>
      <c r="B933" s="209"/>
      <c r="C933" s="209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  <c r="AA933" s="209"/>
      <c r="AB933" s="209"/>
      <c r="AC933" s="209"/>
      <c r="AD933" s="209"/>
      <c r="AE933" s="209"/>
      <c r="AF933" s="209"/>
      <c r="AG933" s="209"/>
    </row>
    <row r="934" spans="1:33" ht="12" customHeight="1" x14ac:dyDescent="0.25">
      <c r="A934" s="209"/>
      <c r="B934" s="209"/>
      <c r="C934" s="209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  <c r="AA934" s="209"/>
      <c r="AB934" s="209"/>
      <c r="AC934" s="209"/>
      <c r="AD934" s="209"/>
      <c r="AE934" s="209"/>
      <c r="AF934" s="209"/>
      <c r="AG934" s="209"/>
    </row>
    <row r="935" spans="1:33" ht="12" customHeight="1" x14ac:dyDescent="0.25">
      <c r="A935" s="209"/>
      <c r="B935" s="209"/>
      <c r="C935" s="209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  <c r="AA935" s="209"/>
      <c r="AB935" s="209"/>
      <c r="AC935" s="209"/>
      <c r="AD935" s="209"/>
      <c r="AE935" s="209"/>
      <c r="AF935" s="209"/>
      <c r="AG935" s="209"/>
    </row>
    <row r="936" spans="1:33" ht="12" customHeight="1" x14ac:dyDescent="0.25">
      <c r="A936" s="209"/>
      <c r="B936" s="209"/>
      <c r="C936" s="209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  <c r="AA936" s="209"/>
      <c r="AB936" s="209"/>
      <c r="AC936" s="209"/>
      <c r="AD936" s="209"/>
      <c r="AE936" s="209"/>
      <c r="AF936" s="209"/>
      <c r="AG936" s="209"/>
    </row>
    <row r="937" spans="1:33" ht="12" customHeight="1" x14ac:dyDescent="0.25">
      <c r="A937" s="209"/>
      <c r="B937" s="209"/>
      <c r="C937" s="209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  <c r="AA937" s="209"/>
      <c r="AB937" s="209"/>
      <c r="AC937" s="209"/>
      <c r="AD937" s="209"/>
      <c r="AE937" s="209"/>
      <c r="AF937" s="209"/>
      <c r="AG937" s="209"/>
    </row>
    <row r="938" spans="1:33" ht="12" customHeight="1" x14ac:dyDescent="0.25">
      <c r="A938" s="209"/>
      <c r="B938" s="209"/>
      <c r="C938" s="209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  <c r="AA938" s="209"/>
      <c r="AB938" s="209"/>
      <c r="AC938" s="209"/>
      <c r="AD938" s="209"/>
      <c r="AE938" s="209"/>
      <c r="AF938" s="209"/>
      <c r="AG938" s="209"/>
    </row>
    <row r="939" spans="1:33" ht="12" customHeight="1" x14ac:dyDescent="0.25">
      <c r="A939" s="209"/>
      <c r="B939" s="209"/>
      <c r="C939" s="209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  <c r="AA939" s="209"/>
      <c r="AB939" s="209"/>
      <c r="AC939" s="209"/>
      <c r="AD939" s="209"/>
      <c r="AE939" s="209"/>
      <c r="AF939" s="209"/>
      <c r="AG939" s="209"/>
    </row>
    <row r="940" spans="1:33" ht="12" customHeight="1" x14ac:dyDescent="0.25">
      <c r="A940" s="209"/>
      <c r="B940" s="209"/>
      <c r="C940" s="209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  <c r="AA940" s="209"/>
      <c r="AB940" s="209"/>
      <c r="AC940" s="209"/>
      <c r="AD940" s="209"/>
      <c r="AE940" s="209"/>
      <c r="AF940" s="209"/>
      <c r="AG940" s="209"/>
    </row>
    <row r="941" spans="1:33" ht="12" customHeight="1" x14ac:dyDescent="0.25">
      <c r="A941" s="209"/>
      <c r="B941" s="209"/>
      <c r="C941" s="209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  <c r="AA941" s="209"/>
      <c r="AB941" s="209"/>
      <c r="AC941" s="209"/>
      <c r="AD941" s="209"/>
      <c r="AE941" s="209"/>
      <c r="AF941" s="209"/>
      <c r="AG941" s="209"/>
    </row>
    <row r="942" spans="1:33" ht="12" customHeight="1" x14ac:dyDescent="0.25">
      <c r="A942" s="209"/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  <c r="AA942" s="209"/>
      <c r="AB942" s="209"/>
      <c r="AC942" s="209"/>
      <c r="AD942" s="209"/>
      <c r="AE942" s="209"/>
      <c r="AF942" s="209"/>
      <c r="AG942" s="209"/>
    </row>
    <row r="943" spans="1:33" ht="12" customHeight="1" x14ac:dyDescent="0.25">
      <c r="A943" s="209"/>
      <c r="B943" s="209"/>
      <c r="C943" s="209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  <c r="AA943" s="209"/>
      <c r="AB943" s="209"/>
      <c r="AC943" s="209"/>
      <c r="AD943" s="209"/>
      <c r="AE943" s="209"/>
      <c r="AF943" s="209"/>
      <c r="AG943" s="209"/>
    </row>
    <row r="944" spans="1:33" ht="12" customHeight="1" x14ac:dyDescent="0.25">
      <c r="A944" s="209"/>
      <c r="B944" s="209"/>
      <c r="C944" s="209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  <c r="AA944" s="209"/>
      <c r="AB944" s="209"/>
      <c r="AC944" s="209"/>
      <c r="AD944" s="209"/>
      <c r="AE944" s="209"/>
      <c r="AF944" s="209"/>
      <c r="AG944" s="209"/>
    </row>
    <row r="945" spans="1:33" ht="12" customHeight="1" x14ac:dyDescent="0.25">
      <c r="A945" s="209"/>
      <c r="B945" s="209"/>
      <c r="C945" s="209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  <c r="AA945" s="209"/>
      <c r="AB945" s="209"/>
      <c r="AC945" s="209"/>
      <c r="AD945" s="209"/>
      <c r="AE945" s="209"/>
      <c r="AF945" s="209"/>
      <c r="AG945" s="209"/>
    </row>
    <row r="946" spans="1:33" ht="12" customHeight="1" x14ac:dyDescent="0.25">
      <c r="A946" s="209"/>
      <c r="B946" s="209"/>
      <c r="C946" s="209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  <c r="AA946" s="209"/>
      <c r="AB946" s="209"/>
      <c r="AC946" s="209"/>
      <c r="AD946" s="209"/>
      <c r="AE946" s="209"/>
      <c r="AF946" s="209"/>
      <c r="AG946" s="209"/>
    </row>
    <row r="947" spans="1:33" ht="12" customHeight="1" x14ac:dyDescent="0.25">
      <c r="A947" s="209"/>
      <c r="B947" s="209"/>
      <c r="C947" s="209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  <c r="AA947" s="209"/>
      <c r="AB947" s="209"/>
      <c r="AC947" s="209"/>
      <c r="AD947" s="209"/>
      <c r="AE947" s="209"/>
      <c r="AF947" s="209"/>
      <c r="AG947" s="209"/>
    </row>
    <row r="948" spans="1:33" ht="12" customHeight="1" x14ac:dyDescent="0.25">
      <c r="A948" s="209"/>
      <c r="B948" s="209"/>
      <c r="C948" s="209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  <c r="AA948" s="209"/>
      <c r="AB948" s="209"/>
      <c r="AC948" s="209"/>
      <c r="AD948" s="209"/>
      <c r="AE948" s="209"/>
      <c r="AF948" s="209"/>
      <c r="AG948" s="209"/>
    </row>
    <row r="949" spans="1:33" ht="12" customHeight="1" x14ac:dyDescent="0.25">
      <c r="A949" s="209"/>
      <c r="B949" s="209"/>
      <c r="C949" s="209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  <c r="AA949" s="209"/>
      <c r="AB949" s="209"/>
      <c r="AC949" s="209"/>
      <c r="AD949" s="209"/>
      <c r="AE949" s="209"/>
      <c r="AF949" s="209"/>
      <c r="AG949" s="209"/>
    </row>
    <row r="950" spans="1:33" ht="12" customHeight="1" x14ac:dyDescent="0.25">
      <c r="A950" s="209"/>
      <c r="B950" s="209"/>
      <c r="C950" s="209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  <c r="AA950" s="209"/>
      <c r="AB950" s="209"/>
      <c r="AC950" s="209"/>
      <c r="AD950" s="209"/>
      <c r="AE950" s="209"/>
      <c r="AF950" s="209"/>
      <c r="AG950" s="209"/>
    </row>
    <row r="951" spans="1:33" ht="12" customHeight="1" x14ac:dyDescent="0.25">
      <c r="A951" s="209"/>
      <c r="B951" s="209"/>
      <c r="C951" s="209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  <c r="AA951" s="209"/>
      <c r="AB951" s="209"/>
      <c r="AC951" s="209"/>
      <c r="AD951" s="209"/>
      <c r="AE951" s="209"/>
      <c r="AF951" s="209"/>
      <c r="AG951" s="209"/>
    </row>
    <row r="952" spans="1:33" ht="12" customHeight="1" x14ac:dyDescent="0.25">
      <c r="A952" s="209"/>
      <c r="B952" s="209"/>
      <c r="C952" s="209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  <c r="AA952" s="209"/>
      <c r="AB952" s="209"/>
      <c r="AC952" s="209"/>
      <c r="AD952" s="209"/>
      <c r="AE952" s="209"/>
      <c r="AF952" s="209"/>
      <c r="AG952" s="209"/>
    </row>
    <row r="953" spans="1:33" ht="12" customHeight="1" x14ac:dyDescent="0.25">
      <c r="A953" s="209"/>
      <c r="B953" s="209"/>
      <c r="C953" s="209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  <c r="AA953" s="209"/>
      <c r="AB953" s="209"/>
      <c r="AC953" s="209"/>
      <c r="AD953" s="209"/>
      <c r="AE953" s="209"/>
      <c r="AF953" s="209"/>
      <c r="AG953" s="209"/>
    </row>
    <row r="954" spans="1:33" ht="12" customHeight="1" x14ac:dyDescent="0.25">
      <c r="A954" s="209"/>
      <c r="B954" s="209"/>
      <c r="C954" s="209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  <c r="AA954" s="209"/>
      <c r="AB954" s="209"/>
      <c r="AC954" s="209"/>
      <c r="AD954" s="209"/>
      <c r="AE954" s="209"/>
      <c r="AF954" s="209"/>
      <c r="AG954" s="209"/>
    </row>
    <row r="955" spans="1:33" ht="12" customHeight="1" x14ac:dyDescent="0.25">
      <c r="A955" s="209"/>
      <c r="B955" s="209"/>
      <c r="C955" s="209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  <c r="AA955" s="209"/>
      <c r="AB955" s="209"/>
      <c r="AC955" s="209"/>
      <c r="AD955" s="209"/>
      <c r="AE955" s="209"/>
      <c r="AF955" s="209"/>
      <c r="AG955" s="209"/>
    </row>
    <row r="956" spans="1:33" ht="12" customHeight="1" x14ac:dyDescent="0.25">
      <c r="A956" s="209"/>
      <c r="B956" s="209"/>
      <c r="C956" s="209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  <c r="AA956" s="209"/>
      <c r="AB956" s="209"/>
      <c r="AC956" s="209"/>
      <c r="AD956" s="209"/>
      <c r="AE956" s="209"/>
      <c r="AF956" s="209"/>
      <c r="AG956" s="209"/>
    </row>
    <row r="957" spans="1:33" ht="12" customHeight="1" x14ac:dyDescent="0.25">
      <c r="A957" s="209"/>
      <c r="B957" s="209"/>
      <c r="C957" s="209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  <c r="AA957" s="209"/>
      <c r="AB957" s="209"/>
      <c r="AC957" s="209"/>
      <c r="AD957" s="209"/>
      <c r="AE957" s="209"/>
      <c r="AF957" s="209"/>
      <c r="AG957" s="209"/>
    </row>
    <row r="958" spans="1:33" ht="12" customHeight="1" x14ac:dyDescent="0.25">
      <c r="A958" s="209"/>
      <c r="B958" s="209"/>
      <c r="C958" s="209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  <c r="AA958" s="209"/>
      <c r="AB958" s="209"/>
      <c r="AC958" s="209"/>
      <c r="AD958" s="209"/>
      <c r="AE958" s="209"/>
      <c r="AF958" s="209"/>
      <c r="AG958" s="209"/>
    </row>
    <row r="959" spans="1:33" ht="12" customHeight="1" x14ac:dyDescent="0.25">
      <c r="A959" s="209"/>
      <c r="B959" s="209"/>
      <c r="C959" s="209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  <c r="AA959" s="209"/>
      <c r="AB959" s="209"/>
      <c r="AC959" s="209"/>
      <c r="AD959" s="209"/>
      <c r="AE959" s="209"/>
      <c r="AF959" s="209"/>
      <c r="AG959" s="209"/>
    </row>
    <row r="960" spans="1:33" ht="12" customHeight="1" x14ac:dyDescent="0.25">
      <c r="A960" s="209"/>
      <c r="B960" s="209"/>
      <c r="C960" s="209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  <c r="AA960" s="209"/>
      <c r="AB960" s="209"/>
      <c r="AC960" s="209"/>
      <c r="AD960" s="209"/>
      <c r="AE960" s="209"/>
      <c r="AF960" s="209"/>
      <c r="AG960" s="209"/>
    </row>
    <row r="961" spans="1:33" ht="12" customHeight="1" x14ac:dyDescent="0.25">
      <c r="A961" s="209"/>
      <c r="B961" s="209"/>
      <c r="C961" s="209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  <c r="AA961" s="209"/>
      <c r="AB961" s="209"/>
      <c r="AC961" s="209"/>
      <c r="AD961" s="209"/>
      <c r="AE961" s="209"/>
      <c r="AF961" s="209"/>
      <c r="AG961" s="209"/>
    </row>
    <row r="962" spans="1:33" ht="12" customHeight="1" x14ac:dyDescent="0.25">
      <c r="A962" s="209"/>
      <c r="B962" s="209"/>
      <c r="C962" s="209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  <c r="AA962" s="209"/>
      <c r="AB962" s="209"/>
      <c r="AC962" s="209"/>
      <c r="AD962" s="209"/>
      <c r="AE962" s="209"/>
      <c r="AF962" s="209"/>
      <c r="AG962" s="209"/>
    </row>
    <row r="963" spans="1:33" ht="12" customHeight="1" x14ac:dyDescent="0.25">
      <c r="A963" s="209"/>
      <c r="B963" s="209"/>
      <c r="C963" s="209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  <c r="AA963" s="209"/>
      <c r="AB963" s="209"/>
      <c r="AC963" s="209"/>
      <c r="AD963" s="209"/>
      <c r="AE963" s="209"/>
      <c r="AF963" s="209"/>
      <c r="AG963" s="209"/>
    </row>
    <row r="964" spans="1:33" ht="12" customHeight="1" x14ac:dyDescent="0.25">
      <c r="A964" s="209"/>
      <c r="B964" s="209"/>
      <c r="C964" s="209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  <c r="AA964" s="209"/>
      <c r="AB964" s="209"/>
      <c r="AC964" s="209"/>
      <c r="AD964" s="209"/>
      <c r="AE964" s="209"/>
      <c r="AF964" s="209"/>
      <c r="AG964" s="209"/>
    </row>
    <row r="965" spans="1:33" ht="12" customHeight="1" x14ac:dyDescent="0.25">
      <c r="A965" s="209"/>
      <c r="B965" s="209"/>
      <c r="C965" s="209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  <c r="AA965" s="209"/>
      <c r="AB965" s="209"/>
      <c r="AC965" s="209"/>
      <c r="AD965" s="209"/>
      <c r="AE965" s="209"/>
      <c r="AF965" s="209"/>
      <c r="AG965" s="209"/>
    </row>
    <row r="966" spans="1:33" ht="12" customHeight="1" x14ac:dyDescent="0.25">
      <c r="A966" s="209"/>
      <c r="B966" s="209"/>
      <c r="C966" s="209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  <c r="AA966" s="209"/>
      <c r="AB966" s="209"/>
      <c r="AC966" s="209"/>
      <c r="AD966" s="209"/>
      <c r="AE966" s="209"/>
      <c r="AF966" s="209"/>
      <c r="AG966" s="209"/>
    </row>
    <row r="967" spans="1:33" ht="12" customHeight="1" x14ac:dyDescent="0.25">
      <c r="A967" s="209"/>
      <c r="B967" s="209"/>
      <c r="C967" s="209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  <c r="AA967" s="209"/>
      <c r="AB967" s="209"/>
      <c r="AC967" s="209"/>
      <c r="AD967" s="209"/>
      <c r="AE967" s="209"/>
      <c r="AF967" s="209"/>
      <c r="AG967" s="209"/>
    </row>
    <row r="968" spans="1:33" ht="12" customHeight="1" x14ac:dyDescent="0.25">
      <c r="A968" s="209"/>
      <c r="B968" s="209"/>
      <c r="C968" s="209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  <c r="AA968" s="209"/>
      <c r="AB968" s="209"/>
      <c r="AC968" s="209"/>
      <c r="AD968" s="209"/>
      <c r="AE968" s="209"/>
      <c r="AF968" s="209"/>
      <c r="AG968" s="209"/>
    </row>
    <row r="969" spans="1:33" ht="12" customHeight="1" x14ac:dyDescent="0.25">
      <c r="A969" s="209"/>
      <c r="B969" s="209"/>
      <c r="C969" s="209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  <c r="AA969" s="209"/>
      <c r="AB969" s="209"/>
      <c r="AC969" s="209"/>
      <c r="AD969" s="209"/>
      <c r="AE969" s="209"/>
      <c r="AF969" s="209"/>
      <c r="AG969" s="209"/>
    </row>
    <row r="970" spans="1:33" ht="12" customHeight="1" x14ac:dyDescent="0.25">
      <c r="A970" s="209"/>
      <c r="B970" s="209"/>
      <c r="C970" s="209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  <c r="AA970" s="209"/>
      <c r="AB970" s="209"/>
      <c r="AC970" s="209"/>
      <c r="AD970" s="209"/>
      <c r="AE970" s="209"/>
      <c r="AF970" s="209"/>
      <c r="AG970" s="209"/>
    </row>
    <row r="971" spans="1:33" ht="12" customHeight="1" x14ac:dyDescent="0.25">
      <c r="A971" s="209"/>
      <c r="B971" s="209"/>
      <c r="C971" s="209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  <c r="AA971" s="209"/>
      <c r="AB971" s="209"/>
      <c r="AC971" s="209"/>
      <c r="AD971" s="209"/>
      <c r="AE971" s="209"/>
      <c r="AF971" s="209"/>
      <c r="AG971" s="209"/>
    </row>
    <row r="972" spans="1:33" ht="12" customHeight="1" x14ac:dyDescent="0.25">
      <c r="A972" s="209"/>
      <c r="B972" s="209"/>
      <c r="C972" s="209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  <c r="AA972" s="209"/>
      <c r="AB972" s="209"/>
      <c r="AC972" s="209"/>
      <c r="AD972" s="209"/>
      <c r="AE972" s="209"/>
      <c r="AF972" s="209"/>
      <c r="AG972" s="209"/>
    </row>
    <row r="973" spans="1:33" ht="12" customHeight="1" x14ac:dyDescent="0.25">
      <c r="A973" s="209"/>
      <c r="B973" s="209"/>
      <c r="C973" s="209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  <c r="AA973" s="209"/>
      <c r="AB973" s="209"/>
      <c r="AC973" s="209"/>
      <c r="AD973" s="209"/>
      <c r="AE973" s="209"/>
      <c r="AF973" s="209"/>
      <c r="AG973" s="209"/>
    </row>
    <row r="974" spans="1:33" ht="12" customHeight="1" x14ac:dyDescent="0.25">
      <c r="A974" s="209"/>
      <c r="B974" s="209"/>
      <c r="C974" s="209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  <c r="AA974" s="209"/>
      <c r="AB974" s="209"/>
      <c r="AC974" s="209"/>
      <c r="AD974" s="209"/>
      <c r="AE974" s="209"/>
      <c r="AF974" s="209"/>
      <c r="AG974" s="209"/>
    </row>
    <row r="975" spans="1:33" ht="12" customHeight="1" x14ac:dyDescent="0.25">
      <c r="A975" s="209"/>
      <c r="B975" s="209"/>
      <c r="C975" s="209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  <c r="AA975" s="209"/>
      <c r="AB975" s="209"/>
      <c r="AC975" s="209"/>
      <c r="AD975" s="209"/>
      <c r="AE975" s="209"/>
      <c r="AF975" s="209"/>
      <c r="AG975" s="209"/>
    </row>
    <row r="976" spans="1:33" ht="12" customHeight="1" x14ac:dyDescent="0.25">
      <c r="A976" s="209"/>
      <c r="B976" s="209"/>
      <c r="C976" s="209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  <c r="AA976" s="209"/>
      <c r="AB976" s="209"/>
      <c r="AC976" s="209"/>
      <c r="AD976" s="209"/>
      <c r="AE976" s="209"/>
      <c r="AF976" s="209"/>
      <c r="AG976" s="209"/>
    </row>
    <row r="977" spans="1:33" ht="12" customHeight="1" x14ac:dyDescent="0.25">
      <c r="A977" s="209"/>
      <c r="B977" s="209"/>
      <c r="C977" s="209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  <c r="AA977" s="209"/>
      <c r="AB977" s="209"/>
      <c r="AC977" s="209"/>
      <c r="AD977" s="209"/>
      <c r="AE977" s="209"/>
      <c r="AF977" s="209"/>
      <c r="AG977" s="209"/>
    </row>
    <row r="978" spans="1:33" ht="12" customHeight="1" x14ac:dyDescent="0.25">
      <c r="A978" s="209"/>
      <c r="B978" s="209"/>
      <c r="C978" s="209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  <c r="AA978" s="209"/>
      <c r="AB978" s="209"/>
      <c r="AC978" s="209"/>
      <c r="AD978" s="209"/>
      <c r="AE978" s="209"/>
      <c r="AF978" s="209"/>
      <c r="AG978" s="209"/>
    </row>
    <row r="979" spans="1:33" ht="12" customHeight="1" x14ac:dyDescent="0.25">
      <c r="A979" s="209"/>
      <c r="B979" s="209"/>
      <c r="C979" s="209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  <c r="AA979" s="209"/>
      <c r="AB979" s="209"/>
      <c r="AC979" s="209"/>
      <c r="AD979" s="209"/>
      <c r="AE979" s="209"/>
      <c r="AF979" s="209"/>
      <c r="AG979" s="209"/>
    </row>
    <row r="980" spans="1:33" ht="12" customHeight="1" x14ac:dyDescent="0.25">
      <c r="A980" s="209"/>
      <c r="B980" s="209"/>
      <c r="C980" s="209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  <c r="AA980" s="209"/>
      <c r="AB980" s="209"/>
      <c r="AC980" s="209"/>
      <c r="AD980" s="209"/>
      <c r="AE980" s="209"/>
      <c r="AF980" s="209"/>
      <c r="AG980" s="209"/>
    </row>
    <row r="981" spans="1:33" ht="12" customHeight="1" x14ac:dyDescent="0.25">
      <c r="A981" s="209"/>
      <c r="B981" s="209"/>
      <c r="C981" s="209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  <c r="AA981" s="209"/>
      <c r="AB981" s="209"/>
      <c r="AC981" s="209"/>
      <c r="AD981" s="209"/>
      <c r="AE981" s="209"/>
      <c r="AF981" s="209"/>
      <c r="AG981" s="209"/>
    </row>
    <row r="982" spans="1:33" ht="12" customHeight="1" x14ac:dyDescent="0.25">
      <c r="A982" s="209"/>
      <c r="B982" s="209"/>
      <c r="C982" s="209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  <c r="AA982" s="209"/>
      <c r="AB982" s="209"/>
      <c r="AC982" s="209"/>
      <c r="AD982" s="209"/>
      <c r="AE982" s="209"/>
      <c r="AF982" s="209"/>
      <c r="AG982" s="209"/>
    </row>
    <row r="983" spans="1:33" ht="12" customHeight="1" x14ac:dyDescent="0.25">
      <c r="A983" s="209"/>
      <c r="B983" s="209"/>
      <c r="C983" s="209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  <c r="AA983" s="209"/>
      <c r="AB983" s="209"/>
      <c r="AC983" s="209"/>
      <c r="AD983" s="209"/>
      <c r="AE983" s="209"/>
      <c r="AF983" s="209"/>
      <c r="AG983" s="209"/>
    </row>
    <row r="984" spans="1:33" ht="12" customHeight="1" x14ac:dyDescent="0.25">
      <c r="A984" s="209"/>
      <c r="B984" s="209"/>
      <c r="C984" s="209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  <c r="AA984" s="209"/>
      <c r="AB984" s="209"/>
      <c r="AC984" s="209"/>
      <c r="AD984" s="209"/>
      <c r="AE984" s="209"/>
      <c r="AF984" s="209"/>
      <c r="AG984" s="209"/>
    </row>
    <row r="985" spans="1:33" ht="12" customHeight="1" x14ac:dyDescent="0.25">
      <c r="A985" s="209"/>
      <c r="B985" s="209"/>
      <c r="C985" s="209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  <c r="AA985" s="209"/>
      <c r="AB985" s="209"/>
      <c r="AC985" s="209"/>
      <c r="AD985" s="209"/>
      <c r="AE985" s="209"/>
      <c r="AF985" s="209"/>
      <c r="AG985" s="209"/>
    </row>
    <row r="986" spans="1:33" ht="12" customHeight="1" x14ac:dyDescent="0.25">
      <c r="A986" s="209"/>
      <c r="B986" s="209"/>
      <c r="C986" s="209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  <c r="AA986" s="209"/>
      <c r="AB986" s="209"/>
      <c r="AC986" s="209"/>
      <c r="AD986" s="209"/>
      <c r="AE986" s="209"/>
      <c r="AF986" s="209"/>
      <c r="AG986" s="209"/>
    </row>
    <row r="987" spans="1:33" ht="12" customHeight="1" x14ac:dyDescent="0.25">
      <c r="A987" s="209"/>
      <c r="B987" s="209"/>
      <c r="C987" s="209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  <c r="AA987" s="209"/>
      <c r="AB987" s="209"/>
      <c r="AC987" s="209"/>
      <c r="AD987" s="209"/>
      <c r="AE987" s="209"/>
      <c r="AF987" s="209"/>
      <c r="AG987" s="209"/>
    </row>
    <row r="988" spans="1:33" ht="12" customHeight="1" x14ac:dyDescent="0.25">
      <c r="A988" s="209"/>
      <c r="B988" s="209"/>
      <c r="C988" s="209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  <c r="AA988" s="209"/>
      <c r="AB988" s="209"/>
      <c r="AC988" s="209"/>
      <c r="AD988" s="209"/>
      <c r="AE988" s="209"/>
      <c r="AF988" s="209"/>
      <c r="AG988" s="209"/>
    </row>
    <row r="989" spans="1:33" ht="12" customHeight="1" x14ac:dyDescent="0.25">
      <c r="A989" s="209"/>
      <c r="B989" s="209"/>
      <c r="C989" s="209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  <c r="AA989" s="209"/>
      <c r="AB989" s="209"/>
      <c r="AC989" s="209"/>
      <c r="AD989" s="209"/>
      <c r="AE989" s="209"/>
      <c r="AF989" s="209"/>
      <c r="AG989" s="209"/>
    </row>
    <row r="990" spans="1:33" ht="12" customHeight="1" x14ac:dyDescent="0.25">
      <c r="A990" s="209"/>
      <c r="B990" s="209"/>
      <c r="C990" s="209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  <c r="AA990" s="209"/>
      <c r="AB990" s="209"/>
      <c r="AC990" s="209"/>
      <c r="AD990" s="209"/>
      <c r="AE990" s="209"/>
      <c r="AF990" s="209"/>
      <c r="AG990" s="209"/>
    </row>
    <row r="991" spans="1:33" ht="12" customHeight="1" x14ac:dyDescent="0.25">
      <c r="A991" s="209"/>
      <c r="B991" s="209"/>
      <c r="C991" s="209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  <c r="AA991" s="209"/>
      <c r="AB991" s="209"/>
      <c r="AC991" s="209"/>
      <c r="AD991" s="209"/>
      <c r="AE991" s="209"/>
      <c r="AF991" s="209"/>
      <c r="AG991" s="209"/>
    </row>
    <row r="992" spans="1:33" ht="12" customHeight="1" x14ac:dyDescent="0.25">
      <c r="A992" s="209"/>
      <c r="B992" s="209"/>
      <c r="C992" s="209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  <c r="AA992" s="209"/>
      <c r="AB992" s="209"/>
      <c r="AC992" s="209"/>
      <c r="AD992" s="209"/>
      <c r="AE992" s="209"/>
      <c r="AF992" s="209"/>
      <c r="AG992" s="209"/>
    </row>
    <row r="993" spans="1:33" ht="12" customHeight="1" x14ac:dyDescent="0.25">
      <c r="A993" s="209"/>
      <c r="B993" s="209"/>
      <c r="C993" s="209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  <c r="AA993" s="209"/>
      <c r="AB993" s="209"/>
      <c r="AC993" s="209"/>
      <c r="AD993" s="209"/>
      <c r="AE993" s="209"/>
      <c r="AF993" s="209"/>
      <c r="AG993" s="209"/>
    </row>
    <row r="994" spans="1:33" ht="12" customHeight="1" x14ac:dyDescent="0.25">
      <c r="A994" s="209"/>
      <c r="B994" s="209"/>
      <c r="C994" s="209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  <c r="AA994" s="209"/>
      <c r="AB994" s="209"/>
      <c r="AC994" s="209"/>
      <c r="AD994" s="209"/>
      <c r="AE994" s="209"/>
      <c r="AF994" s="209"/>
      <c r="AG994" s="209"/>
    </row>
    <row r="995" spans="1:33" ht="12" customHeight="1" x14ac:dyDescent="0.25">
      <c r="A995" s="209"/>
      <c r="B995" s="209"/>
      <c r="C995" s="209"/>
      <c r="D995" s="209"/>
      <c r="E995" s="209"/>
      <c r="F995" s="209"/>
      <c r="G995" s="20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  <c r="AA995" s="209"/>
      <c r="AB995" s="209"/>
      <c r="AC995" s="209"/>
      <c r="AD995" s="209"/>
      <c r="AE995" s="209"/>
      <c r="AF995" s="209"/>
      <c r="AG995" s="209"/>
    </row>
    <row r="996" spans="1:33" ht="12" customHeight="1" x14ac:dyDescent="0.25">
      <c r="A996" s="209"/>
      <c r="B996" s="209"/>
      <c r="C996" s="209"/>
      <c r="D996" s="209"/>
      <c r="E996" s="209"/>
      <c r="F996" s="209"/>
      <c r="G996" s="20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  <c r="AA996" s="209"/>
      <c r="AB996" s="209"/>
      <c r="AC996" s="209"/>
      <c r="AD996" s="209"/>
      <c r="AE996" s="209"/>
      <c r="AF996" s="209"/>
      <c r="AG996" s="209"/>
    </row>
    <row r="997" spans="1:33" ht="12" customHeight="1" x14ac:dyDescent="0.25">
      <c r="A997" s="209"/>
      <c r="B997" s="209"/>
      <c r="C997" s="209"/>
      <c r="D997" s="209"/>
      <c r="E997" s="209"/>
      <c r="F997" s="209"/>
      <c r="G997" s="20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  <c r="AA997" s="209"/>
      <c r="AB997" s="209"/>
      <c r="AC997" s="209"/>
      <c r="AD997" s="209"/>
      <c r="AE997" s="209"/>
      <c r="AF997" s="209"/>
      <c r="AG997" s="209"/>
    </row>
    <row r="998" spans="1:33" ht="12" customHeight="1" x14ac:dyDescent="0.25">
      <c r="A998" s="209"/>
      <c r="B998" s="209"/>
      <c r="C998" s="209"/>
      <c r="D998" s="209"/>
      <c r="E998" s="209"/>
      <c r="F998" s="209"/>
      <c r="G998" s="20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  <c r="AA998" s="209"/>
      <c r="AB998" s="209"/>
      <c r="AC998" s="209"/>
      <c r="AD998" s="209"/>
      <c r="AE998" s="209"/>
      <c r="AF998" s="209"/>
      <c r="AG998" s="209"/>
    </row>
    <row r="999" spans="1:33" ht="12" customHeight="1" x14ac:dyDescent="0.25">
      <c r="A999" s="209"/>
      <c r="B999" s="209"/>
      <c r="C999" s="209"/>
      <c r="D999" s="209"/>
      <c r="E999" s="209"/>
      <c r="F999" s="209"/>
      <c r="G999" s="20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  <c r="AA999" s="209"/>
      <c r="AB999" s="209"/>
      <c r="AC999" s="209"/>
      <c r="AD999" s="209"/>
      <c r="AE999" s="209"/>
      <c r="AF999" s="209"/>
      <c r="AG999" s="209"/>
    </row>
    <row r="1000" spans="1:33" ht="12" customHeight="1" x14ac:dyDescent="0.25">
      <c r="A1000" s="209"/>
      <c r="B1000" s="209"/>
      <c r="C1000" s="209"/>
      <c r="D1000" s="209"/>
      <c r="E1000" s="209"/>
      <c r="F1000" s="209"/>
      <c r="G1000" s="20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  <c r="AA1000" s="209"/>
      <c r="AB1000" s="209"/>
      <c r="AC1000" s="209"/>
      <c r="AD1000" s="209"/>
      <c r="AE1000" s="209"/>
      <c r="AF1000" s="209"/>
      <c r="AG1000" s="209"/>
    </row>
    <row r="1001" spans="1:33" ht="12" customHeight="1" x14ac:dyDescent="0.25">
      <c r="A1001" s="209"/>
      <c r="B1001" s="209"/>
      <c r="C1001" s="209"/>
      <c r="D1001" s="209"/>
      <c r="E1001" s="209"/>
      <c r="F1001" s="209"/>
      <c r="G1001" s="209"/>
      <c r="H1001" s="209"/>
      <c r="I1001" s="209"/>
      <c r="J1001" s="209"/>
      <c r="K1001" s="209"/>
      <c r="L1001" s="209"/>
      <c r="M1001" s="209"/>
      <c r="N1001" s="209"/>
      <c r="O1001" s="209"/>
      <c r="P1001" s="209"/>
      <c r="Q1001" s="209"/>
      <c r="R1001" s="209"/>
      <c r="S1001" s="209"/>
      <c r="T1001" s="209"/>
      <c r="U1001" s="209"/>
      <c r="V1001" s="209"/>
      <c r="W1001" s="209"/>
      <c r="X1001" s="209"/>
      <c r="Y1001" s="209"/>
      <c r="Z1001" s="209"/>
      <c r="AA1001" s="209"/>
      <c r="AB1001" s="209"/>
      <c r="AC1001" s="209"/>
      <c r="AD1001" s="209"/>
      <c r="AE1001" s="209"/>
      <c r="AF1001" s="209"/>
      <c r="AG1001" s="209"/>
    </row>
    <row r="1002" spans="1:33" ht="12" customHeight="1" x14ac:dyDescent="0.25">
      <c r="A1002" s="209"/>
      <c r="B1002" s="209"/>
      <c r="C1002" s="209"/>
      <c r="D1002" s="209"/>
      <c r="E1002" s="209"/>
      <c r="F1002" s="209"/>
      <c r="G1002" s="209"/>
      <c r="H1002" s="209"/>
      <c r="I1002" s="209"/>
      <c r="J1002" s="209"/>
      <c r="K1002" s="209"/>
      <c r="L1002" s="209"/>
      <c r="M1002" s="209"/>
      <c r="N1002" s="209"/>
      <c r="O1002" s="209"/>
      <c r="P1002" s="209"/>
      <c r="Q1002" s="209"/>
      <c r="R1002" s="209"/>
      <c r="S1002" s="209"/>
      <c r="T1002" s="209"/>
      <c r="U1002" s="209"/>
      <c r="V1002" s="209"/>
      <c r="W1002" s="209"/>
      <c r="X1002" s="209"/>
      <c r="Y1002" s="209"/>
      <c r="Z1002" s="209"/>
      <c r="AA1002" s="209"/>
      <c r="AB1002" s="209"/>
      <c r="AC1002" s="209"/>
      <c r="AD1002" s="209"/>
      <c r="AE1002" s="209"/>
      <c r="AF1002" s="209"/>
      <c r="AG1002" s="209"/>
    </row>
    <row r="1003" spans="1:33" ht="12" customHeight="1" x14ac:dyDescent="0.25">
      <c r="A1003" s="209"/>
      <c r="B1003" s="209"/>
      <c r="C1003" s="209"/>
      <c r="D1003" s="209"/>
      <c r="E1003" s="209"/>
      <c r="F1003" s="209"/>
      <c r="G1003" s="209"/>
      <c r="H1003" s="209"/>
      <c r="I1003" s="209"/>
      <c r="J1003" s="209"/>
      <c r="K1003" s="209"/>
      <c r="L1003" s="209"/>
      <c r="M1003" s="209"/>
      <c r="N1003" s="209"/>
      <c r="O1003" s="209"/>
      <c r="P1003" s="209"/>
      <c r="Q1003" s="209"/>
      <c r="R1003" s="209"/>
      <c r="S1003" s="209"/>
      <c r="T1003" s="209"/>
      <c r="U1003" s="209"/>
      <c r="V1003" s="209"/>
      <c r="W1003" s="209"/>
      <c r="X1003" s="209"/>
      <c r="Y1003" s="209"/>
      <c r="Z1003" s="209"/>
      <c r="AA1003" s="209"/>
      <c r="AB1003" s="209"/>
      <c r="AC1003" s="209"/>
      <c r="AD1003" s="209"/>
      <c r="AE1003" s="209"/>
      <c r="AF1003" s="209"/>
      <c r="AG1003" s="209"/>
    </row>
    <row r="1004" spans="1:33" ht="12" customHeight="1" x14ac:dyDescent="0.25">
      <c r="A1004" s="209"/>
      <c r="B1004" s="209"/>
      <c r="C1004" s="209"/>
      <c r="D1004" s="209"/>
      <c r="E1004" s="209"/>
      <c r="F1004" s="209"/>
      <c r="G1004" s="209"/>
      <c r="H1004" s="209"/>
      <c r="I1004" s="209"/>
      <c r="J1004" s="209"/>
      <c r="K1004" s="209"/>
      <c r="L1004" s="209"/>
      <c r="M1004" s="209"/>
      <c r="N1004" s="209"/>
      <c r="O1004" s="209"/>
      <c r="P1004" s="209"/>
      <c r="Q1004" s="209"/>
      <c r="R1004" s="209"/>
      <c r="S1004" s="209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</row>
    <row r="1005" spans="1:33" ht="12" customHeight="1" x14ac:dyDescent="0.25">
      <c r="A1005" s="209"/>
      <c r="B1005" s="209"/>
      <c r="C1005" s="209"/>
      <c r="D1005" s="209"/>
      <c r="E1005" s="209"/>
      <c r="F1005" s="209"/>
      <c r="G1005" s="209"/>
      <c r="H1005" s="209"/>
      <c r="I1005" s="209"/>
      <c r="J1005" s="209"/>
      <c r="K1005" s="209"/>
      <c r="L1005" s="209"/>
      <c r="M1005" s="209"/>
      <c r="N1005" s="209"/>
      <c r="O1005" s="209"/>
      <c r="P1005" s="209"/>
      <c r="Q1005" s="209"/>
      <c r="R1005" s="209"/>
      <c r="S1005" s="209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</row>
    <row r="1006" spans="1:33" ht="12" customHeight="1" x14ac:dyDescent="0.25">
      <c r="A1006" s="209"/>
      <c r="B1006" s="209"/>
      <c r="C1006" s="209"/>
      <c r="D1006" s="209"/>
      <c r="E1006" s="209"/>
      <c r="F1006" s="209"/>
      <c r="G1006" s="209"/>
      <c r="H1006" s="209"/>
      <c r="I1006" s="209"/>
      <c r="J1006" s="209"/>
      <c r="K1006" s="209"/>
      <c r="L1006" s="209"/>
      <c r="M1006" s="209"/>
      <c r="N1006" s="209"/>
      <c r="O1006" s="209"/>
      <c r="P1006" s="209"/>
      <c r="Q1006" s="209"/>
      <c r="R1006" s="209"/>
      <c r="S1006" s="209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</row>
  </sheetData>
  <mergeCells count="10">
    <mergeCell ref="S3:U3"/>
    <mergeCell ref="X3:Z3"/>
    <mergeCell ref="AC3:AE3"/>
    <mergeCell ref="G34:I34"/>
    <mergeCell ref="L34:T34"/>
    <mergeCell ref="D45:E48"/>
    <mergeCell ref="D49:E52"/>
    <mergeCell ref="M59:P59"/>
    <mergeCell ref="C3:D3"/>
    <mergeCell ref="N3:P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B0294-4E03-4EDB-BEDC-832B38CB956D}">
  <sheetPr>
    <tabColor rgb="FF7030A0"/>
  </sheetPr>
  <dimension ref="A1:AI1000"/>
  <sheetViews>
    <sheetView workbookViewId="0">
      <selection activeCell="F42" sqref="F42"/>
    </sheetView>
  </sheetViews>
  <sheetFormatPr baseColWidth="10" defaultColWidth="14" defaultRowHeight="15" x14ac:dyDescent="0.25"/>
  <cols>
    <col min="1" max="29" width="11.140625" customWidth="1"/>
    <col min="30" max="16384" width="14" style="1"/>
  </cols>
  <sheetData>
    <row r="1" spans="1:35" ht="12" customHeight="1" x14ac:dyDescent="0.25"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  <c r="AA1" s="322"/>
      <c r="AB1" s="322"/>
      <c r="AC1" s="322"/>
    </row>
    <row r="2" spans="1:35" ht="12" customHeight="1" x14ac:dyDescent="0.25">
      <c r="A2" s="322"/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</row>
    <row r="3" spans="1:35" ht="12" customHeight="1" thickBot="1" x14ac:dyDescent="0.3">
      <c r="A3" s="322"/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</row>
    <row r="4" spans="1:35" ht="12" customHeight="1" thickBot="1" x14ac:dyDescent="0.3">
      <c r="A4" s="322"/>
      <c r="B4" s="701" t="s">
        <v>186</v>
      </c>
      <c r="C4" s="702"/>
      <c r="D4" s="702"/>
      <c r="E4" s="702"/>
      <c r="F4" s="702"/>
      <c r="G4" s="702"/>
      <c r="H4" s="702"/>
      <c r="I4" s="703"/>
      <c r="J4" s="323"/>
      <c r="K4" s="704" t="s">
        <v>189</v>
      </c>
      <c r="L4" s="705"/>
      <c r="M4" s="705"/>
      <c r="N4" s="705"/>
      <c r="O4" s="705"/>
      <c r="P4" s="705"/>
      <c r="Q4" s="705"/>
      <c r="R4" s="706"/>
      <c r="S4" s="322"/>
      <c r="T4" s="322"/>
      <c r="U4" s="322"/>
      <c r="V4" s="322"/>
      <c r="W4" s="322"/>
      <c r="X4" s="322"/>
      <c r="Y4" s="322"/>
      <c r="Z4" s="322"/>
      <c r="AA4" s="322"/>
      <c r="AB4" s="322"/>
      <c r="AC4" s="322"/>
    </row>
    <row r="5" spans="1:35" ht="12" customHeight="1" x14ac:dyDescent="0.25">
      <c r="A5" s="322"/>
      <c r="B5" s="324" t="s">
        <v>132</v>
      </c>
      <c r="C5" s="325" t="s">
        <v>133</v>
      </c>
      <c r="D5" s="326">
        <v>2010</v>
      </c>
      <c r="E5" s="326">
        <f>D5+5</f>
        <v>2015</v>
      </c>
      <c r="F5" s="326">
        <f t="shared" ref="F5:I5" si="0">E5+5</f>
        <v>2020</v>
      </c>
      <c r="G5" s="326">
        <f t="shared" si="0"/>
        <v>2025</v>
      </c>
      <c r="H5" s="326">
        <f t="shared" si="0"/>
        <v>2030</v>
      </c>
      <c r="I5" s="327">
        <f t="shared" si="0"/>
        <v>2035</v>
      </c>
      <c r="J5" s="328"/>
      <c r="K5" s="329" t="s">
        <v>132</v>
      </c>
      <c r="L5" s="330" t="s">
        <v>133</v>
      </c>
      <c r="M5" s="331">
        <v>2010</v>
      </c>
      <c r="N5" s="331">
        <f>M5+5</f>
        <v>2015</v>
      </c>
      <c r="O5" s="331">
        <f t="shared" ref="O5:R5" si="1">N5+5</f>
        <v>2020</v>
      </c>
      <c r="P5" s="331">
        <f t="shared" si="1"/>
        <v>2025</v>
      </c>
      <c r="Q5" s="331">
        <f t="shared" si="1"/>
        <v>2030</v>
      </c>
      <c r="R5" s="332">
        <f t="shared" si="1"/>
        <v>2035</v>
      </c>
      <c r="S5" s="1"/>
      <c r="T5" s="1"/>
      <c r="U5" s="1"/>
      <c r="V5" s="322"/>
      <c r="W5" s="322"/>
      <c r="X5" s="322"/>
      <c r="Y5" s="322"/>
      <c r="Z5" s="322"/>
      <c r="AA5" s="322"/>
      <c r="AB5" s="322"/>
      <c r="AC5" s="322"/>
      <c r="AD5" s="322"/>
      <c r="AE5" s="322"/>
      <c r="AF5" s="322"/>
      <c r="AG5" s="322"/>
      <c r="AH5" s="322"/>
      <c r="AI5" s="322"/>
    </row>
    <row r="6" spans="1:35" ht="12" customHeight="1" x14ac:dyDescent="0.25">
      <c r="A6" s="322"/>
      <c r="B6" s="333">
        <v>0</v>
      </c>
      <c r="C6" s="334">
        <v>5</v>
      </c>
      <c r="D6" s="335">
        <f>SUM('Modelo Logito 2010'!R36:R37)</f>
        <v>4.9549897164753798</v>
      </c>
      <c r="E6" s="335">
        <f>SUM('Modelo Logito 2015'!R36:R37)</f>
        <v>4.9515821836868987</v>
      </c>
      <c r="F6" s="335">
        <f>SUM('Modelo Logito 2010'!R36:R37)</f>
        <v>4.9549897164753798</v>
      </c>
      <c r="G6" s="336">
        <f>SUM('Proyección de Mortalidad'!Z33:Z34)</f>
        <v>4.9530245929763845</v>
      </c>
      <c r="H6" s="336">
        <f>SUM('Proyección de Mortalidad'!AA33:AA34)</f>
        <v>4.9719449076420021</v>
      </c>
      <c r="I6" s="337">
        <f>SUM('Proyección de Mortalidad'!AB33:AB34)</f>
        <v>4.972464999977686</v>
      </c>
      <c r="J6" s="338"/>
      <c r="K6" s="329">
        <v>0</v>
      </c>
      <c r="L6" s="330">
        <v>5</v>
      </c>
      <c r="M6" s="339">
        <f>D7/D6</f>
        <v>0.99617020050933935</v>
      </c>
      <c r="N6" s="339">
        <f>E7/E6</f>
        <v>0.99614011310634043</v>
      </c>
      <c r="O6" s="339">
        <f t="shared" ref="M6:R21" si="2">F7/F6</f>
        <v>0.9979840105476917</v>
      </c>
      <c r="P6" s="339">
        <f t="shared" si="2"/>
        <v>0.995632616173872</v>
      </c>
      <c r="Q6" s="339">
        <f t="shared" si="2"/>
        <v>0.99734165688199594</v>
      </c>
      <c r="R6" s="340">
        <f t="shared" si="2"/>
        <v>0.9973423518168173</v>
      </c>
      <c r="S6" s="1"/>
      <c r="T6" s="1"/>
      <c r="U6" s="1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</row>
    <row r="7" spans="1:35" ht="12" customHeight="1" x14ac:dyDescent="0.25">
      <c r="A7" s="322"/>
      <c r="B7" s="333">
        <v>5</v>
      </c>
      <c r="C7" s="334">
        <v>5</v>
      </c>
      <c r="D7" s="335">
        <f>'Modelo Logito 2010'!R38</f>
        <v>4.9360130993829934</v>
      </c>
      <c r="E7" s="335">
        <f>'Modelo Logito 2015'!R38</f>
        <v>4.9324696365132077</v>
      </c>
      <c r="F7" s="335">
        <f>'Modelo Logito 2020'!R38</f>
        <v>4.9450005094706695</v>
      </c>
      <c r="G7" s="336">
        <f>'Proyección de Mortalidad'!Z35</f>
        <v>4.931392833478605</v>
      </c>
      <c r="H7" s="336">
        <f>'Proyección de Mortalidad'!AA35</f>
        <v>4.9587277721136767</v>
      </c>
      <c r="I7" s="337">
        <f>'Proyección de Mortalidad'!AB35</f>
        <v>4.9592499374045556</v>
      </c>
      <c r="J7" s="338"/>
      <c r="K7" s="329">
        <v>5</v>
      </c>
      <c r="L7" s="330">
        <v>5</v>
      </c>
      <c r="M7" s="339">
        <f>D8/D7</f>
        <v>0.9986794348172906</v>
      </c>
      <c r="N7" s="339">
        <f t="shared" si="2"/>
        <v>0.99868396109408064</v>
      </c>
      <c r="O7" s="339">
        <f t="shared" si="2"/>
        <v>0.99864571460304441</v>
      </c>
      <c r="P7" s="339">
        <f t="shared" si="2"/>
        <v>0.99842282899946522</v>
      </c>
      <c r="Q7" s="339">
        <f t="shared" si="2"/>
        <v>0.99903115558145017</v>
      </c>
      <c r="R7" s="340">
        <f t="shared" si="2"/>
        <v>0.99902399884106996</v>
      </c>
      <c r="S7" s="1"/>
      <c r="T7" s="1"/>
      <c r="U7" s="1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</row>
    <row r="8" spans="1:35" ht="12" customHeight="1" x14ac:dyDescent="0.25">
      <c r="A8" s="322"/>
      <c r="B8" s="333">
        <v>10</v>
      </c>
      <c r="C8" s="334">
        <v>5</v>
      </c>
      <c r="D8" s="335">
        <f>'Modelo Logito 2010'!R39</f>
        <v>4.9294947723425508</v>
      </c>
      <c r="E8" s="335">
        <f>'Modelo Logito 2015'!R39</f>
        <v>4.9259783145692904</v>
      </c>
      <c r="F8" s="335">
        <f>'Modelo Logito 2020'!R39</f>
        <v>4.9383035674927553</v>
      </c>
      <c r="G8" s="336">
        <f>'Proyección de Mortalidad'!Z36</f>
        <v>4.9236151837093978</v>
      </c>
      <c r="H8" s="336">
        <f>'Proyección de Mortalidad'!AA36</f>
        <v>4.9539235363885563</v>
      </c>
      <c r="I8" s="337">
        <f>'Proyección de Mortalidad'!AB36</f>
        <v>4.9544097037182251</v>
      </c>
      <c r="J8" s="338"/>
      <c r="K8" s="329">
        <v>10</v>
      </c>
      <c r="L8" s="330">
        <v>5</v>
      </c>
      <c r="M8" s="339">
        <f t="shared" si="2"/>
        <v>0.99880333641859698</v>
      </c>
      <c r="N8" s="339">
        <f t="shared" si="2"/>
        <v>0.99881433345976722</v>
      </c>
      <c r="O8" s="339">
        <f t="shared" si="2"/>
        <v>0.99874813043909716</v>
      </c>
      <c r="P8" s="339">
        <f t="shared" si="2"/>
        <v>0.99855430762598363</v>
      </c>
      <c r="Q8" s="339">
        <f t="shared" si="2"/>
        <v>0.99910911375995182</v>
      </c>
      <c r="R8" s="340">
        <f t="shared" si="2"/>
        <v>0.99910040855729521</v>
      </c>
      <c r="S8" s="1"/>
      <c r="T8" s="1"/>
      <c r="U8" s="1"/>
      <c r="V8" s="322"/>
      <c r="W8" s="322"/>
      <c r="X8" s="322"/>
      <c r="Y8" s="322"/>
      <c r="Z8" s="322"/>
      <c r="AA8" s="322"/>
      <c r="AB8" s="322"/>
      <c r="AC8" s="322"/>
      <c r="AD8" s="322"/>
      <c r="AE8" s="322"/>
      <c r="AF8" s="322"/>
      <c r="AG8" s="322"/>
      <c r="AH8" s="322"/>
      <c r="AI8" s="322"/>
    </row>
    <row r="9" spans="1:35" ht="12" customHeight="1" x14ac:dyDescent="0.25">
      <c r="A9" s="322"/>
      <c r="B9" s="333">
        <v>15</v>
      </c>
      <c r="C9" s="334">
        <v>5</v>
      </c>
      <c r="D9" s="335">
        <f>'Modelo Logito 2010'!R40</f>
        <v>4.9235958254737717</v>
      </c>
      <c r="E9" s="335">
        <f>'Modelo Logito 2015'!R40</f>
        <v>4.9201377469037935</v>
      </c>
      <c r="F9" s="335">
        <f>'Modelo Logito 2020'!R40</f>
        <v>4.9321214555741131</v>
      </c>
      <c r="G9" s="336">
        <f>'Proyección de Mortalidad'!Z37</f>
        <v>4.9164971507857178</v>
      </c>
      <c r="H9" s="336">
        <f>'Proyección de Mortalidad'!AA37</f>
        <v>4.9495101540757371</v>
      </c>
      <c r="I9" s="337">
        <f>'Proyección de Mortalidad'!AB37</f>
        <v>4.9499527591451065</v>
      </c>
      <c r="J9" s="338"/>
      <c r="K9" s="329">
        <v>15</v>
      </c>
      <c r="L9" s="330">
        <v>5</v>
      </c>
      <c r="M9" s="339">
        <f t="shared" si="2"/>
        <v>0.99820550541124087</v>
      </c>
      <c r="N9" s="339">
        <f t="shared" si="2"/>
        <v>0.99823176564955907</v>
      </c>
      <c r="O9" s="339">
        <f t="shared" si="2"/>
        <v>0.99808680749553513</v>
      </c>
      <c r="P9" s="339">
        <f t="shared" si="2"/>
        <v>0.99780842986763907</v>
      </c>
      <c r="Q9" s="339">
        <f t="shared" si="2"/>
        <v>0.99864511492641217</v>
      </c>
      <c r="R9" s="340">
        <f t="shared" si="2"/>
        <v>0.99862878448528425</v>
      </c>
      <c r="S9" s="1"/>
      <c r="T9" s="1"/>
      <c r="U9" s="1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</row>
    <row r="10" spans="1:35" ht="12" customHeight="1" x14ac:dyDescent="0.25">
      <c r="A10" s="322"/>
      <c r="B10" s="333">
        <v>20</v>
      </c>
      <c r="C10" s="334">
        <v>5</v>
      </c>
      <c r="D10" s="335">
        <f>'Modelo Logito 2010'!R41</f>
        <v>4.9147604594077219</v>
      </c>
      <c r="E10" s="335">
        <f>'Modelo Logito 2015'!R41</f>
        <v>4.9114377903308171</v>
      </c>
      <c r="F10" s="335">
        <f>'Modelo Logito 2020'!R41</f>
        <v>4.9226853577741982</v>
      </c>
      <c r="G10" s="336">
        <f>'Proyección de Mortalidad'!Z38</f>
        <v>4.905722302474218</v>
      </c>
      <c r="H10" s="336">
        <f>'Proyección de Mortalidad'!AA38</f>
        <v>4.9428041366464086</v>
      </c>
      <c r="I10" s="337">
        <f>'Proyección de Mortalidad'!AB38</f>
        <v>4.9431653071246568</v>
      </c>
      <c r="J10" s="338"/>
      <c r="K10" s="329">
        <v>20</v>
      </c>
      <c r="L10" s="330">
        <v>5</v>
      </c>
      <c r="M10" s="339">
        <f t="shared" si="2"/>
        <v>0.99736718038225014</v>
      </c>
      <c r="N10" s="339">
        <f t="shared" si="2"/>
        <v>0.9974231076897494</v>
      </c>
      <c r="O10" s="339">
        <f t="shared" si="2"/>
        <v>0.99712730720981169</v>
      </c>
      <c r="P10" s="339">
        <f t="shared" si="2"/>
        <v>0.99674185517211633</v>
      </c>
      <c r="Q10" s="339">
        <f t="shared" si="2"/>
        <v>0.99797758142191306</v>
      </c>
      <c r="R10" s="340">
        <f t="shared" si="2"/>
        <v>0.99794754998569346</v>
      </c>
      <c r="S10" s="1"/>
      <c r="T10" s="1"/>
      <c r="U10" s="1"/>
      <c r="V10" s="322"/>
      <c r="W10" s="322"/>
      <c r="X10" s="322"/>
      <c r="Y10" s="322"/>
      <c r="Z10" s="322"/>
      <c r="AA10" s="322"/>
      <c r="AB10" s="322"/>
      <c r="AC10" s="322"/>
      <c r="AD10" s="322"/>
      <c r="AE10" s="322"/>
      <c r="AF10" s="322"/>
      <c r="AG10" s="322"/>
      <c r="AH10" s="322"/>
      <c r="AI10" s="322"/>
    </row>
    <row r="11" spans="1:35" ht="12" customHeight="1" x14ac:dyDescent="0.25">
      <c r="A11" s="322"/>
      <c r="B11" s="333">
        <v>25</v>
      </c>
      <c r="C11" s="334">
        <v>5</v>
      </c>
      <c r="D11" s="335">
        <f>'Modelo Logito 2010'!R42</f>
        <v>4.9018207816536519</v>
      </c>
      <c r="E11" s="335">
        <f>'Modelo Logito 2015'!R42</f>
        <v>4.8987815440566393</v>
      </c>
      <c r="F11" s="335">
        <f>'Modelo Logito 2020'!R42</f>
        <v>4.9085439950385545</v>
      </c>
      <c r="G11" s="336">
        <f>'Proyección de Mortalidad'!Z39</f>
        <v>4.8897387487273782</v>
      </c>
      <c r="H11" s="336">
        <f>'Proyección de Mortalidad'!AA39</f>
        <v>4.9328077177326097</v>
      </c>
      <c r="I11" s="337">
        <f>'Proyección de Mortalidad'!AB39</f>
        <v>4.9330197074193292</v>
      </c>
      <c r="J11" s="338"/>
      <c r="K11" s="329">
        <v>25</v>
      </c>
      <c r="L11" s="330">
        <v>5</v>
      </c>
      <c r="M11" s="339">
        <f t="shared" si="2"/>
        <v>0.99646730424461316</v>
      </c>
      <c r="N11" s="339">
        <f t="shared" si="2"/>
        <v>0.99657062479128211</v>
      </c>
      <c r="O11" s="339">
        <f t="shared" si="2"/>
        <v>0.99603520845823368</v>
      </c>
      <c r="P11" s="339">
        <f t="shared" si="2"/>
        <v>0.99555763996663327</v>
      </c>
      <c r="Q11" s="339">
        <f t="shared" si="2"/>
        <v>0.9972283390742005</v>
      </c>
      <c r="R11" s="340">
        <f t="shared" si="2"/>
        <v>0.99717770676763684</v>
      </c>
      <c r="S11" s="1"/>
      <c r="T11" s="1"/>
      <c r="U11" s="1"/>
      <c r="V11" s="322"/>
      <c r="W11" s="322"/>
      <c r="X11" s="322"/>
      <c r="Y11" s="322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</row>
    <row r="12" spans="1:35" ht="12" customHeight="1" x14ac:dyDescent="0.25">
      <c r="A12" s="322"/>
      <c r="B12" s="333">
        <v>30</v>
      </c>
      <c r="C12" s="334">
        <v>5</v>
      </c>
      <c r="D12" s="335">
        <f>'Modelo Logito 2010'!R43</f>
        <v>4.884504140184637</v>
      </c>
      <c r="E12" s="335">
        <f>'Modelo Logito 2015'!R43</f>
        <v>4.8819817840765269</v>
      </c>
      <c r="F12" s="335">
        <f>'Modelo Logito 2020'!R43</f>
        <v>4.889082641324638</v>
      </c>
      <c r="G12" s="336">
        <f>'Proyección de Mortalidad'!Z40</f>
        <v>4.8680167687364273</v>
      </c>
      <c r="H12" s="336">
        <f>'Proyección de Mortalidad'!AA40</f>
        <v>4.9191356473268879</v>
      </c>
      <c r="I12" s="337">
        <f>'Proyección de Mortalidad'!AB40</f>
        <v>4.9190972792839656</v>
      </c>
      <c r="J12" s="338"/>
      <c r="K12" s="329">
        <v>30</v>
      </c>
      <c r="L12" s="330">
        <v>5</v>
      </c>
      <c r="M12" s="339">
        <f t="shared" si="2"/>
        <v>0.99534758435766102</v>
      </c>
      <c r="N12" s="339">
        <f t="shared" si="2"/>
        <v>0.99552555026891165</v>
      </c>
      <c r="O12" s="339">
        <f t="shared" si="2"/>
        <v>0.99460903585819349</v>
      </c>
      <c r="P12" s="339">
        <f t="shared" si="2"/>
        <v>0.99404329611255127</v>
      </c>
      <c r="Q12" s="339">
        <f t="shared" si="2"/>
        <v>0.9962603347244211</v>
      </c>
      <c r="R12" s="340">
        <f t="shared" si="2"/>
        <v>0.99617746819777475</v>
      </c>
      <c r="S12" s="1"/>
      <c r="T12" s="1"/>
      <c r="U12" s="1"/>
      <c r="V12" s="322"/>
      <c r="W12" s="322"/>
      <c r="X12" s="322"/>
      <c r="Y12" s="322"/>
      <c r="Z12" s="322"/>
      <c r="AA12" s="322"/>
      <c r="AB12" s="322"/>
      <c r="AC12" s="322"/>
      <c r="AD12" s="322"/>
      <c r="AE12" s="322"/>
      <c r="AF12" s="322"/>
      <c r="AG12" s="322"/>
      <c r="AH12" s="322"/>
      <c r="AI12" s="322"/>
    </row>
    <row r="13" spans="1:35" ht="12" customHeight="1" x14ac:dyDescent="0.25">
      <c r="A13" s="322"/>
      <c r="B13" s="333">
        <v>35</v>
      </c>
      <c r="C13" s="334">
        <v>5</v>
      </c>
      <c r="D13" s="335">
        <f>'Modelo Logito 2010'!R44</f>
        <v>4.8617793967177727</v>
      </c>
      <c r="E13" s="335">
        <f>'Modelo Logito 2015'!R44</f>
        <v>4.8601376019955875</v>
      </c>
      <c r="F13" s="335">
        <f>'Modelo Logito 2020'!R44</f>
        <v>4.8627257721189281</v>
      </c>
      <c r="G13" s="336">
        <f>'Proyección de Mortalidad'!Z41</f>
        <v>4.8390194343259294</v>
      </c>
      <c r="H13" s="336">
        <f>'Proyección de Mortalidad'!AA41</f>
        <v>4.9007397265607171</v>
      </c>
      <c r="I13" s="337">
        <f>'Proyección de Mortalidad'!AB41</f>
        <v>4.9002938734956629</v>
      </c>
      <c r="J13" s="338"/>
      <c r="K13" s="329">
        <v>35</v>
      </c>
      <c r="L13" s="330">
        <v>5</v>
      </c>
      <c r="M13" s="339">
        <f t="shared" si="2"/>
        <v>0.99383273221259372</v>
      </c>
      <c r="N13" s="339">
        <f t="shared" si="2"/>
        <v>0.99412873341891628</v>
      </c>
      <c r="O13" s="339">
        <f t="shared" si="2"/>
        <v>0.9926005339179419</v>
      </c>
      <c r="P13" s="339">
        <f t="shared" si="2"/>
        <v>0.99194906962493545</v>
      </c>
      <c r="Q13" s="339">
        <f t="shared" si="2"/>
        <v>0.99490797301196532</v>
      </c>
      <c r="R13" s="340">
        <f t="shared" si="2"/>
        <v>0.99477342296795057</v>
      </c>
      <c r="S13" s="1"/>
      <c r="T13" s="1"/>
      <c r="U13" s="1"/>
      <c r="V13" s="322"/>
      <c r="W13" s="322"/>
      <c r="X13" s="322"/>
      <c r="Y13" s="322"/>
      <c r="Z13" s="322"/>
      <c r="AA13" s="322"/>
      <c r="AB13" s="322"/>
      <c r="AC13" s="322"/>
      <c r="AD13" s="322"/>
      <c r="AE13" s="322"/>
      <c r="AF13" s="322"/>
      <c r="AG13" s="322"/>
      <c r="AH13" s="322"/>
      <c r="AI13" s="322"/>
    </row>
    <row r="14" spans="1:35" ht="12" customHeight="1" x14ac:dyDescent="0.25">
      <c r="A14" s="322"/>
      <c r="B14" s="333">
        <v>40</v>
      </c>
      <c r="C14" s="334">
        <v>5</v>
      </c>
      <c r="D14" s="335">
        <f>'Modelo Logito 2010'!R45</f>
        <v>4.8317955012549199</v>
      </c>
      <c r="E14" s="335">
        <f>'Modelo Logito 2015'!R45</f>
        <v>4.8316024385135226</v>
      </c>
      <c r="F14" s="335">
        <f>'Modelo Logito 2020'!R45</f>
        <v>4.8267441977017844</v>
      </c>
      <c r="G14" s="336">
        <f>'Proyección de Mortalidad'!Z42</f>
        <v>4.8000608257765869</v>
      </c>
      <c r="H14" s="336">
        <f>'Proyección de Mortalidad'!AA42</f>
        <v>4.8757850276117365</v>
      </c>
      <c r="I14" s="337">
        <f>'Proyección de Mortalidad'!AB42</f>
        <v>4.8746821100861579</v>
      </c>
      <c r="J14" s="338"/>
      <c r="K14" s="329">
        <v>40</v>
      </c>
      <c r="L14" s="330">
        <v>5</v>
      </c>
      <c r="M14" s="339">
        <f t="shared" si="2"/>
        <v>0.99166359836656937</v>
      </c>
      <c r="N14" s="339">
        <f t="shared" si="2"/>
        <v>0.99215124562428547</v>
      </c>
      <c r="O14" s="339">
        <f t="shared" si="2"/>
        <v>0.98961309793385221</v>
      </c>
      <c r="P14" s="339">
        <f t="shared" si="2"/>
        <v>0.98888985828227682</v>
      </c>
      <c r="Q14" s="339">
        <f t="shared" si="2"/>
        <v>0.9929092071755139</v>
      </c>
      <c r="R14" s="340">
        <f t="shared" si="2"/>
        <v>0.99268880660865666</v>
      </c>
      <c r="S14" s="1"/>
      <c r="T14" s="1"/>
      <c r="U14" s="1"/>
      <c r="V14" s="322"/>
      <c r="W14" s="322"/>
      <c r="X14" s="322"/>
      <c r="Y14" s="322"/>
      <c r="Z14" s="322"/>
      <c r="AA14" s="322"/>
      <c r="AB14" s="322"/>
      <c r="AC14" s="322"/>
      <c r="AD14" s="322"/>
      <c r="AE14" s="322"/>
      <c r="AF14" s="322"/>
      <c r="AG14" s="322"/>
      <c r="AH14" s="322"/>
      <c r="AI14" s="322"/>
    </row>
    <row r="15" spans="1:35" ht="12" customHeight="1" x14ac:dyDescent="0.25">
      <c r="A15" s="322"/>
      <c r="B15" s="333">
        <v>45</v>
      </c>
      <c r="C15" s="334">
        <v>5</v>
      </c>
      <c r="D15" s="335">
        <f>'Modelo Logito 2010'!R46</f>
        <v>4.7915157133458557</v>
      </c>
      <c r="E15" s="335">
        <f>'Modelo Logito 2015'!R46</f>
        <v>4.7936803777325263</v>
      </c>
      <c r="F15" s="335">
        <f>'Modelo Logito 2020'!R46</f>
        <v>4.7766092784219092</v>
      </c>
      <c r="G15" s="336">
        <f>'Proyección de Mortalidad'!Z43</f>
        <v>4.7467314697485179</v>
      </c>
      <c r="H15" s="336">
        <f>'Proyección de Mortalidad'!AA43</f>
        <v>4.8412118461242102</v>
      </c>
      <c r="I15" s="337">
        <f>'Proyección de Mortalidad'!AB43</f>
        <v>4.8390423664579965</v>
      </c>
      <c r="J15" s="338"/>
      <c r="K15" s="329">
        <v>45</v>
      </c>
      <c r="L15" s="330">
        <v>5</v>
      </c>
      <c r="M15" s="339">
        <f t="shared" si="2"/>
        <v>0.98820385356326401</v>
      </c>
      <c r="N15" s="339">
        <f t="shared" si="2"/>
        <v>0.98902822642713095</v>
      </c>
      <c r="O15" s="339">
        <f t="shared" si="2"/>
        <v>0.98468540529935844</v>
      </c>
      <c r="P15" s="339">
        <f t="shared" si="2"/>
        <v>0.983930110625161</v>
      </c>
      <c r="Q15" s="339">
        <f t="shared" si="2"/>
        <v>0.98962407669990005</v>
      </c>
      <c r="R15" s="340">
        <f t="shared" si="2"/>
        <v>0.98924843287457753</v>
      </c>
      <c r="S15" s="1"/>
      <c r="T15" s="1"/>
      <c r="U15" s="1"/>
      <c r="V15" s="322"/>
      <c r="W15" s="322"/>
      <c r="X15" s="322"/>
      <c r="Y15" s="322"/>
      <c r="Z15" s="322"/>
      <c r="AA15" s="322"/>
      <c r="AB15" s="322"/>
      <c r="AC15" s="322"/>
      <c r="AD15" s="322"/>
      <c r="AE15" s="322"/>
      <c r="AF15" s="322"/>
      <c r="AG15" s="322"/>
      <c r="AH15" s="322"/>
      <c r="AI15" s="322"/>
    </row>
    <row r="16" spans="1:35" ht="12" customHeight="1" x14ac:dyDescent="0.25">
      <c r="A16" s="322"/>
      <c r="B16" s="333">
        <v>50</v>
      </c>
      <c r="C16" s="334">
        <v>5</v>
      </c>
      <c r="D16" s="335">
        <f>'Modelo Logito 2010'!R47</f>
        <v>4.7349942923373067</v>
      </c>
      <c r="E16" s="335">
        <f>'Modelo Logito 2015'!R47</f>
        <v>4.7410852020473397</v>
      </c>
      <c r="F16" s="335">
        <f>'Modelo Logito 2020'!R47</f>
        <v>4.7034574432795537</v>
      </c>
      <c r="G16" s="336">
        <f>'Proyección de Mortalidad'!Z44</f>
        <v>4.6704520201375921</v>
      </c>
      <c r="H16" s="336">
        <f>'Proyección de Mortalidad'!AA44</f>
        <v>4.7909798033292903</v>
      </c>
      <c r="I16" s="337">
        <f>'Proyección de Mortalidad'!AB44</f>
        <v>4.78701507763226</v>
      </c>
      <c r="J16" s="338"/>
      <c r="K16" s="329">
        <v>50</v>
      </c>
      <c r="L16" s="330">
        <v>5</v>
      </c>
      <c r="M16" s="339">
        <f t="shared" si="2"/>
        <v>0.98183907820195138</v>
      </c>
      <c r="N16" s="339">
        <f t="shared" si="2"/>
        <v>0.98333810960129386</v>
      </c>
      <c r="O16" s="339">
        <f t="shared" si="2"/>
        <v>0.97532325415486842</v>
      </c>
      <c r="P16" s="339">
        <f t="shared" si="2"/>
        <v>0.97467896397752385</v>
      </c>
      <c r="Q16" s="339">
        <f t="shared" si="2"/>
        <v>0.98338189080863891</v>
      </c>
      <c r="R16" s="340">
        <f t="shared" si="2"/>
        <v>0.98268470334714197</v>
      </c>
      <c r="S16" s="1"/>
      <c r="T16" s="1"/>
      <c r="U16" s="1"/>
      <c r="V16" s="322"/>
      <c r="W16" s="322"/>
      <c r="X16" s="322"/>
      <c r="Y16" s="322"/>
      <c r="Z16" s="322"/>
      <c r="AA16" s="322"/>
      <c r="AB16" s="322"/>
      <c r="AC16" s="322"/>
      <c r="AD16" s="322"/>
      <c r="AE16" s="322"/>
      <c r="AF16" s="322"/>
      <c r="AG16" s="322"/>
      <c r="AH16" s="322"/>
      <c r="AI16" s="322"/>
    </row>
    <row r="17" spans="1:35" ht="12" customHeight="1" x14ac:dyDescent="0.25">
      <c r="A17" s="322"/>
      <c r="B17" s="333">
        <v>55</v>
      </c>
      <c r="C17" s="334">
        <v>5</v>
      </c>
      <c r="D17" s="335">
        <f>'Modelo Logito 2010'!R48</f>
        <v>4.6490024312799623</v>
      </c>
      <c r="E17" s="335">
        <f>'Modelo Logito 2015'!R48</f>
        <v>4.6620897600398994</v>
      </c>
      <c r="F17" s="335">
        <f>'Modelo Logito 2020'!R48</f>
        <v>4.5873914193583518</v>
      </c>
      <c r="G17" s="336">
        <f>'Proyección de Mortalidad'!Z45</f>
        <v>4.5521913362944417</v>
      </c>
      <c r="H17" s="336">
        <f>'Proyección de Mortalidad'!AA45</f>
        <v>4.7113627778239584</v>
      </c>
      <c r="I17" s="337">
        <f>'Proyección de Mortalidad'!AB45</f>
        <v>4.704126491481353</v>
      </c>
      <c r="J17" s="338"/>
      <c r="K17" s="329">
        <v>55</v>
      </c>
      <c r="L17" s="330">
        <v>5</v>
      </c>
      <c r="M17" s="339">
        <f t="shared" si="2"/>
        <v>0.97080355131861218</v>
      </c>
      <c r="N17" s="339">
        <f t="shared" si="2"/>
        <v>0.97360663087626076</v>
      </c>
      <c r="O17" s="339">
        <f t="shared" si="2"/>
        <v>0.9583979131341327</v>
      </c>
      <c r="P17" s="339">
        <f t="shared" si="2"/>
        <v>0.9583720386174549</v>
      </c>
      <c r="Q17" s="339">
        <f t="shared" si="2"/>
        <v>0.97204410377423978</v>
      </c>
      <c r="R17" s="340">
        <f t="shared" si="2"/>
        <v>0.97070059331643144</v>
      </c>
      <c r="S17" s="1"/>
      <c r="T17" s="1"/>
      <c r="U17" s="1"/>
      <c r="V17" s="322"/>
      <c r="W17" s="322"/>
      <c r="X17" s="322"/>
      <c r="Y17" s="322"/>
      <c r="Z17" s="322"/>
      <c r="AA17" s="322"/>
      <c r="AB17" s="322"/>
      <c r="AC17" s="322"/>
      <c r="AD17" s="322"/>
      <c r="AE17" s="322"/>
      <c r="AF17" s="322"/>
      <c r="AG17" s="322"/>
      <c r="AH17" s="322"/>
      <c r="AI17" s="322"/>
    </row>
    <row r="18" spans="1:35" ht="12" customHeight="1" x14ac:dyDescent="0.25">
      <c r="A18" s="322"/>
      <c r="B18" s="333">
        <v>60</v>
      </c>
      <c r="C18" s="334">
        <v>5</v>
      </c>
      <c r="D18" s="335">
        <f>'Modelo Logito 2010'!R49</f>
        <v>4.5132680703754495</v>
      </c>
      <c r="E18" s="335">
        <f>'Modelo Logito 2015'!R49</f>
        <v>4.5390415041151613</v>
      </c>
      <c r="F18" s="335">
        <f>'Modelo Logito 2020'!R49</f>
        <v>4.3965463630424715</v>
      </c>
      <c r="G18" s="336">
        <f>'Proyección de Mortalidad'!Z46</f>
        <v>4.3626928911412204</v>
      </c>
      <c r="H18" s="336">
        <f>'Proyección de Mortalidad'!AA46</f>
        <v>4.5796524089252024</v>
      </c>
      <c r="I18" s="337">
        <f>'Proyección de Mortalidad'!AB46</f>
        <v>4.5662983763164924</v>
      </c>
      <c r="J18" s="338"/>
      <c r="K18" s="329">
        <v>60</v>
      </c>
      <c r="L18" s="330">
        <v>5</v>
      </c>
      <c r="M18" s="339">
        <f t="shared" si="2"/>
        <v>0.95025315707883884</v>
      </c>
      <c r="N18" s="339">
        <f t="shared" si="2"/>
        <v>0.95571704340533536</v>
      </c>
      <c r="O18" s="339">
        <f t="shared" si="2"/>
        <v>0.92583118247384089</v>
      </c>
      <c r="P18" s="339">
        <f t="shared" si="2"/>
        <v>0.92784259312135176</v>
      </c>
      <c r="Q18" s="339">
        <f t="shared" si="2"/>
        <v>0.94976281309921184</v>
      </c>
      <c r="R18" s="340">
        <f t="shared" si="2"/>
        <v>0.94704810919386251</v>
      </c>
      <c r="S18" s="1"/>
      <c r="T18" s="1"/>
      <c r="U18" s="1"/>
      <c r="V18" s="322"/>
      <c r="W18" s="322"/>
      <c r="X18" s="322"/>
      <c r="Y18" s="322"/>
      <c r="Z18" s="322"/>
      <c r="AA18" s="322"/>
      <c r="AB18" s="322"/>
      <c r="AC18" s="322"/>
      <c r="AD18" s="322"/>
      <c r="AE18" s="322"/>
      <c r="AF18" s="322"/>
      <c r="AG18" s="322"/>
      <c r="AH18" s="322"/>
      <c r="AI18" s="322"/>
    </row>
    <row r="19" spans="1:35" ht="12" customHeight="1" x14ac:dyDescent="0.25">
      <c r="A19" s="322"/>
      <c r="B19" s="333">
        <v>65</v>
      </c>
      <c r="C19" s="334">
        <v>5</v>
      </c>
      <c r="D19" s="335">
        <f>'Modelo Logito 2010'!R50</f>
        <v>4.2887472326173901</v>
      </c>
      <c r="E19" s="335">
        <f>'Modelo Logito 2015'!R50</f>
        <v>4.3380393262070482</v>
      </c>
      <c r="F19" s="335">
        <f>'Modelo Logito 2020'!R50</f>
        <v>4.0704597180966759</v>
      </c>
      <c r="G19" s="336">
        <f>'Proyección de Mortalidad'!Z47</f>
        <v>4.0478922851085573</v>
      </c>
      <c r="H19" s="336">
        <f>'Proyección de Mortalidad'!AA47</f>
        <v>4.3495835549173822</v>
      </c>
      <c r="I19" s="337">
        <f>'Proyección de Mortalidad'!AB47</f>
        <v>4.3245042433055385</v>
      </c>
      <c r="J19" s="338"/>
      <c r="K19" s="329">
        <v>65</v>
      </c>
      <c r="L19" s="330">
        <v>5</v>
      </c>
      <c r="M19" s="339">
        <f t="shared" si="2"/>
        <v>0.9065248441638859</v>
      </c>
      <c r="N19" s="339">
        <f t="shared" si="2"/>
        <v>0.91783863454133308</v>
      </c>
      <c r="O19" s="339">
        <f t="shared" si="2"/>
        <v>0.85698546201168724</v>
      </c>
      <c r="P19" s="339">
        <f t="shared" si="2"/>
        <v>0.86458668983006948</v>
      </c>
      <c r="Q19" s="339">
        <f t="shared" si="2"/>
        <v>0.89993534559910449</v>
      </c>
      <c r="R19" s="340">
        <f t="shared" si="2"/>
        <v>0.89417024812376678</v>
      </c>
      <c r="S19" s="1"/>
      <c r="T19" s="1"/>
      <c r="U19" s="1"/>
      <c r="V19" s="322"/>
      <c r="W19" s="322"/>
      <c r="X19" s="322"/>
      <c r="Y19" s="322"/>
      <c r="Z19" s="322"/>
      <c r="AA19" s="322"/>
      <c r="AB19" s="322"/>
      <c r="AC19" s="322"/>
      <c r="AD19" s="322"/>
      <c r="AE19" s="322"/>
      <c r="AF19" s="322"/>
      <c r="AG19" s="322"/>
      <c r="AH19" s="322"/>
      <c r="AI19" s="322"/>
    </row>
    <row r="20" spans="1:35" ht="12" customHeight="1" x14ac:dyDescent="0.25">
      <c r="A20" s="322"/>
      <c r="B20" s="333">
        <v>70</v>
      </c>
      <c r="C20" s="334">
        <v>5</v>
      </c>
      <c r="D20" s="335">
        <f>'Modelo Logito 2010'!R51</f>
        <v>3.8878559167067763</v>
      </c>
      <c r="E20" s="335">
        <f>'Modelo Logito 2015'!R51</f>
        <v>3.9816200917524815</v>
      </c>
      <c r="F20" s="335">
        <f>'Modelo Logito 2020'!R51</f>
        <v>3.4883248021130422</v>
      </c>
      <c r="G20" s="336">
        <f>'Proyección de Mortalidad'!Z48</f>
        <v>3.4997537915706833</v>
      </c>
      <c r="H20" s="336">
        <f>'Proyección de Mortalidad'!AA48</f>
        <v>3.9143439797067558</v>
      </c>
      <c r="I20" s="337">
        <f>'Proyección de Mortalidad'!AB48</f>
        <v>3.8668430322487959</v>
      </c>
      <c r="J20" s="338"/>
      <c r="K20" s="329">
        <v>70</v>
      </c>
      <c r="L20" s="330">
        <v>5</v>
      </c>
      <c r="M20" s="339">
        <f t="shared" si="2"/>
        <v>0.8071025508232651</v>
      </c>
      <c r="N20" s="339">
        <f t="shared" si="2"/>
        <v>0.83042275228913909</v>
      </c>
      <c r="O20" s="339">
        <f t="shared" si="2"/>
        <v>0.71484010036330214</v>
      </c>
      <c r="P20" s="339">
        <f t="shared" si="2"/>
        <v>0.73384720185896934</v>
      </c>
      <c r="Q20" s="339">
        <f t="shared" si="2"/>
        <v>0.78326205464484633</v>
      </c>
      <c r="R20" s="340">
        <f t="shared" si="2"/>
        <v>0.77184547459839026</v>
      </c>
      <c r="S20" s="1"/>
      <c r="T20" s="1"/>
      <c r="U20" s="1"/>
      <c r="V20" s="322"/>
      <c r="W20" s="322"/>
      <c r="X20" s="322"/>
      <c r="Y20" s="322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</row>
    <row r="21" spans="1:35" ht="12" customHeight="1" x14ac:dyDescent="0.25">
      <c r="A21" s="322"/>
      <c r="B21" s="333">
        <v>75</v>
      </c>
      <c r="C21" s="334">
        <v>5</v>
      </c>
      <c r="D21" s="335">
        <f>'Modelo Logito 2010'!R52</f>
        <v>3.1378984276073627</v>
      </c>
      <c r="E21" s="335">
        <f>'Modelo Logito 2015'!R52</f>
        <v>3.3064279151628302</v>
      </c>
      <c r="F21" s="335">
        <f>'Modelo Logito 2020'!R52</f>
        <v>2.493594451642283</v>
      </c>
      <c r="G21" s="336">
        <f>'Proyección de Mortalidad'!Z49</f>
        <v>2.5682845271394648</v>
      </c>
      <c r="H21" s="336">
        <f>'Proyección de Mortalidad'!AA49</f>
        <v>3.0659571081317982</v>
      </c>
      <c r="I21" s="337">
        <f>'Proyección de Mortalidad'!AB49</f>
        <v>2.9846052954235502</v>
      </c>
      <c r="J21" s="338"/>
      <c r="K21" s="329">
        <v>75</v>
      </c>
      <c r="L21" s="330">
        <v>5</v>
      </c>
      <c r="M21" s="339">
        <f t="shared" si="2"/>
        <v>0.59410306176357019</v>
      </c>
      <c r="N21" s="339">
        <f t="shared" si="2"/>
        <v>0.63036257659057937</v>
      </c>
      <c r="O21" s="339">
        <f t="shared" si="2"/>
        <v>0.47761405881877894</v>
      </c>
      <c r="P21" s="339">
        <f t="shared" si="2"/>
        <v>0.50520358316687308</v>
      </c>
      <c r="Q21" s="339">
        <f t="shared" si="2"/>
        <v>0.54691831343386565</v>
      </c>
      <c r="R21" s="340">
        <f t="shared" si="2"/>
        <v>0.53230169970739505</v>
      </c>
      <c r="S21" s="1"/>
      <c r="T21" s="1"/>
      <c r="U21" s="1"/>
      <c r="V21" s="322"/>
      <c r="W21" s="322"/>
      <c r="X21" s="322"/>
      <c r="Y21" s="322"/>
      <c r="Z21" s="322"/>
      <c r="AA21" s="322"/>
      <c r="AB21" s="322"/>
      <c r="AC21" s="322"/>
      <c r="AD21" s="322"/>
      <c r="AE21" s="322"/>
      <c r="AF21" s="322"/>
      <c r="AG21" s="322"/>
      <c r="AH21" s="322"/>
      <c r="AI21" s="322"/>
    </row>
    <row r="22" spans="1:35" ht="12" customHeight="1" thickBot="1" x14ac:dyDescent="0.3">
      <c r="A22" s="322"/>
      <c r="B22" s="333">
        <v>80</v>
      </c>
      <c r="C22" s="334">
        <v>5</v>
      </c>
      <c r="D22" s="335">
        <f>'Modelo Logito 2010'!R53</f>
        <v>1.8642350633446267</v>
      </c>
      <c r="E22" s="335">
        <f>'Modelo Logito 2015'!R53</f>
        <v>2.0842484199130591</v>
      </c>
      <c r="F22" s="335">
        <f>'Modelo Logito 2020'!R53</f>
        <v>1.1909757670968582</v>
      </c>
      <c r="G22" s="336">
        <f>'Proyección de Mortalidad'!Z50</f>
        <v>1.2975065457028958</v>
      </c>
      <c r="H22" s="336">
        <f>'Proyección de Mortalidad'!AA50</f>
        <v>1.676828090640015</v>
      </c>
      <c r="I22" s="337">
        <f>'Proyección de Mortalidad'!AB50</f>
        <v>1.5887104717096476</v>
      </c>
      <c r="J22" s="338"/>
      <c r="K22" s="341">
        <v>80</v>
      </c>
      <c r="L22" s="342" t="s">
        <v>142</v>
      </c>
      <c r="M22" s="343">
        <f>D23/SUM(D22:D23)</f>
        <v>0.3975774024079004</v>
      </c>
      <c r="N22" s="343">
        <f t="shared" ref="N22:O22" si="3">E23/SUM(E22:E23)</f>
        <v>0.42039399626956803</v>
      </c>
      <c r="O22" s="343">
        <f t="shared" si="3"/>
        <v>0.30261603112535068</v>
      </c>
      <c r="P22" s="343">
        <f>G23/SUM(G22:G23)</f>
        <v>0.33074763237098997</v>
      </c>
      <c r="Q22" s="343">
        <f>H23/SUM(H22:H23)</f>
        <v>0.35942231620614529</v>
      </c>
      <c r="R22" s="344">
        <f>I23/SUM(I22:I23)</f>
        <v>0.34761386134449718</v>
      </c>
      <c r="S22" s="1"/>
      <c r="T22" s="1"/>
      <c r="U22" s="1"/>
      <c r="V22" s="322"/>
      <c r="W22" s="322"/>
      <c r="X22" s="322"/>
      <c r="Y22" s="322"/>
      <c r="Z22" s="322"/>
      <c r="AA22" s="322"/>
      <c r="AB22" s="322"/>
      <c r="AC22" s="322"/>
      <c r="AD22" s="322"/>
      <c r="AE22" s="322"/>
      <c r="AF22" s="322"/>
      <c r="AG22" s="322"/>
      <c r="AH22" s="322"/>
      <c r="AI22" s="322"/>
    </row>
    <row r="23" spans="1:35" ht="12" customHeight="1" thickBot="1" x14ac:dyDescent="0.3">
      <c r="A23" s="322"/>
      <c r="B23" s="345">
        <v>85</v>
      </c>
      <c r="C23" s="346" t="s">
        <v>142</v>
      </c>
      <c r="D23" s="347">
        <f>'Modelo Logito 2010'!R54</f>
        <v>1.2303285715456109</v>
      </c>
      <c r="E23" s="347">
        <f>'Modelo Logito 2015'!R54</f>
        <v>1.5117260981190539</v>
      </c>
      <c r="F23" s="347">
        <f>'Modelo Logito 2020'!R54</f>
        <v>0.5168004655841214</v>
      </c>
      <c r="G23" s="348">
        <f>'Proyección de Mortalidad'!Z51</f>
        <v>0.64123376880600857</v>
      </c>
      <c r="H23" s="348">
        <f>'Proyección de Mortalidad'!AA51</f>
        <v>0.94085300107225511</v>
      </c>
      <c r="I23" s="349">
        <f>'Proyección de Mortalidad'!AB51</f>
        <v>0.84651979695272439</v>
      </c>
      <c r="J23" s="338"/>
      <c r="K23" s="338"/>
      <c r="L23" s="338"/>
      <c r="M23" s="338"/>
      <c r="N23" s="338"/>
      <c r="O23" s="338"/>
      <c r="P23" s="350"/>
      <c r="Q23" s="322"/>
      <c r="R23" s="322"/>
      <c r="S23" s="322"/>
      <c r="T23" s="322"/>
      <c r="U23" s="322"/>
      <c r="V23" s="322"/>
      <c r="W23" s="322"/>
      <c r="X23" s="322"/>
      <c r="Y23" s="322"/>
      <c r="Z23" s="322"/>
      <c r="AA23" s="322"/>
      <c r="AB23" s="322"/>
      <c r="AC23" s="322"/>
      <c r="AD23" s="322"/>
      <c r="AE23" s="322"/>
      <c r="AF23" s="322"/>
      <c r="AG23" s="322"/>
      <c r="AH23" s="322"/>
      <c r="AI23" s="322"/>
    </row>
    <row r="24" spans="1:35" ht="12" customHeight="1" thickBot="1" x14ac:dyDescent="0.3">
      <c r="A24" s="322"/>
      <c r="B24" s="322"/>
      <c r="C24" s="322"/>
      <c r="D24" s="322"/>
      <c r="E24" s="322"/>
      <c r="F24" s="322"/>
      <c r="G24" s="322"/>
      <c r="H24" s="322"/>
      <c r="I24" s="322"/>
      <c r="J24" s="322"/>
      <c r="K24" s="707" t="s">
        <v>190</v>
      </c>
      <c r="L24" s="708"/>
      <c r="M24" s="351">
        <f>D6/5</f>
        <v>0.99099794329507596</v>
      </c>
      <c r="N24" s="351">
        <f>E6/5</f>
        <v>0.99031643673737979</v>
      </c>
      <c r="O24" s="351">
        <f t="shared" ref="O24" si="4">F6/5</f>
        <v>0.99099794329507596</v>
      </c>
      <c r="P24" s="351">
        <f>G6/5</f>
        <v>0.99060491859527688</v>
      </c>
      <c r="Q24" s="351">
        <f t="shared" ref="Q24:R24" si="5">H6/5</f>
        <v>0.99438898152840038</v>
      </c>
      <c r="R24" s="352">
        <f t="shared" si="5"/>
        <v>0.9944929999955372</v>
      </c>
      <c r="S24" s="322"/>
      <c r="T24" s="322"/>
      <c r="U24" s="322"/>
      <c r="V24" s="322"/>
      <c r="W24" s="322"/>
      <c r="X24" s="322"/>
      <c r="Y24" s="322"/>
      <c r="Z24" s="322"/>
      <c r="AA24" s="322"/>
      <c r="AB24" s="322"/>
      <c r="AC24" s="322"/>
      <c r="AD24" s="322"/>
      <c r="AE24" s="322"/>
      <c r="AF24" s="322"/>
    </row>
    <row r="25" spans="1:35" ht="12" customHeight="1" x14ac:dyDescent="0.25">
      <c r="A25" s="322"/>
      <c r="B25" s="322"/>
      <c r="C25" s="322"/>
      <c r="D25" s="322"/>
      <c r="E25" s="322"/>
      <c r="F25" s="322"/>
      <c r="G25" s="322"/>
      <c r="H25" s="322"/>
      <c r="I25" s="322"/>
      <c r="J25" s="322"/>
      <c r="K25" s="322"/>
      <c r="L25" s="322"/>
      <c r="M25" s="322"/>
      <c r="N25" s="322"/>
      <c r="O25" s="322"/>
      <c r="P25" s="322"/>
      <c r="Q25" s="322"/>
      <c r="R25" s="322"/>
      <c r="S25" s="322"/>
      <c r="T25" s="322"/>
      <c r="U25" s="322"/>
      <c r="V25" s="322"/>
      <c r="W25" s="322"/>
      <c r="X25" s="322"/>
      <c r="Y25" s="322"/>
      <c r="Z25" s="322"/>
      <c r="AA25" s="322"/>
      <c r="AB25" s="322"/>
      <c r="AC25" s="322"/>
    </row>
    <row r="26" spans="1:35" ht="12" customHeight="1" x14ac:dyDescent="0.25">
      <c r="A26" s="322"/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322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</row>
    <row r="27" spans="1:35" ht="12" customHeight="1" x14ac:dyDescent="0.25">
      <c r="A27" s="322"/>
      <c r="B27" s="322"/>
      <c r="C27" s="322"/>
      <c r="D27" s="322"/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</row>
    <row r="28" spans="1:35" ht="12" customHeight="1" x14ac:dyDescent="0.25">
      <c r="A28" s="322"/>
      <c r="B28" s="322"/>
      <c r="C28" s="322"/>
      <c r="D28" s="322"/>
      <c r="E28" s="322"/>
      <c r="F28" s="322"/>
      <c r="G28" s="322"/>
      <c r="H28" s="322"/>
      <c r="I28" s="322"/>
      <c r="J28" s="322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</row>
    <row r="29" spans="1:35" ht="12" customHeight="1" thickBot="1" x14ac:dyDescent="0.3">
      <c r="A29" s="322"/>
      <c r="B29" s="322"/>
      <c r="C29" s="322"/>
      <c r="D29" s="322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</row>
    <row r="30" spans="1:35" ht="16.5" customHeight="1" thickBot="1" x14ac:dyDescent="0.3">
      <c r="A30" s="322"/>
      <c r="B30" s="322"/>
      <c r="C30" s="322"/>
      <c r="D30" s="322"/>
      <c r="E30" s="322"/>
      <c r="F30" s="322"/>
      <c r="G30" s="322"/>
      <c r="H30" s="1"/>
      <c r="I30" s="1"/>
      <c r="J30" s="322"/>
      <c r="K30" s="353" t="s">
        <v>191</v>
      </c>
      <c r="L30" s="354" t="s">
        <v>190</v>
      </c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</row>
    <row r="31" spans="1:35" ht="12" customHeight="1" x14ac:dyDescent="0.25">
      <c r="A31" s="322"/>
      <c r="B31" s="322"/>
      <c r="C31" s="322"/>
      <c r="D31" s="322"/>
      <c r="E31" s="322"/>
      <c r="F31" s="322"/>
      <c r="G31" s="322"/>
      <c r="H31" s="1"/>
      <c r="I31" s="1"/>
      <c r="J31" s="322"/>
      <c r="K31" s="355">
        <v>2010</v>
      </c>
      <c r="L31" s="356">
        <f>M24</f>
        <v>0.99099794329507596</v>
      </c>
      <c r="M31" s="322"/>
      <c r="N31" s="322"/>
      <c r="O31" s="322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</row>
    <row r="32" spans="1:35" ht="12" customHeight="1" x14ac:dyDescent="0.25">
      <c r="A32" s="322"/>
      <c r="B32" s="322"/>
      <c r="C32" s="322"/>
      <c r="D32" s="322"/>
      <c r="E32" s="322"/>
      <c r="F32" s="322"/>
      <c r="G32" s="322"/>
      <c r="H32" s="1"/>
      <c r="I32" s="1"/>
      <c r="J32" s="322"/>
      <c r="K32" s="355">
        <v>2015</v>
      </c>
      <c r="L32" s="356">
        <f>N24</f>
        <v>0.99031643673737979</v>
      </c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</row>
    <row r="33" spans="1:29" ht="12" customHeight="1" x14ac:dyDescent="0.25">
      <c r="A33" s="322"/>
      <c r="B33" s="322"/>
      <c r="C33" s="322"/>
      <c r="D33" s="322"/>
      <c r="E33" s="322"/>
      <c r="F33" s="322"/>
      <c r="G33" s="322"/>
      <c r="H33" s="1"/>
      <c r="I33" s="1"/>
      <c r="J33" s="322"/>
      <c r="K33" s="355">
        <v>2020</v>
      </c>
      <c r="L33" s="356">
        <f>O24</f>
        <v>0.99099794329507596</v>
      </c>
      <c r="M33" s="322"/>
      <c r="N33" s="322"/>
      <c r="O33" s="322"/>
      <c r="P33" s="322"/>
      <c r="Q33" s="322"/>
      <c r="R33" s="322"/>
      <c r="S33" s="322"/>
      <c r="T33" s="322"/>
      <c r="U33" s="322"/>
      <c r="V33" s="322"/>
      <c r="W33" s="322"/>
      <c r="X33" s="322"/>
      <c r="Y33" s="322"/>
      <c r="Z33" s="322"/>
      <c r="AA33" s="322"/>
      <c r="AB33" s="322"/>
      <c r="AC33" s="322"/>
    </row>
    <row r="34" spans="1:29" ht="12" customHeight="1" x14ac:dyDescent="0.25">
      <c r="A34" s="322"/>
      <c r="B34" s="322"/>
      <c r="C34" s="322"/>
      <c r="D34" s="322"/>
      <c r="E34" s="322"/>
      <c r="F34" s="322"/>
      <c r="G34" s="322"/>
      <c r="H34" s="1"/>
      <c r="I34" s="1"/>
      <c r="J34" s="322"/>
      <c r="K34" s="355">
        <v>2025</v>
      </c>
      <c r="L34" s="356">
        <f>P24</f>
        <v>0.99060491859527688</v>
      </c>
      <c r="M34" s="322"/>
      <c r="N34" s="322"/>
      <c r="O34" s="322"/>
      <c r="P34" s="322"/>
      <c r="Q34" s="322"/>
      <c r="R34" s="322"/>
      <c r="S34" s="322"/>
      <c r="T34" s="322"/>
      <c r="U34" s="322"/>
      <c r="V34" s="322"/>
      <c r="W34" s="322"/>
      <c r="X34" s="322"/>
      <c r="Y34" s="322"/>
      <c r="Z34" s="322"/>
      <c r="AA34" s="322"/>
      <c r="AB34" s="322"/>
      <c r="AC34" s="322"/>
    </row>
    <row r="35" spans="1:29" ht="12" customHeight="1" x14ac:dyDescent="0.25">
      <c r="A35" s="322"/>
      <c r="B35" s="322"/>
      <c r="C35" s="322"/>
      <c r="D35" s="322"/>
      <c r="E35" s="322"/>
      <c r="F35" s="322"/>
      <c r="G35" s="322"/>
      <c r="H35" s="1"/>
      <c r="I35" s="1"/>
      <c r="J35" s="322"/>
      <c r="K35" s="355">
        <v>2030</v>
      </c>
      <c r="L35" s="356">
        <f>Q24</f>
        <v>0.99438898152840038</v>
      </c>
      <c r="M35" s="322"/>
      <c r="N35" s="322"/>
      <c r="O35" s="322"/>
      <c r="P35" s="322"/>
      <c r="Q35" s="322"/>
      <c r="R35" s="322"/>
      <c r="S35" s="322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</row>
    <row r="36" spans="1:29" ht="12" customHeight="1" thickBot="1" x14ac:dyDescent="0.3">
      <c r="A36" s="322"/>
      <c r="B36" s="322"/>
      <c r="C36" s="322"/>
      <c r="D36" s="322"/>
      <c r="E36" s="322"/>
      <c r="F36" s="322"/>
      <c r="G36" s="322"/>
      <c r="H36" s="1"/>
      <c r="I36" s="1"/>
      <c r="J36" s="322"/>
      <c r="K36" s="357">
        <v>2035</v>
      </c>
      <c r="L36" s="358">
        <f>R24</f>
        <v>0.9944929999955372</v>
      </c>
      <c r="M36" s="322"/>
      <c r="N36" s="322"/>
      <c r="O36" s="322"/>
      <c r="P36" s="322"/>
      <c r="Q36" s="322"/>
      <c r="R36" s="322"/>
      <c r="S36" s="322"/>
      <c r="T36" s="322"/>
      <c r="U36" s="322"/>
      <c r="V36" s="322"/>
      <c r="W36" s="322"/>
      <c r="X36" s="322"/>
      <c r="Y36" s="322"/>
      <c r="Z36" s="322"/>
      <c r="AA36" s="322"/>
      <c r="AB36" s="322"/>
      <c r="AC36" s="322"/>
    </row>
    <row r="37" spans="1:29" ht="12" customHeight="1" x14ac:dyDescent="0.25">
      <c r="A37" s="322"/>
      <c r="B37" s="322"/>
      <c r="C37" s="322"/>
      <c r="D37" s="322"/>
      <c r="E37" s="322"/>
      <c r="F37" s="322"/>
      <c r="G37" s="322"/>
      <c r="H37" s="322"/>
      <c r="I37" s="322"/>
      <c r="J37" s="322"/>
      <c r="K37" s="322"/>
      <c r="L37" s="322"/>
      <c r="M37" s="322"/>
      <c r="N37" s="322"/>
      <c r="O37" s="322"/>
      <c r="P37" s="322"/>
      <c r="Q37" s="322"/>
      <c r="R37" s="322"/>
      <c r="S37" s="322"/>
      <c r="T37" s="322"/>
      <c r="U37" s="322"/>
      <c r="V37" s="322"/>
      <c r="W37" s="322"/>
      <c r="X37" s="322"/>
      <c r="Y37" s="322"/>
      <c r="Z37" s="322"/>
      <c r="AA37" s="322"/>
      <c r="AB37" s="322"/>
      <c r="AC37" s="322"/>
    </row>
    <row r="38" spans="1:29" ht="12" customHeight="1" x14ac:dyDescent="0.25">
      <c r="A38" s="322"/>
      <c r="B38" s="322"/>
      <c r="C38" s="322"/>
      <c r="D38" s="322"/>
      <c r="E38" s="322"/>
      <c r="F38" s="322"/>
      <c r="G38" s="322"/>
      <c r="H38" s="322"/>
      <c r="I38" s="322"/>
      <c r="J38" s="322"/>
      <c r="K38" s="322"/>
      <c r="L38" s="322"/>
      <c r="M38" s="322"/>
      <c r="N38" s="322"/>
      <c r="O38" s="322"/>
      <c r="P38" s="322"/>
      <c r="Q38" s="322"/>
      <c r="R38" s="322"/>
      <c r="S38" s="322"/>
      <c r="T38" s="322"/>
      <c r="U38" s="322"/>
      <c r="V38" s="322"/>
      <c r="W38" s="322"/>
      <c r="X38" s="322"/>
      <c r="Y38" s="322"/>
      <c r="Z38" s="322"/>
      <c r="AA38" s="322"/>
      <c r="AB38" s="322"/>
      <c r="AC38" s="322"/>
    </row>
    <row r="39" spans="1:29" ht="12" customHeight="1" x14ac:dyDescent="0.25">
      <c r="A39" s="322"/>
      <c r="B39" s="322"/>
      <c r="C39" s="322"/>
      <c r="D39" s="322"/>
      <c r="E39" s="322"/>
      <c r="F39" s="322"/>
      <c r="G39" s="322"/>
      <c r="H39" s="322"/>
      <c r="I39" s="322"/>
      <c r="J39" s="322"/>
      <c r="K39" s="322"/>
      <c r="L39" s="322"/>
      <c r="M39" s="322"/>
      <c r="N39" s="322"/>
      <c r="O39" s="322"/>
      <c r="P39" s="322"/>
      <c r="Q39" s="322"/>
      <c r="R39" s="322"/>
      <c r="S39" s="322"/>
      <c r="T39" s="322"/>
      <c r="U39" s="322"/>
      <c r="V39" s="322"/>
      <c r="W39" s="322"/>
      <c r="X39" s="322"/>
      <c r="Y39" s="322"/>
      <c r="Z39" s="322"/>
      <c r="AA39" s="322"/>
      <c r="AB39" s="322"/>
      <c r="AC39" s="322"/>
    </row>
    <row r="40" spans="1:29" ht="12" customHeight="1" x14ac:dyDescent="0.25">
      <c r="A40" s="322"/>
      <c r="B40" s="322"/>
      <c r="C40" s="322"/>
      <c r="D40" s="322"/>
      <c r="E40" s="322"/>
      <c r="F40" s="322"/>
      <c r="G40" s="322"/>
      <c r="H40" s="322"/>
      <c r="I40" s="322"/>
      <c r="J40" s="322"/>
      <c r="K40" s="322"/>
      <c r="L40" s="322"/>
      <c r="M40" s="322"/>
      <c r="N40" s="322"/>
      <c r="O40" s="322"/>
      <c r="P40" s="322"/>
      <c r="Q40" s="322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322"/>
    </row>
    <row r="41" spans="1:29" ht="12" customHeight="1" x14ac:dyDescent="0.25">
      <c r="A41" s="322"/>
      <c r="B41" s="322"/>
      <c r="C41" s="322"/>
      <c r="D41" s="322"/>
      <c r="E41" s="322"/>
      <c r="F41" s="322"/>
      <c r="G41" s="322"/>
      <c r="H41" s="322"/>
      <c r="I41" s="322"/>
      <c r="J41" s="322"/>
      <c r="K41" s="322"/>
      <c r="L41" s="322"/>
      <c r="M41" s="322"/>
      <c r="N41" s="322"/>
      <c r="O41" s="322"/>
      <c r="P41" s="322"/>
      <c r="Q41" s="322"/>
      <c r="R41" s="322"/>
      <c r="S41" s="322"/>
      <c r="T41" s="322"/>
      <c r="U41" s="322"/>
      <c r="V41" s="322"/>
      <c r="W41" s="322"/>
      <c r="X41" s="322"/>
      <c r="Y41" s="322"/>
      <c r="Z41" s="322"/>
      <c r="AA41" s="322"/>
      <c r="AB41" s="322"/>
      <c r="AC41" s="322"/>
    </row>
    <row r="42" spans="1:29" ht="12" customHeight="1" x14ac:dyDescent="0.25">
      <c r="A42" s="322"/>
      <c r="B42" s="322"/>
      <c r="C42" s="322"/>
      <c r="D42" s="322"/>
      <c r="E42" s="322"/>
      <c r="F42" s="322"/>
      <c r="G42" s="322"/>
      <c r="H42" s="322"/>
      <c r="I42" s="322"/>
      <c r="J42" s="322"/>
      <c r="K42" s="322"/>
      <c r="L42" s="322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22"/>
      <c r="AA42" s="322"/>
      <c r="AB42" s="322"/>
      <c r="AC42" s="322"/>
    </row>
    <row r="43" spans="1:29" ht="12" customHeight="1" x14ac:dyDescent="0.25">
      <c r="A43" s="322"/>
      <c r="B43" s="322"/>
      <c r="C43" s="322"/>
      <c r="D43" s="322"/>
      <c r="E43" s="322"/>
      <c r="F43" s="322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322"/>
      <c r="W43" s="322"/>
      <c r="X43" s="322"/>
      <c r="Y43" s="322"/>
      <c r="Z43" s="322"/>
      <c r="AA43" s="322"/>
      <c r="AB43" s="322"/>
      <c r="AC43" s="322"/>
    </row>
    <row r="44" spans="1:29" ht="12" customHeight="1" x14ac:dyDescent="0.25">
      <c r="A44" s="322"/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322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</row>
    <row r="45" spans="1:29" ht="12" customHeight="1" x14ac:dyDescent="0.25">
      <c r="A45" s="322"/>
      <c r="B45" s="322"/>
      <c r="C45" s="322"/>
      <c r="D45" s="322"/>
      <c r="E45" s="322"/>
      <c r="F45" s="322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</row>
    <row r="46" spans="1:29" ht="12" customHeight="1" x14ac:dyDescent="0.25">
      <c r="A46" s="322"/>
      <c r="B46" s="322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</row>
    <row r="47" spans="1:29" ht="12" customHeight="1" x14ac:dyDescent="0.25">
      <c r="A47" s="322"/>
      <c r="B47" s="322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</row>
    <row r="48" spans="1:29" ht="12" customHeight="1" x14ac:dyDescent="0.25">
      <c r="A48" s="322"/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</row>
    <row r="49" spans="1:29" ht="12" customHeight="1" x14ac:dyDescent="0.25">
      <c r="A49" s="322"/>
      <c r="B49" s="322"/>
      <c r="C49" s="322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</row>
    <row r="50" spans="1:29" ht="12" customHeight="1" x14ac:dyDescent="0.25">
      <c r="A50" s="322"/>
      <c r="B50" s="322"/>
      <c r="C50" s="322"/>
      <c r="D50" s="322"/>
      <c r="E50" s="322"/>
      <c r="F50" s="322"/>
      <c r="G50" s="322"/>
      <c r="H50" s="322"/>
      <c r="I50" s="322"/>
      <c r="J50" s="322"/>
      <c r="K50" s="322"/>
      <c r="L50" s="322"/>
      <c r="M50" s="322"/>
      <c r="N50" s="322"/>
      <c r="O50" s="322"/>
      <c r="P50" s="322"/>
      <c r="Q50" s="322"/>
      <c r="R50" s="322"/>
      <c r="S50" s="322"/>
      <c r="T50" s="322"/>
      <c r="U50" s="322"/>
      <c r="V50" s="322"/>
      <c r="W50" s="322"/>
      <c r="X50" s="322"/>
      <c r="Y50" s="322"/>
      <c r="Z50" s="322"/>
      <c r="AA50" s="322"/>
      <c r="AB50" s="322"/>
      <c r="AC50" s="322"/>
    </row>
    <row r="51" spans="1:29" ht="12" customHeight="1" x14ac:dyDescent="0.25">
      <c r="A51" s="322"/>
      <c r="B51" s="322"/>
      <c r="C51" s="322"/>
      <c r="D51" s="322"/>
      <c r="E51" s="322"/>
      <c r="F51" s="322"/>
      <c r="G51" s="322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2"/>
    </row>
    <row r="52" spans="1:29" ht="12" customHeight="1" x14ac:dyDescent="0.25">
      <c r="A52" s="322"/>
      <c r="B52" s="322"/>
      <c r="C52" s="322"/>
      <c r="D52" s="322"/>
      <c r="E52" s="322"/>
      <c r="F52" s="322"/>
      <c r="G52" s="322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22"/>
    </row>
    <row r="53" spans="1:29" ht="12" customHeight="1" x14ac:dyDescent="0.25">
      <c r="A53" s="322"/>
      <c r="B53" s="322"/>
      <c r="C53" s="322"/>
      <c r="D53" s="322"/>
      <c r="E53" s="322"/>
      <c r="F53" s="322"/>
      <c r="G53" s="322"/>
      <c r="H53" s="322"/>
      <c r="I53" s="322"/>
      <c r="J53" s="322"/>
      <c r="K53" s="322"/>
      <c r="L53" s="322"/>
      <c r="M53" s="322"/>
      <c r="N53" s="322"/>
      <c r="O53" s="322"/>
      <c r="P53" s="322"/>
      <c r="Q53" s="322"/>
      <c r="R53" s="322"/>
      <c r="S53" s="322"/>
      <c r="T53" s="322"/>
      <c r="U53" s="322"/>
      <c r="V53" s="322"/>
      <c r="W53" s="322"/>
      <c r="X53" s="322"/>
      <c r="Y53" s="322"/>
      <c r="Z53" s="322"/>
      <c r="AA53" s="322"/>
      <c r="AB53" s="322"/>
      <c r="AC53" s="322"/>
    </row>
    <row r="54" spans="1:29" ht="12" customHeight="1" x14ac:dyDescent="0.25">
      <c r="A54" s="322"/>
      <c r="B54" s="322"/>
      <c r="C54" s="322"/>
      <c r="D54" s="322"/>
      <c r="E54" s="322"/>
      <c r="F54" s="322"/>
      <c r="G54" s="322"/>
      <c r="H54" s="322"/>
      <c r="I54" s="322"/>
      <c r="J54" s="322"/>
      <c r="K54" s="322"/>
      <c r="L54" s="322"/>
      <c r="M54" s="322"/>
      <c r="N54" s="322"/>
      <c r="O54" s="322"/>
      <c r="P54" s="322"/>
      <c r="Q54" s="322"/>
      <c r="R54" s="322"/>
      <c r="S54" s="322"/>
      <c r="T54" s="322"/>
      <c r="U54" s="322"/>
      <c r="V54" s="322"/>
      <c r="W54" s="322"/>
      <c r="X54" s="322"/>
      <c r="Y54" s="322"/>
      <c r="Z54" s="322"/>
      <c r="AA54" s="322"/>
      <c r="AB54" s="322"/>
      <c r="AC54" s="322"/>
    </row>
    <row r="55" spans="1:29" ht="12" customHeight="1" x14ac:dyDescent="0.25">
      <c r="A55" s="322"/>
      <c r="B55" s="322"/>
      <c r="C55" s="322"/>
      <c r="D55" s="322"/>
      <c r="E55" s="322"/>
      <c r="F55" s="322"/>
      <c r="G55" s="322"/>
      <c r="H55" s="322"/>
      <c r="I55" s="322"/>
      <c r="J55" s="322"/>
      <c r="K55" s="322"/>
      <c r="L55" s="322"/>
      <c r="M55" s="322"/>
      <c r="N55" s="322"/>
      <c r="O55" s="322"/>
      <c r="P55" s="322"/>
      <c r="Q55" s="322"/>
      <c r="R55" s="322"/>
      <c r="S55" s="322"/>
      <c r="T55" s="322"/>
      <c r="U55" s="322"/>
      <c r="V55" s="322"/>
      <c r="W55" s="322"/>
      <c r="X55" s="322"/>
      <c r="Y55" s="322"/>
      <c r="Z55" s="322"/>
      <c r="AA55" s="322"/>
      <c r="AB55" s="322"/>
      <c r="AC55" s="322"/>
    </row>
    <row r="56" spans="1:29" ht="12" customHeight="1" x14ac:dyDescent="0.25">
      <c r="A56" s="322"/>
      <c r="B56" s="322"/>
      <c r="C56" s="322"/>
      <c r="D56" s="322"/>
      <c r="E56" s="322"/>
      <c r="F56" s="322"/>
      <c r="G56" s="322"/>
      <c r="H56" s="322"/>
      <c r="I56" s="322"/>
      <c r="J56" s="322"/>
      <c r="K56" s="322"/>
      <c r="L56" s="322"/>
      <c r="M56" s="322"/>
      <c r="N56" s="322"/>
      <c r="O56" s="322"/>
      <c r="P56" s="322"/>
      <c r="Q56" s="322"/>
      <c r="R56" s="322"/>
      <c r="S56" s="322"/>
      <c r="T56" s="322"/>
      <c r="U56" s="322"/>
      <c r="V56" s="322"/>
      <c r="W56" s="322"/>
      <c r="X56" s="322"/>
      <c r="Y56" s="322"/>
      <c r="Z56" s="322"/>
      <c r="AA56" s="322"/>
      <c r="AB56" s="322"/>
      <c r="AC56" s="322"/>
    </row>
    <row r="57" spans="1:29" ht="12" customHeight="1" x14ac:dyDescent="0.25">
      <c r="A57" s="322"/>
      <c r="B57" s="322"/>
      <c r="C57" s="322"/>
      <c r="D57" s="322"/>
      <c r="E57" s="322"/>
      <c r="F57" s="322"/>
      <c r="G57" s="322"/>
      <c r="H57" s="322"/>
      <c r="I57" s="322"/>
      <c r="J57" s="322"/>
      <c r="K57" s="322"/>
      <c r="L57" s="322"/>
      <c r="M57" s="322"/>
      <c r="N57" s="322"/>
      <c r="O57" s="322"/>
      <c r="P57" s="322"/>
      <c r="Q57" s="322"/>
      <c r="R57" s="322"/>
      <c r="S57" s="322"/>
      <c r="T57" s="322"/>
      <c r="U57" s="322"/>
      <c r="V57" s="322"/>
      <c r="W57" s="322"/>
      <c r="X57" s="322"/>
      <c r="Y57" s="322"/>
      <c r="Z57" s="322"/>
      <c r="AA57" s="322"/>
      <c r="AB57" s="322"/>
      <c r="AC57" s="322"/>
    </row>
    <row r="58" spans="1:29" ht="12" customHeight="1" x14ac:dyDescent="0.25">
      <c r="A58" s="322"/>
      <c r="B58" s="322"/>
      <c r="C58" s="322"/>
      <c r="D58" s="322"/>
      <c r="E58" s="322"/>
      <c r="F58" s="322"/>
      <c r="G58" s="322"/>
      <c r="H58" s="322"/>
      <c r="I58" s="322"/>
      <c r="J58" s="322"/>
      <c r="K58" s="322"/>
      <c r="L58" s="322"/>
      <c r="M58" s="322"/>
      <c r="N58" s="322"/>
      <c r="O58" s="322"/>
      <c r="P58" s="322"/>
      <c r="Q58" s="322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</row>
    <row r="59" spans="1:29" ht="12" customHeight="1" x14ac:dyDescent="0.25">
      <c r="A59" s="322"/>
      <c r="B59" s="322"/>
      <c r="C59" s="322"/>
      <c r="D59" s="322"/>
      <c r="E59" s="322"/>
      <c r="F59" s="322"/>
      <c r="G59" s="322"/>
      <c r="H59" s="322"/>
      <c r="I59" s="322"/>
      <c r="J59" s="322"/>
      <c r="K59" s="322"/>
      <c r="L59" s="322"/>
      <c r="M59" s="322"/>
      <c r="N59" s="322"/>
      <c r="O59" s="322"/>
      <c r="P59" s="322"/>
      <c r="Q59" s="322"/>
      <c r="R59" s="322"/>
      <c r="S59" s="322"/>
      <c r="T59" s="322"/>
      <c r="U59" s="322"/>
      <c r="V59" s="322"/>
      <c r="W59" s="322"/>
      <c r="X59" s="322"/>
      <c r="Y59" s="322"/>
      <c r="Z59" s="322"/>
      <c r="AA59" s="322"/>
      <c r="AB59" s="322"/>
      <c r="AC59" s="322"/>
    </row>
    <row r="60" spans="1:29" ht="12" customHeight="1" x14ac:dyDescent="0.25">
      <c r="A60" s="322"/>
      <c r="B60" s="322"/>
      <c r="C60" s="322"/>
      <c r="D60" s="322"/>
      <c r="E60" s="322"/>
      <c r="F60" s="322"/>
      <c r="G60" s="322"/>
      <c r="H60" s="322"/>
      <c r="I60" s="322"/>
      <c r="J60" s="322"/>
      <c r="K60" s="322"/>
      <c r="L60" s="322"/>
      <c r="M60" s="322"/>
      <c r="N60" s="322"/>
      <c r="O60" s="322"/>
      <c r="P60" s="322"/>
      <c r="Q60" s="322"/>
      <c r="R60" s="322"/>
      <c r="S60" s="322"/>
      <c r="T60" s="322"/>
      <c r="U60" s="322"/>
      <c r="V60" s="322"/>
      <c r="W60" s="322"/>
      <c r="X60" s="322"/>
      <c r="Y60" s="322"/>
      <c r="Z60" s="322"/>
      <c r="AA60" s="322"/>
      <c r="AB60" s="322"/>
      <c r="AC60" s="322"/>
    </row>
    <row r="61" spans="1:29" ht="12" customHeight="1" x14ac:dyDescent="0.25">
      <c r="A61" s="322"/>
      <c r="B61" s="322"/>
      <c r="C61" s="322"/>
      <c r="D61" s="322"/>
      <c r="E61" s="322"/>
      <c r="F61" s="322"/>
      <c r="G61" s="322"/>
      <c r="H61" s="322"/>
      <c r="I61" s="322"/>
      <c r="J61" s="322"/>
      <c r="K61" s="322"/>
      <c r="L61" s="322"/>
      <c r="M61" s="322"/>
      <c r="N61" s="322"/>
      <c r="O61" s="322"/>
      <c r="P61" s="322"/>
      <c r="Q61" s="322"/>
      <c r="R61" s="322"/>
      <c r="S61" s="322"/>
      <c r="T61" s="322"/>
      <c r="U61" s="322"/>
      <c r="V61" s="322"/>
      <c r="W61" s="322"/>
      <c r="X61" s="322"/>
      <c r="Y61" s="322"/>
      <c r="Z61" s="322"/>
      <c r="AA61" s="322"/>
      <c r="AB61" s="322"/>
      <c r="AC61" s="322"/>
    </row>
    <row r="62" spans="1:29" ht="12" customHeight="1" x14ac:dyDescent="0.25">
      <c r="A62" s="322"/>
      <c r="B62" s="322"/>
      <c r="C62" s="322"/>
      <c r="D62" s="322"/>
      <c r="E62" s="322"/>
      <c r="F62" s="322"/>
      <c r="G62" s="322"/>
      <c r="H62" s="322"/>
      <c r="I62" s="322"/>
      <c r="J62" s="322"/>
      <c r="K62" s="322"/>
      <c r="L62" s="322"/>
      <c r="M62" s="322"/>
      <c r="N62" s="322"/>
      <c r="O62" s="322"/>
      <c r="P62" s="322"/>
      <c r="Q62" s="322"/>
      <c r="R62" s="322"/>
      <c r="S62" s="322"/>
      <c r="T62" s="322"/>
      <c r="U62" s="322"/>
      <c r="V62" s="322"/>
      <c r="W62" s="322"/>
      <c r="X62" s="322"/>
      <c r="Y62" s="322"/>
      <c r="Z62" s="322"/>
      <c r="AA62" s="322"/>
      <c r="AB62" s="322"/>
      <c r="AC62" s="322"/>
    </row>
    <row r="63" spans="1:29" ht="12" customHeight="1" x14ac:dyDescent="0.25">
      <c r="A63" s="322"/>
      <c r="B63" s="322"/>
      <c r="C63" s="322"/>
      <c r="D63" s="322"/>
      <c r="E63" s="322"/>
      <c r="F63" s="322"/>
      <c r="G63" s="322"/>
      <c r="H63" s="322"/>
      <c r="I63" s="322"/>
      <c r="J63" s="322"/>
      <c r="K63" s="322"/>
      <c r="L63" s="322"/>
      <c r="M63" s="322"/>
      <c r="N63" s="322"/>
      <c r="O63" s="322"/>
      <c r="P63" s="322"/>
      <c r="Q63" s="322"/>
      <c r="R63" s="322"/>
      <c r="S63" s="322"/>
      <c r="T63" s="322"/>
      <c r="U63" s="322"/>
      <c r="V63" s="322"/>
      <c r="W63" s="322"/>
      <c r="X63" s="322"/>
      <c r="Y63" s="322"/>
      <c r="Z63" s="322"/>
      <c r="AA63" s="322"/>
      <c r="AB63" s="322"/>
      <c r="AC63" s="322"/>
    </row>
    <row r="64" spans="1:29" ht="12" customHeight="1" x14ac:dyDescent="0.25">
      <c r="A64" s="322"/>
      <c r="B64" s="322"/>
      <c r="C64" s="322"/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</row>
    <row r="65" spans="1:29" ht="12" customHeight="1" x14ac:dyDescent="0.25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</row>
    <row r="66" spans="1:29" ht="12" customHeight="1" x14ac:dyDescent="0.25">
      <c r="A66" s="322"/>
      <c r="B66" s="322"/>
      <c r="C66" s="322"/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</row>
    <row r="67" spans="1:29" ht="12" customHeight="1" x14ac:dyDescent="0.25">
      <c r="A67" s="322"/>
      <c r="B67" s="322"/>
      <c r="C67" s="322"/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</row>
    <row r="68" spans="1:29" ht="12" customHeight="1" x14ac:dyDescent="0.25">
      <c r="A68" s="322"/>
      <c r="B68" s="322"/>
      <c r="C68" s="322"/>
      <c r="D68" s="322"/>
      <c r="E68" s="322"/>
      <c r="F68" s="322"/>
      <c r="G68" s="322"/>
      <c r="H68" s="322"/>
      <c r="I68" s="322"/>
      <c r="J68" s="322"/>
      <c r="K68" s="322"/>
      <c r="L68" s="322"/>
      <c r="M68" s="322"/>
      <c r="N68" s="322"/>
      <c r="O68" s="322"/>
      <c r="P68" s="322"/>
      <c r="Q68" s="322"/>
      <c r="R68" s="322"/>
      <c r="S68" s="322"/>
      <c r="T68" s="322"/>
      <c r="U68" s="322"/>
      <c r="V68" s="322"/>
      <c r="W68" s="322"/>
      <c r="X68" s="322"/>
      <c r="Y68" s="322"/>
      <c r="Z68" s="322"/>
      <c r="AA68" s="322"/>
      <c r="AB68" s="322"/>
      <c r="AC68" s="322"/>
    </row>
    <row r="69" spans="1:29" ht="12" customHeight="1" x14ac:dyDescent="0.25">
      <c r="A69" s="322"/>
      <c r="B69" s="322"/>
      <c r="C69" s="322"/>
      <c r="D69" s="322"/>
      <c r="E69" s="322"/>
      <c r="F69" s="322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V69" s="322"/>
      <c r="W69" s="322"/>
      <c r="X69" s="322"/>
      <c r="Y69" s="322"/>
      <c r="Z69" s="322"/>
      <c r="AA69" s="322"/>
      <c r="AB69" s="322"/>
      <c r="AC69" s="322"/>
    </row>
    <row r="70" spans="1:29" ht="12" customHeight="1" x14ac:dyDescent="0.25">
      <c r="A70" s="322"/>
      <c r="B70" s="322"/>
      <c r="C70" s="322"/>
      <c r="D70" s="322"/>
      <c r="E70" s="322"/>
      <c r="F70" s="322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2"/>
      <c r="R70" s="322"/>
      <c r="S70" s="322"/>
      <c r="T70" s="322"/>
      <c r="U70" s="322"/>
      <c r="V70" s="322"/>
      <c r="W70" s="322"/>
      <c r="X70" s="322"/>
      <c r="Y70" s="322"/>
      <c r="Z70" s="322"/>
      <c r="AA70" s="322"/>
      <c r="AB70" s="322"/>
      <c r="AC70" s="322"/>
    </row>
    <row r="71" spans="1:29" ht="12" customHeight="1" x14ac:dyDescent="0.25">
      <c r="A71" s="322"/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</row>
    <row r="72" spans="1:29" ht="12" customHeight="1" x14ac:dyDescent="0.25">
      <c r="A72" s="322"/>
      <c r="B72" s="322"/>
      <c r="C72" s="322"/>
      <c r="D72" s="322"/>
      <c r="E72" s="322"/>
      <c r="F72" s="322"/>
      <c r="G72" s="322"/>
      <c r="H72" s="322"/>
      <c r="I72" s="322"/>
      <c r="J72" s="322"/>
      <c r="K72" s="322"/>
      <c r="L72" s="322"/>
      <c r="M72" s="322"/>
      <c r="N72" s="322"/>
      <c r="O72" s="322"/>
      <c r="P72" s="322"/>
      <c r="Q72" s="322"/>
      <c r="R72" s="322"/>
      <c r="S72" s="322"/>
      <c r="T72" s="322"/>
      <c r="U72" s="322"/>
      <c r="V72" s="322"/>
      <c r="W72" s="322"/>
      <c r="X72" s="322"/>
      <c r="Y72" s="322"/>
      <c r="Z72" s="322"/>
      <c r="AA72" s="322"/>
      <c r="AB72" s="322"/>
      <c r="AC72" s="322"/>
    </row>
    <row r="73" spans="1:29" ht="12" customHeight="1" x14ac:dyDescent="0.25">
      <c r="A73" s="322"/>
      <c r="B73" s="322"/>
      <c r="C73" s="322"/>
      <c r="D73" s="322"/>
      <c r="E73" s="322"/>
      <c r="F73" s="322"/>
      <c r="G73" s="322"/>
      <c r="H73" s="322"/>
      <c r="I73" s="322"/>
      <c r="J73" s="322"/>
      <c r="K73" s="322"/>
      <c r="L73" s="322"/>
      <c r="M73" s="322"/>
      <c r="N73" s="322"/>
      <c r="O73" s="322"/>
      <c r="P73" s="322"/>
      <c r="Q73" s="322"/>
      <c r="R73" s="322"/>
      <c r="S73" s="322"/>
      <c r="T73" s="322"/>
      <c r="U73" s="322"/>
      <c r="V73" s="322"/>
      <c r="W73" s="322"/>
      <c r="X73" s="322"/>
      <c r="Y73" s="322"/>
      <c r="Z73" s="322"/>
      <c r="AA73" s="322"/>
      <c r="AB73" s="322"/>
      <c r="AC73" s="322"/>
    </row>
    <row r="74" spans="1:29" ht="12" customHeight="1" x14ac:dyDescent="0.25">
      <c r="A74" s="322"/>
      <c r="B74" s="322"/>
      <c r="C74" s="322"/>
      <c r="D74" s="322"/>
      <c r="E74" s="322"/>
      <c r="F74" s="322"/>
      <c r="G74" s="322"/>
      <c r="H74" s="322"/>
      <c r="I74" s="322"/>
      <c r="J74" s="322"/>
      <c r="K74" s="322"/>
      <c r="L74" s="322"/>
      <c r="M74" s="322"/>
      <c r="N74" s="322"/>
      <c r="O74" s="322"/>
      <c r="P74" s="322"/>
      <c r="Q74" s="322"/>
      <c r="R74" s="322"/>
      <c r="S74" s="322"/>
      <c r="T74" s="322"/>
      <c r="U74" s="322"/>
      <c r="V74" s="322"/>
      <c r="W74" s="322"/>
      <c r="X74" s="322"/>
      <c r="Y74" s="322"/>
      <c r="Z74" s="322"/>
      <c r="AA74" s="322"/>
      <c r="AB74" s="322"/>
      <c r="AC74" s="322"/>
    </row>
    <row r="75" spans="1:29" ht="12" customHeight="1" x14ac:dyDescent="0.25">
      <c r="A75" s="322"/>
      <c r="B75" s="322"/>
      <c r="C75" s="322"/>
      <c r="D75" s="322"/>
      <c r="E75" s="322"/>
      <c r="F75" s="322"/>
      <c r="G75" s="322"/>
      <c r="H75" s="322"/>
      <c r="I75" s="322"/>
      <c r="J75" s="322"/>
      <c r="K75" s="322"/>
      <c r="L75" s="322"/>
      <c r="M75" s="322"/>
      <c r="N75" s="322"/>
      <c r="O75" s="322"/>
      <c r="P75" s="322"/>
      <c r="Q75" s="322"/>
      <c r="R75" s="322"/>
      <c r="S75" s="322"/>
      <c r="T75" s="322"/>
      <c r="U75" s="322"/>
      <c r="V75" s="322"/>
      <c r="W75" s="322"/>
      <c r="X75" s="322"/>
      <c r="Y75" s="322"/>
      <c r="Z75" s="322"/>
      <c r="AA75" s="322"/>
      <c r="AB75" s="322"/>
      <c r="AC75" s="322"/>
    </row>
    <row r="76" spans="1:29" ht="12" customHeight="1" x14ac:dyDescent="0.25">
      <c r="A76" s="322"/>
      <c r="B76" s="322"/>
      <c r="C76" s="322"/>
      <c r="D76" s="322"/>
      <c r="E76" s="322"/>
      <c r="F76" s="322"/>
      <c r="G76" s="322"/>
      <c r="H76" s="322"/>
      <c r="I76" s="322"/>
      <c r="J76" s="322"/>
      <c r="K76" s="322"/>
      <c r="L76" s="322"/>
      <c r="M76" s="322"/>
      <c r="N76" s="322"/>
      <c r="O76" s="322"/>
      <c r="P76" s="322"/>
      <c r="Q76" s="322"/>
      <c r="R76" s="322"/>
      <c r="S76" s="322"/>
      <c r="T76" s="322"/>
      <c r="U76" s="322"/>
      <c r="V76" s="322"/>
      <c r="W76" s="322"/>
      <c r="X76" s="322"/>
      <c r="Y76" s="322"/>
      <c r="Z76" s="322"/>
      <c r="AA76" s="322"/>
      <c r="AB76" s="322"/>
      <c r="AC76" s="322"/>
    </row>
    <row r="77" spans="1:29" ht="12" customHeight="1" x14ac:dyDescent="0.25">
      <c r="A77" s="322"/>
      <c r="B77" s="322"/>
      <c r="C77" s="322"/>
      <c r="D77" s="322"/>
      <c r="E77" s="322"/>
      <c r="F77" s="322"/>
      <c r="G77" s="322"/>
      <c r="H77" s="322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</row>
    <row r="78" spans="1:29" ht="12" customHeight="1" x14ac:dyDescent="0.25">
      <c r="A78" s="322"/>
      <c r="B78" s="322"/>
      <c r="C78" s="322"/>
      <c r="D78" s="322"/>
      <c r="E78" s="322"/>
      <c r="F78" s="322"/>
      <c r="G78" s="322"/>
      <c r="H78" s="322"/>
      <c r="I78" s="322"/>
      <c r="J78" s="322"/>
      <c r="K78" s="322"/>
      <c r="L78" s="322"/>
      <c r="M78" s="322"/>
      <c r="N78" s="322"/>
      <c r="O78" s="322"/>
      <c r="P78" s="322"/>
      <c r="Q78" s="322"/>
      <c r="R78" s="322"/>
      <c r="S78" s="322"/>
      <c r="T78" s="322"/>
      <c r="U78" s="322"/>
      <c r="V78" s="322"/>
      <c r="W78" s="322"/>
      <c r="X78" s="322"/>
      <c r="Y78" s="322"/>
      <c r="Z78" s="322"/>
      <c r="AA78" s="322"/>
      <c r="AB78" s="322"/>
      <c r="AC78" s="322"/>
    </row>
    <row r="79" spans="1:29" ht="12" customHeight="1" x14ac:dyDescent="0.25">
      <c r="A79" s="322"/>
      <c r="B79" s="322"/>
      <c r="C79" s="322"/>
      <c r="D79" s="322"/>
      <c r="E79" s="322"/>
      <c r="F79" s="322"/>
      <c r="G79" s="322"/>
      <c r="H79" s="322"/>
      <c r="I79" s="322"/>
      <c r="J79" s="322"/>
      <c r="K79" s="322"/>
      <c r="L79" s="322"/>
      <c r="M79" s="322"/>
      <c r="N79" s="322"/>
      <c r="O79" s="322"/>
      <c r="P79" s="322"/>
      <c r="Q79" s="322"/>
      <c r="R79" s="322"/>
      <c r="S79" s="322"/>
      <c r="T79" s="322"/>
      <c r="U79" s="322"/>
      <c r="V79" s="322"/>
      <c r="W79" s="322"/>
      <c r="X79" s="322"/>
      <c r="Y79" s="322"/>
      <c r="Z79" s="322"/>
      <c r="AA79" s="322"/>
      <c r="AB79" s="322"/>
      <c r="AC79" s="322"/>
    </row>
    <row r="80" spans="1:29" ht="12" customHeight="1" x14ac:dyDescent="0.25">
      <c r="A80" s="322"/>
      <c r="B80" s="322"/>
      <c r="C80" s="322"/>
      <c r="D80" s="322"/>
      <c r="E80" s="322"/>
      <c r="F80" s="322"/>
      <c r="G80" s="322"/>
      <c r="H80" s="322"/>
      <c r="I80" s="322"/>
      <c r="J80" s="322"/>
      <c r="K80" s="322"/>
      <c r="L80" s="322"/>
      <c r="M80" s="322"/>
      <c r="N80" s="322"/>
      <c r="O80" s="322"/>
      <c r="P80" s="322"/>
      <c r="Q80" s="322"/>
      <c r="R80" s="322"/>
      <c r="S80" s="322"/>
      <c r="T80" s="322"/>
      <c r="U80" s="322"/>
      <c r="V80" s="322"/>
      <c r="W80" s="322"/>
      <c r="X80" s="322"/>
      <c r="Y80" s="322"/>
      <c r="Z80" s="322"/>
      <c r="AA80" s="322"/>
      <c r="AB80" s="322"/>
      <c r="AC80" s="322"/>
    </row>
    <row r="81" spans="1:29" ht="12" customHeight="1" x14ac:dyDescent="0.25">
      <c r="A81" s="322"/>
      <c r="B81" s="322"/>
      <c r="C81" s="322"/>
      <c r="D81" s="322"/>
      <c r="E81" s="322"/>
      <c r="F81" s="322"/>
      <c r="G81" s="322"/>
      <c r="H81" s="322"/>
      <c r="I81" s="322"/>
      <c r="J81" s="322"/>
      <c r="K81" s="322"/>
      <c r="L81" s="322"/>
      <c r="M81" s="322"/>
      <c r="N81" s="322"/>
      <c r="O81" s="322"/>
      <c r="P81" s="322"/>
      <c r="Q81" s="322"/>
      <c r="R81" s="322"/>
      <c r="S81" s="322"/>
      <c r="T81" s="322"/>
      <c r="U81" s="322"/>
      <c r="V81" s="322"/>
      <c r="W81" s="322"/>
      <c r="X81" s="322"/>
      <c r="Y81" s="322"/>
      <c r="Z81" s="322"/>
      <c r="AA81" s="322"/>
      <c r="AB81" s="322"/>
      <c r="AC81" s="322"/>
    </row>
    <row r="82" spans="1:29" ht="12" customHeight="1" x14ac:dyDescent="0.25">
      <c r="A82" s="322"/>
      <c r="B82" s="322"/>
      <c r="C82" s="322"/>
      <c r="D82" s="322"/>
      <c r="E82" s="322"/>
      <c r="F82" s="322"/>
      <c r="G82" s="322"/>
      <c r="H82" s="322"/>
      <c r="I82" s="322"/>
      <c r="J82" s="322"/>
      <c r="K82" s="322"/>
      <c r="L82" s="322"/>
      <c r="M82" s="322"/>
      <c r="N82" s="322"/>
      <c r="O82" s="322"/>
      <c r="P82" s="322"/>
      <c r="Q82" s="322"/>
      <c r="R82" s="322"/>
      <c r="S82" s="322"/>
      <c r="T82" s="322"/>
      <c r="U82" s="322"/>
      <c r="V82" s="322"/>
      <c r="W82" s="322"/>
      <c r="X82" s="322"/>
      <c r="Y82" s="322"/>
      <c r="Z82" s="322"/>
      <c r="AA82" s="322"/>
      <c r="AB82" s="322"/>
      <c r="AC82" s="322"/>
    </row>
    <row r="83" spans="1:29" ht="12" customHeight="1" x14ac:dyDescent="0.25">
      <c r="A83" s="322"/>
      <c r="B83" s="322"/>
      <c r="C83" s="322"/>
      <c r="D83" s="322"/>
      <c r="E83" s="322"/>
      <c r="F83" s="322"/>
      <c r="G83" s="322"/>
      <c r="H83" s="322"/>
      <c r="I83" s="322"/>
      <c r="J83" s="322"/>
      <c r="K83" s="322"/>
      <c r="L83" s="322"/>
      <c r="M83" s="322"/>
      <c r="N83" s="322"/>
      <c r="O83" s="322"/>
      <c r="P83" s="322"/>
      <c r="Q83" s="322"/>
      <c r="R83" s="322"/>
      <c r="S83" s="322"/>
      <c r="T83" s="322"/>
      <c r="U83" s="322"/>
      <c r="V83" s="322"/>
      <c r="W83" s="322"/>
      <c r="X83" s="322"/>
      <c r="Y83" s="322"/>
      <c r="Z83" s="322"/>
      <c r="AA83" s="322"/>
      <c r="AB83" s="322"/>
      <c r="AC83" s="322"/>
    </row>
    <row r="84" spans="1:29" ht="12" customHeight="1" x14ac:dyDescent="0.25">
      <c r="A84" s="322"/>
      <c r="B84" s="322"/>
      <c r="C84" s="322"/>
      <c r="D84" s="322"/>
      <c r="E84" s="322"/>
      <c r="F84" s="322"/>
      <c r="G84" s="322"/>
      <c r="H84" s="322"/>
      <c r="I84" s="322"/>
      <c r="J84" s="322"/>
      <c r="K84" s="322"/>
      <c r="L84" s="322"/>
      <c r="M84" s="322"/>
      <c r="N84" s="322"/>
      <c r="O84" s="322"/>
      <c r="P84" s="322"/>
      <c r="Q84" s="322"/>
      <c r="R84" s="322"/>
      <c r="S84" s="322"/>
      <c r="T84" s="322"/>
      <c r="U84" s="322"/>
      <c r="V84" s="322"/>
      <c r="W84" s="322"/>
      <c r="X84" s="322"/>
      <c r="Y84" s="322"/>
      <c r="Z84" s="322"/>
      <c r="AA84" s="322"/>
      <c r="AB84" s="322"/>
      <c r="AC84" s="322"/>
    </row>
    <row r="85" spans="1:29" ht="12" customHeight="1" x14ac:dyDescent="0.25">
      <c r="A85" s="322"/>
      <c r="B85" s="322"/>
      <c r="C85" s="322"/>
      <c r="D85" s="322"/>
      <c r="E85" s="322"/>
      <c r="F85" s="322"/>
      <c r="G85" s="322"/>
      <c r="H85" s="322"/>
      <c r="I85" s="322"/>
      <c r="J85" s="322"/>
      <c r="K85" s="322"/>
      <c r="L85" s="322"/>
      <c r="M85" s="322"/>
      <c r="N85" s="322"/>
      <c r="O85" s="322"/>
      <c r="P85" s="322"/>
      <c r="Q85" s="322"/>
      <c r="R85" s="322"/>
      <c r="S85" s="322"/>
      <c r="T85" s="322"/>
      <c r="U85" s="322"/>
      <c r="V85" s="322"/>
      <c r="W85" s="322"/>
      <c r="X85" s="322"/>
      <c r="Y85" s="322"/>
      <c r="Z85" s="322"/>
      <c r="AA85" s="322"/>
      <c r="AB85" s="322"/>
      <c r="AC85" s="322"/>
    </row>
    <row r="86" spans="1:29" ht="12" customHeight="1" x14ac:dyDescent="0.25">
      <c r="A86" s="322"/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</row>
    <row r="87" spans="1:29" ht="12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2"/>
      <c r="AA87" s="322"/>
      <c r="AB87" s="322"/>
      <c r="AC87" s="322"/>
    </row>
    <row r="88" spans="1:29" ht="12" customHeight="1" x14ac:dyDescent="0.25">
      <c r="A88" s="322"/>
      <c r="B88" s="322"/>
      <c r="C88" s="322"/>
      <c r="D88" s="322"/>
      <c r="E88" s="322"/>
      <c r="F88" s="322"/>
      <c r="G88" s="322"/>
      <c r="H88" s="322"/>
      <c r="I88" s="322"/>
      <c r="J88" s="322"/>
      <c r="K88" s="322"/>
      <c r="L88" s="322"/>
      <c r="M88" s="322"/>
      <c r="N88" s="322"/>
      <c r="O88" s="322"/>
      <c r="P88" s="322"/>
      <c r="Q88" s="322"/>
      <c r="R88" s="322"/>
      <c r="S88" s="322"/>
      <c r="T88" s="322"/>
      <c r="U88" s="322"/>
      <c r="V88" s="322"/>
      <c r="W88" s="322"/>
      <c r="X88" s="322"/>
      <c r="Y88" s="322"/>
      <c r="Z88" s="322"/>
      <c r="AA88" s="322"/>
      <c r="AB88" s="322"/>
      <c r="AC88" s="322"/>
    </row>
    <row r="89" spans="1:29" ht="12" customHeight="1" x14ac:dyDescent="0.25">
      <c r="A89" s="322"/>
      <c r="B89" s="322"/>
      <c r="C89" s="322"/>
      <c r="D89" s="322"/>
      <c r="E89" s="322"/>
      <c r="F89" s="322"/>
      <c r="G89" s="322"/>
      <c r="H89" s="322"/>
      <c r="I89" s="322"/>
      <c r="J89" s="322"/>
      <c r="K89" s="322"/>
      <c r="L89" s="322"/>
      <c r="M89" s="322"/>
      <c r="N89" s="322"/>
      <c r="O89" s="322"/>
      <c r="P89" s="322"/>
      <c r="Q89" s="322"/>
      <c r="R89" s="322"/>
      <c r="S89" s="322"/>
      <c r="T89" s="322"/>
      <c r="U89" s="322"/>
      <c r="V89" s="322"/>
      <c r="W89" s="322"/>
      <c r="X89" s="322"/>
      <c r="Y89" s="322"/>
      <c r="Z89" s="322"/>
      <c r="AA89" s="322"/>
      <c r="AB89" s="322"/>
      <c r="AC89" s="322"/>
    </row>
    <row r="90" spans="1:29" ht="12" customHeight="1" x14ac:dyDescent="0.25">
      <c r="A90" s="322"/>
      <c r="B90" s="322"/>
      <c r="C90" s="322"/>
      <c r="D90" s="322"/>
      <c r="E90" s="322"/>
      <c r="F90" s="322"/>
      <c r="G90" s="322"/>
      <c r="H90" s="322"/>
      <c r="I90" s="322"/>
      <c r="J90" s="322"/>
      <c r="K90" s="322"/>
      <c r="L90" s="322"/>
      <c r="M90" s="322"/>
      <c r="N90" s="322"/>
      <c r="O90" s="322"/>
      <c r="P90" s="322"/>
      <c r="Q90" s="322"/>
      <c r="R90" s="322"/>
      <c r="S90" s="322"/>
      <c r="T90" s="322"/>
      <c r="U90" s="322"/>
      <c r="V90" s="322"/>
      <c r="W90" s="322"/>
      <c r="X90" s="322"/>
      <c r="Y90" s="322"/>
      <c r="Z90" s="322"/>
      <c r="AA90" s="322"/>
      <c r="AB90" s="322"/>
      <c r="AC90" s="322"/>
    </row>
    <row r="91" spans="1:29" ht="12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22"/>
    </row>
    <row r="92" spans="1:29" ht="12" customHeight="1" x14ac:dyDescent="0.25">
      <c r="A92" s="322"/>
      <c r="B92" s="322"/>
      <c r="C92" s="322"/>
      <c r="D92" s="322"/>
      <c r="E92" s="322"/>
      <c r="F92" s="322"/>
      <c r="G92" s="322"/>
      <c r="H92" s="322"/>
      <c r="I92" s="322"/>
      <c r="J92" s="322"/>
      <c r="K92" s="322"/>
      <c r="L92" s="322"/>
      <c r="M92" s="322"/>
      <c r="N92" s="322"/>
      <c r="O92" s="322"/>
      <c r="P92" s="322"/>
      <c r="Q92" s="322"/>
      <c r="R92" s="322"/>
      <c r="S92" s="322"/>
      <c r="T92" s="322"/>
      <c r="U92" s="322"/>
      <c r="V92" s="322"/>
      <c r="W92" s="322"/>
      <c r="X92" s="322"/>
      <c r="Y92" s="322"/>
      <c r="Z92" s="322"/>
      <c r="AA92" s="322"/>
      <c r="AB92" s="322"/>
      <c r="AC92" s="322"/>
    </row>
    <row r="93" spans="1:29" ht="12" customHeight="1" x14ac:dyDescent="0.25">
      <c r="A93" s="322"/>
      <c r="B93" s="322"/>
      <c r="C93" s="322"/>
      <c r="D93" s="322"/>
      <c r="E93" s="322"/>
      <c r="F93" s="322"/>
      <c r="G93" s="322"/>
      <c r="H93" s="322"/>
      <c r="I93" s="322"/>
      <c r="J93" s="322"/>
      <c r="K93" s="322"/>
      <c r="L93" s="322"/>
      <c r="M93" s="322"/>
      <c r="N93" s="322"/>
      <c r="O93" s="322"/>
      <c r="P93" s="322"/>
      <c r="Q93" s="322"/>
      <c r="R93" s="322"/>
      <c r="S93" s="322"/>
      <c r="T93" s="322"/>
      <c r="U93" s="322"/>
      <c r="V93" s="322"/>
      <c r="W93" s="322"/>
      <c r="X93" s="322"/>
      <c r="Y93" s="322"/>
      <c r="Z93" s="322"/>
      <c r="AA93" s="322"/>
      <c r="AB93" s="322"/>
      <c r="AC93" s="322"/>
    </row>
    <row r="94" spans="1:29" ht="12" customHeight="1" x14ac:dyDescent="0.25">
      <c r="A94" s="322"/>
      <c r="B94" s="322"/>
      <c r="C94" s="322"/>
      <c r="D94" s="322"/>
      <c r="E94" s="322"/>
      <c r="F94" s="322"/>
      <c r="G94" s="322"/>
      <c r="H94" s="322"/>
      <c r="I94" s="322"/>
      <c r="J94" s="322"/>
      <c r="K94" s="322"/>
      <c r="L94" s="322"/>
      <c r="M94" s="322"/>
      <c r="N94" s="322"/>
      <c r="O94" s="322"/>
      <c r="P94" s="322"/>
      <c r="Q94" s="322"/>
      <c r="R94" s="322"/>
      <c r="S94" s="322"/>
      <c r="T94" s="322"/>
      <c r="U94" s="322"/>
      <c r="V94" s="322"/>
      <c r="W94" s="322"/>
      <c r="X94" s="322"/>
      <c r="Y94" s="322"/>
      <c r="Z94" s="322"/>
      <c r="AA94" s="322"/>
      <c r="AB94" s="322"/>
      <c r="AC94" s="322"/>
    </row>
    <row r="95" spans="1:29" ht="12" customHeight="1" x14ac:dyDescent="0.25">
      <c r="A95" s="322"/>
      <c r="B95" s="322"/>
      <c r="C95" s="322"/>
      <c r="D95" s="322"/>
      <c r="E95" s="322"/>
      <c r="F95" s="322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V95" s="322"/>
      <c r="W95" s="322"/>
      <c r="X95" s="322"/>
      <c r="Y95" s="322"/>
      <c r="Z95" s="322"/>
      <c r="AA95" s="322"/>
      <c r="AB95" s="322"/>
      <c r="AC95" s="322"/>
    </row>
    <row r="96" spans="1:29" ht="12" customHeight="1" x14ac:dyDescent="0.25">
      <c r="A96" s="322"/>
      <c r="B96" s="322"/>
      <c r="C96" s="322"/>
      <c r="D96" s="322"/>
      <c r="E96" s="322"/>
      <c r="F96" s="322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2"/>
      <c r="R96" s="322"/>
      <c r="S96" s="322"/>
      <c r="T96" s="322"/>
      <c r="U96" s="322"/>
      <c r="V96" s="322"/>
      <c r="W96" s="322"/>
      <c r="X96" s="322"/>
      <c r="Y96" s="322"/>
      <c r="Z96" s="322"/>
      <c r="AA96" s="322"/>
      <c r="AB96" s="322"/>
      <c r="AC96" s="322"/>
    </row>
    <row r="97" spans="1:29" ht="12" customHeight="1" x14ac:dyDescent="0.25">
      <c r="A97" s="322"/>
      <c r="B97" s="322"/>
      <c r="C97" s="322"/>
      <c r="D97" s="322"/>
      <c r="E97" s="322"/>
      <c r="F97" s="322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U97" s="322"/>
      <c r="V97" s="322"/>
      <c r="W97" s="322"/>
      <c r="X97" s="322"/>
      <c r="Y97" s="322"/>
      <c r="Z97" s="322"/>
      <c r="AA97" s="322"/>
      <c r="AB97" s="322"/>
      <c r="AC97" s="322"/>
    </row>
    <row r="98" spans="1:29" ht="12" customHeight="1" x14ac:dyDescent="0.25">
      <c r="A98" s="322"/>
      <c r="B98" s="322"/>
      <c r="C98" s="322"/>
      <c r="D98" s="322"/>
      <c r="E98" s="322"/>
      <c r="F98" s="322"/>
      <c r="G98" s="322"/>
      <c r="H98" s="322"/>
      <c r="I98" s="322"/>
      <c r="J98" s="322"/>
      <c r="K98" s="322"/>
      <c r="L98" s="322"/>
      <c r="M98" s="322"/>
      <c r="N98" s="322"/>
      <c r="O98" s="322"/>
      <c r="P98" s="322"/>
      <c r="Q98" s="322"/>
      <c r="R98" s="322"/>
      <c r="S98" s="322"/>
      <c r="T98" s="322"/>
      <c r="U98" s="322"/>
      <c r="V98" s="322"/>
      <c r="W98" s="322"/>
      <c r="X98" s="322"/>
      <c r="Y98" s="322"/>
      <c r="Z98" s="322"/>
      <c r="AA98" s="322"/>
      <c r="AB98" s="322"/>
      <c r="AC98" s="322"/>
    </row>
    <row r="99" spans="1:29" ht="12" customHeight="1" x14ac:dyDescent="0.25">
      <c r="A99" s="322"/>
      <c r="B99" s="322"/>
      <c r="C99" s="322"/>
      <c r="D99" s="322"/>
      <c r="E99" s="322"/>
      <c r="F99" s="322"/>
      <c r="G99" s="322"/>
      <c r="H99" s="322"/>
      <c r="I99" s="322"/>
      <c r="J99" s="322"/>
      <c r="K99" s="322"/>
      <c r="L99" s="322"/>
      <c r="M99" s="322"/>
      <c r="N99" s="322"/>
      <c r="O99" s="322"/>
      <c r="P99" s="322"/>
      <c r="Q99" s="322"/>
      <c r="R99" s="322"/>
      <c r="S99" s="322"/>
      <c r="T99" s="322"/>
      <c r="U99" s="322"/>
      <c r="V99" s="322"/>
      <c r="W99" s="322"/>
      <c r="X99" s="322"/>
      <c r="Y99" s="322"/>
      <c r="Z99" s="322"/>
      <c r="AA99" s="322"/>
      <c r="AB99" s="322"/>
      <c r="AC99" s="322"/>
    </row>
    <row r="100" spans="1:29" ht="12" customHeight="1" x14ac:dyDescent="0.25">
      <c r="A100" s="322"/>
      <c r="B100" s="322"/>
      <c r="C100" s="322"/>
      <c r="D100" s="322"/>
      <c r="E100" s="322"/>
      <c r="F100" s="322"/>
      <c r="G100" s="322"/>
      <c r="H100" s="322"/>
      <c r="I100" s="322"/>
      <c r="J100" s="322"/>
      <c r="K100" s="322"/>
      <c r="L100" s="322"/>
      <c r="M100" s="322"/>
      <c r="N100" s="322"/>
      <c r="O100" s="322"/>
      <c r="P100" s="322"/>
      <c r="Q100" s="322"/>
      <c r="R100" s="322"/>
      <c r="S100" s="322"/>
      <c r="T100" s="322"/>
      <c r="U100" s="322"/>
      <c r="V100" s="322"/>
      <c r="W100" s="322"/>
      <c r="X100" s="322"/>
      <c r="Y100" s="322"/>
      <c r="Z100" s="322"/>
      <c r="AA100" s="322"/>
      <c r="AB100" s="322"/>
      <c r="AC100" s="322"/>
    </row>
    <row r="101" spans="1:29" ht="12" customHeight="1" x14ac:dyDescent="0.25">
      <c r="A101" s="322"/>
      <c r="B101" s="322"/>
      <c r="C101" s="322"/>
      <c r="D101" s="322"/>
      <c r="E101" s="322"/>
      <c r="F101" s="322"/>
      <c r="G101" s="322"/>
      <c r="H101" s="322"/>
      <c r="I101" s="322"/>
      <c r="J101" s="322"/>
      <c r="K101" s="322"/>
      <c r="L101" s="322"/>
      <c r="M101" s="322"/>
      <c r="N101" s="322"/>
      <c r="O101" s="322"/>
      <c r="P101" s="322"/>
      <c r="Q101" s="322"/>
      <c r="R101" s="322"/>
      <c r="S101" s="322"/>
      <c r="T101" s="322"/>
      <c r="U101" s="322"/>
      <c r="V101" s="322"/>
      <c r="W101" s="322"/>
      <c r="X101" s="322"/>
      <c r="Y101" s="322"/>
      <c r="Z101" s="322"/>
      <c r="AA101" s="322"/>
      <c r="AB101" s="322"/>
      <c r="AC101" s="322"/>
    </row>
    <row r="102" spans="1:29" ht="12" customHeight="1" x14ac:dyDescent="0.25">
      <c r="A102" s="322"/>
      <c r="B102" s="322"/>
      <c r="C102" s="322"/>
      <c r="D102" s="322"/>
      <c r="E102" s="322"/>
      <c r="F102" s="322"/>
      <c r="G102" s="322"/>
      <c r="H102" s="322"/>
      <c r="I102" s="322"/>
      <c r="J102" s="322"/>
      <c r="K102" s="322"/>
      <c r="L102" s="322"/>
      <c r="M102" s="322"/>
      <c r="N102" s="322"/>
      <c r="O102" s="322"/>
      <c r="P102" s="322"/>
      <c r="Q102" s="322"/>
      <c r="R102" s="322"/>
      <c r="S102" s="322"/>
      <c r="T102" s="322"/>
      <c r="U102" s="322"/>
      <c r="V102" s="322"/>
      <c r="W102" s="322"/>
      <c r="X102" s="322"/>
      <c r="Y102" s="322"/>
      <c r="Z102" s="322"/>
      <c r="AA102" s="322"/>
      <c r="AB102" s="322"/>
      <c r="AC102" s="322"/>
    </row>
    <row r="103" spans="1:29" ht="12" customHeight="1" x14ac:dyDescent="0.25">
      <c r="A103" s="322"/>
      <c r="B103" s="322"/>
      <c r="C103" s="322"/>
      <c r="D103" s="322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2"/>
      <c r="P103" s="322"/>
      <c r="Q103" s="322"/>
      <c r="R103" s="322"/>
      <c r="S103" s="322"/>
      <c r="T103" s="322"/>
      <c r="U103" s="322"/>
      <c r="V103" s="322"/>
      <c r="W103" s="322"/>
      <c r="X103" s="322"/>
      <c r="Y103" s="322"/>
      <c r="Z103" s="322"/>
      <c r="AA103" s="322"/>
      <c r="AB103" s="322"/>
      <c r="AC103" s="322"/>
    </row>
    <row r="104" spans="1:29" ht="12" customHeight="1" x14ac:dyDescent="0.25">
      <c r="A104" s="322"/>
      <c r="B104" s="322"/>
      <c r="C104" s="322"/>
      <c r="D104" s="322"/>
      <c r="E104" s="322"/>
      <c r="F104" s="322"/>
      <c r="G104" s="322"/>
      <c r="H104" s="322"/>
      <c r="I104" s="322"/>
      <c r="J104" s="322"/>
      <c r="K104" s="322"/>
      <c r="L104" s="322"/>
      <c r="M104" s="322"/>
      <c r="N104" s="322"/>
      <c r="O104" s="322"/>
      <c r="P104" s="322"/>
      <c r="Q104" s="322"/>
      <c r="R104" s="322"/>
      <c r="S104" s="322"/>
      <c r="T104" s="322"/>
      <c r="U104" s="322"/>
      <c r="V104" s="322"/>
      <c r="W104" s="322"/>
      <c r="X104" s="322"/>
      <c r="Y104" s="322"/>
      <c r="Z104" s="322"/>
      <c r="AA104" s="322"/>
      <c r="AB104" s="322"/>
      <c r="AC104" s="322"/>
    </row>
    <row r="105" spans="1:29" ht="12" customHeight="1" x14ac:dyDescent="0.25">
      <c r="A105" s="322"/>
      <c r="B105" s="322"/>
      <c r="C105" s="322"/>
      <c r="D105" s="322"/>
      <c r="E105" s="322"/>
      <c r="F105" s="322"/>
      <c r="G105" s="322"/>
      <c r="H105" s="322"/>
      <c r="I105" s="322"/>
      <c r="J105" s="322"/>
      <c r="K105" s="322"/>
      <c r="L105" s="322"/>
      <c r="M105" s="322"/>
      <c r="N105" s="322"/>
      <c r="O105" s="322"/>
      <c r="P105" s="322"/>
      <c r="Q105" s="322"/>
      <c r="R105" s="322"/>
      <c r="S105" s="322"/>
      <c r="T105" s="322"/>
      <c r="U105" s="322"/>
      <c r="V105" s="322"/>
      <c r="W105" s="322"/>
      <c r="X105" s="322"/>
      <c r="Y105" s="322"/>
      <c r="Z105" s="322"/>
      <c r="AA105" s="322"/>
      <c r="AB105" s="322"/>
      <c r="AC105" s="322"/>
    </row>
    <row r="106" spans="1:29" ht="12" customHeight="1" x14ac:dyDescent="0.25">
      <c r="A106" s="322"/>
      <c r="B106" s="322"/>
      <c r="C106" s="322"/>
      <c r="D106" s="322"/>
      <c r="E106" s="322"/>
      <c r="F106" s="322"/>
      <c r="G106" s="322"/>
      <c r="H106" s="322"/>
      <c r="I106" s="322"/>
      <c r="J106" s="322"/>
      <c r="K106" s="322"/>
      <c r="L106" s="322"/>
      <c r="M106" s="322"/>
      <c r="N106" s="322"/>
      <c r="O106" s="322"/>
      <c r="P106" s="322"/>
      <c r="Q106" s="322"/>
      <c r="R106" s="322"/>
      <c r="S106" s="322"/>
      <c r="T106" s="322"/>
      <c r="U106" s="322"/>
      <c r="V106" s="322"/>
      <c r="W106" s="322"/>
      <c r="X106" s="322"/>
      <c r="Y106" s="322"/>
      <c r="Z106" s="322"/>
      <c r="AA106" s="322"/>
      <c r="AB106" s="322"/>
      <c r="AC106" s="322"/>
    </row>
    <row r="107" spans="1:29" ht="12" customHeight="1" x14ac:dyDescent="0.25">
      <c r="A107" s="322"/>
      <c r="B107" s="322"/>
      <c r="C107" s="322"/>
      <c r="D107" s="322"/>
      <c r="E107" s="322"/>
      <c r="F107" s="322"/>
      <c r="G107" s="322"/>
      <c r="H107" s="322"/>
      <c r="I107" s="322"/>
      <c r="J107" s="322"/>
      <c r="K107" s="322"/>
      <c r="L107" s="322"/>
      <c r="M107" s="322"/>
      <c r="N107" s="322"/>
      <c r="O107" s="322"/>
      <c r="P107" s="322"/>
      <c r="Q107" s="322"/>
      <c r="R107" s="322"/>
      <c r="S107" s="322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</row>
    <row r="108" spans="1:29" ht="12" customHeight="1" x14ac:dyDescent="0.25">
      <c r="A108" s="322"/>
      <c r="B108" s="322"/>
      <c r="C108" s="322"/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</row>
    <row r="109" spans="1:29" ht="12" customHeight="1" x14ac:dyDescent="0.25">
      <c r="A109" s="322"/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</row>
    <row r="110" spans="1:29" ht="12" customHeight="1" x14ac:dyDescent="0.25">
      <c r="A110" s="322"/>
      <c r="B110" s="322"/>
      <c r="C110" s="322"/>
      <c r="D110" s="322"/>
      <c r="E110" s="322"/>
      <c r="F110" s="322"/>
      <c r="G110" s="322"/>
      <c r="H110" s="322"/>
      <c r="I110" s="322"/>
      <c r="J110" s="322"/>
      <c r="K110" s="322"/>
      <c r="L110" s="322"/>
      <c r="M110" s="322"/>
      <c r="N110" s="322"/>
      <c r="O110" s="322"/>
      <c r="P110" s="322"/>
      <c r="Q110" s="322"/>
      <c r="R110" s="322"/>
      <c r="S110" s="322"/>
      <c r="T110" s="322"/>
      <c r="U110" s="322"/>
      <c r="V110" s="322"/>
      <c r="W110" s="322"/>
      <c r="X110" s="322"/>
      <c r="Y110" s="322"/>
      <c r="Z110" s="322"/>
      <c r="AA110" s="322"/>
      <c r="AB110" s="322"/>
      <c r="AC110" s="322"/>
    </row>
    <row r="111" spans="1:29" ht="12" customHeight="1" x14ac:dyDescent="0.25">
      <c r="A111" s="322"/>
      <c r="B111" s="322"/>
      <c r="C111" s="322"/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</row>
    <row r="112" spans="1:29" ht="12" customHeight="1" x14ac:dyDescent="0.25">
      <c r="A112" s="322"/>
      <c r="B112" s="322"/>
      <c r="C112" s="322"/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</row>
    <row r="113" spans="1:29" ht="12" customHeight="1" x14ac:dyDescent="0.25">
      <c r="A113" s="322"/>
      <c r="B113" s="322"/>
      <c r="C113" s="322"/>
      <c r="D113" s="322"/>
      <c r="E113" s="322"/>
      <c r="F113" s="322"/>
      <c r="G113" s="322"/>
      <c r="H113" s="322"/>
      <c r="I113" s="322"/>
      <c r="J113" s="322"/>
      <c r="K113" s="322"/>
      <c r="L113" s="322"/>
      <c r="M113" s="322"/>
      <c r="N113" s="322"/>
      <c r="O113" s="322"/>
      <c r="P113" s="322"/>
      <c r="Q113" s="322"/>
      <c r="R113" s="322"/>
      <c r="S113" s="322"/>
      <c r="T113" s="322"/>
      <c r="U113" s="322"/>
      <c r="V113" s="322"/>
      <c r="W113" s="322"/>
      <c r="X113" s="322"/>
      <c r="Y113" s="322"/>
      <c r="Z113" s="322"/>
      <c r="AA113" s="322"/>
      <c r="AB113" s="322"/>
      <c r="AC113" s="322"/>
    </row>
    <row r="114" spans="1:29" ht="12" customHeight="1" x14ac:dyDescent="0.25">
      <c r="A114" s="322"/>
      <c r="B114" s="322"/>
      <c r="C114" s="322"/>
      <c r="D114" s="322"/>
      <c r="E114" s="322"/>
      <c r="F114" s="322"/>
      <c r="G114" s="322"/>
      <c r="H114" s="322"/>
      <c r="I114" s="322"/>
      <c r="J114" s="322"/>
      <c r="K114" s="322"/>
      <c r="L114" s="322"/>
      <c r="M114" s="322"/>
      <c r="N114" s="322"/>
      <c r="O114" s="322"/>
      <c r="P114" s="322"/>
      <c r="Q114" s="322"/>
      <c r="R114" s="322"/>
      <c r="S114" s="322"/>
      <c r="T114" s="322"/>
      <c r="U114" s="322"/>
      <c r="V114" s="322"/>
      <c r="W114" s="322"/>
      <c r="X114" s="322"/>
      <c r="Y114" s="322"/>
      <c r="Z114" s="322"/>
      <c r="AA114" s="322"/>
      <c r="AB114" s="322"/>
      <c r="AC114" s="322"/>
    </row>
    <row r="115" spans="1:29" ht="12" customHeight="1" x14ac:dyDescent="0.25">
      <c r="A115" s="322"/>
      <c r="B115" s="322"/>
      <c r="C115" s="322"/>
      <c r="D115" s="322"/>
      <c r="E115" s="322"/>
      <c r="F115" s="322"/>
      <c r="G115" s="322"/>
      <c r="H115" s="322"/>
      <c r="I115" s="322"/>
      <c r="J115" s="322"/>
      <c r="K115" s="322"/>
      <c r="L115" s="322"/>
      <c r="M115" s="322"/>
      <c r="N115" s="322"/>
      <c r="O115" s="322"/>
      <c r="P115" s="322"/>
      <c r="Q115" s="322"/>
      <c r="R115" s="322"/>
      <c r="S115" s="322"/>
      <c r="T115" s="322"/>
      <c r="U115" s="322"/>
      <c r="V115" s="322"/>
      <c r="W115" s="322"/>
      <c r="X115" s="322"/>
      <c r="Y115" s="322"/>
      <c r="Z115" s="322"/>
      <c r="AA115" s="322"/>
      <c r="AB115" s="322"/>
      <c r="AC115" s="322"/>
    </row>
    <row r="116" spans="1:29" ht="12" customHeight="1" x14ac:dyDescent="0.25">
      <c r="A116" s="322"/>
      <c r="B116" s="322"/>
      <c r="C116" s="322"/>
      <c r="D116" s="322"/>
      <c r="E116" s="322"/>
      <c r="F116" s="322"/>
      <c r="G116" s="322"/>
      <c r="H116" s="322"/>
      <c r="I116" s="322"/>
      <c r="J116" s="322"/>
      <c r="K116" s="322"/>
      <c r="L116" s="322"/>
      <c r="M116" s="322"/>
      <c r="N116" s="322"/>
      <c r="O116" s="322"/>
      <c r="P116" s="322"/>
      <c r="Q116" s="322"/>
      <c r="R116" s="322"/>
      <c r="S116" s="322"/>
      <c r="T116" s="322"/>
      <c r="U116" s="322"/>
      <c r="V116" s="322"/>
      <c r="W116" s="322"/>
      <c r="X116" s="322"/>
      <c r="Y116" s="322"/>
      <c r="Z116" s="322"/>
      <c r="AA116" s="322"/>
      <c r="AB116" s="322"/>
      <c r="AC116" s="322"/>
    </row>
    <row r="117" spans="1:29" ht="12" customHeight="1" x14ac:dyDescent="0.25">
      <c r="A117" s="322"/>
      <c r="B117" s="322"/>
      <c r="C117" s="322"/>
      <c r="D117" s="322"/>
      <c r="E117" s="322"/>
      <c r="F117" s="322"/>
      <c r="G117" s="322"/>
      <c r="H117" s="322"/>
      <c r="I117" s="322"/>
      <c r="J117" s="322"/>
      <c r="K117" s="322"/>
      <c r="L117" s="322"/>
      <c r="M117" s="322"/>
      <c r="N117" s="322"/>
      <c r="O117" s="322"/>
      <c r="P117" s="322"/>
      <c r="Q117" s="322"/>
      <c r="R117" s="322"/>
      <c r="S117" s="322"/>
      <c r="T117" s="322"/>
      <c r="U117" s="322"/>
      <c r="V117" s="322"/>
      <c r="W117" s="322"/>
      <c r="X117" s="322"/>
      <c r="Y117" s="322"/>
      <c r="Z117" s="322"/>
      <c r="AA117" s="322"/>
      <c r="AB117" s="322"/>
      <c r="AC117" s="322"/>
    </row>
    <row r="118" spans="1:29" ht="12" customHeight="1" x14ac:dyDescent="0.25">
      <c r="A118" s="322"/>
      <c r="B118" s="322"/>
      <c r="C118" s="322"/>
      <c r="D118" s="322"/>
      <c r="E118" s="322"/>
      <c r="F118" s="322"/>
      <c r="G118" s="322"/>
      <c r="H118" s="322"/>
      <c r="I118" s="322"/>
      <c r="J118" s="322"/>
      <c r="K118" s="322"/>
      <c r="L118" s="322"/>
      <c r="M118" s="322"/>
      <c r="N118" s="322"/>
      <c r="O118" s="322"/>
      <c r="P118" s="322"/>
      <c r="Q118" s="322"/>
      <c r="R118" s="322"/>
      <c r="S118" s="322"/>
      <c r="T118" s="322"/>
      <c r="U118" s="322"/>
      <c r="V118" s="322"/>
      <c r="W118" s="322"/>
      <c r="X118" s="322"/>
      <c r="Y118" s="322"/>
      <c r="Z118" s="322"/>
      <c r="AA118" s="322"/>
      <c r="AB118" s="322"/>
      <c r="AC118" s="322"/>
    </row>
    <row r="119" spans="1:29" ht="12" customHeight="1" x14ac:dyDescent="0.25">
      <c r="A119" s="322"/>
      <c r="B119" s="322"/>
      <c r="C119" s="322"/>
      <c r="D119" s="322"/>
      <c r="E119" s="322"/>
      <c r="F119" s="322"/>
      <c r="G119" s="322"/>
      <c r="H119" s="322"/>
      <c r="I119" s="322"/>
      <c r="J119" s="322"/>
      <c r="K119" s="322"/>
      <c r="L119" s="322"/>
      <c r="M119" s="322"/>
      <c r="N119" s="322"/>
      <c r="O119" s="322"/>
      <c r="P119" s="322"/>
      <c r="Q119" s="322"/>
      <c r="R119" s="322"/>
      <c r="S119" s="322"/>
      <c r="T119" s="322"/>
      <c r="U119" s="322"/>
      <c r="V119" s="322"/>
      <c r="W119" s="322"/>
      <c r="X119" s="322"/>
      <c r="Y119" s="322"/>
      <c r="Z119" s="322"/>
      <c r="AA119" s="322"/>
      <c r="AB119" s="322"/>
      <c r="AC119" s="322"/>
    </row>
    <row r="120" spans="1:29" ht="12" customHeight="1" x14ac:dyDescent="0.25">
      <c r="A120" s="322"/>
      <c r="B120" s="322"/>
      <c r="C120" s="322"/>
      <c r="D120" s="322"/>
      <c r="E120" s="322"/>
      <c r="F120" s="322"/>
      <c r="G120" s="322"/>
      <c r="H120" s="322"/>
      <c r="I120" s="322"/>
      <c r="J120" s="322"/>
      <c r="K120" s="322"/>
      <c r="L120" s="322"/>
      <c r="M120" s="322"/>
      <c r="N120" s="322"/>
      <c r="O120" s="322"/>
      <c r="P120" s="322"/>
      <c r="Q120" s="322"/>
      <c r="R120" s="322"/>
      <c r="S120" s="322"/>
      <c r="T120" s="322"/>
      <c r="U120" s="322"/>
      <c r="V120" s="322"/>
      <c r="W120" s="322"/>
      <c r="X120" s="322"/>
      <c r="Y120" s="322"/>
      <c r="Z120" s="322"/>
      <c r="AA120" s="322"/>
      <c r="AB120" s="322"/>
      <c r="AC120" s="322"/>
    </row>
    <row r="121" spans="1:29" ht="12" customHeight="1" x14ac:dyDescent="0.25">
      <c r="A121" s="322"/>
      <c r="B121" s="322"/>
      <c r="C121" s="322"/>
      <c r="D121" s="322"/>
      <c r="E121" s="322"/>
      <c r="F121" s="322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V121" s="322"/>
      <c r="W121" s="322"/>
      <c r="X121" s="322"/>
      <c r="Y121" s="322"/>
      <c r="Z121" s="322"/>
      <c r="AA121" s="322"/>
      <c r="AB121" s="322"/>
      <c r="AC121" s="322"/>
    </row>
    <row r="122" spans="1:29" ht="12" customHeight="1" x14ac:dyDescent="0.25">
      <c r="A122" s="322"/>
      <c r="B122" s="322"/>
      <c r="C122" s="322"/>
      <c r="D122" s="322"/>
      <c r="E122" s="322"/>
      <c r="F122" s="322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2"/>
      <c r="AB122" s="322"/>
      <c r="AC122" s="322"/>
    </row>
    <row r="123" spans="1:29" ht="12" customHeight="1" x14ac:dyDescent="0.25">
      <c r="A123" s="322"/>
      <c r="B123" s="322"/>
      <c r="C123" s="322"/>
      <c r="D123" s="322"/>
      <c r="E123" s="322"/>
      <c r="F123" s="322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22"/>
      <c r="R123" s="322"/>
      <c r="S123" s="322"/>
      <c r="T123" s="322"/>
      <c r="U123" s="322"/>
      <c r="V123" s="322"/>
      <c r="W123" s="322"/>
      <c r="X123" s="322"/>
      <c r="Y123" s="322"/>
      <c r="Z123" s="322"/>
      <c r="AA123" s="322"/>
      <c r="AB123" s="322"/>
      <c r="AC123" s="322"/>
    </row>
    <row r="124" spans="1:29" ht="12" customHeight="1" x14ac:dyDescent="0.25">
      <c r="A124" s="322"/>
      <c r="B124" s="322"/>
      <c r="C124" s="322"/>
      <c r="D124" s="322"/>
      <c r="E124" s="322"/>
      <c r="F124" s="322"/>
      <c r="G124" s="322"/>
      <c r="H124" s="322"/>
      <c r="I124" s="322"/>
      <c r="J124" s="322"/>
      <c r="K124" s="322"/>
      <c r="L124" s="322"/>
      <c r="M124" s="322"/>
      <c r="N124" s="322"/>
      <c r="O124" s="322"/>
      <c r="P124" s="322"/>
      <c r="Q124" s="322"/>
      <c r="R124" s="322"/>
      <c r="S124" s="322"/>
      <c r="T124" s="322"/>
      <c r="U124" s="322"/>
      <c r="V124" s="322"/>
      <c r="W124" s="322"/>
      <c r="X124" s="322"/>
      <c r="Y124" s="322"/>
      <c r="Z124" s="322"/>
      <c r="AA124" s="322"/>
      <c r="AB124" s="322"/>
      <c r="AC124" s="322"/>
    </row>
    <row r="125" spans="1:29" ht="12" customHeight="1" x14ac:dyDescent="0.25">
      <c r="A125" s="322"/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</row>
    <row r="126" spans="1:29" ht="12" customHeight="1" x14ac:dyDescent="0.25">
      <c r="A126" s="322"/>
      <c r="B126" s="322"/>
      <c r="C126" s="322"/>
      <c r="D126" s="322"/>
      <c r="E126" s="322"/>
      <c r="F126" s="322"/>
      <c r="G126" s="322"/>
      <c r="H126" s="322"/>
      <c r="I126" s="322"/>
      <c r="J126" s="322"/>
      <c r="K126" s="322"/>
      <c r="L126" s="322"/>
      <c r="M126" s="322"/>
      <c r="N126" s="322"/>
      <c r="O126" s="322"/>
      <c r="P126" s="322"/>
      <c r="Q126" s="322"/>
      <c r="R126" s="322"/>
      <c r="S126" s="322"/>
      <c r="T126" s="322"/>
      <c r="U126" s="322"/>
      <c r="V126" s="322"/>
      <c r="W126" s="322"/>
      <c r="X126" s="322"/>
      <c r="Y126" s="322"/>
      <c r="Z126" s="322"/>
      <c r="AA126" s="322"/>
      <c r="AB126" s="322"/>
      <c r="AC126" s="322"/>
    </row>
    <row r="127" spans="1:29" ht="12" customHeight="1" x14ac:dyDescent="0.25">
      <c r="A127" s="322"/>
      <c r="B127" s="322"/>
      <c r="C127" s="322"/>
      <c r="D127" s="322"/>
      <c r="E127" s="322"/>
      <c r="F127" s="322"/>
      <c r="G127" s="322"/>
      <c r="H127" s="322"/>
      <c r="I127" s="322"/>
      <c r="J127" s="322"/>
      <c r="K127" s="322"/>
      <c r="L127" s="322"/>
      <c r="M127" s="322"/>
      <c r="N127" s="322"/>
      <c r="O127" s="322"/>
      <c r="P127" s="322"/>
      <c r="Q127" s="322"/>
      <c r="R127" s="322"/>
      <c r="S127" s="322"/>
      <c r="T127" s="322"/>
      <c r="U127" s="322"/>
      <c r="V127" s="322"/>
      <c r="W127" s="322"/>
      <c r="X127" s="322"/>
      <c r="Y127" s="322"/>
      <c r="Z127" s="322"/>
      <c r="AA127" s="322"/>
      <c r="AB127" s="322"/>
      <c r="AC127" s="322"/>
    </row>
    <row r="128" spans="1:29" ht="12" customHeight="1" x14ac:dyDescent="0.25">
      <c r="A128" s="322"/>
      <c r="B128" s="322"/>
      <c r="C128" s="322"/>
      <c r="D128" s="322"/>
      <c r="E128" s="322"/>
      <c r="F128" s="322"/>
      <c r="G128" s="322"/>
      <c r="H128" s="322"/>
      <c r="I128" s="322"/>
      <c r="J128" s="322"/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  <c r="U128" s="322"/>
      <c r="V128" s="322"/>
      <c r="W128" s="322"/>
      <c r="X128" s="322"/>
      <c r="Y128" s="322"/>
      <c r="Z128" s="322"/>
      <c r="AA128" s="322"/>
      <c r="AB128" s="322"/>
      <c r="AC128" s="322"/>
    </row>
    <row r="129" spans="1:29" ht="12" customHeight="1" x14ac:dyDescent="0.25">
      <c r="A129" s="322"/>
      <c r="B129" s="322"/>
      <c r="C129" s="322"/>
      <c r="D129" s="322"/>
      <c r="E129" s="322"/>
      <c r="F129" s="322"/>
      <c r="G129" s="322"/>
      <c r="H129" s="322"/>
      <c r="I129" s="322"/>
      <c r="J129" s="322"/>
      <c r="K129" s="322"/>
      <c r="L129" s="322"/>
      <c r="M129" s="322"/>
      <c r="N129" s="322"/>
      <c r="O129" s="322"/>
      <c r="P129" s="322"/>
      <c r="Q129" s="322"/>
      <c r="R129" s="322"/>
      <c r="S129" s="322"/>
      <c r="T129" s="322"/>
      <c r="U129" s="322"/>
      <c r="V129" s="322"/>
      <c r="W129" s="322"/>
      <c r="X129" s="322"/>
      <c r="Y129" s="322"/>
      <c r="Z129" s="322"/>
      <c r="AA129" s="322"/>
      <c r="AB129" s="322"/>
      <c r="AC129" s="322"/>
    </row>
    <row r="130" spans="1:29" ht="12" customHeight="1" x14ac:dyDescent="0.25">
      <c r="A130" s="322"/>
      <c r="B130" s="322"/>
      <c r="C130" s="322"/>
      <c r="D130" s="322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22"/>
    </row>
    <row r="131" spans="1:29" ht="12" customHeight="1" x14ac:dyDescent="0.25">
      <c r="A131" s="322"/>
      <c r="B131" s="322"/>
      <c r="C131" s="322"/>
      <c r="D131" s="322"/>
      <c r="E131" s="322"/>
      <c r="F131" s="322"/>
      <c r="G131" s="322"/>
      <c r="H131" s="322"/>
      <c r="I131" s="322"/>
      <c r="J131" s="322"/>
      <c r="K131" s="322"/>
      <c r="L131" s="322"/>
      <c r="M131" s="322"/>
      <c r="N131" s="322"/>
      <c r="O131" s="322"/>
      <c r="P131" s="322"/>
      <c r="Q131" s="322"/>
      <c r="R131" s="322"/>
      <c r="S131" s="322"/>
      <c r="T131" s="322"/>
      <c r="U131" s="322"/>
      <c r="V131" s="322"/>
      <c r="W131" s="322"/>
      <c r="X131" s="322"/>
      <c r="Y131" s="322"/>
      <c r="Z131" s="322"/>
      <c r="AA131" s="322"/>
      <c r="AB131" s="322"/>
      <c r="AC131" s="322"/>
    </row>
    <row r="132" spans="1:29" ht="12" customHeight="1" x14ac:dyDescent="0.25">
      <c r="A132" s="322"/>
      <c r="B132" s="322"/>
      <c r="C132" s="322"/>
      <c r="D132" s="322"/>
      <c r="E132" s="322"/>
      <c r="F132" s="322"/>
      <c r="G132" s="322"/>
      <c r="H132" s="322"/>
      <c r="I132" s="322"/>
      <c r="J132" s="322"/>
      <c r="K132" s="322"/>
      <c r="L132" s="322"/>
      <c r="M132" s="322"/>
      <c r="N132" s="322"/>
      <c r="O132" s="322"/>
      <c r="P132" s="322"/>
      <c r="Q132" s="322"/>
      <c r="R132" s="322"/>
      <c r="S132" s="322"/>
      <c r="T132" s="322"/>
      <c r="U132" s="322"/>
      <c r="V132" s="322"/>
      <c r="W132" s="322"/>
      <c r="X132" s="322"/>
      <c r="Y132" s="322"/>
      <c r="Z132" s="322"/>
      <c r="AA132" s="322"/>
      <c r="AB132" s="322"/>
      <c r="AC132" s="322"/>
    </row>
    <row r="133" spans="1:29" ht="12" customHeight="1" x14ac:dyDescent="0.25">
      <c r="A133" s="322"/>
      <c r="B133" s="322"/>
      <c r="C133" s="322"/>
      <c r="D133" s="322"/>
      <c r="E133" s="322"/>
      <c r="F133" s="322"/>
      <c r="G133" s="322"/>
      <c r="H133" s="322"/>
      <c r="I133" s="322"/>
      <c r="J133" s="322"/>
      <c r="K133" s="322"/>
      <c r="L133" s="322"/>
      <c r="M133" s="322"/>
      <c r="N133" s="322"/>
      <c r="O133" s="322"/>
      <c r="P133" s="322"/>
      <c r="Q133" s="322"/>
      <c r="R133" s="322"/>
      <c r="S133" s="322"/>
      <c r="T133" s="322"/>
      <c r="U133" s="322"/>
      <c r="V133" s="322"/>
      <c r="W133" s="322"/>
      <c r="X133" s="322"/>
      <c r="Y133" s="322"/>
      <c r="Z133" s="322"/>
      <c r="AA133" s="322"/>
      <c r="AB133" s="322"/>
      <c r="AC133" s="322"/>
    </row>
    <row r="134" spans="1:29" ht="12" customHeight="1" x14ac:dyDescent="0.25">
      <c r="A134" s="322"/>
      <c r="B134" s="322"/>
      <c r="C134" s="322"/>
      <c r="D134" s="322"/>
      <c r="E134" s="322"/>
      <c r="F134" s="322"/>
      <c r="G134" s="322"/>
      <c r="H134" s="322"/>
      <c r="I134" s="322"/>
      <c r="J134" s="322"/>
      <c r="K134" s="322"/>
      <c r="L134" s="322"/>
      <c r="M134" s="322"/>
      <c r="N134" s="322"/>
      <c r="O134" s="322"/>
      <c r="P134" s="322"/>
      <c r="Q134" s="322"/>
      <c r="R134" s="322"/>
      <c r="S134" s="322"/>
      <c r="T134" s="322"/>
      <c r="U134" s="322"/>
      <c r="V134" s="322"/>
      <c r="W134" s="322"/>
      <c r="X134" s="322"/>
      <c r="Y134" s="322"/>
      <c r="Z134" s="322"/>
      <c r="AA134" s="322"/>
      <c r="AB134" s="322"/>
      <c r="AC134" s="322"/>
    </row>
    <row r="135" spans="1:29" ht="12" customHeight="1" x14ac:dyDescent="0.25">
      <c r="A135" s="322"/>
      <c r="B135" s="322"/>
      <c r="C135" s="322"/>
      <c r="D135" s="322"/>
      <c r="E135" s="322"/>
      <c r="F135" s="322"/>
      <c r="G135" s="322"/>
      <c r="H135" s="322"/>
      <c r="I135" s="322"/>
      <c r="J135" s="322"/>
      <c r="K135" s="322"/>
      <c r="L135" s="322"/>
      <c r="M135" s="322"/>
      <c r="N135" s="322"/>
      <c r="O135" s="322"/>
      <c r="P135" s="322"/>
      <c r="Q135" s="322"/>
      <c r="R135" s="322"/>
      <c r="S135" s="322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</row>
    <row r="136" spans="1:29" ht="12" customHeight="1" x14ac:dyDescent="0.25">
      <c r="A136" s="322"/>
      <c r="B136" s="322"/>
      <c r="C136" s="322"/>
      <c r="D136" s="322"/>
      <c r="E136" s="322"/>
      <c r="F136" s="322"/>
      <c r="G136" s="322"/>
      <c r="H136" s="322"/>
      <c r="I136" s="322"/>
      <c r="J136" s="322"/>
      <c r="K136" s="322"/>
      <c r="L136" s="322"/>
      <c r="M136" s="322"/>
      <c r="N136" s="322"/>
      <c r="O136" s="322"/>
      <c r="P136" s="322"/>
      <c r="Q136" s="322"/>
      <c r="R136" s="322"/>
      <c r="S136" s="322"/>
      <c r="T136" s="322"/>
      <c r="U136" s="322"/>
      <c r="V136" s="322"/>
      <c r="W136" s="322"/>
      <c r="X136" s="322"/>
      <c r="Y136" s="322"/>
      <c r="Z136" s="322"/>
      <c r="AA136" s="322"/>
      <c r="AB136" s="322"/>
      <c r="AC136" s="322"/>
    </row>
    <row r="137" spans="1:29" ht="12" customHeight="1" x14ac:dyDescent="0.25">
      <c r="A137" s="322"/>
      <c r="B137" s="322"/>
      <c r="C137" s="322"/>
      <c r="D137" s="322"/>
      <c r="E137" s="322"/>
      <c r="F137" s="322"/>
      <c r="G137" s="322"/>
      <c r="H137" s="322"/>
      <c r="I137" s="322"/>
      <c r="J137" s="322"/>
      <c r="K137" s="322"/>
      <c r="L137" s="322"/>
      <c r="M137" s="322"/>
      <c r="N137" s="322"/>
      <c r="O137" s="322"/>
      <c r="P137" s="322"/>
      <c r="Q137" s="322"/>
      <c r="R137" s="322"/>
      <c r="S137" s="322"/>
      <c r="T137" s="322"/>
      <c r="U137" s="322"/>
      <c r="V137" s="322"/>
      <c r="W137" s="322"/>
      <c r="X137" s="322"/>
      <c r="Y137" s="322"/>
      <c r="Z137" s="322"/>
      <c r="AA137" s="322"/>
      <c r="AB137" s="322"/>
      <c r="AC137" s="322"/>
    </row>
    <row r="138" spans="1:29" ht="12" customHeight="1" x14ac:dyDescent="0.25">
      <c r="A138" s="322"/>
      <c r="B138" s="322"/>
      <c r="C138" s="322"/>
      <c r="D138" s="322"/>
      <c r="E138" s="322"/>
      <c r="F138" s="322"/>
      <c r="G138" s="322"/>
      <c r="H138" s="322"/>
      <c r="I138" s="322"/>
      <c r="J138" s="322"/>
      <c r="K138" s="322"/>
      <c r="L138" s="322"/>
      <c r="M138" s="322"/>
      <c r="N138" s="322"/>
      <c r="O138" s="322"/>
      <c r="P138" s="322"/>
      <c r="Q138" s="322"/>
      <c r="R138" s="322"/>
      <c r="S138" s="322"/>
      <c r="T138" s="322"/>
      <c r="U138" s="322"/>
      <c r="V138" s="322"/>
      <c r="W138" s="322"/>
      <c r="X138" s="322"/>
      <c r="Y138" s="322"/>
      <c r="Z138" s="322"/>
      <c r="AA138" s="322"/>
      <c r="AB138" s="322"/>
      <c r="AC138" s="322"/>
    </row>
    <row r="139" spans="1:29" ht="12" customHeight="1" x14ac:dyDescent="0.25">
      <c r="A139" s="322"/>
      <c r="B139" s="322"/>
      <c r="C139" s="322"/>
      <c r="D139" s="322"/>
      <c r="E139" s="322"/>
      <c r="F139" s="322"/>
      <c r="G139" s="322"/>
      <c r="H139" s="322"/>
      <c r="I139" s="322"/>
      <c r="J139" s="322"/>
      <c r="K139" s="322"/>
      <c r="L139" s="322"/>
      <c r="M139" s="322"/>
      <c r="N139" s="322"/>
      <c r="O139" s="322"/>
      <c r="P139" s="322"/>
      <c r="Q139" s="322"/>
      <c r="R139" s="322"/>
      <c r="S139" s="322"/>
      <c r="T139" s="322"/>
      <c r="U139" s="322"/>
      <c r="V139" s="322"/>
      <c r="W139" s="322"/>
      <c r="X139" s="322"/>
      <c r="Y139" s="322"/>
      <c r="Z139" s="322"/>
      <c r="AA139" s="322"/>
      <c r="AB139" s="322"/>
      <c r="AC139" s="322"/>
    </row>
    <row r="140" spans="1:29" ht="12" customHeight="1" x14ac:dyDescent="0.25">
      <c r="A140" s="322"/>
      <c r="B140" s="322"/>
      <c r="C140" s="322"/>
      <c r="D140" s="322"/>
      <c r="E140" s="322"/>
      <c r="F140" s="322"/>
      <c r="G140" s="322"/>
      <c r="H140" s="322"/>
      <c r="I140" s="322"/>
      <c r="J140" s="322"/>
      <c r="K140" s="322"/>
      <c r="L140" s="322"/>
      <c r="M140" s="322"/>
      <c r="N140" s="322"/>
      <c r="O140" s="322"/>
      <c r="P140" s="322"/>
      <c r="Q140" s="322"/>
      <c r="R140" s="322"/>
      <c r="S140" s="322"/>
      <c r="T140" s="322"/>
      <c r="U140" s="322"/>
      <c r="V140" s="322"/>
      <c r="W140" s="322"/>
      <c r="X140" s="322"/>
      <c r="Y140" s="322"/>
      <c r="Z140" s="322"/>
      <c r="AA140" s="322"/>
      <c r="AB140" s="322"/>
      <c r="AC140" s="322"/>
    </row>
    <row r="141" spans="1:29" ht="12" customHeight="1" x14ac:dyDescent="0.25">
      <c r="A141" s="322"/>
      <c r="B141" s="322"/>
      <c r="C141" s="322"/>
      <c r="D141" s="322"/>
      <c r="E141" s="322"/>
      <c r="F141" s="322"/>
      <c r="G141" s="322"/>
      <c r="H141" s="322"/>
      <c r="I141" s="322"/>
      <c r="J141" s="322"/>
      <c r="K141" s="322"/>
      <c r="L141" s="322"/>
      <c r="M141" s="322"/>
      <c r="N141" s="322"/>
      <c r="O141" s="322"/>
      <c r="P141" s="322"/>
      <c r="Q141" s="322"/>
      <c r="R141" s="322"/>
      <c r="S141" s="322"/>
      <c r="T141" s="322"/>
      <c r="U141" s="322"/>
      <c r="V141" s="322"/>
      <c r="W141" s="322"/>
      <c r="X141" s="322"/>
      <c r="Y141" s="322"/>
      <c r="Z141" s="322"/>
      <c r="AA141" s="322"/>
      <c r="AB141" s="322"/>
      <c r="AC141" s="322"/>
    </row>
    <row r="142" spans="1:29" ht="12" customHeight="1" x14ac:dyDescent="0.25">
      <c r="A142" s="322"/>
      <c r="B142" s="322"/>
      <c r="C142" s="322"/>
      <c r="D142" s="322"/>
      <c r="E142" s="322"/>
      <c r="F142" s="322"/>
      <c r="G142" s="322"/>
      <c r="H142" s="322"/>
      <c r="I142" s="322"/>
      <c r="J142" s="322"/>
      <c r="K142" s="322"/>
      <c r="L142" s="322"/>
      <c r="M142" s="322"/>
      <c r="N142" s="322"/>
      <c r="O142" s="322"/>
      <c r="P142" s="322"/>
      <c r="Q142" s="322"/>
      <c r="R142" s="322"/>
      <c r="S142" s="322"/>
      <c r="T142" s="322"/>
      <c r="U142" s="322"/>
      <c r="V142" s="322"/>
      <c r="W142" s="322"/>
      <c r="X142" s="322"/>
      <c r="Y142" s="322"/>
      <c r="Z142" s="322"/>
      <c r="AA142" s="322"/>
      <c r="AB142" s="322"/>
      <c r="AC142" s="322"/>
    </row>
    <row r="143" spans="1:29" ht="12" customHeight="1" x14ac:dyDescent="0.25">
      <c r="A143" s="322"/>
      <c r="B143" s="322"/>
      <c r="C143" s="322"/>
      <c r="D143" s="322"/>
      <c r="E143" s="322"/>
      <c r="F143" s="322"/>
      <c r="G143" s="322"/>
      <c r="H143" s="322"/>
      <c r="I143" s="322"/>
      <c r="J143" s="322"/>
      <c r="K143" s="322"/>
      <c r="L143" s="322"/>
      <c r="M143" s="322"/>
      <c r="N143" s="322"/>
      <c r="O143" s="322"/>
      <c r="P143" s="322"/>
      <c r="Q143" s="322"/>
      <c r="R143" s="322"/>
      <c r="S143" s="322"/>
      <c r="T143" s="322"/>
      <c r="U143" s="322"/>
      <c r="V143" s="322"/>
      <c r="W143" s="322"/>
      <c r="X143" s="322"/>
      <c r="Y143" s="322"/>
      <c r="Z143" s="322"/>
      <c r="AA143" s="322"/>
      <c r="AB143" s="322"/>
      <c r="AC143" s="322"/>
    </row>
    <row r="144" spans="1:29" ht="12" customHeight="1" x14ac:dyDescent="0.25">
      <c r="A144" s="322"/>
      <c r="B144" s="322"/>
      <c r="C144" s="322"/>
      <c r="D144" s="322"/>
      <c r="E144" s="322"/>
      <c r="F144" s="322"/>
      <c r="G144" s="322"/>
      <c r="H144" s="322"/>
      <c r="I144" s="322"/>
      <c r="J144" s="322"/>
      <c r="K144" s="322"/>
      <c r="L144" s="322"/>
      <c r="M144" s="322"/>
      <c r="N144" s="322"/>
      <c r="O144" s="322"/>
      <c r="P144" s="322"/>
      <c r="Q144" s="322"/>
      <c r="R144" s="322"/>
      <c r="S144" s="322"/>
      <c r="T144" s="322"/>
      <c r="U144" s="322"/>
      <c r="V144" s="322"/>
      <c r="W144" s="322"/>
      <c r="X144" s="322"/>
      <c r="Y144" s="322"/>
      <c r="Z144" s="322"/>
      <c r="AA144" s="322"/>
      <c r="AB144" s="322"/>
      <c r="AC144" s="322"/>
    </row>
    <row r="145" spans="1:29" ht="12" customHeight="1" x14ac:dyDescent="0.25">
      <c r="A145" s="322"/>
      <c r="B145" s="322"/>
      <c r="C145" s="322"/>
      <c r="D145" s="322"/>
      <c r="E145" s="322"/>
      <c r="F145" s="322"/>
      <c r="G145" s="322"/>
      <c r="H145" s="322"/>
      <c r="I145" s="322"/>
      <c r="J145" s="322"/>
      <c r="K145" s="322"/>
      <c r="L145" s="322"/>
      <c r="M145" s="322"/>
      <c r="N145" s="322"/>
      <c r="O145" s="322"/>
      <c r="P145" s="322"/>
      <c r="Q145" s="322"/>
      <c r="R145" s="322"/>
      <c r="S145" s="322"/>
      <c r="T145" s="322"/>
      <c r="U145" s="322"/>
      <c r="V145" s="322"/>
      <c r="W145" s="322"/>
      <c r="X145" s="322"/>
      <c r="Y145" s="322"/>
      <c r="Z145" s="322"/>
      <c r="AA145" s="322"/>
      <c r="AB145" s="322"/>
      <c r="AC145" s="322"/>
    </row>
    <row r="146" spans="1:29" ht="12" customHeight="1" x14ac:dyDescent="0.25">
      <c r="A146" s="322"/>
      <c r="B146" s="322"/>
      <c r="C146" s="322"/>
      <c r="D146" s="322"/>
      <c r="E146" s="322"/>
      <c r="F146" s="322"/>
      <c r="G146" s="322"/>
      <c r="H146" s="322"/>
      <c r="I146" s="322"/>
      <c r="J146" s="322"/>
      <c r="K146" s="322"/>
      <c r="L146" s="322"/>
      <c r="M146" s="322"/>
      <c r="N146" s="322"/>
      <c r="O146" s="322"/>
      <c r="P146" s="322"/>
      <c r="Q146" s="322"/>
      <c r="R146" s="322"/>
      <c r="S146" s="322"/>
      <c r="T146" s="322"/>
      <c r="U146" s="322"/>
      <c r="V146" s="322"/>
      <c r="W146" s="322"/>
      <c r="X146" s="322"/>
      <c r="Y146" s="322"/>
      <c r="Z146" s="322"/>
      <c r="AA146" s="322"/>
      <c r="AB146" s="322"/>
      <c r="AC146" s="322"/>
    </row>
    <row r="147" spans="1:29" ht="12" customHeight="1" x14ac:dyDescent="0.25">
      <c r="A147" s="322"/>
      <c r="B147" s="322"/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</row>
    <row r="148" spans="1:29" ht="12" customHeight="1" x14ac:dyDescent="0.25">
      <c r="A148" s="322"/>
      <c r="B148" s="322"/>
      <c r="C148" s="322"/>
      <c r="D148" s="322"/>
      <c r="E148" s="322"/>
      <c r="F148" s="322"/>
      <c r="G148" s="322"/>
      <c r="H148" s="322"/>
      <c r="I148" s="322"/>
      <c r="J148" s="322"/>
      <c r="K148" s="322"/>
      <c r="L148" s="322"/>
      <c r="M148" s="322"/>
      <c r="N148" s="322"/>
      <c r="O148" s="322"/>
      <c r="P148" s="322"/>
      <c r="Q148" s="322"/>
      <c r="R148" s="322"/>
      <c r="S148" s="322"/>
      <c r="T148" s="322"/>
      <c r="U148" s="322"/>
      <c r="V148" s="322"/>
      <c r="W148" s="322"/>
      <c r="X148" s="322"/>
      <c r="Y148" s="322"/>
      <c r="Z148" s="322"/>
      <c r="AA148" s="322"/>
      <c r="AB148" s="322"/>
      <c r="AC148" s="322"/>
    </row>
    <row r="149" spans="1:29" ht="12" customHeight="1" x14ac:dyDescent="0.25">
      <c r="A149" s="322"/>
      <c r="B149" s="322"/>
      <c r="C149" s="322"/>
      <c r="D149" s="322"/>
      <c r="E149" s="322"/>
      <c r="F149" s="322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2"/>
      <c r="R149" s="322"/>
      <c r="S149" s="322"/>
      <c r="T149" s="322"/>
      <c r="U149" s="322"/>
      <c r="V149" s="322"/>
      <c r="W149" s="322"/>
      <c r="X149" s="322"/>
      <c r="Y149" s="322"/>
      <c r="Z149" s="322"/>
      <c r="AA149" s="322"/>
      <c r="AB149" s="322"/>
      <c r="AC149" s="322"/>
    </row>
    <row r="150" spans="1:29" ht="12" customHeight="1" x14ac:dyDescent="0.25">
      <c r="A150" s="322"/>
      <c r="B150" s="322"/>
      <c r="C150" s="322"/>
      <c r="D150" s="322"/>
      <c r="E150" s="322"/>
      <c r="F150" s="322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22"/>
      <c r="R150" s="322"/>
      <c r="S150" s="322"/>
      <c r="T150" s="322"/>
      <c r="U150" s="322"/>
      <c r="V150" s="322"/>
      <c r="W150" s="322"/>
      <c r="X150" s="322"/>
      <c r="Y150" s="322"/>
      <c r="Z150" s="322"/>
      <c r="AA150" s="322"/>
      <c r="AB150" s="322"/>
      <c r="AC150" s="322"/>
    </row>
    <row r="151" spans="1:29" ht="12" customHeight="1" x14ac:dyDescent="0.25">
      <c r="A151" s="322"/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</row>
    <row r="152" spans="1:29" ht="12" customHeight="1" x14ac:dyDescent="0.25">
      <c r="A152" s="322"/>
      <c r="B152" s="322"/>
      <c r="C152" s="322"/>
      <c r="D152" s="322"/>
      <c r="E152" s="322"/>
      <c r="F152" s="322"/>
      <c r="G152" s="322"/>
      <c r="H152" s="322"/>
      <c r="I152" s="322"/>
      <c r="J152" s="322"/>
      <c r="K152" s="322"/>
      <c r="L152" s="322"/>
      <c r="M152" s="322"/>
      <c r="N152" s="322"/>
      <c r="O152" s="322"/>
      <c r="P152" s="322"/>
      <c r="Q152" s="322"/>
      <c r="R152" s="322"/>
      <c r="S152" s="322"/>
      <c r="T152" s="322"/>
      <c r="U152" s="322"/>
      <c r="V152" s="322"/>
      <c r="W152" s="322"/>
      <c r="X152" s="322"/>
      <c r="Y152" s="322"/>
      <c r="Z152" s="322"/>
      <c r="AA152" s="322"/>
      <c r="AB152" s="322"/>
      <c r="AC152" s="322"/>
    </row>
    <row r="153" spans="1:29" ht="12" customHeight="1" x14ac:dyDescent="0.25">
      <c r="A153" s="322"/>
      <c r="B153" s="322"/>
      <c r="C153" s="322"/>
      <c r="D153" s="322"/>
      <c r="E153" s="322"/>
      <c r="F153" s="322"/>
      <c r="G153" s="322"/>
      <c r="H153" s="322"/>
      <c r="I153" s="322"/>
      <c r="J153" s="322"/>
      <c r="K153" s="322"/>
      <c r="L153" s="322"/>
      <c r="M153" s="322"/>
      <c r="N153" s="322"/>
      <c r="O153" s="322"/>
      <c r="P153" s="322"/>
      <c r="Q153" s="322"/>
      <c r="R153" s="322"/>
      <c r="S153" s="322"/>
      <c r="T153" s="322"/>
      <c r="U153" s="322"/>
      <c r="V153" s="322"/>
      <c r="W153" s="322"/>
      <c r="X153" s="322"/>
      <c r="Y153" s="322"/>
      <c r="Z153" s="322"/>
      <c r="AA153" s="322"/>
      <c r="AB153" s="322"/>
      <c r="AC153" s="322"/>
    </row>
    <row r="154" spans="1:29" ht="12" customHeight="1" x14ac:dyDescent="0.25">
      <c r="A154" s="322"/>
      <c r="B154" s="322"/>
      <c r="C154" s="322"/>
      <c r="D154" s="322"/>
      <c r="E154" s="322"/>
      <c r="F154" s="322"/>
      <c r="G154" s="322"/>
      <c r="H154" s="322"/>
      <c r="I154" s="322"/>
      <c r="J154" s="322"/>
      <c r="K154" s="322"/>
      <c r="L154" s="322"/>
      <c r="M154" s="322"/>
      <c r="N154" s="322"/>
      <c r="O154" s="322"/>
      <c r="P154" s="322"/>
      <c r="Q154" s="322"/>
      <c r="R154" s="322"/>
      <c r="S154" s="322"/>
      <c r="T154" s="322"/>
      <c r="U154" s="322"/>
      <c r="V154" s="322"/>
      <c r="W154" s="322"/>
      <c r="X154" s="322"/>
      <c r="Y154" s="322"/>
      <c r="Z154" s="322"/>
      <c r="AA154" s="322"/>
      <c r="AB154" s="322"/>
      <c r="AC154" s="322"/>
    </row>
    <row r="155" spans="1:29" ht="12" customHeight="1" x14ac:dyDescent="0.25">
      <c r="A155" s="322"/>
      <c r="B155" s="322"/>
      <c r="C155" s="322"/>
      <c r="D155" s="322"/>
      <c r="E155" s="322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22"/>
      <c r="Q155" s="322"/>
      <c r="R155" s="322"/>
      <c r="S155" s="322"/>
      <c r="T155" s="322"/>
      <c r="U155" s="322"/>
      <c r="V155" s="322"/>
      <c r="W155" s="322"/>
      <c r="X155" s="322"/>
      <c r="Y155" s="322"/>
      <c r="Z155" s="322"/>
      <c r="AA155" s="322"/>
      <c r="AB155" s="322"/>
      <c r="AC155" s="322"/>
    </row>
    <row r="156" spans="1:29" ht="12" customHeight="1" x14ac:dyDescent="0.25">
      <c r="A156" s="322"/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</row>
    <row r="157" spans="1:29" ht="12" customHeight="1" x14ac:dyDescent="0.25">
      <c r="A157" s="322"/>
      <c r="B157" s="322"/>
      <c r="C157" s="322"/>
      <c r="D157" s="322"/>
      <c r="E157" s="322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  <c r="U157" s="322"/>
      <c r="V157" s="322"/>
      <c r="W157" s="322"/>
      <c r="X157" s="322"/>
      <c r="Y157" s="322"/>
      <c r="Z157" s="322"/>
      <c r="AA157" s="322"/>
      <c r="AB157" s="322"/>
      <c r="AC157" s="322"/>
    </row>
    <row r="158" spans="1:29" ht="12" customHeight="1" x14ac:dyDescent="0.25">
      <c r="A158" s="322"/>
      <c r="B158" s="322"/>
      <c r="C158" s="322"/>
      <c r="D158" s="322"/>
      <c r="E158" s="322"/>
      <c r="F158" s="322"/>
      <c r="G158" s="322"/>
      <c r="H158" s="322"/>
      <c r="I158" s="322"/>
      <c r="J158" s="322"/>
      <c r="K158" s="322"/>
      <c r="L158" s="322"/>
      <c r="M158" s="322"/>
      <c r="N158" s="322"/>
      <c r="O158" s="322"/>
      <c r="P158" s="322"/>
      <c r="Q158" s="322"/>
      <c r="R158" s="322"/>
      <c r="S158" s="322"/>
      <c r="T158" s="322"/>
      <c r="U158" s="322"/>
      <c r="V158" s="322"/>
      <c r="W158" s="322"/>
      <c r="X158" s="322"/>
      <c r="Y158" s="322"/>
      <c r="Z158" s="322"/>
      <c r="AA158" s="322"/>
      <c r="AB158" s="322"/>
      <c r="AC158" s="322"/>
    </row>
    <row r="159" spans="1:29" ht="12" customHeight="1" x14ac:dyDescent="0.25">
      <c r="A159" s="322"/>
      <c r="B159" s="322"/>
      <c r="C159" s="322"/>
      <c r="D159" s="322"/>
      <c r="E159" s="322"/>
      <c r="F159" s="322"/>
      <c r="G159" s="322"/>
      <c r="H159" s="322"/>
      <c r="I159" s="322"/>
      <c r="J159" s="322"/>
      <c r="K159" s="322"/>
      <c r="L159" s="322"/>
      <c r="M159" s="322"/>
      <c r="N159" s="322"/>
      <c r="O159" s="322"/>
      <c r="P159" s="322"/>
      <c r="Q159" s="322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2"/>
      <c r="AB159" s="322"/>
      <c r="AC159" s="322"/>
    </row>
    <row r="160" spans="1:29" ht="12" customHeight="1" x14ac:dyDescent="0.25">
      <c r="A160" s="322"/>
      <c r="B160" s="322"/>
      <c r="C160" s="322"/>
      <c r="D160" s="322"/>
      <c r="E160" s="322"/>
      <c r="F160" s="322"/>
      <c r="G160" s="322"/>
      <c r="H160" s="322"/>
      <c r="I160" s="322"/>
      <c r="J160" s="322"/>
      <c r="K160" s="322"/>
      <c r="L160" s="322"/>
      <c r="M160" s="322"/>
      <c r="N160" s="322"/>
      <c r="O160" s="322"/>
      <c r="P160" s="322"/>
      <c r="Q160" s="322"/>
      <c r="R160" s="322"/>
      <c r="S160" s="322"/>
      <c r="T160" s="322"/>
      <c r="U160" s="322"/>
      <c r="V160" s="322"/>
      <c r="W160" s="322"/>
      <c r="X160" s="322"/>
      <c r="Y160" s="322"/>
      <c r="Z160" s="322"/>
      <c r="AA160" s="322"/>
      <c r="AB160" s="322"/>
      <c r="AC160" s="322"/>
    </row>
    <row r="161" spans="1:29" ht="12" customHeight="1" x14ac:dyDescent="0.25">
      <c r="A161" s="322"/>
      <c r="B161" s="322"/>
      <c r="C161" s="322"/>
      <c r="D161" s="322"/>
      <c r="E161" s="322"/>
      <c r="F161" s="322"/>
      <c r="G161" s="322"/>
      <c r="H161" s="322"/>
      <c r="I161" s="322"/>
      <c r="J161" s="322"/>
      <c r="K161" s="322"/>
      <c r="L161" s="322"/>
      <c r="M161" s="322"/>
      <c r="N161" s="322"/>
      <c r="O161" s="322"/>
      <c r="P161" s="322"/>
      <c r="Q161" s="322"/>
      <c r="R161" s="322"/>
      <c r="S161" s="322"/>
      <c r="T161" s="322"/>
      <c r="U161" s="322"/>
      <c r="V161" s="322"/>
      <c r="W161" s="322"/>
      <c r="X161" s="322"/>
      <c r="Y161" s="322"/>
      <c r="Z161" s="322"/>
      <c r="AA161" s="322"/>
      <c r="AB161" s="322"/>
      <c r="AC161" s="322"/>
    </row>
    <row r="162" spans="1:29" ht="12" customHeight="1" x14ac:dyDescent="0.25">
      <c r="A162" s="322"/>
      <c r="B162" s="322"/>
      <c r="C162" s="322"/>
      <c r="D162" s="322"/>
      <c r="E162" s="322"/>
      <c r="F162" s="322"/>
      <c r="G162" s="322"/>
      <c r="H162" s="322"/>
      <c r="I162" s="322"/>
      <c r="J162" s="322"/>
      <c r="K162" s="322"/>
      <c r="L162" s="322"/>
      <c r="M162" s="322"/>
      <c r="N162" s="322"/>
      <c r="O162" s="322"/>
      <c r="P162" s="322"/>
      <c r="Q162" s="322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</row>
    <row r="163" spans="1:29" ht="12" customHeight="1" x14ac:dyDescent="0.25">
      <c r="A163" s="322"/>
      <c r="B163" s="322"/>
      <c r="C163" s="322"/>
      <c r="D163" s="322"/>
      <c r="E163" s="322"/>
      <c r="F163" s="322"/>
      <c r="G163" s="322"/>
      <c r="H163" s="322"/>
      <c r="I163" s="322"/>
      <c r="J163" s="322"/>
      <c r="K163" s="322"/>
      <c r="L163" s="322"/>
      <c r="M163" s="322"/>
      <c r="N163" s="322"/>
      <c r="O163" s="322"/>
      <c r="P163" s="322"/>
      <c r="Q163" s="322"/>
      <c r="R163" s="322"/>
      <c r="S163" s="322"/>
      <c r="T163" s="322"/>
      <c r="U163" s="322"/>
      <c r="V163" s="322"/>
      <c r="W163" s="322"/>
      <c r="X163" s="322"/>
      <c r="Y163" s="322"/>
      <c r="Z163" s="322"/>
      <c r="AA163" s="322"/>
      <c r="AB163" s="322"/>
      <c r="AC163" s="322"/>
    </row>
    <row r="164" spans="1:29" ht="12" customHeight="1" x14ac:dyDescent="0.25">
      <c r="A164" s="322"/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</row>
    <row r="165" spans="1:29" ht="12" customHeight="1" x14ac:dyDescent="0.25">
      <c r="A165" s="322"/>
      <c r="B165" s="322"/>
      <c r="C165" s="322"/>
      <c r="D165" s="322"/>
      <c r="E165" s="322"/>
      <c r="F165" s="322"/>
      <c r="G165" s="322"/>
      <c r="H165" s="322"/>
      <c r="I165" s="322"/>
      <c r="J165" s="322"/>
      <c r="K165" s="322"/>
      <c r="L165" s="322"/>
      <c r="M165" s="322"/>
      <c r="N165" s="322"/>
      <c r="O165" s="322"/>
      <c r="P165" s="322"/>
      <c r="Q165" s="322"/>
      <c r="R165" s="322"/>
      <c r="S165" s="322"/>
      <c r="T165" s="322"/>
      <c r="U165" s="322"/>
      <c r="V165" s="322"/>
      <c r="W165" s="322"/>
      <c r="X165" s="322"/>
      <c r="Y165" s="322"/>
      <c r="Z165" s="322"/>
      <c r="AA165" s="322"/>
      <c r="AB165" s="322"/>
      <c r="AC165" s="322"/>
    </row>
    <row r="166" spans="1:29" ht="12" customHeight="1" x14ac:dyDescent="0.25">
      <c r="A166" s="322"/>
      <c r="B166" s="322"/>
      <c r="C166" s="322"/>
      <c r="D166" s="322"/>
      <c r="E166" s="322"/>
      <c r="F166" s="322"/>
      <c r="G166" s="322"/>
      <c r="H166" s="322"/>
      <c r="I166" s="322"/>
      <c r="J166" s="322"/>
      <c r="K166" s="322"/>
      <c r="L166" s="322"/>
      <c r="M166" s="322"/>
      <c r="N166" s="322"/>
      <c r="O166" s="322"/>
      <c r="P166" s="322"/>
      <c r="Q166" s="322"/>
      <c r="R166" s="322"/>
      <c r="S166" s="322"/>
      <c r="T166" s="322"/>
      <c r="U166" s="322"/>
      <c r="V166" s="322"/>
      <c r="W166" s="322"/>
      <c r="X166" s="322"/>
      <c r="Y166" s="322"/>
      <c r="Z166" s="322"/>
      <c r="AA166" s="322"/>
      <c r="AB166" s="322"/>
      <c r="AC166" s="322"/>
    </row>
    <row r="167" spans="1:29" ht="12" customHeight="1" x14ac:dyDescent="0.25">
      <c r="A167" s="322"/>
      <c r="B167" s="322"/>
      <c r="C167" s="322"/>
      <c r="D167" s="322"/>
      <c r="E167" s="322"/>
      <c r="F167" s="322"/>
      <c r="G167" s="322"/>
      <c r="H167" s="322"/>
      <c r="I167" s="322"/>
      <c r="J167" s="322"/>
      <c r="K167" s="322"/>
      <c r="L167" s="322"/>
      <c r="M167" s="322"/>
      <c r="N167" s="322"/>
      <c r="O167" s="322"/>
      <c r="P167" s="322"/>
      <c r="Q167" s="322"/>
      <c r="R167" s="322"/>
      <c r="S167" s="322"/>
      <c r="T167" s="322"/>
      <c r="U167" s="322"/>
      <c r="V167" s="322"/>
      <c r="W167" s="322"/>
      <c r="X167" s="322"/>
      <c r="Y167" s="322"/>
      <c r="Z167" s="322"/>
      <c r="AA167" s="322"/>
      <c r="AB167" s="322"/>
      <c r="AC167" s="322"/>
    </row>
    <row r="168" spans="1:29" ht="12" customHeight="1" x14ac:dyDescent="0.25">
      <c r="A168" s="322"/>
      <c r="B168" s="322"/>
      <c r="C168" s="322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</row>
    <row r="169" spans="1:29" ht="12" customHeight="1" x14ac:dyDescent="0.25">
      <c r="A169" s="322"/>
      <c r="B169" s="322"/>
      <c r="C169" s="322"/>
      <c r="D169" s="322"/>
      <c r="E169" s="322"/>
      <c r="F169" s="322"/>
      <c r="G169" s="322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22"/>
    </row>
    <row r="170" spans="1:29" ht="12" customHeight="1" x14ac:dyDescent="0.25">
      <c r="A170" s="322"/>
      <c r="B170" s="322"/>
      <c r="C170" s="322"/>
      <c r="D170" s="322"/>
      <c r="E170" s="322"/>
      <c r="F170" s="322"/>
      <c r="G170" s="322"/>
      <c r="H170" s="322"/>
      <c r="I170" s="322"/>
      <c r="J170" s="322"/>
      <c r="K170" s="322"/>
      <c r="L170" s="322"/>
      <c r="M170" s="322"/>
      <c r="N170" s="322"/>
      <c r="O170" s="322"/>
      <c r="P170" s="322"/>
      <c r="Q170" s="322"/>
      <c r="R170" s="322"/>
      <c r="S170" s="322"/>
      <c r="T170" s="322"/>
      <c r="U170" s="322"/>
      <c r="V170" s="322"/>
      <c r="W170" s="322"/>
      <c r="X170" s="322"/>
      <c r="Y170" s="322"/>
      <c r="Z170" s="322"/>
      <c r="AA170" s="322"/>
      <c r="AB170" s="322"/>
      <c r="AC170" s="322"/>
    </row>
    <row r="171" spans="1:29" ht="12" customHeight="1" x14ac:dyDescent="0.25">
      <c r="A171" s="322"/>
      <c r="B171" s="322"/>
      <c r="C171" s="322"/>
      <c r="D171" s="322"/>
      <c r="E171" s="322"/>
      <c r="F171" s="322"/>
      <c r="G171" s="322"/>
      <c r="H171" s="322"/>
      <c r="I171" s="322"/>
      <c r="J171" s="322"/>
      <c r="K171" s="322"/>
      <c r="L171" s="322"/>
      <c r="M171" s="322"/>
      <c r="N171" s="322"/>
      <c r="O171" s="322"/>
      <c r="P171" s="322"/>
      <c r="Q171" s="322"/>
      <c r="R171" s="322"/>
      <c r="S171" s="322"/>
      <c r="T171" s="322"/>
      <c r="U171" s="322"/>
      <c r="V171" s="322"/>
      <c r="W171" s="322"/>
      <c r="X171" s="322"/>
      <c r="Y171" s="322"/>
      <c r="Z171" s="322"/>
      <c r="AA171" s="322"/>
      <c r="AB171" s="322"/>
      <c r="AC171" s="322"/>
    </row>
    <row r="172" spans="1:29" ht="12" customHeight="1" x14ac:dyDescent="0.25">
      <c r="A172" s="322"/>
      <c r="B172" s="322"/>
      <c r="C172" s="322"/>
      <c r="D172" s="322"/>
      <c r="E172" s="322"/>
      <c r="F172" s="322"/>
      <c r="G172" s="322"/>
      <c r="H172" s="322"/>
      <c r="I172" s="322"/>
      <c r="J172" s="322"/>
      <c r="K172" s="322"/>
      <c r="L172" s="322"/>
      <c r="M172" s="322"/>
      <c r="N172" s="322"/>
      <c r="O172" s="322"/>
      <c r="P172" s="322"/>
      <c r="Q172" s="322"/>
      <c r="R172" s="322"/>
      <c r="S172" s="322"/>
      <c r="T172" s="322"/>
      <c r="U172" s="322"/>
      <c r="V172" s="322"/>
      <c r="W172" s="322"/>
      <c r="X172" s="322"/>
      <c r="Y172" s="322"/>
      <c r="Z172" s="322"/>
      <c r="AA172" s="322"/>
      <c r="AB172" s="322"/>
      <c r="AC172" s="322"/>
    </row>
    <row r="173" spans="1:29" ht="12" customHeight="1" x14ac:dyDescent="0.25">
      <c r="A173" s="322"/>
      <c r="B173" s="322"/>
      <c r="C173" s="322"/>
      <c r="D173" s="322"/>
      <c r="E173" s="322"/>
      <c r="F173" s="322"/>
      <c r="G173" s="322"/>
      <c r="H173" s="322"/>
      <c r="I173" s="322"/>
      <c r="J173" s="322"/>
      <c r="K173" s="322"/>
      <c r="L173" s="322"/>
      <c r="M173" s="322"/>
      <c r="N173" s="322"/>
      <c r="O173" s="322"/>
      <c r="P173" s="322"/>
      <c r="Q173" s="322"/>
      <c r="R173" s="322"/>
      <c r="S173" s="322"/>
      <c r="T173" s="322"/>
      <c r="U173" s="322"/>
      <c r="V173" s="322"/>
      <c r="W173" s="322"/>
      <c r="X173" s="322"/>
      <c r="Y173" s="322"/>
      <c r="Z173" s="322"/>
      <c r="AA173" s="322"/>
      <c r="AB173" s="322"/>
      <c r="AC173" s="322"/>
    </row>
    <row r="174" spans="1:29" ht="12" customHeight="1" x14ac:dyDescent="0.25">
      <c r="A174" s="322"/>
      <c r="B174" s="322"/>
      <c r="C174" s="322"/>
      <c r="D174" s="322"/>
      <c r="E174" s="322"/>
      <c r="F174" s="322"/>
      <c r="G174" s="322"/>
      <c r="H174" s="322"/>
      <c r="I174" s="322"/>
      <c r="J174" s="322"/>
      <c r="K174" s="322"/>
      <c r="L174" s="322"/>
      <c r="M174" s="322"/>
      <c r="N174" s="322"/>
      <c r="O174" s="322"/>
      <c r="P174" s="322"/>
      <c r="Q174" s="322"/>
      <c r="R174" s="322"/>
      <c r="S174" s="322"/>
      <c r="T174" s="322"/>
      <c r="U174" s="322"/>
      <c r="V174" s="322"/>
      <c r="W174" s="322"/>
      <c r="X174" s="322"/>
      <c r="Y174" s="322"/>
      <c r="Z174" s="322"/>
      <c r="AA174" s="322"/>
      <c r="AB174" s="322"/>
      <c r="AC174" s="322"/>
    </row>
    <row r="175" spans="1:29" ht="12" customHeight="1" x14ac:dyDescent="0.25">
      <c r="A175" s="322"/>
      <c r="B175" s="322"/>
      <c r="C175" s="322"/>
      <c r="D175" s="322"/>
      <c r="E175" s="322"/>
      <c r="F175" s="322"/>
      <c r="G175" s="322"/>
      <c r="H175" s="322"/>
      <c r="I175" s="322"/>
      <c r="J175" s="322"/>
      <c r="K175" s="322"/>
      <c r="L175" s="322"/>
      <c r="M175" s="322"/>
      <c r="N175" s="322"/>
      <c r="O175" s="322"/>
      <c r="P175" s="322"/>
      <c r="Q175" s="322"/>
      <c r="R175" s="322"/>
      <c r="S175" s="322"/>
      <c r="T175" s="322"/>
      <c r="U175" s="322"/>
      <c r="V175" s="322"/>
      <c r="W175" s="322"/>
      <c r="X175" s="322"/>
      <c r="Y175" s="322"/>
      <c r="Z175" s="322"/>
      <c r="AA175" s="322"/>
      <c r="AB175" s="322"/>
      <c r="AC175" s="322"/>
    </row>
    <row r="176" spans="1:29" ht="12" customHeight="1" x14ac:dyDescent="0.25">
      <c r="A176" s="322"/>
      <c r="B176" s="322"/>
      <c r="C176" s="322"/>
      <c r="D176" s="322"/>
      <c r="E176" s="322"/>
      <c r="F176" s="322"/>
      <c r="G176" s="322"/>
      <c r="H176" s="322"/>
      <c r="I176" s="322"/>
      <c r="J176" s="322"/>
      <c r="K176" s="322"/>
      <c r="L176" s="322"/>
      <c r="M176" s="322"/>
      <c r="N176" s="322"/>
      <c r="O176" s="322"/>
      <c r="P176" s="322"/>
      <c r="Q176" s="322"/>
      <c r="R176" s="322"/>
      <c r="S176" s="322"/>
      <c r="T176" s="322"/>
      <c r="U176" s="322"/>
      <c r="V176" s="322"/>
      <c r="W176" s="322"/>
      <c r="X176" s="322"/>
      <c r="Y176" s="322"/>
      <c r="Z176" s="322"/>
      <c r="AA176" s="322"/>
      <c r="AB176" s="322"/>
      <c r="AC176" s="322"/>
    </row>
    <row r="177" spans="1:29" ht="12" customHeight="1" x14ac:dyDescent="0.25">
      <c r="A177" s="322"/>
      <c r="B177" s="322"/>
      <c r="C177" s="322"/>
      <c r="D177" s="322"/>
      <c r="E177" s="322"/>
      <c r="F177" s="322"/>
      <c r="G177" s="322"/>
      <c r="H177" s="322"/>
      <c r="I177" s="322"/>
      <c r="J177" s="322"/>
      <c r="K177" s="322"/>
      <c r="L177" s="322"/>
      <c r="M177" s="322"/>
      <c r="N177" s="322"/>
      <c r="O177" s="322"/>
      <c r="P177" s="322"/>
      <c r="Q177" s="322"/>
      <c r="R177" s="322"/>
      <c r="S177" s="322"/>
      <c r="T177" s="322"/>
      <c r="U177" s="322"/>
      <c r="V177" s="322"/>
      <c r="W177" s="322"/>
      <c r="X177" s="322"/>
      <c r="Y177" s="322"/>
      <c r="Z177" s="322"/>
      <c r="AA177" s="322"/>
      <c r="AB177" s="322"/>
      <c r="AC177" s="322"/>
    </row>
    <row r="178" spans="1:29" ht="12" customHeight="1" x14ac:dyDescent="0.25">
      <c r="A178" s="322"/>
      <c r="B178" s="322"/>
      <c r="C178" s="322"/>
      <c r="D178" s="322"/>
      <c r="E178" s="322"/>
      <c r="F178" s="322"/>
      <c r="G178" s="322"/>
      <c r="H178" s="322"/>
      <c r="I178" s="322"/>
      <c r="J178" s="322"/>
      <c r="K178" s="322"/>
      <c r="L178" s="322"/>
      <c r="M178" s="322"/>
      <c r="N178" s="322"/>
      <c r="O178" s="322"/>
      <c r="P178" s="322"/>
      <c r="Q178" s="322"/>
      <c r="R178" s="322"/>
      <c r="S178" s="322"/>
      <c r="T178" s="322"/>
      <c r="U178" s="322"/>
      <c r="V178" s="322"/>
      <c r="W178" s="322"/>
      <c r="X178" s="322"/>
      <c r="Y178" s="322"/>
      <c r="Z178" s="322"/>
      <c r="AA178" s="322"/>
      <c r="AB178" s="322"/>
      <c r="AC178" s="322"/>
    </row>
    <row r="179" spans="1:29" ht="12" customHeight="1" x14ac:dyDescent="0.25">
      <c r="A179" s="322"/>
      <c r="B179" s="322"/>
      <c r="C179" s="322"/>
      <c r="D179" s="322"/>
      <c r="E179" s="322"/>
      <c r="F179" s="322"/>
      <c r="G179" s="322"/>
      <c r="H179" s="322"/>
      <c r="I179" s="322"/>
      <c r="J179" s="322"/>
      <c r="K179" s="322"/>
      <c r="L179" s="322"/>
      <c r="M179" s="322"/>
      <c r="N179" s="322"/>
      <c r="O179" s="322"/>
      <c r="P179" s="322"/>
      <c r="Q179" s="322"/>
      <c r="R179" s="322"/>
      <c r="S179" s="322"/>
      <c r="T179" s="322"/>
      <c r="U179" s="322"/>
      <c r="V179" s="322"/>
      <c r="W179" s="322"/>
      <c r="X179" s="322"/>
      <c r="Y179" s="322"/>
      <c r="Z179" s="322"/>
      <c r="AA179" s="322"/>
      <c r="AB179" s="322"/>
      <c r="AC179" s="322"/>
    </row>
    <row r="180" spans="1:29" ht="12" customHeight="1" x14ac:dyDescent="0.25">
      <c r="A180" s="322"/>
      <c r="B180" s="322"/>
      <c r="C180" s="322"/>
      <c r="D180" s="322"/>
      <c r="E180" s="322"/>
      <c r="F180" s="322"/>
      <c r="G180" s="322"/>
      <c r="H180" s="322"/>
      <c r="I180" s="322"/>
      <c r="J180" s="322"/>
      <c r="K180" s="322"/>
      <c r="L180" s="322"/>
      <c r="M180" s="322"/>
      <c r="N180" s="322"/>
      <c r="O180" s="322"/>
      <c r="P180" s="322"/>
      <c r="Q180" s="322"/>
      <c r="R180" s="322"/>
      <c r="S180" s="322"/>
      <c r="T180" s="322"/>
      <c r="U180" s="322"/>
      <c r="V180" s="322"/>
      <c r="W180" s="322"/>
      <c r="X180" s="322"/>
      <c r="Y180" s="322"/>
      <c r="Z180" s="322"/>
      <c r="AA180" s="322"/>
      <c r="AB180" s="322"/>
      <c r="AC180" s="322"/>
    </row>
    <row r="181" spans="1:29" ht="12" customHeight="1" x14ac:dyDescent="0.25">
      <c r="A181" s="322"/>
      <c r="B181" s="322"/>
      <c r="C181" s="322"/>
      <c r="D181" s="322"/>
      <c r="E181" s="322"/>
      <c r="F181" s="322"/>
      <c r="G181" s="322"/>
      <c r="H181" s="322"/>
      <c r="I181" s="322"/>
      <c r="J181" s="322"/>
      <c r="K181" s="322"/>
      <c r="L181" s="322"/>
      <c r="M181" s="322"/>
      <c r="N181" s="322"/>
      <c r="O181" s="322"/>
      <c r="P181" s="322"/>
      <c r="Q181" s="322"/>
      <c r="R181" s="322"/>
      <c r="S181" s="322"/>
      <c r="T181" s="322"/>
      <c r="U181" s="322"/>
      <c r="V181" s="322"/>
      <c r="W181" s="322"/>
      <c r="X181" s="322"/>
      <c r="Y181" s="322"/>
      <c r="Z181" s="322"/>
      <c r="AA181" s="322"/>
      <c r="AB181" s="322"/>
      <c r="AC181" s="322"/>
    </row>
    <row r="182" spans="1:29" ht="12" customHeight="1" x14ac:dyDescent="0.25">
      <c r="A182" s="322"/>
      <c r="B182" s="322"/>
      <c r="C182" s="322"/>
      <c r="D182" s="322"/>
      <c r="E182" s="322"/>
      <c r="F182" s="322"/>
      <c r="G182" s="322"/>
      <c r="H182" s="322"/>
      <c r="I182" s="322"/>
      <c r="J182" s="322"/>
      <c r="K182" s="322"/>
      <c r="L182" s="322"/>
      <c r="M182" s="322"/>
      <c r="N182" s="322"/>
      <c r="O182" s="322"/>
      <c r="P182" s="322"/>
      <c r="Q182" s="322"/>
      <c r="R182" s="322"/>
      <c r="S182" s="322"/>
      <c r="T182" s="322"/>
      <c r="U182" s="322"/>
      <c r="V182" s="322"/>
      <c r="W182" s="322"/>
      <c r="X182" s="322"/>
      <c r="Y182" s="322"/>
      <c r="Z182" s="322"/>
      <c r="AA182" s="322"/>
      <c r="AB182" s="322"/>
      <c r="AC182" s="322"/>
    </row>
    <row r="183" spans="1:29" ht="12" customHeight="1" x14ac:dyDescent="0.25">
      <c r="A183" s="322"/>
      <c r="B183" s="322"/>
      <c r="C183" s="322"/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</row>
    <row r="184" spans="1:29" ht="12" customHeight="1" x14ac:dyDescent="0.25">
      <c r="A184" s="322"/>
      <c r="B184" s="322"/>
      <c r="C184" s="322"/>
      <c r="D184" s="322"/>
      <c r="E184" s="322"/>
      <c r="F184" s="322"/>
      <c r="G184" s="322"/>
      <c r="H184" s="322"/>
      <c r="I184" s="322"/>
      <c r="J184" s="322"/>
      <c r="K184" s="322"/>
      <c r="L184" s="322"/>
      <c r="M184" s="322"/>
      <c r="N184" s="322"/>
      <c r="O184" s="322"/>
      <c r="P184" s="322"/>
      <c r="Q184" s="322"/>
      <c r="R184" s="322"/>
      <c r="S184" s="322"/>
      <c r="T184" s="322"/>
      <c r="U184" s="322"/>
      <c r="V184" s="322"/>
      <c r="W184" s="322"/>
      <c r="X184" s="322"/>
      <c r="Y184" s="322"/>
      <c r="Z184" s="322"/>
      <c r="AA184" s="322"/>
      <c r="AB184" s="322"/>
      <c r="AC184" s="322"/>
    </row>
    <row r="185" spans="1:29" ht="12" customHeight="1" x14ac:dyDescent="0.25">
      <c r="A185" s="322"/>
      <c r="B185" s="322"/>
      <c r="C185" s="322"/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</row>
    <row r="186" spans="1:29" ht="12" customHeight="1" x14ac:dyDescent="0.25">
      <c r="A186" s="322"/>
      <c r="B186" s="322"/>
      <c r="C186" s="322"/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/>
      <c r="O186" s="322"/>
      <c r="P186" s="322"/>
      <c r="Q186" s="322"/>
      <c r="R186" s="322"/>
      <c r="S186" s="322"/>
      <c r="T186" s="322"/>
      <c r="U186" s="322"/>
      <c r="V186" s="322"/>
      <c r="W186" s="322"/>
      <c r="X186" s="322"/>
      <c r="Y186" s="322"/>
      <c r="Z186" s="322"/>
      <c r="AA186" s="322"/>
      <c r="AB186" s="322"/>
      <c r="AC186" s="322"/>
    </row>
    <row r="187" spans="1:29" ht="12" customHeight="1" x14ac:dyDescent="0.25">
      <c r="A187" s="322"/>
      <c r="B187" s="322"/>
      <c r="C187" s="322"/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/>
      <c r="R187" s="322"/>
      <c r="S187" s="322"/>
      <c r="T187" s="322"/>
      <c r="U187" s="322"/>
      <c r="V187" s="322"/>
      <c r="W187" s="322"/>
      <c r="X187" s="322"/>
      <c r="Y187" s="322"/>
      <c r="Z187" s="322"/>
      <c r="AA187" s="322"/>
      <c r="AB187" s="322"/>
      <c r="AC187" s="322"/>
    </row>
    <row r="188" spans="1:29" ht="12" customHeight="1" x14ac:dyDescent="0.25">
      <c r="A188" s="322"/>
      <c r="B188" s="322"/>
      <c r="C188" s="322"/>
      <c r="D188" s="322"/>
      <c r="E188" s="322"/>
      <c r="F188" s="322"/>
      <c r="G188" s="322"/>
      <c r="H188" s="322"/>
      <c r="I188" s="322"/>
      <c r="J188" s="322"/>
      <c r="K188" s="322"/>
      <c r="L188" s="322"/>
      <c r="M188" s="322"/>
      <c r="N188" s="322"/>
      <c r="O188" s="322"/>
      <c r="P188" s="322"/>
      <c r="Q188" s="322"/>
      <c r="R188" s="322"/>
      <c r="S188" s="322"/>
      <c r="T188" s="322"/>
      <c r="U188" s="322"/>
      <c r="V188" s="322"/>
      <c r="W188" s="322"/>
      <c r="X188" s="322"/>
      <c r="Y188" s="322"/>
      <c r="Z188" s="322"/>
      <c r="AA188" s="322"/>
      <c r="AB188" s="322"/>
      <c r="AC188" s="322"/>
    </row>
    <row r="189" spans="1:29" ht="12" customHeight="1" x14ac:dyDescent="0.25">
      <c r="A189" s="322"/>
      <c r="B189" s="322"/>
      <c r="C189" s="322"/>
      <c r="D189" s="322"/>
      <c r="E189" s="322"/>
      <c r="F189" s="322"/>
      <c r="G189" s="322"/>
      <c r="H189" s="322"/>
      <c r="I189" s="322"/>
      <c r="J189" s="322"/>
      <c r="K189" s="322"/>
      <c r="L189" s="322"/>
      <c r="M189" s="322"/>
      <c r="N189" s="322"/>
      <c r="O189" s="322"/>
      <c r="P189" s="322"/>
      <c r="Q189" s="322"/>
      <c r="R189" s="322"/>
      <c r="S189" s="322"/>
      <c r="T189" s="322"/>
      <c r="U189" s="322"/>
      <c r="V189" s="322"/>
      <c r="W189" s="322"/>
      <c r="X189" s="322"/>
      <c r="Y189" s="322"/>
      <c r="Z189" s="322"/>
      <c r="AA189" s="322"/>
      <c r="AB189" s="322"/>
      <c r="AC189" s="322"/>
    </row>
    <row r="190" spans="1:29" ht="12" customHeight="1" x14ac:dyDescent="0.25">
      <c r="A190" s="322"/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</row>
    <row r="191" spans="1:29" ht="12" customHeight="1" x14ac:dyDescent="0.25">
      <c r="A191" s="322"/>
      <c r="B191" s="322"/>
      <c r="C191" s="322"/>
      <c r="D191" s="322"/>
      <c r="E191" s="322"/>
      <c r="F191" s="322"/>
      <c r="G191" s="322"/>
      <c r="H191" s="322"/>
      <c r="I191" s="322"/>
      <c r="J191" s="322"/>
      <c r="K191" s="322"/>
      <c r="L191" s="322"/>
      <c r="M191" s="322"/>
      <c r="N191" s="322"/>
      <c r="O191" s="322"/>
      <c r="P191" s="322"/>
      <c r="Q191" s="322"/>
      <c r="R191" s="322"/>
      <c r="S191" s="322"/>
      <c r="T191" s="322"/>
      <c r="U191" s="322"/>
      <c r="V191" s="322"/>
      <c r="W191" s="322"/>
      <c r="X191" s="322"/>
      <c r="Y191" s="322"/>
      <c r="Z191" s="322"/>
      <c r="AA191" s="322"/>
      <c r="AB191" s="322"/>
      <c r="AC191" s="322"/>
    </row>
    <row r="192" spans="1:29" ht="12" customHeight="1" x14ac:dyDescent="0.25">
      <c r="A192" s="322"/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32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</row>
    <row r="193" spans="1:29" ht="12" customHeight="1" x14ac:dyDescent="0.25">
      <c r="A193" s="322"/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322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</row>
    <row r="194" spans="1:29" ht="12" customHeight="1" x14ac:dyDescent="0.25">
      <c r="A194" s="322"/>
      <c r="B194" s="322"/>
      <c r="C194" s="322"/>
      <c r="D194" s="322"/>
      <c r="E194" s="322"/>
      <c r="F194" s="322"/>
      <c r="G194" s="322"/>
      <c r="H194" s="322"/>
      <c r="I194" s="322"/>
      <c r="J194" s="322"/>
      <c r="K194" s="322"/>
      <c r="L194" s="322"/>
      <c r="M194" s="322"/>
      <c r="N194" s="322"/>
      <c r="O194" s="322"/>
      <c r="P194" s="322"/>
      <c r="Q194" s="322"/>
      <c r="R194" s="322"/>
      <c r="S194" s="322"/>
      <c r="T194" s="322"/>
      <c r="U194" s="322"/>
      <c r="V194" s="322"/>
      <c r="W194" s="322"/>
      <c r="X194" s="322"/>
      <c r="Y194" s="322"/>
      <c r="Z194" s="322"/>
      <c r="AA194" s="322"/>
      <c r="AB194" s="322"/>
      <c r="AC194" s="322"/>
    </row>
    <row r="195" spans="1:29" ht="12" customHeight="1" x14ac:dyDescent="0.25">
      <c r="A195" s="322"/>
      <c r="B195" s="322"/>
      <c r="C195" s="322"/>
      <c r="D195" s="322"/>
      <c r="E195" s="322"/>
      <c r="F195" s="322"/>
      <c r="G195" s="322"/>
      <c r="H195" s="322"/>
      <c r="I195" s="322"/>
      <c r="J195" s="322"/>
      <c r="K195" s="322"/>
      <c r="L195" s="322"/>
      <c r="M195" s="322"/>
      <c r="N195" s="322"/>
      <c r="O195" s="322"/>
      <c r="P195" s="322"/>
      <c r="Q195" s="322"/>
      <c r="R195" s="322"/>
      <c r="S195" s="322"/>
      <c r="T195" s="322"/>
      <c r="U195" s="322"/>
      <c r="V195" s="322"/>
      <c r="W195" s="322"/>
      <c r="X195" s="322"/>
      <c r="Y195" s="322"/>
      <c r="Z195" s="322"/>
      <c r="AA195" s="322"/>
      <c r="AB195" s="322"/>
      <c r="AC195" s="322"/>
    </row>
    <row r="196" spans="1:29" ht="12" customHeight="1" x14ac:dyDescent="0.25">
      <c r="A196" s="322"/>
      <c r="B196" s="322"/>
      <c r="C196" s="322"/>
      <c r="D196" s="322"/>
      <c r="E196" s="322"/>
      <c r="F196" s="322"/>
      <c r="G196" s="322"/>
      <c r="H196" s="322"/>
      <c r="I196" s="322"/>
      <c r="J196" s="322"/>
      <c r="K196" s="322"/>
      <c r="L196" s="322"/>
      <c r="M196" s="322"/>
      <c r="N196" s="322"/>
      <c r="O196" s="322"/>
      <c r="P196" s="322"/>
      <c r="Q196" s="322"/>
      <c r="R196" s="322"/>
      <c r="S196" s="322"/>
      <c r="T196" s="322"/>
      <c r="U196" s="322"/>
      <c r="V196" s="322"/>
      <c r="W196" s="322"/>
      <c r="X196" s="322"/>
      <c r="Y196" s="322"/>
      <c r="Z196" s="322"/>
      <c r="AA196" s="322"/>
      <c r="AB196" s="322"/>
      <c r="AC196" s="322"/>
    </row>
    <row r="197" spans="1:29" ht="12" customHeight="1" x14ac:dyDescent="0.25">
      <c r="A197" s="322"/>
      <c r="B197" s="322"/>
      <c r="C197" s="322"/>
      <c r="D197" s="322"/>
      <c r="E197" s="322"/>
      <c r="F197" s="322"/>
      <c r="G197" s="322"/>
      <c r="H197" s="322"/>
      <c r="I197" s="322"/>
      <c r="J197" s="322"/>
      <c r="K197" s="322"/>
      <c r="L197" s="322"/>
      <c r="M197" s="322"/>
      <c r="N197" s="322"/>
      <c r="O197" s="322"/>
      <c r="P197" s="322"/>
      <c r="Q197" s="322"/>
      <c r="R197" s="322"/>
      <c r="S197" s="322"/>
      <c r="T197" s="322"/>
      <c r="U197" s="322"/>
      <c r="V197" s="322"/>
      <c r="W197" s="322"/>
      <c r="X197" s="322"/>
      <c r="Y197" s="322"/>
      <c r="Z197" s="322"/>
      <c r="AA197" s="322"/>
      <c r="AB197" s="322"/>
      <c r="AC197" s="322"/>
    </row>
    <row r="198" spans="1:29" ht="12" customHeight="1" x14ac:dyDescent="0.25">
      <c r="A198" s="322"/>
      <c r="B198" s="322"/>
      <c r="C198" s="322"/>
      <c r="D198" s="322"/>
      <c r="E198" s="322"/>
      <c r="F198" s="322"/>
      <c r="G198" s="322"/>
      <c r="H198" s="322"/>
      <c r="I198" s="322"/>
      <c r="J198" s="322"/>
      <c r="K198" s="322"/>
      <c r="L198" s="322"/>
      <c r="M198" s="322"/>
      <c r="N198" s="322"/>
      <c r="O198" s="322"/>
      <c r="P198" s="322"/>
      <c r="Q198" s="322"/>
      <c r="R198" s="322"/>
      <c r="S198" s="322"/>
      <c r="T198" s="322"/>
      <c r="U198" s="322"/>
      <c r="V198" s="322"/>
      <c r="W198" s="322"/>
      <c r="X198" s="322"/>
      <c r="Y198" s="322"/>
      <c r="Z198" s="322"/>
      <c r="AA198" s="322"/>
      <c r="AB198" s="322"/>
      <c r="AC198" s="322"/>
    </row>
    <row r="199" spans="1:29" ht="12" customHeight="1" x14ac:dyDescent="0.25">
      <c r="A199" s="322"/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32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</row>
    <row r="200" spans="1:29" ht="12" customHeight="1" x14ac:dyDescent="0.25">
      <c r="A200" s="322"/>
      <c r="B200" s="322"/>
      <c r="C200" s="322"/>
      <c r="D200" s="322"/>
      <c r="E200" s="322"/>
      <c r="F200" s="322"/>
      <c r="G200" s="322"/>
      <c r="H200" s="322"/>
      <c r="I200" s="322"/>
      <c r="J200" s="322"/>
      <c r="K200" s="322"/>
      <c r="L200" s="322"/>
      <c r="M200" s="322"/>
      <c r="N200" s="322"/>
      <c r="O200" s="322"/>
      <c r="P200" s="322"/>
      <c r="Q200" s="322"/>
      <c r="R200" s="322"/>
      <c r="S200" s="322"/>
      <c r="T200" s="322"/>
      <c r="U200" s="322"/>
      <c r="V200" s="322"/>
      <c r="W200" s="322"/>
      <c r="X200" s="322"/>
      <c r="Y200" s="322"/>
      <c r="Z200" s="322"/>
      <c r="AA200" s="322"/>
      <c r="AB200" s="322"/>
      <c r="AC200" s="322"/>
    </row>
    <row r="201" spans="1:29" ht="12" customHeight="1" x14ac:dyDescent="0.25">
      <c r="A201" s="322"/>
      <c r="B201" s="322"/>
      <c r="C201" s="322"/>
      <c r="D201" s="322"/>
      <c r="E201" s="322"/>
      <c r="F201" s="322"/>
      <c r="G201" s="322"/>
      <c r="H201" s="322"/>
      <c r="I201" s="322"/>
      <c r="J201" s="322"/>
      <c r="K201" s="322"/>
      <c r="L201" s="322"/>
      <c r="M201" s="322"/>
      <c r="N201" s="322"/>
      <c r="O201" s="322"/>
      <c r="P201" s="322"/>
      <c r="Q201" s="322"/>
      <c r="R201" s="322"/>
      <c r="S201" s="322"/>
      <c r="T201" s="322"/>
      <c r="U201" s="322"/>
      <c r="V201" s="322"/>
      <c r="W201" s="322"/>
      <c r="X201" s="322"/>
      <c r="Y201" s="322"/>
      <c r="Z201" s="322"/>
      <c r="AA201" s="322"/>
      <c r="AB201" s="322"/>
      <c r="AC201" s="322"/>
    </row>
    <row r="202" spans="1:29" ht="12" customHeight="1" x14ac:dyDescent="0.25">
      <c r="A202" s="322"/>
      <c r="B202" s="322"/>
      <c r="C202" s="322"/>
      <c r="D202" s="322"/>
      <c r="E202" s="322"/>
      <c r="F202" s="322"/>
      <c r="G202" s="322"/>
      <c r="H202" s="322"/>
      <c r="I202" s="322"/>
      <c r="J202" s="322"/>
      <c r="K202" s="322"/>
      <c r="L202" s="322"/>
      <c r="M202" s="322"/>
      <c r="N202" s="322"/>
      <c r="O202" s="322"/>
      <c r="P202" s="322"/>
      <c r="Q202" s="322"/>
      <c r="R202" s="322"/>
      <c r="S202" s="322"/>
      <c r="T202" s="322"/>
      <c r="U202" s="322"/>
      <c r="V202" s="322"/>
      <c r="W202" s="322"/>
      <c r="X202" s="322"/>
      <c r="Y202" s="322"/>
      <c r="Z202" s="322"/>
      <c r="AA202" s="322"/>
      <c r="AB202" s="322"/>
      <c r="AC202" s="322"/>
    </row>
    <row r="203" spans="1:29" ht="12" customHeight="1" x14ac:dyDescent="0.25">
      <c r="A203" s="322"/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</row>
    <row r="204" spans="1:29" ht="12" customHeight="1" x14ac:dyDescent="0.25">
      <c r="A204" s="322"/>
      <c r="B204" s="322"/>
      <c r="C204" s="322"/>
      <c r="D204" s="322"/>
      <c r="E204" s="322"/>
      <c r="F204" s="322"/>
      <c r="G204" s="322"/>
      <c r="H204" s="322"/>
      <c r="I204" s="322"/>
      <c r="J204" s="322"/>
      <c r="K204" s="322"/>
      <c r="L204" s="322"/>
      <c r="M204" s="322"/>
      <c r="N204" s="322"/>
      <c r="O204" s="322"/>
      <c r="P204" s="322"/>
      <c r="Q204" s="322"/>
      <c r="R204" s="322"/>
      <c r="S204" s="322"/>
      <c r="T204" s="322"/>
      <c r="U204" s="322"/>
      <c r="V204" s="322"/>
      <c r="W204" s="322"/>
      <c r="X204" s="322"/>
      <c r="Y204" s="322"/>
      <c r="Z204" s="322"/>
      <c r="AA204" s="322"/>
      <c r="AB204" s="322"/>
      <c r="AC204" s="322"/>
    </row>
    <row r="205" spans="1:29" ht="12" customHeight="1" x14ac:dyDescent="0.25">
      <c r="A205" s="322"/>
      <c r="B205" s="322"/>
      <c r="C205" s="322"/>
      <c r="D205" s="322"/>
      <c r="E205" s="322"/>
      <c r="F205" s="322"/>
      <c r="G205" s="322"/>
      <c r="H205" s="322"/>
      <c r="I205" s="322"/>
      <c r="J205" s="322"/>
      <c r="K205" s="322"/>
      <c r="L205" s="322"/>
      <c r="M205" s="322"/>
      <c r="N205" s="322"/>
      <c r="O205" s="322"/>
      <c r="P205" s="322"/>
      <c r="Q205" s="322"/>
      <c r="R205" s="322"/>
      <c r="S205" s="322"/>
      <c r="T205" s="322"/>
      <c r="U205" s="322"/>
      <c r="V205" s="322"/>
      <c r="W205" s="322"/>
      <c r="X205" s="322"/>
      <c r="Y205" s="322"/>
      <c r="Z205" s="322"/>
      <c r="AA205" s="322"/>
      <c r="AB205" s="322"/>
      <c r="AC205" s="322"/>
    </row>
    <row r="206" spans="1:29" ht="12" customHeight="1" x14ac:dyDescent="0.25">
      <c r="A206" s="322"/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32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</row>
    <row r="207" spans="1:29" ht="12" customHeight="1" x14ac:dyDescent="0.25">
      <c r="A207" s="322"/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322"/>
      <c r="T207" s="322"/>
      <c r="U207" s="322"/>
      <c r="V207" s="322"/>
      <c r="W207" s="322"/>
      <c r="X207" s="322"/>
      <c r="Y207" s="322"/>
      <c r="Z207" s="322"/>
      <c r="AA207" s="322"/>
      <c r="AB207" s="322"/>
      <c r="AC207" s="322"/>
    </row>
    <row r="208" spans="1:29" ht="12" customHeight="1" x14ac:dyDescent="0.25">
      <c r="A208" s="322"/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22"/>
    </row>
    <row r="209" spans="1:29" ht="12" customHeight="1" x14ac:dyDescent="0.25">
      <c r="A209" s="322"/>
      <c r="B209" s="322"/>
      <c r="C209" s="322"/>
      <c r="D209" s="322"/>
      <c r="E209" s="322"/>
      <c r="F209" s="322"/>
      <c r="G209" s="322"/>
      <c r="H209" s="322"/>
      <c r="I209" s="322"/>
      <c r="J209" s="322"/>
      <c r="K209" s="322"/>
      <c r="L209" s="322"/>
      <c r="M209" s="322"/>
      <c r="N209" s="322"/>
      <c r="O209" s="322"/>
      <c r="P209" s="322"/>
      <c r="Q209" s="322"/>
      <c r="R209" s="322"/>
      <c r="S209" s="322"/>
      <c r="T209" s="322"/>
      <c r="U209" s="322"/>
      <c r="V209" s="322"/>
      <c r="W209" s="322"/>
      <c r="X209" s="322"/>
      <c r="Y209" s="322"/>
      <c r="Z209" s="322"/>
      <c r="AA209" s="322"/>
      <c r="AB209" s="322"/>
      <c r="AC209" s="322"/>
    </row>
    <row r="210" spans="1:29" ht="12" customHeight="1" x14ac:dyDescent="0.25">
      <c r="A210" s="322"/>
      <c r="B210" s="322"/>
      <c r="C210" s="322"/>
      <c r="D210" s="322"/>
      <c r="E210" s="322"/>
      <c r="F210" s="322"/>
      <c r="G210" s="322"/>
      <c r="H210" s="322"/>
      <c r="I210" s="322"/>
      <c r="J210" s="322"/>
      <c r="K210" s="322"/>
      <c r="L210" s="322"/>
      <c r="M210" s="322"/>
      <c r="N210" s="322"/>
      <c r="O210" s="322"/>
      <c r="P210" s="322"/>
      <c r="Q210" s="322"/>
      <c r="R210" s="322"/>
      <c r="S210" s="322"/>
      <c r="T210" s="322"/>
      <c r="U210" s="322"/>
      <c r="V210" s="322"/>
      <c r="W210" s="322"/>
      <c r="X210" s="322"/>
      <c r="Y210" s="322"/>
      <c r="Z210" s="322"/>
      <c r="AA210" s="322"/>
      <c r="AB210" s="322"/>
      <c r="AC210" s="322"/>
    </row>
    <row r="211" spans="1:29" ht="12" customHeight="1" x14ac:dyDescent="0.25">
      <c r="A211" s="322"/>
      <c r="B211" s="322"/>
      <c r="C211" s="322"/>
      <c r="D211" s="322"/>
      <c r="E211" s="322"/>
      <c r="F211" s="322"/>
      <c r="G211" s="322"/>
      <c r="H211" s="322"/>
      <c r="I211" s="322"/>
      <c r="J211" s="322"/>
      <c r="K211" s="322"/>
      <c r="L211" s="322"/>
      <c r="M211" s="322"/>
      <c r="N211" s="322"/>
      <c r="O211" s="322"/>
      <c r="P211" s="322"/>
      <c r="Q211" s="322"/>
      <c r="R211" s="322"/>
      <c r="S211" s="322"/>
      <c r="T211" s="322"/>
      <c r="U211" s="322"/>
      <c r="V211" s="322"/>
      <c r="W211" s="322"/>
      <c r="X211" s="322"/>
      <c r="Y211" s="322"/>
      <c r="Z211" s="322"/>
      <c r="AA211" s="322"/>
      <c r="AB211" s="322"/>
      <c r="AC211" s="322"/>
    </row>
    <row r="212" spans="1:29" ht="12" customHeight="1" x14ac:dyDescent="0.25">
      <c r="A212" s="322"/>
      <c r="B212" s="322"/>
      <c r="C212" s="322"/>
      <c r="D212" s="322"/>
      <c r="E212" s="322"/>
      <c r="F212" s="322"/>
      <c r="G212" s="322"/>
      <c r="H212" s="322"/>
      <c r="I212" s="322"/>
      <c r="J212" s="322"/>
      <c r="K212" s="322"/>
      <c r="L212" s="322"/>
      <c r="M212" s="322"/>
      <c r="N212" s="322"/>
      <c r="O212" s="322"/>
      <c r="P212" s="322"/>
      <c r="Q212" s="322"/>
      <c r="R212" s="322"/>
      <c r="S212" s="322"/>
      <c r="T212" s="322"/>
      <c r="U212" s="322"/>
      <c r="V212" s="322"/>
      <c r="W212" s="322"/>
      <c r="X212" s="322"/>
      <c r="Y212" s="322"/>
      <c r="Z212" s="322"/>
      <c r="AA212" s="322"/>
      <c r="AB212" s="322"/>
      <c r="AC212" s="322"/>
    </row>
    <row r="213" spans="1:29" ht="12" customHeight="1" x14ac:dyDescent="0.25">
      <c r="A213" s="322"/>
      <c r="B213" s="322"/>
      <c r="C213" s="322"/>
      <c r="D213" s="322"/>
      <c r="E213" s="322"/>
      <c r="F213" s="322"/>
      <c r="G213" s="322"/>
      <c r="H213" s="322"/>
      <c r="I213" s="322"/>
      <c r="J213" s="322"/>
      <c r="K213" s="322"/>
      <c r="L213" s="322"/>
      <c r="M213" s="322"/>
      <c r="N213" s="322"/>
      <c r="O213" s="322"/>
      <c r="P213" s="322"/>
      <c r="Q213" s="322"/>
      <c r="R213" s="322"/>
      <c r="S213" s="322"/>
      <c r="T213" s="322"/>
      <c r="U213" s="322"/>
      <c r="V213" s="322"/>
      <c r="W213" s="322"/>
      <c r="X213" s="322"/>
      <c r="Y213" s="322"/>
      <c r="Z213" s="322"/>
      <c r="AA213" s="322"/>
      <c r="AB213" s="322"/>
      <c r="AC213" s="322"/>
    </row>
    <row r="214" spans="1:29" ht="12" customHeight="1" x14ac:dyDescent="0.25">
      <c r="A214" s="322"/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322"/>
      <c r="T214" s="322"/>
      <c r="U214" s="322"/>
      <c r="V214" s="322"/>
      <c r="W214" s="322"/>
      <c r="X214" s="322"/>
      <c r="Y214" s="322"/>
      <c r="Z214" s="322"/>
      <c r="AA214" s="322"/>
      <c r="AB214" s="322"/>
      <c r="AC214" s="322"/>
    </row>
    <row r="215" spans="1:29" ht="12" customHeight="1" x14ac:dyDescent="0.25">
      <c r="A215" s="322"/>
      <c r="B215" s="322"/>
      <c r="C215" s="322"/>
      <c r="D215" s="322"/>
      <c r="E215" s="322"/>
      <c r="F215" s="322"/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322"/>
      <c r="T215" s="322"/>
      <c r="U215" s="322"/>
      <c r="V215" s="322"/>
      <c r="W215" s="322"/>
      <c r="X215" s="322"/>
      <c r="Y215" s="322"/>
      <c r="Z215" s="322"/>
      <c r="AA215" s="322"/>
      <c r="AB215" s="322"/>
      <c r="AC215" s="322"/>
    </row>
    <row r="216" spans="1:29" ht="12" customHeight="1" x14ac:dyDescent="0.25">
      <c r="A216" s="322"/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322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</row>
    <row r="217" spans="1:29" ht="12" customHeight="1" x14ac:dyDescent="0.25">
      <c r="A217" s="322"/>
      <c r="B217" s="322"/>
      <c r="C217" s="322"/>
      <c r="D217" s="322"/>
      <c r="E217" s="322"/>
      <c r="F217" s="322"/>
      <c r="G217" s="322"/>
      <c r="H217" s="322"/>
      <c r="I217" s="322"/>
      <c r="J217" s="322"/>
      <c r="K217" s="322"/>
      <c r="L217" s="322"/>
      <c r="M217" s="322"/>
      <c r="N217" s="322"/>
      <c r="O217" s="322"/>
      <c r="P217" s="322"/>
      <c r="Q217" s="322"/>
      <c r="R217" s="322"/>
      <c r="S217" s="322"/>
      <c r="T217" s="322"/>
      <c r="U217" s="322"/>
      <c r="V217" s="322"/>
      <c r="W217" s="322"/>
      <c r="X217" s="322"/>
      <c r="Y217" s="322"/>
      <c r="Z217" s="322"/>
      <c r="AA217" s="322"/>
      <c r="AB217" s="322"/>
      <c r="AC217" s="322"/>
    </row>
    <row r="218" spans="1:29" ht="12" customHeight="1" x14ac:dyDescent="0.25">
      <c r="A218" s="322"/>
      <c r="B218" s="322"/>
      <c r="C218" s="322"/>
      <c r="D218" s="322"/>
      <c r="E218" s="322"/>
      <c r="F218" s="322"/>
      <c r="G218" s="322"/>
      <c r="H218" s="322"/>
      <c r="I218" s="322"/>
      <c r="J218" s="322"/>
      <c r="K218" s="322"/>
      <c r="L218" s="322"/>
      <c r="M218" s="322"/>
      <c r="N218" s="322"/>
      <c r="O218" s="322"/>
      <c r="P218" s="322"/>
      <c r="Q218" s="322"/>
      <c r="R218" s="322"/>
      <c r="S218" s="322"/>
      <c r="T218" s="322"/>
      <c r="U218" s="322"/>
      <c r="V218" s="322"/>
      <c r="W218" s="322"/>
      <c r="X218" s="322"/>
      <c r="Y218" s="322"/>
      <c r="Z218" s="322"/>
      <c r="AA218" s="322"/>
      <c r="AB218" s="322"/>
      <c r="AC218" s="322"/>
    </row>
    <row r="219" spans="1:29" ht="12" customHeight="1" x14ac:dyDescent="0.25">
      <c r="A219" s="322"/>
      <c r="B219" s="322"/>
      <c r="C219" s="322"/>
      <c r="D219" s="322"/>
      <c r="E219" s="322"/>
      <c r="F219" s="322"/>
      <c r="G219" s="322"/>
      <c r="H219" s="322"/>
      <c r="I219" s="322"/>
      <c r="J219" s="322"/>
      <c r="K219" s="322"/>
      <c r="L219" s="322"/>
      <c r="M219" s="322"/>
      <c r="N219" s="322"/>
      <c r="O219" s="322"/>
      <c r="P219" s="322"/>
      <c r="Q219" s="322"/>
      <c r="R219" s="322"/>
      <c r="S219" s="322"/>
      <c r="T219" s="322"/>
      <c r="U219" s="322"/>
      <c r="V219" s="322"/>
      <c r="W219" s="322"/>
      <c r="X219" s="322"/>
      <c r="Y219" s="322"/>
      <c r="Z219" s="322"/>
      <c r="AA219" s="322"/>
      <c r="AB219" s="322"/>
      <c r="AC219" s="322"/>
    </row>
    <row r="220" spans="1:29" ht="12" customHeight="1" x14ac:dyDescent="0.25">
      <c r="A220" s="322"/>
      <c r="B220" s="322"/>
      <c r="C220" s="322"/>
      <c r="D220" s="322"/>
      <c r="E220" s="322"/>
      <c r="F220" s="322"/>
      <c r="G220" s="322"/>
      <c r="H220" s="322"/>
      <c r="I220" s="322"/>
      <c r="J220" s="322"/>
      <c r="K220" s="322"/>
      <c r="L220" s="322"/>
      <c r="M220" s="322"/>
      <c r="N220" s="322"/>
      <c r="O220" s="322"/>
      <c r="P220" s="322"/>
      <c r="Q220" s="322"/>
      <c r="R220" s="322"/>
      <c r="S220" s="322"/>
      <c r="T220" s="322"/>
      <c r="U220" s="322"/>
      <c r="V220" s="322"/>
      <c r="W220" s="322"/>
      <c r="X220" s="322"/>
      <c r="Y220" s="322"/>
      <c r="Z220" s="322"/>
      <c r="AA220" s="322"/>
      <c r="AB220" s="322"/>
      <c r="AC220" s="322"/>
    </row>
    <row r="221" spans="1:29" ht="12" customHeight="1" x14ac:dyDescent="0.25">
      <c r="A221" s="322"/>
      <c r="B221" s="322"/>
      <c r="C221" s="322"/>
      <c r="D221" s="322"/>
      <c r="E221" s="322"/>
      <c r="F221" s="322"/>
      <c r="G221" s="322"/>
      <c r="H221" s="322"/>
      <c r="I221" s="322"/>
      <c r="J221" s="322"/>
      <c r="K221" s="322"/>
      <c r="L221" s="322"/>
      <c r="M221" s="322"/>
      <c r="N221" s="322"/>
      <c r="O221" s="322"/>
      <c r="P221" s="322"/>
      <c r="Q221" s="322"/>
      <c r="R221" s="322"/>
      <c r="S221" s="322"/>
      <c r="T221" s="322"/>
      <c r="U221" s="322"/>
      <c r="V221" s="322"/>
      <c r="W221" s="322"/>
      <c r="X221" s="322"/>
      <c r="Y221" s="322"/>
      <c r="Z221" s="322"/>
      <c r="AA221" s="322"/>
      <c r="AB221" s="322"/>
      <c r="AC221" s="322"/>
    </row>
    <row r="222" spans="1:29" ht="12" customHeight="1" x14ac:dyDescent="0.25">
      <c r="A222" s="322"/>
      <c r="B222" s="322"/>
      <c r="C222" s="322"/>
      <c r="D222" s="322"/>
      <c r="E222" s="322"/>
      <c r="F222" s="322"/>
      <c r="G222" s="322"/>
      <c r="H222" s="322"/>
      <c r="I222" s="322"/>
      <c r="J222" s="322"/>
      <c r="K222" s="322"/>
      <c r="L222" s="322"/>
      <c r="M222" s="322"/>
      <c r="N222" s="322"/>
      <c r="O222" s="322"/>
      <c r="P222" s="322"/>
      <c r="Q222" s="322"/>
      <c r="R222" s="322"/>
      <c r="S222" s="322"/>
      <c r="T222" s="322"/>
      <c r="U222" s="322"/>
      <c r="V222" s="322"/>
      <c r="W222" s="322"/>
      <c r="X222" s="322"/>
      <c r="Y222" s="322"/>
      <c r="Z222" s="322"/>
      <c r="AA222" s="322"/>
      <c r="AB222" s="322"/>
      <c r="AC222" s="322"/>
    </row>
    <row r="223" spans="1:29" ht="12" customHeight="1" x14ac:dyDescent="0.25">
      <c r="A223" s="322"/>
      <c r="B223" s="322"/>
      <c r="C223" s="322"/>
      <c r="D223" s="322"/>
      <c r="E223" s="322"/>
      <c r="F223" s="322"/>
      <c r="G223" s="322"/>
      <c r="H223" s="322"/>
      <c r="I223" s="322"/>
      <c r="J223" s="322"/>
      <c r="K223" s="322"/>
      <c r="L223" s="322"/>
      <c r="M223" s="322"/>
      <c r="N223" s="322"/>
      <c r="O223" s="322"/>
      <c r="P223" s="322"/>
      <c r="Q223" s="322"/>
      <c r="R223" s="322"/>
      <c r="S223" s="322"/>
      <c r="T223" s="322"/>
      <c r="U223" s="322"/>
      <c r="V223" s="322"/>
      <c r="W223" s="322"/>
      <c r="X223" s="322"/>
      <c r="Y223" s="322"/>
      <c r="Z223" s="322"/>
      <c r="AA223" s="322"/>
      <c r="AB223" s="322"/>
      <c r="AC223" s="322"/>
    </row>
    <row r="224" spans="1:29" ht="12" customHeight="1" x14ac:dyDescent="0.25">
      <c r="A224" s="322"/>
      <c r="B224" s="322"/>
      <c r="C224" s="322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  <c r="P224" s="322"/>
      <c r="Q224" s="322"/>
      <c r="R224" s="322"/>
      <c r="S224" s="322"/>
      <c r="T224" s="322"/>
      <c r="U224" s="322"/>
      <c r="V224" s="322"/>
      <c r="W224" s="322"/>
      <c r="X224" s="322"/>
      <c r="Y224" s="322"/>
      <c r="Z224" s="322"/>
      <c r="AA224" s="322"/>
      <c r="AB224" s="322"/>
      <c r="AC224" s="322"/>
    </row>
    <row r="225" spans="1:29" ht="12" customHeight="1" x14ac:dyDescent="0.25">
      <c r="A225" s="322"/>
      <c r="B225" s="322"/>
      <c r="C225" s="322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  <c r="P225" s="322"/>
      <c r="Q225" s="322"/>
      <c r="R225" s="322"/>
      <c r="S225" s="322"/>
      <c r="T225" s="322"/>
      <c r="U225" s="322"/>
      <c r="V225" s="322"/>
      <c r="W225" s="322"/>
      <c r="X225" s="322"/>
      <c r="Y225" s="322"/>
      <c r="Z225" s="322"/>
      <c r="AA225" s="322"/>
      <c r="AB225" s="322"/>
      <c r="AC225" s="322"/>
    </row>
    <row r="226" spans="1:29" ht="12" customHeight="1" x14ac:dyDescent="0.25">
      <c r="A226" s="322"/>
      <c r="B226" s="322"/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  <c r="P226" s="322"/>
      <c r="Q226" s="322"/>
      <c r="R226" s="322"/>
      <c r="S226" s="322"/>
      <c r="T226" s="322"/>
      <c r="U226" s="322"/>
      <c r="V226" s="322"/>
      <c r="W226" s="322"/>
      <c r="X226" s="322"/>
      <c r="Y226" s="322"/>
      <c r="Z226" s="322"/>
      <c r="AA226" s="322"/>
      <c r="AB226" s="322"/>
      <c r="AC226" s="322"/>
    </row>
    <row r="227" spans="1:29" ht="12" customHeight="1" x14ac:dyDescent="0.25">
      <c r="A227" s="322"/>
      <c r="B227" s="322"/>
      <c r="C227" s="322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  <c r="P227" s="322"/>
      <c r="Q227" s="322"/>
      <c r="R227" s="322"/>
      <c r="S227" s="322"/>
      <c r="T227" s="322"/>
      <c r="U227" s="322"/>
      <c r="V227" s="322"/>
      <c r="W227" s="322"/>
      <c r="X227" s="322"/>
      <c r="Y227" s="322"/>
      <c r="Z227" s="322"/>
      <c r="AA227" s="322"/>
      <c r="AB227" s="322"/>
      <c r="AC227" s="322"/>
    </row>
    <row r="228" spans="1:29" ht="12" customHeight="1" x14ac:dyDescent="0.25">
      <c r="A228" s="322"/>
      <c r="B228" s="322"/>
      <c r="C228" s="322"/>
      <c r="D228" s="322"/>
      <c r="E228" s="322"/>
      <c r="F228" s="322"/>
      <c r="G228" s="322"/>
      <c r="H228" s="322"/>
      <c r="I228" s="322"/>
      <c r="J228" s="322"/>
      <c r="K228" s="322"/>
      <c r="L228" s="322"/>
      <c r="M228" s="322"/>
      <c r="N228" s="322"/>
      <c r="O228" s="322"/>
      <c r="P228" s="322"/>
      <c r="Q228" s="322"/>
      <c r="R228" s="322"/>
      <c r="S228" s="322"/>
      <c r="T228" s="322"/>
      <c r="U228" s="322"/>
      <c r="V228" s="322"/>
      <c r="W228" s="322"/>
      <c r="X228" s="322"/>
      <c r="Y228" s="322"/>
      <c r="Z228" s="322"/>
      <c r="AA228" s="322"/>
      <c r="AB228" s="322"/>
      <c r="AC228" s="322"/>
    </row>
    <row r="229" spans="1:29" ht="12" customHeight="1" x14ac:dyDescent="0.25">
      <c r="A229" s="322"/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</row>
    <row r="230" spans="1:29" ht="12" customHeight="1" x14ac:dyDescent="0.25">
      <c r="A230" s="322"/>
      <c r="B230" s="322"/>
      <c r="C230" s="322"/>
      <c r="D230" s="322"/>
      <c r="E230" s="322"/>
      <c r="F230" s="322"/>
      <c r="G230" s="322"/>
      <c r="H230" s="322"/>
      <c r="I230" s="322"/>
      <c r="J230" s="322"/>
      <c r="K230" s="322"/>
      <c r="L230" s="322"/>
      <c r="M230" s="322"/>
      <c r="N230" s="322"/>
      <c r="O230" s="322"/>
      <c r="P230" s="322"/>
      <c r="Q230" s="322"/>
      <c r="R230" s="322"/>
      <c r="S230" s="322"/>
      <c r="T230" s="322"/>
      <c r="U230" s="322"/>
      <c r="V230" s="322"/>
      <c r="W230" s="322"/>
      <c r="X230" s="322"/>
      <c r="Y230" s="322"/>
      <c r="Z230" s="322"/>
      <c r="AA230" s="322"/>
      <c r="AB230" s="322"/>
      <c r="AC230" s="322"/>
    </row>
    <row r="231" spans="1:29" ht="12" customHeight="1" x14ac:dyDescent="0.25">
      <c r="A231" s="322"/>
      <c r="B231" s="322"/>
      <c r="C231" s="322"/>
      <c r="D231" s="322"/>
      <c r="E231" s="322"/>
      <c r="F231" s="322"/>
      <c r="G231" s="322"/>
      <c r="H231" s="322"/>
      <c r="I231" s="322"/>
      <c r="J231" s="322"/>
      <c r="K231" s="322"/>
      <c r="L231" s="322"/>
      <c r="M231" s="322"/>
      <c r="N231" s="322"/>
      <c r="O231" s="322"/>
      <c r="P231" s="322"/>
      <c r="Q231" s="322"/>
      <c r="R231" s="322"/>
      <c r="S231" s="322"/>
      <c r="T231" s="322"/>
      <c r="U231" s="322"/>
      <c r="V231" s="322"/>
      <c r="W231" s="322"/>
      <c r="X231" s="322"/>
      <c r="Y231" s="322"/>
      <c r="Z231" s="322"/>
      <c r="AA231" s="322"/>
      <c r="AB231" s="322"/>
      <c r="AC231" s="322"/>
    </row>
    <row r="232" spans="1:29" ht="12" customHeight="1" x14ac:dyDescent="0.25">
      <c r="A232" s="322"/>
      <c r="B232" s="322"/>
      <c r="C232" s="322"/>
      <c r="D232" s="322"/>
      <c r="E232" s="322"/>
      <c r="F232" s="322"/>
      <c r="G232" s="322"/>
      <c r="H232" s="322"/>
      <c r="I232" s="322"/>
      <c r="J232" s="322"/>
      <c r="K232" s="322"/>
      <c r="L232" s="322"/>
      <c r="M232" s="322"/>
      <c r="N232" s="322"/>
      <c r="O232" s="322"/>
      <c r="P232" s="322"/>
      <c r="Q232" s="322"/>
      <c r="R232" s="322"/>
      <c r="S232" s="322"/>
      <c r="T232" s="322"/>
      <c r="U232" s="322"/>
      <c r="V232" s="322"/>
      <c r="W232" s="322"/>
      <c r="X232" s="322"/>
      <c r="Y232" s="322"/>
      <c r="Z232" s="322"/>
      <c r="AA232" s="322"/>
      <c r="AB232" s="322"/>
      <c r="AC232" s="322"/>
    </row>
    <row r="233" spans="1:29" ht="12" customHeight="1" x14ac:dyDescent="0.25">
      <c r="A233" s="322"/>
      <c r="B233" s="322"/>
      <c r="C233" s="322"/>
      <c r="D233" s="322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2"/>
      <c r="P233" s="322"/>
      <c r="Q233" s="322"/>
      <c r="R233" s="322"/>
      <c r="S233" s="322"/>
      <c r="T233" s="322"/>
      <c r="U233" s="322"/>
      <c r="V233" s="322"/>
      <c r="W233" s="322"/>
      <c r="X233" s="322"/>
      <c r="Y233" s="322"/>
      <c r="Z233" s="322"/>
      <c r="AA233" s="322"/>
      <c r="AB233" s="322"/>
      <c r="AC233" s="322"/>
    </row>
    <row r="234" spans="1:29" ht="12" customHeight="1" x14ac:dyDescent="0.25">
      <c r="A234" s="322"/>
      <c r="B234" s="322"/>
      <c r="C234" s="322"/>
      <c r="D234" s="322"/>
      <c r="E234" s="322"/>
      <c r="F234" s="322"/>
      <c r="G234" s="322"/>
      <c r="H234" s="322"/>
      <c r="I234" s="322"/>
      <c r="J234" s="322"/>
      <c r="K234" s="322"/>
      <c r="L234" s="322"/>
      <c r="M234" s="322"/>
      <c r="N234" s="322"/>
      <c r="O234" s="322"/>
      <c r="P234" s="322"/>
      <c r="Q234" s="322"/>
      <c r="R234" s="322"/>
      <c r="S234" s="322"/>
      <c r="T234" s="322"/>
      <c r="U234" s="322"/>
      <c r="V234" s="322"/>
      <c r="W234" s="322"/>
      <c r="X234" s="322"/>
      <c r="Y234" s="322"/>
      <c r="Z234" s="322"/>
      <c r="AA234" s="322"/>
      <c r="AB234" s="322"/>
      <c r="AC234" s="322"/>
    </row>
    <row r="235" spans="1:29" ht="12" customHeight="1" x14ac:dyDescent="0.25">
      <c r="A235" s="322"/>
      <c r="B235" s="322"/>
      <c r="C235" s="322"/>
      <c r="D235" s="322"/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2"/>
      <c r="P235" s="322"/>
      <c r="Q235" s="322"/>
      <c r="R235" s="322"/>
      <c r="S235" s="322"/>
      <c r="T235" s="322"/>
      <c r="U235" s="322"/>
      <c r="V235" s="322"/>
      <c r="W235" s="322"/>
      <c r="X235" s="322"/>
      <c r="Y235" s="322"/>
      <c r="Z235" s="322"/>
      <c r="AA235" s="322"/>
      <c r="AB235" s="322"/>
      <c r="AC235" s="322"/>
    </row>
    <row r="236" spans="1:29" ht="12" customHeight="1" x14ac:dyDescent="0.25">
      <c r="A236" s="322"/>
      <c r="B236" s="322"/>
      <c r="C236" s="322"/>
      <c r="D236" s="322"/>
      <c r="E236" s="322"/>
      <c r="F236" s="322"/>
      <c r="G236" s="322"/>
      <c r="H236" s="322"/>
      <c r="I236" s="322"/>
      <c r="J236" s="322"/>
      <c r="K236" s="322"/>
      <c r="L236" s="322"/>
      <c r="M236" s="322"/>
      <c r="N236" s="322"/>
      <c r="O236" s="322"/>
      <c r="P236" s="322"/>
      <c r="Q236" s="322"/>
      <c r="R236" s="322"/>
      <c r="S236" s="322"/>
      <c r="T236" s="322"/>
      <c r="U236" s="322"/>
      <c r="V236" s="322"/>
      <c r="W236" s="322"/>
      <c r="X236" s="322"/>
      <c r="Y236" s="322"/>
      <c r="Z236" s="322"/>
      <c r="AA236" s="322"/>
      <c r="AB236" s="322"/>
      <c r="AC236" s="322"/>
    </row>
    <row r="237" spans="1:29" ht="12" customHeight="1" x14ac:dyDescent="0.25">
      <c r="A237" s="322"/>
      <c r="B237" s="322"/>
      <c r="C237" s="322"/>
      <c r="D237" s="322"/>
      <c r="E237" s="322"/>
      <c r="F237" s="322"/>
      <c r="G237" s="322"/>
      <c r="H237" s="322"/>
      <c r="I237" s="322"/>
      <c r="J237" s="322"/>
      <c r="K237" s="322"/>
      <c r="L237" s="322"/>
      <c r="M237" s="322"/>
      <c r="N237" s="322"/>
      <c r="O237" s="322"/>
      <c r="P237" s="322"/>
      <c r="Q237" s="322"/>
      <c r="R237" s="322"/>
      <c r="S237" s="322"/>
      <c r="T237" s="322"/>
      <c r="U237" s="322"/>
      <c r="V237" s="322"/>
      <c r="W237" s="322"/>
      <c r="X237" s="322"/>
      <c r="Y237" s="322"/>
      <c r="Z237" s="322"/>
      <c r="AA237" s="322"/>
      <c r="AB237" s="322"/>
      <c r="AC237" s="322"/>
    </row>
    <row r="238" spans="1:29" ht="12" customHeight="1" x14ac:dyDescent="0.25">
      <c r="A238" s="322"/>
      <c r="B238" s="322"/>
      <c r="C238" s="322"/>
      <c r="D238" s="322"/>
      <c r="E238" s="322"/>
      <c r="F238" s="322"/>
      <c r="G238" s="322"/>
      <c r="H238" s="322"/>
      <c r="I238" s="322"/>
      <c r="J238" s="322"/>
      <c r="K238" s="322"/>
      <c r="L238" s="322"/>
      <c r="M238" s="322"/>
      <c r="N238" s="322"/>
      <c r="O238" s="322"/>
      <c r="P238" s="322"/>
      <c r="Q238" s="322"/>
      <c r="R238" s="322"/>
      <c r="S238" s="322"/>
      <c r="T238" s="322"/>
      <c r="U238" s="322"/>
      <c r="V238" s="322"/>
      <c r="W238" s="322"/>
      <c r="X238" s="322"/>
      <c r="Y238" s="322"/>
      <c r="Z238" s="322"/>
      <c r="AA238" s="322"/>
      <c r="AB238" s="322"/>
      <c r="AC238" s="322"/>
    </row>
    <row r="239" spans="1:29" ht="12" customHeight="1" x14ac:dyDescent="0.25">
      <c r="A239" s="322"/>
      <c r="B239" s="322"/>
      <c r="C239" s="322"/>
      <c r="D239" s="322"/>
      <c r="E239" s="322"/>
      <c r="F239" s="322"/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2"/>
      <c r="V239" s="322"/>
      <c r="W239" s="322"/>
      <c r="X239" s="322"/>
      <c r="Y239" s="322"/>
      <c r="Z239" s="322"/>
      <c r="AA239" s="322"/>
      <c r="AB239" s="322"/>
      <c r="AC239" s="322"/>
    </row>
    <row r="240" spans="1:29" ht="12" customHeight="1" x14ac:dyDescent="0.25">
      <c r="A240" s="322"/>
      <c r="B240" s="322"/>
      <c r="C240" s="322"/>
      <c r="D240" s="322"/>
      <c r="E240" s="322"/>
      <c r="F240" s="322"/>
      <c r="G240" s="322"/>
      <c r="H240" s="322"/>
      <c r="I240" s="322"/>
      <c r="J240" s="322"/>
      <c r="K240" s="322"/>
      <c r="L240" s="322"/>
      <c r="M240" s="322"/>
      <c r="N240" s="322"/>
      <c r="O240" s="322"/>
      <c r="P240" s="322"/>
      <c r="Q240" s="322"/>
      <c r="R240" s="322"/>
      <c r="S240" s="322"/>
      <c r="T240" s="322"/>
      <c r="U240" s="322"/>
      <c r="V240" s="322"/>
      <c r="W240" s="322"/>
      <c r="X240" s="322"/>
      <c r="Y240" s="322"/>
      <c r="Z240" s="322"/>
      <c r="AA240" s="322"/>
      <c r="AB240" s="322"/>
      <c r="AC240" s="322"/>
    </row>
    <row r="241" spans="1:29" ht="12" customHeight="1" x14ac:dyDescent="0.25">
      <c r="A241" s="322"/>
      <c r="B241" s="322"/>
      <c r="C241" s="322"/>
      <c r="D241" s="322"/>
      <c r="E241" s="322"/>
      <c r="F241" s="322"/>
      <c r="G241" s="322"/>
      <c r="H241" s="322"/>
      <c r="I241" s="322"/>
      <c r="J241" s="322"/>
      <c r="K241" s="322"/>
      <c r="L241" s="322"/>
      <c r="M241" s="322"/>
      <c r="N241" s="322"/>
      <c r="O241" s="322"/>
      <c r="P241" s="322"/>
      <c r="Q241" s="322"/>
      <c r="R241" s="322"/>
      <c r="S241" s="322"/>
      <c r="T241" s="322"/>
      <c r="U241" s="322"/>
      <c r="V241" s="322"/>
      <c r="W241" s="322"/>
      <c r="X241" s="322"/>
      <c r="Y241" s="322"/>
      <c r="Z241" s="322"/>
      <c r="AA241" s="322"/>
      <c r="AB241" s="322"/>
      <c r="AC241" s="322"/>
    </row>
    <row r="242" spans="1:29" ht="12" customHeight="1" x14ac:dyDescent="0.25">
      <c r="A242" s="322"/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</row>
    <row r="243" spans="1:29" ht="12" customHeight="1" x14ac:dyDescent="0.25">
      <c r="A243" s="322"/>
      <c r="B243" s="322"/>
      <c r="C243" s="322"/>
      <c r="D243" s="322"/>
      <c r="E243" s="322"/>
      <c r="F243" s="322"/>
      <c r="G243" s="322"/>
      <c r="H243" s="322"/>
      <c r="I243" s="322"/>
      <c r="J243" s="322"/>
      <c r="K243" s="322"/>
      <c r="L243" s="322"/>
      <c r="M243" s="322"/>
      <c r="N243" s="322"/>
      <c r="O243" s="322"/>
      <c r="P243" s="322"/>
      <c r="Q243" s="322"/>
      <c r="R243" s="322"/>
      <c r="S243" s="322"/>
      <c r="T243" s="322"/>
      <c r="U243" s="322"/>
      <c r="V243" s="322"/>
      <c r="W243" s="322"/>
      <c r="X243" s="322"/>
      <c r="Y243" s="322"/>
      <c r="Z243" s="322"/>
      <c r="AA243" s="322"/>
      <c r="AB243" s="322"/>
      <c r="AC243" s="322"/>
    </row>
    <row r="244" spans="1:29" ht="12" customHeight="1" x14ac:dyDescent="0.25">
      <c r="A244" s="322"/>
      <c r="B244" s="322"/>
      <c r="C244" s="322"/>
      <c r="D244" s="322"/>
      <c r="E244" s="322"/>
      <c r="F244" s="322"/>
      <c r="G244" s="322"/>
      <c r="H244" s="322"/>
      <c r="I244" s="322"/>
      <c r="J244" s="322"/>
      <c r="K244" s="322"/>
      <c r="L244" s="322"/>
      <c r="M244" s="322"/>
      <c r="N244" s="322"/>
      <c r="O244" s="322"/>
      <c r="P244" s="322"/>
      <c r="Q244" s="322"/>
      <c r="R244" s="322"/>
      <c r="S244" s="322"/>
      <c r="T244" s="322"/>
      <c r="U244" s="322"/>
      <c r="V244" s="322"/>
      <c r="W244" s="322"/>
      <c r="X244" s="322"/>
      <c r="Y244" s="322"/>
      <c r="Z244" s="322"/>
      <c r="AA244" s="322"/>
      <c r="AB244" s="322"/>
      <c r="AC244" s="322"/>
    </row>
    <row r="245" spans="1:29" ht="12" customHeight="1" x14ac:dyDescent="0.25">
      <c r="A245" s="322"/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322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</row>
    <row r="246" spans="1:29" ht="12" customHeight="1" x14ac:dyDescent="0.25">
      <c r="A246" s="322"/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322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</row>
    <row r="247" spans="1:29" ht="12" customHeight="1" x14ac:dyDescent="0.25">
      <c r="A247" s="322"/>
      <c r="B247" s="322"/>
      <c r="C247" s="322"/>
      <c r="D247" s="322"/>
      <c r="E247" s="322"/>
      <c r="F247" s="322"/>
      <c r="G247" s="322"/>
      <c r="H247" s="322"/>
      <c r="I247" s="322"/>
      <c r="J247" s="322"/>
      <c r="K247" s="322"/>
      <c r="L247" s="322"/>
      <c r="M247" s="322"/>
      <c r="N247" s="322"/>
      <c r="O247" s="322"/>
      <c r="P247" s="322"/>
      <c r="Q247" s="322"/>
      <c r="R247" s="322"/>
      <c r="S247" s="322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22"/>
    </row>
    <row r="248" spans="1:29" ht="12" customHeight="1" x14ac:dyDescent="0.25">
      <c r="A248" s="322"/>
      <c r="B248" s="322"/>
      <c r="C248" s="322"/>
      <c r="D248" s="322"/>
      <c r="E248" s="322"/>
      <c r="F248" s="322"/>
      <c r="G248" s="322"/>
      <c r="H248" s="322"/>
      <c r="I248" s="322"/>
      <c r="J248" s="322"/>
      <c r="K248" s="322"/>
      <c r="L248" s="322"/>
      <c r="M248" s="322"/>
      <c r="N248" s="322"/>
      <c r="O248" s="322"/>
      <c r="P248" s="322"/>
      <c r="Q248" s="322"/>
      <c r="R248" s="322"/>
      <c r="S248" s="322"/>
      <c r="T248" s="322"/>
      <c r="U248" s="322"/>
      <c r="V248" s="322"/>
      <c r="W248" s="322"/>
      <c r="X248" s="322"/>
      <c r="Y248" s="322"/>
      <c r="Z248" s="322"/>
      <c r="AA248" s="322"/>
      <c r="AB248" s="322"/>
      <c r="AC248" s="322"/>
    </row>
    <row r="249" spans="1:29" ht="12" customHeight="1" x14ac:dyDescent="0.25">
      <c r="A249" s="322"/>
      <c r="B249" s="322"/>
      <c r="C249" s="322"/>
      <c r="D249" s="322"/>
      <c r="E249" s="322"/>
      <c r="F249" s="322"/>
      <c r="G249" s="322"/>
      <c r="H249" s="322"/>
      <c r="I249" s="322"/>
      <c r="J249" s="322"/>
      <c r="K249" s="322"/>
      <c r="L249" s="322"/>
      <c r="M249" s="322"/>
      <c r="N249" s="322"/>
      <c r="O249" s="322"/>
      <c r="P249" s="322"/>
      <c r="Q249" s="322"/>
      <c r="R249" s="322"/>
      <c r="S249" s="322"/>
      <c r="T249" s="322"/>
      <c r="U249" s="322"/>
      <c r="V249" s="322"/>
      <c r="W249" s="322"/>
      <c r="X249" s="322"/>
      <c r="Y249" s="322"/>
      <c r="Z249" s="322"/>
      <c r="AA249" s="322"/>
      <c r="AB249" s="322"/>
      <c r="AC249" s="322"/>
    </row>
    <row r="250" spans="1:29" ht="12" customHeight="1" x14ac:dyDescent="0.25">
      <c r="A250" s="322"/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32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</row>
    <row r="251" spans="1:29" ht="12" customHeight="1" x14ac:dyDescent="0.25">
      <c r="A251" s="322"/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32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</row>
    <row r="252" spans="1:29" ht="12" customHeight="1" x14ac:dyDescent="0.25">
      <c r="A252" s="322"/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322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</row>
    <row r="253" spans="1:29" ht="12" customHeight="1" x14ac:dyDescent="0.25">
      <c r="A253" s="322"/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322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</row>
    <row r="254" spans="1:29" ht="12" customHeight="1" x14ac:dyDescent="0.25">
      <c r="A254" s="322"/>
      <c r="B254" s="322"/>
      <c r="C254" s="322"/>
      <c r="D254" s="322"/>
      <c r="E254" s="322"/>
      <c r="F254" s="322"/>
      <c r="G254" s="322"/>
      <c r="H254" s="322"/>
      <c r="I254" s="322"/>
      <c r="J254" s="322"/>
      <c r="K254" s="322"/>
      <c r="L254" s="322"/>
      <c r="M254" s="322"/>
      <c r="N254" s="322"/>
      <c r="O254" s="322"/>
      <c r="P254" s="322"/>
      <c r="Q254" s="322"/>
      <c r="R254" s="322"/>
      <c r="S254" s="322"/>
      <c r="T254" s="322"/>
      <c r="U254" s="322"/>
      <c r="V254" s="322"/>
      <c r="W254" s="322"/>
      <c r="X254" s="322"/>
      <c r="Y254" s="322"/>
      <c r="Z254" s="322"/>
      <c r="AA254" s="322"/>
      <c r="AB254" s="322"/>
      <c r="AC254" s="322"/>
    </row>
    <row r="255" spans="1:29" ht="12" customHeight="1" x14ac:dyDescent="0.25">
      <c r="A255" s="322"/>
      <c r="B255" s="322"/>
      <c r="C255" s="322"/>
      <c r="D255" s="322"/>
      <c r="E255" s="322"/>
      <c r="F255" s="322"/>
      <c r="G255" s="322"/>
      <c r="H255" s="322"/>
      <c r="I255" s="322"/>
      <c r="J255" s="322"/>
      <c r="K255" s="322"/>
      <c r="L255" s="322"/>
      <c r="M255" s="322"/>
      <c r="N255" s="322"/>
      <c r="O255" s="322"/>
      <c r="P255" s="322"/>
      <c r="Q255" s="322"/>
      <c r="R255" s="322"/>
      <c r="S255" s="322"/>
      <c r="T255" s="322"/>
      <c r="U255" s="322"/>
      <c r="V255" s="322"/>
      <c r="W255" s="322"/>
      <c r="X255" s="322"/>
      <c r="Y255" s="322"/>
      <c r="Z255" s="322"/>
      <c r="AA255" s="322"/>
      <c r="AB255" s="322"/>
      <c r="AC255" s="322"/>
    </row>
    <row r="256" spans="1:29" ht="12" customHeight="1" x14ac:dyDescent="0.25">
      <c r="A256" s="322"/>
      <c r="B256" s="322"/>
      <c r="C256" s="322"/>
      <c r="D256" s="322"/>
      <c r="E256" s="322"/>
      <c r="F256" s="322"/>
      <c r="G256" s="322"/>
      <c r="H256" s="322"/>
      <c r="I256" s="322"/>
      <c r="J256" s="322"/>
      <c r="K256" s="322"/>
      <c r="L256" s="322"/>
      <c r="M256" s="322"/>
      <c r="N256" s="322"/>
      <c r="O256" s="322"/>
      <c r="P256" s="322"/>
      <c r="Q256" s="322"/>
      <c r="R256" s="322"/>
      <c r="S256" s="322"/>
      <c r="T256" s="322"/>
      <c r="U256" s="322"/>
      <c r="V256" s="322"/>
      <c r="W256" s="322"/>
      <c r="X256" s="322"/>
      <c r="Y256" s="322"/>
      <c r="Z256" s="322"/>
      <c r="AA256" s="322"/>
      <c r="AB256" s="322"/>
      <c r="AC256" s="322"/>
    </row>
    <row r="257" spans="1:29" ht="12" customHeight="1" x14ac:dyDescent="0.25">
      <c r="A257" s="322"/>
      <c r="B257" s="322"/>
      <c r="C257" s="322"/>
      <c r="D257" s="322"/>
      <c r="E257" s="322"/>
      <c r="F257" s="322"/>
      <c r="G257" s="322"/>
      <c r="H257" s="322"/>
      <c r="I257" s="322"/>
      <c r="J257" s="322"/>
      <c r="K257" s="322"/>
      <c r="L257" s="322"/>
      <c r="M257" s="322"/>
      <c r="N257" s="322"/>
      <c r="O257" s="322"/>
      <c r="P257" s="322"/>
      <c r="Q257" s="322"/>
      <c r="R257" s="322"/>
      <c r="S257" s="322"/>
      <c r="T257" s="322"/>
      <c r="U257" s="322"/>
      <c r="V257" s="322"/>
      <c r="W257" s="322"/>
      <c r="X257" s="322"/>
      <c r="Y257" s="322"/>
      <c r="Z257" s="322"/>
      <c r="AA257" s="322"/>
      <c r="AB257" s="322"/>
      <c r="AC257" s="322"/>
    </row>
    <row r="258" spans="1:29" ht="12" customHeight="1" x14ac:dyDescent="0.25">
      <c r="A258" s="322"/>
      <c r="B258" s="322"/>
      <c r="C258" s="322"/>
      <c r="D258" s="322"/>
      <c r="E258" s="322"/>
      <c r="F258" s="322"/>
      <c r="G258" s="322"/>
      <c r="H258" s="322"/>
      <c r="I258" s="322"/>
      <c r="J258" s="322"/>
      <c r="K258" s="322"/>
      <c r="L258" s="322"/>
      <c r="M258" s="322"/>
      <c r="N258" s="322"/>
      <c r="O258" s="322"/>
      <c r="P258" s="322"/>
      <c r="Q258" s="322"/>
      <c r="R258" s="322"/>
      <c r="S258" s="322"/>
      <c r="T258" s="322"/>
      <c r="U258" s="322"/>
      <c r="V258" s="322"/>
      <c r="W258" s="322"/>
      <c r="X258" s="322"/>
      <c r="Y258" s="322"/>
      <c r="Z258" s="322"/>
      <c r="AA258" s="322"/>
      <c r="AB258" s="322"/>
      <c r="AC258" s="322"/>
    </row>
    <row r="259" spans="1:29" ht="12" customHeight="1" x14ac:dyDescent="0.25">
      <c r="A259" s="322"/>
      <c r="B259" s="322"/>
      <c r="C259" s="322"/>
      <c r="D259" s="322"/>
      <c r="E259" s="322"/>
      <c r="F259" s="322"/>
      <c r="G259" s="322"/>
      <c r="H259" s="322"/>
      <c r="I259" s="322"/>
      <c r="J259" s="322"/>
      <c r="K259" s="322"/>
      <c r="L259" s="322"/>
      <c r="M259" s="322"/>
      <c r="N259" s="322"/>
      <c r="O259" s="322"/>
      <c r="P259" s="322"/>
      <c r="Q259" s="322"/>
      <c r="R259" s="322"/>
      <c r="S259" s="322"/>
      <c r="T259" s="322"/>
      <c r="U259" s="322"/>
      <c r="V259" s="322"/>
      <c r="W259" s="322"/>
      <c r="X259" s="322"/>
      <c r="Y259" s="322"/>
      <c r="Z259" s="322"/>
      <c r="AA259" s="322"/>
      <c r="AB259" s="322"/>
      <c r="AC259" s="322"/>
    </row>
    <row r="260" spans="1:29" ht="12" customHeight="1" x14ac:dyDescent="0.25">
      <c r="A260" s="322"/>
      <c r="B260" s="322"/>
      <c r="C260" s="322"/>
      <c r="D260" s="322"/>
      <c r="E260" s="322"/>
      <c r="F260" s="322"/>
      <c r="G260" s="322"/>
      <c r="H260" s="322"/>
      <c r="I260" s="322"/>
      <c r="J260" s="322"/>
      <c r="K260" s="322"/>
      <c r="L260" s="322"/>
      <c r="M260" s="322"/>
      <c r="N260" s="322"/>
      <c r="O260" s="322"/>
      <c r="P260" s="322"/>
      <c r="Q260" s="322"/>
      <c r="R260" s="322"/>
      <c r="S260" s="322"/>
      <c r="T260" s="322"/>
      <c r="U260" s="322"/>
      <c r="V260" s="322"/>
      <c r="W260" s="322"/>
      <c r="X260" s="322"/>
      <c r="Y260" s="322"/>
      <c r="Z260" s="322"/>
      <c r="AA260" s="322"/>
      <c r="AB260" s="322"/>
      <c r="AC260" s="322"/>
    </row>
    <row r="261" spans="1:29" ht="12" customHeight="1" x14ac:dyDescent="0.25">
      <c r="A261" s="322"/>
      <c r="B261" s="322"/>
      <c r="C261" s="322"/>
      <c r="D261" s="322"/>
      <c r="E261" s="322"/>
      <c r="F261" s="322"/>
      <c r="G261" s="322"/>
      <c r="H261" s="322"/>
      <c r="I261" s="322"/>
      <c r="J261" s="322"/>
      <c r="K261" s="322"/>
      <c r="L261" s="322"/>
      <c r="M261" s="322"/>
      <c r="N261" s="322"/>
      <c r="O261" s="322"/>
      <c r="P261" s="322"/>
      <c r="Q261" s="322"/>
      <c r="R261" s="322"/>
      <c r="S261" s="322"/>
      <c r="T261" s="322"/>
      <c r="U261" s="322"/>
      <c r="V261" s="322"/>
      <c r="W261" s="322"/>
      <c r="X261" s="322"/>
      <c r="Y261" s="322"/>
      <c r="Z261" s="322"/>
      <c r="AA261" s="322"/>
      <c r="AB261" s="322"/>
      <c r="AC261" s="322"/>
    </row>
    <row r="262" spans="1:29" ht="12" customHeight="1" x14ac:dyDescent="0.25">
      <c r="A262" s="322"/>
      <c r="B262" s="322"/>
      <c r="C262" s="322"/>
      <c r="D262" s="322"/>
      <c r="E262" s="322"/>
      <c r="F262" s="322"/>
      <c r="G262" s="322"/>
      <c r="H262" s="322"/>
      <c r="I262" s="322"/>
      <c r="J262" s="322"/>
      <c r="K262" s="322"/>
      <c r="L262" s="322"/>
      <c r="M262" s="322"/>
      <c r="N262" s="322"/>
      <c r="O262" s="322"/>
      <c r="P262" s="322"/>
      <c r="Q262" s="322"/>
      <c r="R262" s="322"/>
      <c r="S262" s="322"/>
      <c r="T262" s="322"/>
      <c r="U262" s="322"/>
      <c r="V262" s="322"/>
      <c r="W262" s="322"/>
      <c r="X262" s="322"/>
      <c r="Y262" s="322"/>
      <c r="Z262" s="322"/>
      <c r="AA262" s="322"/>
      <c r="AB262" s="322"/>
      <c r="AC262" s="322"/>
    </row>
    <row r="263" spans="1:29" ht="12" customHeight="1" x14ac:dyDescent="0.25">
      <c r="A263" s="322"/>
      <c r="B263" s="322"/>
      <c r="C263" s="322"/>
      <c r="D263" s="322"/>
      <c r="E263" s="322"/>
      <c r="F263" s="322"/>
      <c r="G263" s="322"/>
      <c r="H263" s="322"/>
      <c r="I263" s="322"/>
      <c r="J263" s="322"/>
      <c r="K263" s="322"/>
      <c r="L263" s="322"/>
      <c r="M263" s="322"/>
      <c r="N263" s="322"/>
      <c r="O263" s="322"/>
      <c r="P263" s="322"/>
      <c r="Q263" s="322"/>
      <c r="R263" s="322"/>
      <c r="S263" s="322"/>
      <c r="T263" s="322"/>
      <c r="U263" s="322"/>
      <c r="V263" s="322"/>
      <c r="W263" s="322"/>
      <c r="X263" s="322"/>
      <c r="Y263" s="322"/>
      <c r="Z263" s="322"/>
      <c r="AA263" s="322"/>
      <c r="AB263" s="322"/>
      <c r="AC263" s="322"/>
    </row>
    <row r="264" spans="1:29" ht="12" customHeight="1" x14ac:dyDescent="0.25">
      <c r="A264" s="322"/>
      <c r="B264" s="322"/>
      <c r="C264" s="322"/>
      <c r="D264" s="322"/>
      <c r="E264" s="322"/>
      <c r="F264" s="322"/>
      <c r="G264" s="322"/>
      <c r="H264" s="322"/>
      <c r="I264" s="322"/>
      <c r="J264" s="322"/>
      <c r="K264" s="322"/>
      <c r="L264" s="322"/>
      <c r="M264" s="322"/>
      <c r="N264" s="322"/>
      <c r="O264" s="322"/>
      <c r="P264" s="322"/>
      <c r="Q264" s="322"/>
      <c r="R264" s="322"/>
      <c r="S264" s="322"/>
      <c r="T264" s="322"/>
      <c r="U264" s="322"/>
      <c r="V264" s="322"/>
      <c r="W264" s="322"/>
      <c r="X264" s="322"/>
      <c r="Y264" s="322"/>
      <c r="Z264" s="322"/>
      <c r="AA264" s="322"/>
      <c r="AB264" s="322"/>
      <c r="AC264" s="322"/>
    </row>
    <row r="265" spans="1:29" ht="12" customHeight="1" x14ac:dyDescent="0.25">
      <c r="A265" s="322"/>
      <c r="B265" s="322"/>
      <c r="C265" s="322"/>
      <c r="D265" s="322"/>
      <c r="E265" s="322"/>
      <c r="F265" s="322"/>
      <c r="G265" s="322"/>
      <c r="H265" s="322"/>
      <c r="I265" s="322"/>
      <c r="J265" s="322"/>
      <c r="K265" s="322"/>
      <c r="L265" s="322"/>
      <c r="M265" s="322"/>
      <c r="N265" s="322"/>
      <c r="O265" s="322"/>
      <c r="P265" s="322"/>
      <c r="Q265" s="322"/>
      <c r="R265" s="322"/>
      <c r="S265" s="322"/>
      <c r="T265" s="322"/>
      <c r="U265" s="322"/>
      <c r="V265" s="322"/>
      <c r="W265" s="322"/>
      <c r="X265" s="322"/>
      <c r="Y265" s="322"/>
      <c r="Z265" s="322"/>
      <c r="AA265" s="322"/>
      <c r="AB265" s="322"/>
      <c r="AC265" s="322"/>
    </row>
    <row r="266" spans="1:29" ht="12" customHeight="1" x14ac:dyDescent="0.25">
      <c r="A266" s="322"/>
      <c r="B266" s="322"/>
      <c r="C266" s="322"/>
      <c r="D266" s="322"/>
      <c r="E266" s="322"/>
      <c r="F266" s="322"/>
      <c r="G266" s="322"/>
      <c r="H266" s="322"/>
      <c r="I266" s="322"/>
      <c r="J266" s="322"/>
      <c r="K266" s="322"/>
      <c r="L266" s="322"/>
      <c r="M266" s="322"/>
      <c r="N266" s="322"/>
      <c r="O266" s="322"/>
      <c r="P266" s="322"/>
      <c r="Q266" s="322"/>
      <c r="R266" s="322"/>
      <c r="S266" s="322"/>
      <c r="T266" s="322"/>
      <c r="U266" s="322"/>
      <c r="V266" s="322"/>
      <c r="W266" s="322"/>
      <c r="X266" s="322"/>
      <c r="Y266" s="322"/>
      <c r="Z266" s="322"/>
      <c r="AA266" s="322"/>
      <c r="AB266" s="322"/>
      <c r="AC266" s="322"/>
    </row>
    <row r="267" spans="1:29" ht="12" customHeight="1" x14ac:dyDescent="0.25">
      <c r="A267" s="322"/>
      <c r="B267" s="322"/>
      <c r="C267" s="322"/>
      <c r="D267" s="322"/>
      <c r="E267" s="322"/>
      <c r="F267" s="322"/>
      <c r="G267" s="322"/>
      <c r="H267" s="322"/>
      <c r="I267" s="322"/>
      <c r="J267" s="322"/>
      <c r="K267" s="322"/>
      <c r="L267" s="322"/>
      <c r="M267" s="322"/>
      <c r="N267" s="322"/>
      <c r="O267" s="322"/>
      <c r="P267" s="322"/>
      <c r="Q267" s="322"/>
      <c r="R267" s="322"/>
      <c r="S267" s="322"/>
      <c r="T267" s="322"/>
      <c r="U267" s="322"/>
      <c r="V267" s="322"/>
      <c r="W267" s="322"/>
      <c r="X267" s="322"/>
      <c r="Y267" s="322"/>
      <c r="Z267" s="322"/>
      <c r="AA267" s="322"/>
      <c r="AB267" s="322"/>
      <c r="AC267" s="322"/>
    </row>
    <row r="268" spans="1:29" ht="12" customHeight="1" x14ac:dyDescent="0.25">
      <c r="A268" s="322"/>
      <c r="B268" s="322"/>
      <c r="C268" s="322"/>
      <c r="D268" s="322"/>
      <c r="E268" s="322"/>
      <c r="F268" s="322"/>
      <c r="G268" s="322"/>
      <c r="H268" s="322"/>
      <c r="I268" s="322"/>
      <c r="J268" s="322"/>
      <c r="K268" s="322"/>
      <c r="L268" s="322"/>
      <c r="M268" s="322"/>
      <c r="N268" s="322"/>
      <c r="O268" s="322"/>
      <c r="P268" s="322"/>
      <c r="Q268" s="322"/>
      <c r="R268" s="322"/>
      <c r="S268" s="322"/>
      <c r="T268" s="322"/>
      <c r="U268" s="322"/>
      <c r="V268" s="322"/>
      <c r="W268" s="322"/>
      <c r="X268" s="322"/>
      <c r="Y268" s="322"/>
      <c r="Z268" s="322"/>
      <c r="AA268" s="322"/>
      <c r="AB268" s="322"/>
      <c r="AC268" s="322"/>
    </row>
    <row r="269" spans="1:29" ht="12" customHeight="1" x14ac:dyDescent="0.25">
      <c r="A269" s="322"/>
      <c r="B269" s="322"/>
      <c r="C269" s="322"/>
      <c r="D269" s="322"/>
      <c r="E269" s="322"/>
      <c r="F269" s="322"/>
      <c r="G269" s="322"/>
      <c r="H269" s="322"/>
      <c r="I269" s="322"/>
      <c r="J269" s="322"/>
      <c r="K269" s="322"/>
      <c r="L269" s="322"/>
      <c r="M269" s="322"/>
      <c r="N269" s="322"/>
      <c r="O269" s="322"/>
      <c r="P269" s="322"/>
      <c r="Q269" s="322"/>
      <c r="R269" s="322"/>
      <c r="S269" s="322"/>
      <c r="T269" s="322"/>
      <c r="U269" s="322"/>
      <c r="V269" s="322"/>
      <c r="W269" s="322"/>
      <c r="X269" s="322"/>
      <c r="Y269" s="322"/>
      <c r="Z269" s="322"/>
      <c r="AA269" s="322"/>
      <c r="AB269" s="322"/>
      <c r="AC269" s="322"/>
    </row>
    <row r="270" spans="1:29" ht="12" customHeight="1" x14ac:dyDescent="0.25">
      <c r="A270" s="322"/>
      <c r="B270" s="322"/>
      <c r="C270" s="322"/>
      <c r="D270" s="322"/>
      <c r="E270" s="322"/>
      <c r="F270" s="322"/>
      <c r="G270" s="322"/>
      <c r="H270" s="322"/>
      <c r="I270" s="322"/>
      <c r="J270" s="322"/>
      <c r="K270" s="322"/>
      <c r="L270" s="322"/>
      <c r="M270" s="322"/>
      <c r="N270" s="322"/>
      <c r="O270" s="322"/>
      <c r="P270" s="322"/>
      <c r="Q270" s="322"/>
      <c r="R270" s="322"/>
      <c r="S270" s="322"/>
      <c r="T270" s="322"/>
      <c r="U270" s="322"/>
      <c r="V270" s="322"/>
      <c r="W270" s="322"/>
      <c r="X270" s="322"/>
      <c r="Y270" s="322"/>
      <c r="Z270" s="322"/>
      <c r="AA270" s="322"/>
      <c r="AB270" s="322"/>
      <c r="AC270" s="322"/>
    </row>
    <row r="271" spans="1:29" ht="12" customHeight="1" x14ac:dyDescent="0.25">
      <c r="A271" s="322"/>
      <c r="B271" s="322"/>
      <c r="C271" s="322"/>
      <c r="D271" s="322"/>
      <c r="E271" s="322"/>
      <c r="F271" s="322"/>
      <c r="G271" s="322"/>
      <c r="H271" s="322"/>
      <c r="I271" s="322"/>
      <c r="J271" s="322"/>
      <c r="K271" s="322"/>
      <c r="L271" s="322"/>
      <c r="M271" s="322"/>
      <c r="N271" s="322"/>
      <c r="O271" s="322"/>
      <c r="P271" s="322"/>
      <c r="Q271" s="322"/>
      <c r="R271" s="322"/>
      <c r="S271" s="322"/>
      <c r="T271" s="322"/>
      <c r="U271" s="322"/>
      <c r="V271" s="322"/>
      <c r="W271" s="322"/>
      <c r="X271" s="322"/>
      <c r="Y271" s="322"/>
      <c r="Z271" s="322"/>
      <c r="AA271" s="322"/>
      <c r="AB271" s="322"/>
      <c r="AC271" s="322"/>
    </row>
    <row r="272" spans="1:29" ht="12" customHeight="1" x14ac:dyDescent="0.25">
      <c r="A272" s="322"/>
      <c r="B272" s="322"/>
      <c r="C272" s="322"/>
      <c r="D272" s="322"/>
      <c r="E272" s="322"/>
      <c r="F272" s="322"/>
      <c r="G272" s="322"/>
      <c r="H272" s="322"/>
      <c r="I272" s="322"/>
      <c r="J272" s="322"/>
      <c r="K272" s="322"/>
      <c r="L272" s="322"/>
      <c r="M272" s="322"/>
      <c r="N272" s="322"/>
      <c r="O272" s="322"/>
      <c r="P272" s="322"/>
      <c r="Q272" s="322"/>
      <c r="R272" s="322"/>
      <c r="S272" s="322"/>
      <c r="T272" s="322"/>
      <c r="U272" s="322"/>
      <c r="V272" s="322"/>
      <c r="W272" s="322"/>
      <c r="X272" s="322"/>
      <c r="Y272" s="322"/>
      <c r="Z272" s="322"/>
      <c r="AA272" s="322"/>
      <c r="AB272" s="322"/>
      <c r="AC272" s="322"/>
    </row>
    <row r="273" spans="1:29" ht="12" customHeight="1" x14ac:dyDescent="0.25">
      <c r="A273" s="322"/>
      <c r="B273" s="322"/>
      <c r="C273" s="322"/>
      <c r="D273" s="322"/>
      <c r="E273" s="322"/>
      <c r="F273" s="322"/>
      <c r="G273" s="322"/>
      <c r="H273" s="322"/>
      <c r="I273" s="322"/>
      <c r="J273" s="322"/>
      <c r="K273" s="322"/>
      <c r="L273" s="322"/>
      <c r="M273" s="322"/>
      <c r="N273" s="322"/>
      <c r="O273" s="322"/>
      <c r="P273" s="322"/>
      <c r="Q273" s="322"/>
      <c r="R273" s="322"/>
      <c r="S273" s="322"/>
      <c r="T273" s="322"/>
      <c r="U273" s="322"/>
      <c r="V273" s="322"/>
      <c r="W273" s="322"/>
      <c r="X273" s="322"/>
      <c r="Y273" s="322"/>
      <c r="Z273" s="322"/>
      <c r="AA273" s="322"/>
      <c r="AB273" s="322"/>
      <c r="AC273" s="322"/>
    </row>
    <row r="274" spans="1:29" ht="12" customHeight="1" x14ac:dyDescent="0.25">
      <c r="A274" s="322"/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322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</row>
    <row r="275" spans="1:29" ht="12" customHeight="1" x14ac:dyDescent="0.25">
      <c r="A275" s="322"/>
      <c r="B275" s="322"/>
      <c r="C275" s="322"/>
      <c r="D275" s="322"/>
      <c r="E275" s="322"/>
      <c r="F275" s="322"/>
      <c r="G275" s="322"/>
      <c r="H275" s="322"/>
      <c r="I275" s="322"/>
      <c r="J275" s="322"/>
      <c r="K275" s="322"/>
      <c r="L275" s="322"/>
      <c r="M275" s="322"/>
      <c r="N275" s="322"/>
      <c r="O275" s="322"/>
      <c r="P275" s="322"/>
      <c r="Q275" s="322"/>
      <c r="R275" s="322"/>
      <c r="S275" s="322"/>
      <c r="T275" s="322"/>
      <c r="U275" s="322"/>
      <c r="V275" s="322"/>
      <c r="W275" s="322"/>
      <c r="X275" s="322"/>
      <c r="Y275" s="322"/>
      <c r="Z275" s="322"/>
      <c r="AA275" s="322"/>
      <c r="AB275" s="322"/>
      <c r="AC275" s="322"/>
    </row>
    <row r="276" spans="1:29" ht="12" customHeight="1" x14ac:dyDescent="0.25">
      <c r="A276" s="322"/>
      <c r="B276" s="322"/>
      <c r="C276" s="322"/>
      <c r="D276" s="322"/>
      <c r="E276" s="322"/>
      <c r="F276" s="322"/>
      <c r="G276" s="322"/>
      <c r="H276" s="322"/>
      <c r="I276" s="322"/>
      <c r="J276" s="322"/>
      <c r="K276" s="322"/>
      <c r="L276" s="322"/>
      <c r="M276" s="322"/>
      <c r="N276" s="322"/>
      <c r="O276" s="322"/>
      <c r="P276" s="322"/>
      <c r="Q276" s="322"/>
      <c r="R276" s="322"/>
      <c r="S276" s="322"/>
      <c r="T276" s="322"/>
      <c r="U276" s="322"/>
      <c r="V276" s="322"/>
      <c r="W276" s="322"/>
      <c r="X276" s="322"/>
      <c r="Y276" s="322"/>
      <c r="Z276" s="322"/>
      <c r="AA276" s="322"/>
      <c r="AB276" s="322"/>
      <c r="AC276" s="322"/>
    </row>
    <row r="277" spans="1:29" ht="12" customHeight="1" x14ac:dyDescent="0.25">
      <c r="A277" s="322"/>
      <c r="B277" s="322"/>
      <c r="C277" s="322"/>
      <c r="D277" s="322"/>
      <c r="E277" s="322"/>
      <c r="F277" s="322"/>
      <c r="G277" s="322"/>
      <c r="H277" s="322"/>
      <c r="I277" s="322"/>
      <c r="J277" s="322"/>
      <c r="K277" s="322"/>
      <c r="L277" s="322"/>
      <c r="M277" s="322"/>
      <c r="N277" s="322"/>
      <c r="O277" s="322"/>
      <c r="P277" s="322"/>
      <c r="Q277" s="322"/>
      <c r="R277" s="322"/>
      <c r="S277" s="322"/>
      <c r="T277" s="322"/>
      <c r="U277" s="322"/>
      <c r="V277" s="322"/>
      <c r="W277" s="322"/>
      <c r="X277" s="322"/>
      <c r="Y277" s="322"/>
      <c r="Z277" s="322"/>
      <c r="AA277" s="322"/>
      <c r="AB277" s="322"/>
      <c r="AC277" s="322"/>
    </row>
    <row r="278" spans="1:29" ht="12" customHeight="1" x14ac:dyDescent="0.25">
      <c r="A278" s="322"/>
      <c r="B278" s="322"/>
      <c r="C278" s="322"/>
      <c r="D278" s="322"/>
      <c r="E278" s="322"/>
      <c r="F278" s="322"/>
      <c r="G278" s="322"/>
      <c r="H278" s="322"/>
      <c r="I278" s="322"/>
      <c r="J278" s="322"/>
      <c r="K278" s="322"/>
      <c r="L278" s="322"/>
      <c r="M278" s="322"/>
      <c r="N278" s="322"/>
      <c r="O278" s="322"/>
      <c r="P278" s="322"/>
      <c r="Q278" s="322"/>
      <c r="R278" s="322"/>
      <c r="S278" s="322"/>
      <c r="T278" s="322"/>
      <c r="U278" s="322"/>
      <c r="V278" s="322"/>
      <c r="W278" s="322"/>
      <c r="X278" s="322"/>
      <c r="Y278" s="322"/>
      <c r="Z278" s="322"/>
      <c r="AA278" s="322"/>
      <c r="AB278" s="322"/>
      <c r="AC278" s="322"/>
    </row>
    <row r="279" spans="1:29" ht="12" customHeight="1" x14ac:dyDescent="0.25">
      <c r="A279" s="322"/>
      <c r="B279" s="322"/>
      <c r="C279" s="322"/>
      <c r="D279" s="322"/>
      <c r="E279" s="322"/>
      <c r="F279" s="322"/>
      <c r="G279" s="322"/>
      <c r="H279" s="322"/>
      <c r="I279" s="322"/>
      <c r="J279" s="322"/>
      <c r="K279" s="322"/>
      <c r="L279" s="322"/>
      <c r="M279" s="322"/>
      <c r="N279" s="322"/>
      <c r="O279" s="322"/>
      <c r="P279" s="322"/>
      <c r="Q279" s="322"/>
      <c r="R279" s="322"/>
      <c r="S279" s="322"/>
      <c r="T279" s="322"/>
      <c r="U279" s="322"/>
      <c r="V279" s="322"/>
      <c r="W279" s="322"/>
      <c r="X279" s="322"/>
      <c r="Y279" s="322"/>
      <c r="Z279" s="322"/>
      <c r="AA279" s="322"/>
      <c r="AB279" s="322"/>
      <c r="AC279" s="322"/>
    </row>
    <row r="280" spans="1:29" ht="12" customHeight="1" x14ac:dyDescent="0.25">
      <c r="A280" s="322"/>
      <c r="B280" s="322"/>
      <c r="C280" s="322"/>
      <c r="D280" s="322"/>
      <c r="E280" s="322"/>
      <c r="F280" s="322"/>
      <c r="G280" s="322"/>
      <c r="H280" s="322"/>
      <c r="I280" s="322"/>
      <c r="J280" s="322"/>
      <c r="K280" s="322"/>
      <c r="L280" s="322"/>
      <c r="M280" s="322"/>
      <c r="N280" s="322"/>
      <c r="O280" s="322"/>
      <c r="P280" s="322"/>
      <c r="Q280" s="322"/>
      <c r="R280" s="322"/>
      <c r="S280" s="322"/>
      <c r="T280" s="322"/>
      <c r="U280" s="322"/>
      <c r="V280" s="322"/>
      <c r="W280" s="322"/>
      <c r="X280" s="322"/>
      <c r="Y280" s="322"/>
      <c r="Z280" s="322"/>
      <c r="AA280" s="322"/>
      <c r="AB280" s="322"/>
      <c r="AC280" s="322"/>
    </row>
    <row r="281" spans="1:29" ht="12" customHeight="1" x14ac:dyDescent="0.25">
      <c r="A281" s="322"/>
      <c r="B281" s="322"/>
      <c r="C281" s="322"/>
      <c r="D281" s="322"/>
      <c r="E281" s="322"/>
      <c r="F281" s="322"/>
      <c r="G281" s="322"/>
      <c r="H281" s="322"/>
      <c r="I281" s="322"/>
      <c r="J281" s="322"/>
      <c r="K281" s="322"/>
      <c r="L281" s="322"/>
      <c r="M281" s="322"/>
      <c r="N281" s="322"/>
      <c r="O281" s="322"/>
      <c r="P281" s="322"/>
      <c r="Q281" s="322"/>
      <c r="R281" s="322"/>
      <c r="S281" s="322"/>
      <c r="T281" s="322"/>
      <c r="U281" s="322"/>
      <c r="V281" s="322"/>
      <c r="W281" s="322"/>
      <c r="X281" s="322"/>
      <c r="Y281" s="322"/>
      <c r="Z281" s="322"/>
      <c r="AA281" s="322"/>
      <c r="AB281" s="322"/>
      <c r="AC281" s="322"/>
    </row>
    <row r="282" spans="1:29" ht="12" customHeight="1" x14ac:dyDescent="0.25">
      <c r="A282" s="322"/>
      <c r="B282" s="322"/>
      <c r="C282" s="322"/>
      <c r="D282" s="322"/>
      <c r="E282" s="322"/>
      <c r="F282" s="322"/>
      <c r="G282" s="322"/>
      <c r="H282" s="322"/>
      <c r="I282" s="322"/>
      <c r="J282" s="322"/>
      <c r="K282" s="322"/>
      <c r="L282" s="322"/>
      <c r="M282" s="322"/>
      <c r="N282" s="322"/>
      <c r="O282" s="322"/>
      <c r="P282" s="322"/>
      <c r="Q282" s="322"/>
      <c r="R282" s="322"/>
      <c r="S282" s="322"/>
      <c r="T282" s="322"/>
      <c r="U282" s="322"/>
      <c r="V282" s="322"/>
      <c r="W282" s="322"/>
      <c r="X282" s="322"/>
      <c r="Y282" s="322"/>
      <c r="Z282" s="322"/>
      <c r="AA282" s="322"/>
      <c r="AB282" s="322"/>
      <c r="AC282" s="322"/>
    </row>
    <row r="283" spans="1:29" ht="12" customHeight="1" x14ac:dyDescent="0.25">
      <c r="A283" s="322"/>
      <c r="B283" s="322"/>
      <c r="C283" s="322"/>
      <c r="D283" s="322"/>
      <c r="E283" s="322"/>
      <c r="F283" s="322"/>
      <c r="G283" s="322"/>
      <c r="H283" s="322"/>
      <c r="I283" s="322"/>
      <c r="J283" s="322"/>
      <c r="K283" s="322"/>
      <c r="L283" s="322"/>
      <c r="M283" s="322"/>
      <c r="N283" s="322"/>
      <c r="O283" s="322"/>
      <c r="P283" s="322"/>
      <c r="Q283" s="322"/>
      <c r="R283" s="322"/>
      <c r="S283" s="322"/>
      <c r="T283" s="322"/>
      <c r="U283" s="322"/>
      <c r="V283" s="322"/>
      <c r="W283" s="322"/>
      <c r="X283" s="322"/>
      <c r="Y283" s="322"/>
      <c r="Z283" s="322"/>
      <c r="AA283" s="322"/>
      <c r="AB283" s="322"/>
      <c r="AC283" s="322"/>
    </row>
    <row r="284" spans="1:29" ht="12" customHeight="1" x14ac:dyDescent="0.25">
      <c r="A284" s="322"/>
      <c r="B284" s="322"/>
      <c r="C284" s="322"/>
      <c r="D284" s="322"/>
      <c r="E284" s="322"/>
      <c r="F284" s="322"/>
      <c r="G284" s="322"/>
      <c r="H284" s="322"/>
      <c r="I284" s="322"/>
      <c r="J284" s="322"/>
      <c r="K284" s="322"/>
      <c r="L284" s="322"/>
      <c r="M284" s="322"/>
      <c r="N284" s="322"/>
      <c r="O284" s="322"/>
      <c r="P284" s="322"/>
      <c r="Q284" s="322"/>
      <c r="R284" s="322"/>
      <c r="S284" s="322"/>
      <c r="T284" s="322"/>
      <c r="U284" s="322"/>
      <c r="V284" s="322"/>
      <c r="W284" s="322"/>
      <c r="X284" s="322"/>
      <c r="Y284" s="322"/>
      <c r="Z284" s="322"/>
      <c r="AA284" s="322"/>
      <c r="AB284" s="322"/>
      <c r="AC284" s="322"/>
    </row>
    <row r="285" spans="1:29" ht="12" customHeight="1" x14ac:dyDescent="0.25">
      <c r="A285" s="322"/>
      <c r="B285" s="322"/>
      <c r="C285" s="322"/>
      <c r="D285" s="322"/>
      <c r="E285" s="322"/>
      <c r="F285" s="322"/>
      <c r="G285" s="322"/>
      <c r="H285" s="322"/>
      <c r="I285" s="322"/>
      <c r="J285" s="322"/>
      <c r="K285" s="322"/>
      <c r="L285" s="322"/>
      <c r="M285" s="322"/>
      <c r="N285" s="322"/>
      <c r="O285" s="322"/>
      <c r="P285" s="322"/>
      <c r="Q285" s="322"/>
      <c r="R285" s="322"/>
      <c r="S285" s="322"/>
      <c r="T285" s="322"/>
      <c r="U285" s="322"/>
      <c r="V285" s="322"/>
      <c r="W285" s="322"/>
      <c r="X285" s="322"/>
      <c r="Y285" s="322"/>
      <c r="Z285" s="322"/>
      <c r="AA285" s="322"/>
      <c r="AB285" s="322"/>
      <c r="AC285" s="322"/>
    </row>
    <row r="286" spans="1:29" ht="12" customHeight="1" x14ac:dyDescent="0.25">
      <c r="A286" s="322"/>
      <c r="B286" s="322"/>
      <c r="C286" s="322"/>
      <c r="D286" s="322"/>
      <c r="E286" s="322"/>
      <c r="F286" s="322"/>
      <c r="G286" s="322"/>
      <c r="H286" s="322"/>
      <c r="I286" s="322"/>
      <c r="J286" s="322"/>
      <c r="K286" s="322"/>
      <c r="L286" s="322"/>
      <c r="M286" s="322"/>
      <c r="N286" s="322"/>
      <c r="O286" s="322"/>
      <c r="P286" s="322"/>
      <c r="Q286" s="322"/>
      <c r="R286" s="322"/>
      <c r="S286" s="322"/>
      <c r="T286" s="322"/>
      <c r="U286" s="322"/>
      <c r="V286" s="322"/>
      <c r="W286" s="322"/>
      <c r="X286" s="322"/>
      <c r="Y286" s="322"/>
      <c r="Z286" s="322"/>
      <c r="AA286" s="322"/>
      <c r="AB286" s="322"/>
      <c r="AC286" s="322"/>
    </row>
    <row r="287" spans="1:29" ht="12" customHeight="1" x14ac:dyDescent="0.25">
      <c r="A287" s="322"/>
      <c r="B287" s="322"/>
      <c r="C287" s="322"/>
      <c r="D287" s="322"/>
      <c r="E287" s="322"/>
      <c r="F287" s="322"/>
      <c r="G287" s="322"/>
      <c r="H287" s="322"/>
      <c r="I287" s="322"/>
      <c r="J287" s="322"/>
      <c r="K287" s="322"/>
      <c r="L287" s="322"/>
      <c r="M287" s="322"/>
      <c r="N287" s="322"/>
      <c r="O287" s="322"/>
      <c r="P287" s="322"/>
      <c r="Q287" s="322"/>
      <c r="R287" s="322"/>
      <c r="S287" s="322"/>
      <c r="T287" s="322"/>
      <c r="U287" s="322"/>
      <c r="V287" s="322"/>
      <c r="W287" s="322"/>
      <c r="X287" s="322"/>
      <c r="Y287" s="322"/>
      <c r="Z287" s="322"/>
      <c r="AA287" s="322"/>
      <c r="AB287" s="322"/>
      <c r="AC287" s="322"/>
    </row>
    <row r="288" spans="1:29" ht="12" customHeight="1" x14ac:dyDescent="0.25">
      <c r="A288" s="322"/>
      <c r="B288" s="322"/>
      <c r="C288" s="322"/>
      <c r="D288" s="322"/>
      <c r="E288" s="322"/>
      <c r="F288" s="322"/>
      <c r="G288" s="322"/>
      <c r="H288" s="322"/>
      <c r="I288" s="322"/>
      <c r="J288" s="322"/>
      <c r="K288" s="322"/>
      <c r="L288" s="322"/>
      <c r="M288" s="322"/>
      <c r="N288" s="322"/>
      <c r="O288" s="322"/>
      <c r="P288" s="322"/>
      <c r="Q288" s="322"/>
      <c r="R288" s="322"/>
      <c r="S288" s="322"/>
      <c r="T288" s="322"/>
      <c r="U288" s="322"/>
      <c r="V288" s="322"/>
      <c r="W288" s="322"/>
      <c r="X288" s="322"/>
      <c r="Y288" s="322"/>
      <c r="Z288" s="322"/>
      <c r="AA288" s="322"/>
      <c r="AB288" s="322"/>
      <c r="AC288" s="322"/>
    </row>
    <row r="289" spans="1:29" ht="12" customHeight="1" x14ac:dyDescent="0.25">
      <c r="A289" s="322"/>
      <c r="B289" s="322"/>
      <c r="C289" s="322"/>
      <c r="D289" s="322"/>
      <c r="E289" s="322"/>
      <c r="F289" s="322"/>
      <c r="G289" s="322"/>
      <c r="H289" s="322"/>
      <c r="I289" s="322"/>
      <c r="J289" s="322"/>
      <c r="K289" s="322"/>
      <c r="L289" s="322"/>
      <c r="M289" s="322"/>
      <c r="N289" s="322"/>
      <c r="O289" s="322"/>
      <c r="P289" s="322"/>
      <c r="Q289" s="322"/>
      <c r="R289" s="322"/>
      <c r="S289" s="322"/>
      <c r="T289" s="322"/>
      <c r="U289" s="322"/>
      <c r="V289" s="322"/>
      <c r="W289" s="322"/>
      <c r="X289" s="322"/>
      <c r="Y289" s="322"/>
      <c r="Z289" s="322"/>
      <c r="AA289" s="322"/>
      <c r="AB289" s="322"/>
      <c r="AC289" s="322"/>
    </row>
    <row r="290" spans="1:29" ht="12" customHeight="1" x14ac:dyDescent="0.25">
      <c r="A290" s="322"/>
      <c r="B290" s="322"/>
      <c r="C290" s="322"/>
      <c r="D290" s="322"/>
      <c r="E290" s="322"/>
      <c r="F290" s="322"/>
      <c r="G290" s="322"/>
      <c r="H290" s="322"/>
      <c r="I290" s="322"/>
      <c r="J290" s="322"/>
      <c r="K290" s="322"/>
      <c r="L290" s="322"/>
      <c r="M290" s="322"/>
      <c r="N290" s="322"/>
      <c r="O290" s="322"/>
      <c r="P290" s="322"/>
      <c r="Q290" s="322"/>
      <c r="R290" s="322"/>
      <c r="S290" s="322"/>
      <c r="T290" s="322"/>
      <c r="U290" s="322"/>
      <c r="V290" s="322"/>
      <c r="W290" s="322"/>
      <c r="X290" s="322"/>
      <c r="Y290" s="322"/>
      <c r="Z290" s="322"/>
      <c r="AA290" s="322"/>
      <c r="AB290" s="322"/>
      <c r="AC290" s="322"/>
    </row>
    <row r="291" spans="1:29" ht="12" customHeight="1" x14ac:dyDescent="0.25">
      <c r="A291" s="322"/>
      <c r="B291" s="322"/>
      <c r="C291" s="322"/>
      <c r="D291" s="322"/>
      <c r="E291" s="322"/>
      <c r="F291" s="322"/>
      <c r="G291" s="322"/>
      <c r="H291" s="322"/>
      <c r="I291" s="322"/>
      <c r="J291" s="322"/>
      <c r="K291" s="322"/>
      <c r="L291" s="322"/>
      <c r="M291" s="322"/>
      <c r="N291" s="322"/>
      <c r="O291" s="322"/>
      <c r="P291" s="322"/>
      <c r="Q291" s="322"/>
      <c r="R291" s="322"/>
      <c r="S291" s="322"/>
      <c r="T291" s="322"/>
      <c r="U291" s="322"/>
      <c r="V291" s="322"/>
      <c r="W291" s="322"/>
      <c r="X291" s="322"/>
      <c r="Y291" s="322"/>
      <c r="Z291" s="322"/>
      <c r="AA291" s="322"/>
      <c r="AB291" s="322"/>
      <c r="AC291" s="322"/>
    </row>
    <row r="292" spans="1:29" ht="12" customHeight="1" x14ac:dyDescent="0.25">
      <c r="A292" s="322"/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</row>
    <row r="293" spans="1:29" ht="12" customHeight="1" x14ac:dyDescent="0.25">
      <c r="A293" s="322"/>
      <c r="B293" s="322"/>
      <c r="C293" s="322"/>
      <c r="D293" s="322"/>
      <c r="E293" s="322"/>
      <c r="F293" s="322"/>
      <c r="G293" s="322"/>
      <c r="H293" s="322"/>
      <c r="I293" s="322"/>
      <c r="J293" s="322"/>
      <c r="K293" s="322"/>
      <c r="L293" s="322"/>
      <c r="M293" s="322"/>
      <c r="N293" s="322"/>
      <c r="O293" s="322"/>
      <c r="P293" s="322"/>
      <c r="Q293" s="322"/>
      <c r="R293" s="322"/>
      <c r="S293" s="322"/>
      <c r="T293" s="322"/>
      <c r="U293" s="322"/>
      <c r="V293" s="322"/>
      <c r="W293" s="322"/>
      <c r="X293" s="322"/>
      <c r="Y293" s="322"/>
      <c r="Z293" s="322"/>
      <c r="AA293" s="322"/>
      <c r="AB293" s="322"/>
      <c r="AC293" s="322"/>
    </row>
    <row r="294" spans="1:29" ht="12" customHeight="1" x14ac:dyDescent="0.25">
      <c r="A294" s="322"/>
      <c r="B294" s="322"/>
      <c r="C294" s="322"/>
      <c r="D294" s="322"/>
      <c r="E294" s="322"/>
      <c r="F294" s="322"/>
      <c r="G294" s="322"/>
      <c r="H294" s="322"/>
      <c r="I294" s="322"/>
      <c r="J294" s="322"/>
      <c r="K294" s="322"/>
      <c r="L294" s="322"/>
      <c r="M294" s="322"/>
      <c r="N294" s="322"/>
      <c r="O294" s="322"/>
      <c r="P294" s="322"/>
      <c r="Q294" s="322"/>
      <c r="R294" s="322"/>
      <c r="S294" s="322"/>
      <c r="T294" s="322"/>
      <c r="U294" s="322"/>
      <c r="V294" s="322"/>
      <c r="W294" s="322"/>
      <c r="X294" s="322"/>
      <c r="Y294" s="322"/>
      <c r="Z294" s="322"/>
      <c r="AA294" s="322"/>
      <c r="AB294" s="322"/>
      <c r="AC294" s="322"/>
    </row>
    <row r="295" spans="1:29" ht="12" customHeight="1" x14ac:dyDescent="0.25">
      <c r="A295" s="322"/>
      <c r="B295" s="322"/>
      <c r="C295" s="322"/>
      <c r="D295" s="322"/>
      <c r="E295" s="322"/>
      <c r="F295" s="322"/>
      <c r="G295" s="322"/>
      <c r="H295" s="322"/>
      <c r="I295" s="322"/>
      <c r="J295" s="322"/>
      <c r="K295" s="322"/>
      <c r="L295" s="322"/>
      <c r="M295" s="322"/>
      <c r="N295" s="322"/>
      <c r="O295" s="322"/>
      <c r="P295" s="322"/>
      <c r="Q295" s="322"/>
      <c r="R295" s="322"/>
      <c r="S295" s="322"/>
      <c r="T295" s="322"/>
      <c r="U295" s="322"/>
      <c r="V295" s="322"/>
      <c r="W295" s="322"/>
      <c r="X295" s="322"/>
      <c r="Y295" s="322"/>
      <c r="Z295" s="322"/>
      <c r="AA295" s="322"/>
      <c r="AB295" s="322"/>
      <c r="AC295" s="322"/>
    </row>
    <row r="296" spans="1:29" ht="12" customHeight="1" x14ac:dyDescent="0.25">
      <c r="A296" s="322"/>
      <c r="B296" s="322"/>
      <c r="C296" s="322"/>
      <c r="D296" s="322"/>
      <c r="E296" s="322"/>
      <c r="F296" s="322"/>
      <c r="G296" s="322"/>
      <c r="H296" s="322"/>
      <c r="I296" s="322"/>
      <c r="J296" s="322"/>
      <c r="K296" s="322"/>
      <c r="L296" s="322"/>
      <c r="M296" s="322"/>
      <c r="N296" s="322"/>
      <c r="O296" s="322"/>
      <c r="P296" s="322"/>
      <c r="Q296" s="322"/>
      <c r="R296" s="322"/>
      <c r="S296" s="322"/>
      <c r="T296" s="322"/>
      <c r="U296" s="322"/>
      <c r="V296" s="322"/>
      <c r="W296" s="322"/>
      <c r="X296" s="322"/>
      <c r="Y296" s="322"/>
      <c r="Z296" s="322"/>
      <c r="AA296" s="322"/>
      <c r="AB296" s="322"/>
      <c r="AC296" s="322"/>
    </row>
    <row r="297" spans="1:29" ht="12" customHeight="1" x14ac:dyDescent="0.25">
      <c r="A297" s="322"/>
      <c r="B297" s="322"/>
      <c r="C297" s="322"/>
      <c r="D297" s="322"/>
      <c r="E297" s="322"/>
      <c r="F297" s="322"/>
      <c r="G297" s="322"/>
      <c r="H297" s="322"/>
      <c r="I297" s="322"/>
      <c r="J297" s="322"/>
      <c r="K297" s="322"/>
      <c r="L297" s="322"/>
      <c r="M297" s="322"/>
      <c r="N297" s="322"/>
      <c r="O297" s="322"/>
      <c r="P297" s="322"/>
      <c r="Q297" s="322"/>
      <c r="R297" s="322"/>
      <c r="S297" s="322"/>
      <c r="T297" s="322"/>
      <c r="U297" s="322"/>
      <c r="V297" s="322"/>
      <c r="W297" s="322"/>
      <c r="X297" s="322"/>
      <c r="Y297" s="322"/>
      <c r="Z297" s="322"/>
      <c r="AA297" s="322"/>
      <c r="AB297" s="322"/>
      <c r="AC297" s="322"/>
    </row>
    <row r="298" spans="1:29" ht="12" customHeight="1" x14ac:dyDescent="0.25">
      <c r="A298" s="322"/>
      <c r="B298" s="322"/>
      <c r="C298" s="322"/>
      <c r="D298" s="322"/>
      <c r="E298" s="322"/>
      <c r="F298" s="322"/>
      <c r="G298" s="322"/>
      <c r="H298" s="322"/>
      <c r="I298" s="322"/>
      <c r="J298" s="322"/>
      <c r="K298" s="322"/>
      <c r="L298" s="322"/>
      <c r="M298" s="322"/>
      <c r="N298" s="322"/>
      <c r="O298" s="322"/>
      <c r="P298" s="322"/>
      <c r="Q298" s="322"/>
      <c r="R298" s="322"/>
      <c r="S298" s="322"/>
      <c r="T298" s="322"/>
      <c r="U298" s="322"/>
      <c r="V298" s="322"/>
      <c r="W298" s="322"/>
      <c r="X298" s="322"/>
      <c r="Y298" s="322"/>
      <c r="Z298" s="322"/>
      <c r="AA298" s="322"/>
      <c r="AB298" s="322"/>
      <c r="AC298" s="322"/>
    </row>
    <row r="299" spans="1:29" ht="12" customHeight="1" x14ac:dyDescent="0.25">
      <c r="A299" s="322"/>
      <c r="B299" s="322"/>
      <c r="C299" s="322"/>
      <c r="D299" s="322"/>
      <c r="E299" s="322"/>
      <c r="F299" s="322"/>
      <c r="G299" s="322"/>
      <c r="H299" s="322"/>
      <c r="I299" s="322"/>
      <c r="J299" s="322"/>
      <c r="K299" s="322"/>
      <c r="L299" s="322"/>
      <c r="M299" s="322"/>
      <c r="N299" s="322"/>
      <c r="O299" s="322"/>
      <c r="P299" s="322"/>
      <c r="Q299" s="322"/>
      <c r="R299" s="322"/>
      <c r="S299" s="322"/>
      <c r="T299" s="322"/>
      <c r="U299" s="322"/>
      <c r="V299" s="322"/>
      <c r="W299" s="322"/>
      <c r="X299" s="322"/>
      <c r="Y299" s="322"/>
      <c r="Z299" s="322"/>
      <c r="AA299" s="322"/>
      <c r="AB299" s="322"/>
      <c r="AC299" s="322"/>
    </row>
    <row r="300" spans="1:29" ht="12" customHeight="1" x14ac:dyDescent="0.25">
      <c r="A300" s="322"/>
      <c r="B300" s="322"/>
      <c r="C300" s="322"/>
      <c r="D300" s="322"/>
      <c r="E300" s="322"/>
      <c r="F300" s="322"/>
      <c r="G300" s="322"/>
      <c r="H300" s="322"/>
      <c r="I300" s="322"/>
      <c r="J300" s="322"/>
      <c r="K300" s="322"/>
      <c r="L300" s="322"/>
      <c r="M300" s="322"/>
      <c r="N300" s="322"/>
      <c r="O300" s="322"/>
      <c r="P300" s="322"/>
      <c r="Q300" s="322"/>
      <c r="R300" s="322"/>
      <c r="S300" s="322"/>
      <c r="T300" s="322"/>
      <c r="U300" s="322"/>
      <c r="V300" s="322"/>
      <c r="W300" s="322"/>
      <c r="X300" s="322"/>
      <c r="Y300" s="322"/>
      <c r="Z300" s="322"/>
      <c r="AA300" s="322"/>
      <c r="AB300" s="322"/>
      <c r="AC300" s="322"/>
    </row>
    <row r="301" spans="1:29" ht="12" customHeight="1" x14ac:dyDescent="0.25">
      <c r="A301" s="322"/>
      <c r="B301" s="322"/>
      <c r="C301" s="322"/>
      <c r="D301" s="322"/>
      <c r="E301" s="322"/>
      <c r="F301" s="322"/>
      <c r="G301" s="322"/>
      <c r="H301" s="322"/>
      <c r="I301" s="322"/>
      <c r="J301" s="322"/>
      <c r="K301" s="322"/>
      <c r="L301" s="322"/>
      <c r="M301" s="322"/>
      <c r="N301" s="322"/>
      <c r="O301" s="322"/>
      <c r="P301" s="322"/>
      <c r="Q301" s="322"/>
      <c r="R301" s="322"/>
      <c r="S301" s="322"/>
      <c r="T301" s="322"/>
      <c r="U301" s="322"/>
      <c r="V301" s="322"/>
      <c r="W301" s="322"/>
      <c r="X301" s="322"/>
      <c r="Y301" s="322"/>
      <c r="Z301" s="322"/>
      <c r="AA301" s="322"/>
      <c r="AB301" s="322"/>
      <c r="AC301" s="322"/>
    </row>
    <row r="302" spans="1:29" ht="12" customHeight="1" x14ac:dyDescent="0.25">
      <c r="A302" s="322"/>
      <c r="B302" s="322"/>
      <c r="C302" s="322"/>
      <c r="D302" s="322"/>
      <c r="E302" s="322"/>
      <c r="F302" s="322"/>
      <c r="G302" s="322"/>
      <c r="H302" s="322"/>
      <c r="I302" s="322"/>
      <c r="J302" s="322"/>
      <c r="K302" s="322"/>
      <c r="L302" s="322"/>
      <c r="M302" s="322"/>
      <c r="N302" s="322"/>
      <c r="O302" s="322"/>
      <c r="P302" s="322"/>
      <c r="Q302" s="322"/>
      <c r="R302" s="322"/>
      <c r="S302" s="322"/>
      <c r="T302" s="322"/>
      <c r="U302" s="322"/>
      <c r="V302" s="322"/>
      <c r="W302" s="322"/>
      <c r="X302" s="322"/>
      <c r="Y302" s="322"/>
      <c r="Z302" s="322"/>
      <c r="AA302" s="322"/>
      <c r="AB302" s="322"/>
      <c r="AC302" s="322"/>
    </row>
    <row r="303" spans="1:29" ht="12" customHeight="1" x14ac:dyDescent="0.25">
      <c r="A303" s="322"/>
      <c r="B303" s="322"/>
      <c r="C303" s="322"/>
      <c r="D303" s="322"/>
      <c r="E303" s="322"/>
      <c r="F303" s="322"/>
      <c r="G303" s="322"/>
      <c r="H303" s="322"/>
      <c r="I303" s="322"/>
      <c r="J303" s="322"/>
      <c r="K303" s="322"/>
      <c r="L303" s="322"/>
      <c r="M303" s="322"/>
      <c r="N303" s="322"/>
      <c r="O303" s="322"/>
      <c r="P303" s="322"/>
      <c r="Q303" s="322"/>
      <c r="R303" s="322"/>
      <c r="S303" s="322"/>
      <c r="T303" s="322"/>
      <c r="U303" s="322"/>
      <c r="V303" s="322"/>
      <c r="W303" s="322"/>
      <c r="X303" s="322"/>
      <c r="Y303" s="322"/>
      <c r="Z303" s="322"/>
      <c r="AA303" s="322"/>
      <c r="AB303" s="322"/>
      <c r="AC303" s="322"/>
    </row>
    <row r="304" spans="1:29" ht="12" customHeight="1" x14ac:dyDescent="0.25">
      <c r="A304" s="322"/>
      <c r="B304" s="322"/>
      <c r="C304" s="322"/>
      <c r="D304" s="322"/>
      <c r="E304" s="322"/>
      <c r="F304" s="322"/>
      <c r="G304" s="322"/>
      <c r="H304" s="322"/>
      <c r="I304" s="322"/>
      <c r="J304" s="322"/>
      <c r="K304" s="322"/>
      <c r="L304" s="322"/>
      <c r="M304" s="322"/>
      <c r="N304" s="322"/>
      <c r="O304" s="322"/>
      <c r="P304" s="322"/>
      <c r="Q304" s="322"/>
      <c r="R304" s="322"/>
      <c r="S304" s="322"/>
      <c r="T304" s="322"/>
      <c r="U304" s="322"/>
      <c r="V304" s="322"/>
      <c r="W304" s="322"/>
      <c r="X304" s="322"/>
      <c r="Y304" s="322"/>
      <c r="Z304" s="322"/>
      <c r="AA304" s="322"/>
      <c r="AB304" s="322"/>
      <c r="AC304" s="322"/>
    </row>
    <row r="305" spans="1:29" ht="12" customHeight="1" x14ac:dyDescent="0.25">
      <c r="A305" s="322"/>
      <c r="B305" s="322"/>
      <c r="C305" s="322"/>
      <c r="D305" s="322"/>
      <c r="E305" s="322"/>
      <c r="F305" s="322"/>
      <c r="G305" s="322"/>
      <c r="H305" s="322"/>
      <c r="I305" s="322"/>
      <c r="J305" s="322"/>
      <c r="K305" s="322"/>
      <c r="L305" s="322"/>
      <c r="M305" s="322"/>
      <c r="N305" s="322"/>
      <c r="O305" s="322"/>
      <c r="P305" s="322"/>
      <c r="Q305" s="322"/>
      <c r="R305" s="322"/>
      <c r="S305" s="322"/>
      <c r="T305" s="322"/>
      <c r="U305" s="322"/>
      <c r="V305" s="322"/>
      <c r="W305" s="322"/>
      <c r="X305" s="322"/>
      <c r="Y305" s="322"/>
      <c r="Z305" s="322"/>
      <c r="AA305" s="322"/>
      <c r="AB305" s="322"/>
      <c r="AC305" s="322"/>
    </row>
    <row r="306" spans="1:29" ht="12" customHeight="1" x14ac:dyDescent="0.25">
      <c r="A306" s="322"/>
      <c r="B306" s="322"/>
      <c r="C306" s="322"/>
      <c r="D306" s="322"/>
      <c r="E306" s="322"/>
      <c r="F306" s="322"/>
      <c r="G306" s="322"/>
      <c r="H306" s="322"/>
      <c r="I306" s="322"/>
      <c r="J306" s="322"/>
      <c r="K306" s="322"/>
      <c r="L306" s="322"/>
      <c r="M306" s="322"/>
      <c r="N306" s="322"/>
      <c r="O306" s="322"/>
      <c r="P306" s="322"/>
      <c r="Q306" s="322"/>
      <c r="R306" s="322"/>
      <c r="S306" s="322"/>
      <c r="T306" s="322"/>
      <c r="U306" s="322"/>
      <c r="V306" s="322"/>
      <c r="W306" s="322"/>
      <c r="X306" s="322"/>
      <c r="Y306" s="322"/>
      <c r="Z306" s="322"/>
      <c r="AA306" s="322"/>
      <c r="AB306" s="322"/>
      <c r="AC306" s="322"/>
    </row>
    <row r="307" spans="1:29" ht="12" customHeight="1" x14ac:dyDescent="0.25">
      <c r="A307" s="322"/>
      <c r="B307" s="322"/>
      <c r="C307" s="322"/>
      <c r="D307" s="322"/>
      <c r="E307" s="322"/>
      <c r="F307" s="322"/>
      <c r="G307" s="322"/>
      <c r="H307" s="322"/>
      <c r="I307" s="322"/>
      <c r="J307" s="322"/>
      <c r="K307" s="322"/>
      <c r="L307" s="322"/>
      <c r="M307" s="322"/>
      <c r="N307" s="322"/>
      <c r="O307" s="322"/>
      <c r="P307" s="322"/>
      <c r="Q307" s="322"/>
      <c r="R307" s="322"/>
      <c r="S307" s="322"/>
      <c r="T307" s="322"/>
      <c r="U307" s="322"/>
      <c r="V307" s="322"/>
      <c r="W307" s="322"/>
      <c r="X307" s="322"/>
      <c r="Y307" s="322"/>
      <c r="Z307" s="322"/>
      <c r="AA307" s="322"/>
      <c r="AB307" s="322"/>
      <c r="AC307" s="322"/>
    </row>
    <row r="308" spans="1:29" ht="12" customHeight="1" x14ac:dyDescent="0.25">
      <c r="A308" s="322"/>
      <c r="B308" s="322"/>
      <c r="C308" s="322"/>
      <c r="D308" s="322"/>
      <c r="E308" s="322"/>
      <c r="F308" s="322"/>
      <c r="G308" s="322"/>
      <c r="H308" s="322"/>
      <c r="I308" s="322"/>
      <c r="J308" s="322"/>
      <c r="K308" s="322"/>
      <c r="L308" s="322"/>
      <c r="M308" s="322"/>
      <c r="N308" s="322"/>
      <c r="O308" s="322"/>
      <c r="P308" s="322"/>
      <c r="Q308" s="322"/>
      <c r="R308" s="322"/>
      <c r="S308" s="322"/>
      <c r="T308" s="322"/>
      <c r="U308" s="322"/>
      <c r="V308" s="322"/>
      <c r="W308" s="322"/>
      <c r="X308" s="322"/>
      <c r="Y308" s="322"/>
      <c r="Z308" s="322"/>
      <c r="AA308" s="322"/>
      <c r="AB308" s="322"/>
      <c r="AC308" s="322"/>
    </row>
    <row r="309" spans="1:29" ht="12" customHeight="1" x14ac:dyDescent="0.25">
      <c r="A309" s="322"/>
      <c r="B309" s="322"/>
      <c r="C309" s="322"/>
      <c r="D309" s="322"/>
      <c r="E309" s="322"/>
      <c r="F309" s="322"/>
      <c r="G309" s="322"/>
      <c r="H309" s="322"/>
      <c r="I309" s="322"/>
      <c r="J309" s="322"/>
      <c r="K309" s="322"/>
      <c r="L309" s="322"/>
      <c r="M309" s="322"/>
      <c r="N309" s="322"/>
      <c r="O309" s="322"/>
      <c r="P309" s="322"/>
      <c r="Q309" s="322"/>
      <c r="R309" s="322"/>
      <c r="S309" s="322"/>
      <c r="T309" s="322"/>
      <c r="U309" s="322"/>
      <c r="V309" s="322"/>
      <c r="W309" s="322"/>
      <c r="X309" s="322"/>
      <c r="Y309" s="322"/>
      <c r="Z309" s="322"/>
      <c r="AA309" s="322"/>
      <c r="AB309" s="322"/>
      <c r="AC309" s="322"/>
    </row>
    <row r="310" spans="1:29" ht="12" customHeight="1" x14ac:dyDescent="0.25">
      <c r="A310" s="322"/>
      <c r="B310" s="322"/>
      <c r="C310" s="322"/>
      <c r="D310" s="322"/>
      <c r="E310" s="322"/>
      <c r="F310" s="322"/>
      <c r="G310" s="322"/>
      <c r="H310" s="322"/>
      <c r="I310" s="322"/>
      <c r="J310" s="322"/>
      <c r="K310" s="322"/>
      <c r="L310" s="322"/>
      <c r="M310" s="322"/>
      <c r="N310" s="322"/>
      <c r="O310" s="322"/>
      <c r="P310" s="322"/>
      <c r="Q310" s="322"/>
      <c r="R310" s="322"/>
      <c r="S310" s="322"/>
      <c r="T310" s="322"/>
      <c r="U310" s="322"/>
      <c r="V310" s="322"/>
      <c r="W310" s="322"/>
      <c r="X310" s="322"/>
      <c r="Y310" s="322"/>
      <c r="Z310" s="322"/>
      <c r="AA310" s="322"/>
      <c r="AB310" s="322"/>
      <c r="AC310" s="322"/>
    </row>
    <row r="311" spans="1:29" ht="12" customHeight="1" x14ac:dyDescent="0.25">
      <c r="A311" s="322"/>
      <c r="B311" s="322"/>
      <c r="C311" s="322"/>
      <c r="D311" s="322"/>
      <c r="E311" s="322"/>
      <c r="F311" s="322"/>
      <c r="G311" s="322"/>
      <c r="H311" s="322"/>
      <c r="I311" s="322"/>
      <c r="J311" s="322"/>
      <c r="K311" s="322"/>
      <c r="L311" s="322"/>
      <c r="M311" s="322"/>
      <c r="N311" s="322"/>
      <c r="O311" s="322"/>
      <c r="P311" s="322"/>
      <c r="Q311" s="322"/>
      <c r="R311" s="322"/>
      <c r="S311" s="322"/>
      <c r="T311" s="322"/>
      <c r="U311" s="322"/>
      <c r="V311" s="322"/>
      <c r="W311" s="322"/>
      <c r="X311" s="322"/>
      <c r="Y311" s="322"/>
      <c r="Z311" s="322"/>
      <c r="AA311" s="322"/>
      <c r="AB311" s="322"/>
      <c r="AC311" s="322"/>
    </row>
    <row r="312" spans="1:29" ht="12" customHeight="1" x14ac:dyDescent="0.25">
      <c r="A312" s="322"/>
      <c r="B312" s="322"/>
      <c r="C312" s="322"/>
      <c r="D312" s="322"/>
      <c r="E312" s="322"/>
      <c r="F312" s="322"/>
      <c r="G312" s="322"/>
      <c r="H312" s="322"/>
      <c r="I312" s="322"/>
      <c r="J312" s="322"/>
      <c r="K312" s="322"/>
      <c r="L312" s="322"/>
      <c r="M312" s="322"/>
      <c r="N312" s="322"/>
      <c r="O312" s="322"/>
      <c r="P312" s="322"/>
      <c r="Q312" s="322"/>
      <c r="R312" s="322"/>
      <c r="S312" s="322"/>
      <c r="T312" s="322"/>
      <c r="U312" s="322"/>
      <c r="V312" s="322"/>
      <c r="W312" s="322"/>
      <c r="X312" s="322"/>
      <c r="Y312" s="322"/>
      <c r="Z312" s="322"/>
      <c r="AA312" s="322"/>
      <c r="AB312" s="322"/>
      <c r="AC312" s="322"/>
    </row>
    <row r="313" spans="1:29" ht="12" customHeight="1" x14ac:dyDescent="0.25">
      <c r="A313" s="322"/>
      <c r="B313" s="322"/>
      <c r="C313" s="322"/>
      <c r="D313" s="322"/>
      <c r="E313" s="322"/>
      <c r="F313" s="322"/>
      <c r="G313" s="322"/>
      <c r="H313" s="322"/>
      <c r="I313" s="322"/>
      <c r="J313" s="322"/>
      <c r="K313" s="322"/>
      <c r="L313" s="322"/>
      <c r="M313" s="322"/>
      <c r="N313" s="322"/>
      <c r="O313" s="322"/>
      <c r="P313" s="322"/>
      <c r="Q313" s="322"/>
      <c r="R313" s="322"/>
      <c r="S313" s="322"/>
      <c r="T313" s="322"/>
      <c r="U313" s="322"/>
      <c r="V313" s="322"/>
      <c r="W313" s="322"/>
      <c r="X313" s="322"/>
      <c r="Y313" s="322"/>
      <c r="Z313" s="322"/>
      <c r="AA313" s="322"/>
      <c r="AB313" s="322"/>
      <c r="AC313" s="322"/>
    </row>
    <row r="314" spans="1:29" ht="12" customHeight="1" x14ac:dyDescent="0.25">
      <c r="A314" s="322"/>
      <c r="B314" s="322"/>
      <c r="C314" s="322"/>
      <c r="D314" s="322"/>
      <c r="E314" s="322"/>
      <c r="F314" s="322"/>
      <c r="G314" s="322"/>
      <c r="H314" s="322"/>
      <c r="I314" s="322"/>
      <c r="J314" s="322"/>
      <c r="K314" s="322"/>
      <c r="L314" s="322"/>
      <c r="M314" s="322"/>
      <c r="N314" s="322"/>
      <c r="O314" s="322"/>
      <c r="P314" s="322"/>
      <c r="Q314" s="322"/>
      <c r="R314" s="322"/>
      <c r="S314" s="322"/>
      <c r="T314" s="322"/>
      <c r="U314" s="322"/>
      <c r="V314" s="322"/>
      <c r="W314" s="322"/>
      <c r="X314" s="322"/>
      <c r="Y314" s="322"/>
      <c r="Z314" s="322"/>
      <c r="AA314" s="322"/>
      <c r="AB314" s="322"/>
      <c r="AC314" s="322"/>
    </row>
    <row r="315" spans="1:29" ht="12" customHeight="1" x14ac:dyDescent="0.25">
      <c r="A315" s="322"/>
      <c r="B315" s="322"/>
      <c r="C315" s="322"/>
      <c r="D315" s="322"/>
      <c r="E315" s="322"/>
      <c r="F315" s="322"/>
      <c r="G315" s="322"/>
      <c r="H315" s="322"/>
      <c r="I315" s="322"/>
      <c r="J315" s="322"/>
      <c r="K315" s="322"/>
      <c r="L315" s="322"/>
      <c r="M315" s="322"/>
      <c r="N315" s="322"/>
      <c r="O315" s="322"/>
      <c r="P315" s="322"/>
      <c r="Q315" s="322"/>
      <c r="R315" s="322"/>
      <c r="S315" s="322"/>
      <c r="T315" s="322"/>
      <c r="U315" s="322"/>
      <c r="V315" s="322"/>
      <c r="W315" s="322"/>
      <c r="X315" s="322"/>
      <c r="Y315" s="322"/>
      <c r="Z315" s="322"/>
      <c r="AA315" s="322"/>
      <c r="AB315" s="322"/>
      <c r="AC315" s="322"/>
    </row>
    <row r="316" spans="1:29" ht="12" customHeight="1" x14ac:dyDescent="0.25">
      <c r="A316" s="322"/>
      <c r="B316" s="322"/>
      <c r="C316" s="322"/>
      <c r="D316" s="322"/>
      <c r="E316" s="322"/>
      <c r="F316" s="322"/>
      <c r="G316" s="322"/>
      <c r="H316" s="322"/>
      <c r="I316" s="322"/>
      <c r="J316" s="322"/>
      <c r="K316" s="322"/>
      <c r="L316" s="322"/>
      <c r="M316" s="322"/>
      <c r="N316" s="322"/>
      <c r="O316" s="322"/>
      <c r="P316" s="322"/>
      <c r="Q316" s="322"/>
      <c r="R316" s="322"/>
      <c r="S316" s="322"/>
      <c r="T316" s="322"/>
      <c r="U316" s="322"/>
      <c r="V316" s="322"/>
      <c r="W316" s="322"/>
      <c r="X316" s="322"/>
      <c r="Y316" s="322"/>
      <c r="Z316" s="322"/>
      <c r="AA316" s="322"/>
      <c r="AB316" s="322"/>
      <c r="AC316" s="322"/>
    </row>
    <row r="317" spans="1:29" ht="12" customHeight="1" x14ac:dyDescent="0.25">
      <c r="A317" s="322"/>
      <c r="B317" s="322"/>
      <c r="C317" s="322"/>
      <c r="D317" s="322"/>
      <c r="E317" s="322"/>
      <c r="F317" s="322"/>
      <c r="G317" s="322"/>
      <c r="H317" s="322"/>
      <c r="I317" s="322"/>
      <c r="J317" s="322"/>
      <c r="K317" s="322"/>
      <c r="L317" s="322"/>
      <c r="M317" s="322"/>
      <c r="N317" s="322"/>
      <c r="O317" s="322"/>
      <c r="P317" s="322"/>
      <c r="Q317" s="322"/>
      <c r="R317" s="322"/>
      <c r="S317" s="322"/>
      <c r="T317" s="322"/>
      <c r="U317" s="322"/>
      <c r="V317" s="322"/>
      <c r="W317" s="322"/>
      <c r="X317" s="322"/>
      <c r="Y317" s="322"/>
      <c r="Z317" s="322"/>
      <c r="AA317" s="322"/>
      <c r="AB317" s="322"/>
      <c r="AC317" s="322"/>
    </row>
    <row r="318" spans="1:29" ht="12" customHeight="1" x14ac:dyDescent="0.25">
      <c r="A318" s="322"/>
      <c r="B318" s="322"/>
      <c r="C318" s="322"/>
      <c r="D318" s="322"/>
      <c r="E318" s="322"/>
      <c r="F318" s="322"/>
      <c r="G318" s="322"/>
      <c r="H318" s="322"/>
      <c r="I318" s="322"/>
      <c r="J318" s="322"/>
      <c r="K318" s="322"/>
      <c r="L318" s="322"/>
      <c r="M318" s="322"/>
      <c r="N318" s="322"/>
      <c r="O318" s="322"/>
      <c r="P318" s="322"/>
      <c r="Q318" s="322"/>
      <c r="R318" s="322"/>
      <c r="S318" s="322"/>
      <c r="T318" s="322"/>
      <c r="U318" s="322"/>
      <c r="V318" s="322"/>
      <c r="W318" s="322"/>
      <c r="X318" s="322"/>
      <c r="Y318" s="322"/>
      <c r="Z318" s="322"/>
      <c r="AA318" s="322"/>
      <c r="AB318" s="322"/>
      <c r="AC318" s="322"/>
    </row>
    <row r="319" spans="1:29" ht="12" customHeight="1" x14ac:dyDescent="0.25">
      <c r="A319" s="322"/>
      <c r="B319" s="322"/>
      <c r="C319" s="322"/>
      <c r="D319" s="322"/>
      <c r="E319" s="322"/>
      <c r="F319" s="322"/>
      <c r="G319" s="322"/>
      <c r="H319" s="322"/>
      <c r="I319" s="322"/>
      <c r="J319" s="322"/>
      <c r="K319" s="322"/>
      <c r="L319" s="322"/>
      <c r="M319" s="322"/>
      <c r="N319" s="322"/>
      <c r="O319" s="322"/>
      <c r="P319" s="322"/>
      <c r="Q319" s="322"/>
      <c r="R319" s="322"/>
      <c r="S319" s="322"/>
      <c r="T319" s="322"/>
      <c r="U319" s="322"/>
      <c r="V319" s="322"/>
      <c r="W319" s="322"/>
      <c r="X319" s="322"/>
      <c r="Y319" s="322"/>
      <c r="Z319" s="322"/>
      <c r="AA319" s="322"/>
      <c r="AB319" s="322"/>
      <c r="AC319" s="322"/>
    </row>
    <row r="320" spans="1:29" ht="12" customHeight="1" x14ac:dyDescent="0.25">
      <c r="A320" s="322"/>
      <c r="B320" s="322"/>
      <c r="C320" s="322"/>
      <c r="D320" s="322"/>
      <c r="E320" s="322"/>
      <c r="F320" s="322"/>
      <c r="G320" s="322"/>
      <c r="H320" s="322"/>
      <c r="I320" s="322"/>
      <c r="J320" s="322"/>
      <c r="K320" s="322"/>
      <c r="L320" s="322"/>
      <c r="M320" s="322"/>
      <c r="N320" s="322"/>
      <c r="O320" s="322"/>
      <c r="P320" s="322"/>
      <c r="Q320" s="322"/>
      <c r="R320" s="322"/>
      <c r="S320" s="322"/>
      <c r="T320" s="322"/>
      <c r="U320" s="322"/>
      <c r="V320" s="322"/>
      <c r="W320" s="322"/>
      <c r="X320" s="322"/>
      <c r="Y320" s="322"/>
      <c r="Z320" s="322"/>
      <c r="AA320" s="322"/>
      <c r="AB320" s="322"/>
      <c r="AC320" s="322"/>
    </row>
    <row r="321" spans="1:29" ht="12" customHeight="1" x14ac:dyDescent="0.25">
      <c r="A321" s="322"/>
      <c r="B321" s="322"/>
      <c r="C321" s="322"/>
      <c r="D321" s="322"/>
      <c r="E321" s="322"/>
      <c r="F321" s="322"/>
      <c r="G321" s="322"/>
      <c r="H321" s="322"/>
      <c r="I321" s="322"/>
      <c r="J321" s="322"/>
      <c r="K321" s="322"/>
      <c r="L321" s="322"/>
      <c r="M321" s="322"/>
      <c r="N321" s="322"/>
      <c r="O321" s="322"/>
      <c r="P321" s="322"/>
      <c r="Q321" s="322"/>
      <c r="R321" s="322"/>
      <c r="S321" s="322"/>
      <c r="T321" s="322"/>
      <c r="U321" s="322"/>
      <c r="V321" s="322"/>
      <c r="W321" s="322"/>
      <c r="X321" s="322"/>
      <c r="Y321" s="322"/>
      <c r="Z321" s="322"/>
      <c r="AA321" s="322"/>
      <c r="AB321" s="322"/>
      <c r="AC321" s="322"/>
    </row>
    <row r="322" spans="1:29" ht="12" customHeight="1" x14ac:dyDescent="0.25">
      <c r="A322" s="322"/>
      <c r="B322" s="322"/>
      <c r="C322" s="322"/>
      <c r="D322" s="322"/>
      <c r="E322" s="322"/>
      <c r="F322" s="322"/>
      <c r="G322" s="322"/>
      <c r="H322" s="322"/>
      <c r="I322" s="322"/>
      <c r="J322" s="322"/>
      <c r="K322" s="322"/>
      <c r="L322" s="322"/>
      <c r="M322" s="322"/>
      <c r="N322" s="322"/>
      <c r="O322" s="322"/>
      <c r="P322" s="322"/>
      <c r="Q322" s="322"/>
      <c r="R322" s="322"/>
      <c r="S322" s="322"/>
      <c r="T322" s="322"/>
      <c r="U322" s="322"/>
      <c r="V322" s="322"/>
      <c r="W322" s="322"/>
      <c r="X322" s="322"/>
      <c r="Y322" s="322"/>
      <c r="Z322" s="322"/>
      <c r="AA322" s="322"/>
      <c r="AB322" s="322"/>
      <c r="AC322" s="322"/>
    </row>
    <row r="323" spans="1:29" ht="12" customHeight="1" x14ac:dyDescent="0.25">
      <c r="A323" s="322"/>
      <c r="B323" s="322"/>
      <c r="C323" s="322"/>
      <c r="D323" s="322"/>
      <c r="E323" s="322"/>
      <c r="F323" s="322"/>
      <c r="G323" s="322"/>
      <c r="H323" s="322"/>
      <c r="I323" s="322"/>
      <c r="J323" s="322"/>
      <c r="K323" s="322"/>
      <c r="L323" s="322"/>
      <c r="M323" s="322"/>
      <c r="N323" s="322"/>
      <c r="O323" s="322"/>
      <c r="P323" s="322"/>
      <c r="Q323" s="322"/>
      <c r="R323" s="322"/>
      <c r="S323" s="322"/>
      <c r="T323" s="322"/>
      <c r="U323" s="322"/>
      <c r="V323" s="322"/>
      <c r="W323" s="322"/>
      <c r="X323" s="322"/>
      <c r="Y323" s="322"/>
      <c r="Z323" s="322"/>
      <c r="AA323" s="322"/>
      <c r="AB323" s="322"/>
      <c r="AC323" s="322"/>
    </row>
    <row r="324" spans="1:29" ht="12" customHeight="1" x14ac:dyDescent="0.25">
      <c r="A324" s="322"/>
      <c r="B324" s="322"/>
      <c r="C324" s="322"/>
      <c r="D324" s="322"/>
      <c r="E324" s="322"/>
      <c r="F324" s="322"/>
      <c r="G324" s="322"/>
      <c r="H324" s="322"/>
      <c r="I324" s="322"/>
      <c r="J324" s="322"/>
      <c r="K324" s="322"/>
      <c r="L324" s="322"/>
      <c r="M324" s="322"/>
      <c r="N324" s="322"/>
      <c r="O324" s="322"/>
      <c r="P324" s="322"/>
      <c r="Q324" s="322"/>
      <c r="R324" s="322"/>
      <c r="S324" s="322"/>
      <c r="T324" s="322"/>
      <c r="U324" s="322"/>
      <c r="V324" s="322"/>
      <c r="W324" s="322"/>
      <c r="X324" s="322"/>
      <c r="Y324" s="322"/>
      <c r="Z324" s="322"/>
      <c r="AA324" s="322"/>
      <c r="AB324" s="322"/>
      <c r="AC324" s="322"/>
    </row>
    <row r="325" spans="1:29" ht="12" customHeight="1" x14ac:dyDescent="0.25">
      <c r="A325" s="322"/>
      <c r="B325" s="322"/>
      <c r="C325" s="322"/>
      <c r="D325" s="322"/>
      <c r="E325" s="322"/>
      <c r="F325" s="322"/>
      <c r="G325" s="322"/>
      <c r="H325" s="322"/>
      <c r="I325" s="322"/>
      <c r="J325" s="322"/>
      <c r="K325" s="322"/>
      <c r="L325" s="322"/>
      <c r="M325" s="322"/>
      <c r="N325" s="322"/>
      <c r="O325" s="322"/>
      <c r="P325" s="322"/>
      <c r="Q325" s="322"/>
      <c r="R325" s="322"/>
      <c r="S325" s="322"/>
      <c r="T325" s="322"/>
      <c r="U325" s="322"/>
      <c r="V325" s="322"/>
      <c r="W325" s="322"/>
      <c r="X325" s="322"/>
      <c r="Y325" s="322"/>
      <c r="Z325" s="322"/>
      <c r="AA325" s="322"/>
      <c r="AB325" s="322"/>
      <c r="AC325" s="322"/>
    </row>
    <row r="326" spans="1:29" ht="12" customHeight="1" x14ac:dyDescent="0.25">
      <c r="A326" s="322"/>
      <c r="B326" s="322"/>
      <c r="C326" s="322"/>
      <c r="D326" s="322"/>
      <c r="E326" s="322"/>
      <c r="F326" s="322"/>
      <c r="G326" s="322"/>
      <c r="H326" s="322"/>
      <c r="I326" s="322"/>
      <c r="J326" s="322"/>
      <c r="K326" s="322"/>
      <c r="L326" s="322"/>
      <c r="M326" s="322"/>
      <c r="N326" s="322"/>
      <c r="O326" s="322"/>
      <c r="P326" s="322"/>
      <c r="Q326" s="322"/>
      <c r="R326" s="322"/>
      <c r="S326" s="322"/>
      <c r="T326" s="322"/>
      <c r="U326" s="322"/>
      <c r="V326" s="322"/>
      <c r="W326" s="322"/>
      <c r="X326" s="322"/>
      <c r="Y326" s="322"/>
      <c r="Z326" s="322"/>
      <c r="AA326" s="322"/>
      <c r="AB326" s="322"/>
      <c r="AC326" s="322"/>
    </row>
    <row r="327" spans="1:29" ht="12" customHeight="1" x14ac:dyDescent="0.25">
      <c r="A327" s="322"/>
      <c r="B327" s="322"/>
      <c r="C327" s="322"/>
      <c r="D327" s="322"/>
      <c r="E327" s="322"/>
      <c r="F327" s="322"/>
      <c r="G327" s="322"/>
      <c r="H327" s="322"/>
      <c r="I327" s="322"/>
      <c r="J327" s="322"/>
      <c r="K327" s="322"/>
      <c r="L327" s="322"/>
      <c r="M327" s="322"/>
      <c r="N327" s="322"/>
      <c r="O327" s="322"/>
      <c r="P327" s="322"/>
      <c r="Q327" s="322"/>
      <c r="R327" s="322"/>
      <c r="S327" s="322"/>
      <c r="T327" s="322"/>
      <c r="U327" s="322"/>
      <c r="V327" s="322"/>
      <c r="W327" s="322"/>
      <c r="X327" s="322"/>
      <c r="Y327" s="322"/>
      <c r="Z327" s="322"/>
      <c r="AA327" s="322"/>
      <c r="AB327" s="322"/>
      <c r="AC327" s="322"/>
    </row>
    <row r="328" spans="1:29" ht="12" customHeight="1" x14ac:dyDescent="0.25">
      <c r="A328" s="322"/>
      <c r="B328" s="322"/>
      <c r="C328" s="322"/>
      <c r="D328" s="322"/>
      <c r="E328" s="322"/>
      <c r="F328" s="322"/>
      <c r="G328" s="322"/>
      <c r="H328" s="322"/>
      <c r="I328" s="322"/>
      <c r="J328" s="322"/>
      <c r="K328" s="322"/>
      <c r="L328" s="322"/>
      <c r="M328" s="322"/>
      <c r="N328" s="322"/>
      <c r="O328" s="322"/>
      <c r="P328" s="322"/>
      <c r="Q328" s="322"/>
      <c r="R328" s="322"/>
      <c r="S328" s="322"/>
      <c r="T328" s="322"/>
      <c r="U328" s="322"/>
      <c r="V328" s="322"/>
      <c r="W328" s="322"/>
      <c r="X328" s="322"/>
      <c r="Y328" s="322"/>
      <c r="Z328" s="322"/>
      <c r="AA328" s="322"/>
      <c r="AB328" s="322"/>
      <c r="AC328" s="322"/>
    </row>
    <row r="329" spans="1:29" ht="12" customHeight="1" x14ac:dyDescent="0.25">
      <c r="A329" s="322"/>
      <c r="B329" s="322"/>
      <c r="C329" s="322"/>
      <c r="D329" s="322"/>
      <c r="E329" s="322"/>
      <c r="F329" s="322"/>
      <c r="G329" s="322"/>
      <c r="H329" s="322"/>
      <c r="I329" s="322"/>
      <c r="J329" s="322"/>
      <c r="K329" s="322"/>
      <c r="L329" s="322"/>
      <c r="M329" s="322"/>
      <c r="N329" s="322"/>
      <c r="O329" s="322"/>
      <c r="P329" s="322"/>
      <c r="Q329" s="322"/>
      <c r="R329" s="322"/>
      <c r="S329" s="322"/>
      <c r="T329" s="322"/>
      <c r="U329" s="322"/>
      <c r="V329" s="322"/>
      <c r="W329" s="322"/>
      <c r="X329" s="322"/>
      <c r="Y329" s="322"/>
      <c r="Z329" s="322"/>
      <c r="AA329" s="322"/>
      <c r="AB329" s="322"/>
      <c r="AC329" s="322"/>
    </row>
    <row r="330" spans="1:29" ht="12" customHeight="1" x14ac:dyDescent="0.25">
      <c r="A330" s="322"/>
      <c r="B330" s="322"/>
      <c r="C330" s="322"/>
      <c r="D330" s="322"/>
      <c r="E330" s="322"/>
      <c r="F330" s="322"/>
      <c r="G330" s="322"/>
      <c r="H330" s="322"/>
      <c r="I330" s="322"/>
      <c r="J330" s="322"/>
      <c r="K330" s="322"/>
      <c r="L330" s="322"/>
      <c r="M330" s="322"/>
      <c r="N330" s="322"/>
      <c r="O330" s="322"/>
      <c r="P330" s="322"/>
      <c r="Q330" s="322"/>
      <c r="R330" s="322"/>
      <c r="S330" s="322"/>
      <c r="T330" s="322"/>
      <c r="U330" s="322"/>
      <c r="V330" s="322"/>
      <c r="W330" s="322"/>
      <c r="X330" s="322"/>
      <c r="Y330" s="322"/>
      <c r="Z330" s="322"/>
      <c r="AA330" s="322"/>
      <c r="AB330" s="322"/>
      <c r="AC330" s="322"/>
    </row>
    <row r="331" spans="1:29" ht="12" customHeight="1" x14ac:dyDescent="0.25">
      <c r="A331" s="322"/>
      <c r="B331" s="322"/>
      <c r="C331" s="322"/>
      <c r="D331" s="322"/>
      <c r="E331" s="322"/>
      <c r="F331" s="322"/>
      <c r="G331" s="322"/>
      <c r="H331" s="322"/>
      <c r="I331" s="322"/>
      <c r="J331" s="322"/>
      <c r="K331" s="322"/>
      <c r="L331" s="322"/>
      <c r="M331" s="322"/>
      <c r="N331" s="322"/>
      <c r="O331" s="322"/>
      <c r="P331" s="322"/>
      <c r="Q331" s="322"/>
      <c r="R331" s="322"/>
      <c r="S331" s="322"/>
      <c r="T331" s="322"/>
      <c r="U331" s="322"/>
      <c r="V331" s="322"/>
      <c r="W331" s="322"/>
      <c r="X331" s="322"/>
      <c r="Y331" s="322"/>
      <c r="Z331" s="322"/>
      <c r="AA331" s="322"/>
      <c r="AB331" s="322"/>
      <c r="AC331" s="322"/>
    </row>
    <row r="332" spans="1:29" ht="12" customHeight="1" x14ac:dyDescent="0.25">
      <c r="A332" s="322"/>
      <c r="B332" s="322"/>
      <c r="C332" s="322"/>
      <c r="D332" s="322"/>
      <c r="E332" s="322"/>
      <c r="F332" s="322"/>
      <c r="G332" s="322"/>
      <c r="H332" s="322"/>
      <c r="I332" s="322"/>
      <c r="J332" s="322"/>
      <c r="K332" s="322"/>
      <c r="L332" s="322"/>
      <c r="M332" s="322"/>
      <c r="N332" s="322"/>
      <c r="O332" s="322"/>
      <c r="P332" s="322"/>
      <c r="Q332" s="322"/>
      <c r="R332" s="322"/>
      <c r="S332" s="322"/>
      <c r="T332" s="322"/>
      <c r="U332" s="322"/>
      <c r="V332" s="322"/>
      <c r="W332" s="322"/>
      <c r="X332" s="322"/>
      <c r="Y332" s="322"/>
      <c r="Z332" s="322"/>
      <c r="AA332" s="322"/>
      <c r="AB332" s="322"/>
      <c r="AC332" s="322"/>
    </row>
    <row r="333" spans="1:29" ht="12" customHeight="1" x14ac:dyDescent="0.25">
      <c r="A333" s="322"/>
      <c r="B333" s="322"/>
      <c r="C333" s="322"/>
      <c r="D333" s="322"/>
      <c r="E333" s="322"/>
      <c r="F333" s="322"/>
      <c r="G333" s="322"/>
      <c r="H333" s="322"/>
      <c r="I333" s="322"/>
      <c r="J333" s="322"/>
      <c r="K333" s="322"/>
      <c r="L333" s="322"/>
      <c r="M333" s="322"/>
      <c r="N333" s="322"/>
      <c r="O333" s="322"/>
      <c r="P333" s="322"/>
      <c r="Q333" s="322"/>
      <c r="R333" s="322"/>
      <c r="S333" s="322"/>
      <c r="T333" s="322"/>
      <c r="U333" s="322"/>
      <c r="V333" s="322"/>
      <c r="W333" s="322"/>
      <c r="X333" s="322"/>
      <c r="Y333" s="322"/>
      <c r="Z333" s="322"/>
      <c r="AA333" s="322"/>
      <c r="AB333" s="322"/>
      <c r="AC333" s="322"/>
    </row>
    <row r="334" spans="1:29" ht="12" customHeight="1" x14ac:dyDescent="0.25">
      <c r="A334" s="322"/>
      <c r="B334" s="322"/>
      <c r="C334" s="322"/>
      <c r="D334" s="322"/>
      <c r="E334" s="322"/>
      <c r="F334" s="322"/>
      <c r="G334" s="322"/>
      <c r="H334" s="322"/>
      <c r="I334" s="322"/>
      <c r="J334" s="322"/>
      <c r="K334" s="322"/>
      <c r="L334" s="322"/>
      <c r="M334" s="322"/>
      <c r="N334" s="322"/>
      <c r="O334" s="322"/>
      <c r="P334" s="322"/>
      <c r="Q334" s="322"/>
      <c r="R334" s="322"/>
      <c r="S334" s="322"/>
      <c r="T334" s="322"/>
      <c r="U334" s="322"/>
      <c r="V334" s="322"/>
      <c r="W334" s="322"/>
      <c r="X334" s="322"/>
      <c r="Y334" s="322"/>
      <c r="Z334" s="322"/>
      <c r="AA334" s="322"/>
      <c r="AB334" s="322"/>
      <c r="AC334" s="322"/>
    </row>
    <row r="335" spans="1:29" ht="12" customHeight="1" x14ac:dyDescent="0.25">
      <c r="A335" s="322"/>
      <c r="B335" s="322"/>
      <c r="C335" s="322"/>
      <c r="D335" s="322"/>
      <c r="E335" s="322"/>
      <c r="F335" s="322"/>
      <c r="G335" s="322"/>
      <c r="H335" s="322"/>
      <c r="I335" s="322"/>
      <c r="J335" s="322"/>
      <c r="K335" s="322"/>
      <c r="L335" s="322"/>
      <c r="M335" s="322"/>
      <c r="N335" s="322"/>
      <c r="O335" s="322"/>
      <c r="P335" s="322"/>
      <c r="Q335" s="322"/>
      <c r="R335" s="322"/>
      <c r="S335" s="322"/>
      <c r="T335" s="322"/>
      <c r="U335" s="322"/>
      <c r="V335" s="322"/>
      <c r="W335" s="322"/>
      <c r="X335" s="322"/>
      <c r="Y335" s="322"/>
      <c r="Z335" s="322"/>
      <c r="AA335" s="322"/>
      <c r="AB335" s="322"/>
      <c r="AC335" s="322"/>
    </row>
    <row r="336" spans="1:29" ht="12" customHeight="1" x14ac:dyDescent="0.25">
      <c r="A336" s="322"/>
      <c r="B336" s="322"/>
      <c r="C336" s="322"/>
      <c r="D336" s="322"/>
      <c r="E336" s="322"/>
      <c r="F336" s="322"/>
      <c r="G336" s="322"/>
      <c r="H336" s="322"/>
      <c r="I336" s="322"/>
      <c r="J336" s="322"/>
      <c r="K336" s="322"/>
      <c r="L336" s="322"/>
      <c r="M336" s="322"/>
      <c r="N336" s="322"/>
      <c r="O336" s="322"/>
      <c r="P336" s="322"/>
      <c r="Q336" s="322"/>
      <c r="R336" s="322"/>
      <c r="S336" s="322"/>
      <c r="T336" s="322"/>
      <c r="U336" s="322"/>
      <c r="V336" s="322"/>
      <c r="W336" s="322"/>
      <c r="X336" s="322"/>
      <c r="Y336" s="322"/>
      <c r="Z336" s="322"/>
      <c r="AA336" s="322"/>
      <c r="AB336" s="322"/>
      <c r="AC336" s="322"/>
    </row>
    <row r="337" spans="1:29" ht="12" customHeight="1" x14ac:dyDescent="0.25">
      <c r="A337" s="322"/>
      <c r="B337" s="322"/>
      <c r="C337" s="322"/>
      <c r="D337" s="322"/>
      <c r="E337" s="322"/>
      <c r="F337" s="322"/>
      <c r="G337" s="322"/>
      <c r="H337" s="322"/>
      <c r="I337" s="322"/>
      <c r="J337" s="322"/>
      <c r="K337" s="322"/>
      <c r="L337" s="322"/>
      <c r="M337" s="322"/>
      <c r="N337" s="322"/>
      <c r="O337" s="322"/>
      <c r="P337" s="322"/>
      <c r="Q337" s="322"/>
      <c r="R337" s="322"/>
      <c r="S337" s="322"/>
      <c r="T337" s="322"/>
      <c r="U337" s="322"/>
      <c r="V337" s="322"/>
      <c r="W337" s="322"/>
      <c r="X337" s="322"/>
      <c r="Y337" s="322"/>
      <c r="Z337" s="322"/>
      <c r="AA337" s="322"/>
      <c r="AB337" s="322"/>
      <c r="AC337" s="322"/>
    </row>
    <row r="338" spans="1:29" ht="12" customHeight="1" x14ac:dyDescent="0.25">
      <c r="A338" s="322"/>
      <c r="B338" s="322"/>
      <c r="C338" s="322"/>
      <c r="D338" s="322"/>
      <c r="E338" s="322"/>
      <c r="F338" s="322"/>
      <c r="G338" s="322"/>
      <c r="H338" s="322"/>
      <c r="I338" s="322"/>
      <c r="J338" s="322"/>
      <c r="K338" s="322"/>
      <c r="L338" s="322"/>
      <c r="M338" s="322"/>
      <c r="N338" s="322"/>
      <c r="O338" s="322"/>
      <c r="P338" s="322"/>
      <c r="Q338" s="322"/>
      <c r="R338" s="322"/>
      <c r="S338" s="322"/>
      <c r="T338" s="322"/>
      <c r="U338" s="322"/>
      <c r="V338" s="322"/>
      <c r="W338" s="322"/>
      <c r="X338" s="322"/>
      <c r="Y338" s="322"/>
      <c r="Z338" s="322"/>
      <c r="AA338" s="322"/>
      <c r="AB338" s="322"/>
      <c r="AC338" s="322"/>
    </row>
    <row r="339" spans="1:29" ht="12" customHeight="1" x14ac:dyDescent="0.25">
      <c r="A339" s="322"/>
      <c r="B339" s="322"/>
      <c r="C339" s="322"/>
      <c r="D339" s="322"/>
      <c r="E339" s="322"/>
      <c r="F339" s="322"/>
      <c r="G339" s="322"/>
      <c r="H339" s="322"/>
      <c r="I339" s="322"/>
      <c r="J339" s="322"/>
      <c r="K339" s="322"/>
      <c r="L339" s="322"/>
      <c r="M339" s="322"/>
      <c r="N339" s="322"/>
      <c r="O339" s="322"/>
      <c r="P339" s="322"/>
      <c r="Q339" s="322"/>
      <c r="R339" s="322"/>
      <c r="S339" s="322"/>
      <c r="T339" s="322"/>
      <c r="U339" s="322"/>
      <c r="V339" s="322"/>
      <c r="W339" s="322"/>
      <c r="X339" s="322"/>
      <c r="Y339" s="322"/>
      <c r="Z339" s="322"/>
      <c r="AA339" s="322"/>
      <c r="AB339" s="322"/>
      <c r="AC339" s="322"/>
    </row>
    <row r="340" spans="1:29" ht="12" customHeight="1" x14ac:dyDescent="0.25">
      <c r="A340" s="322"/>
      <c r="B340" s="322"/>
      <c r="C340" s="322"/>
      <c r="D340" s="322"/>
      <c r="E340" s="322"/>
      <c r="F340" s="322"/>
      <c r="G340" s="322"/>
      <c r="H340" s="322"/>
      <c r="I340" s="322"/>
      <c r="J340" s="322"/>
      <c r="K340" s="322"/>
      <c r="L340" s="322"/>
      <c r="M340" s="322"/>
      <c r="N340" s="322"/>
      <c r="O340" s="322"/>
      <c r="P340" s="322"/>
      <c r="Q340" s="322"/>
      <c r="R340" s="322"/>
      <c r="S340" s="322"/>
      <c r="T340" s="322"/>
      <c r="U340" s="322"/>
      <c r="V340" s="322"/>
      <c r="W340" s="322"/>
      <c r="X340" s="322"/>
      <c r="Y340" s="322"/>
      <c r="Z340" s="322"/>
      <c r="AA340" s="322"/>
      <c r="AB340" s="322"/>
      <c r="AC340" s="322"/>
    </row>
    <row r="341" spans="1:29" ht="12" customHeight="1" x14ac:dyDescent="0.25">
      <c r="A341" s="322"/>
      <c r="B341" s="322"/>
      <c r="C341" s="322"/>
      <c r="D341" s="322"/>
      <c r="E341" s="322"/>
      <c r="F341" s="322"/>
      <c r="G341" s="322"/>
      <c r="H341" s="322"/>
      <c r="I341" s="322"/>
      <c r="J341" s="322"/>
      <c r="K341" s="322"/>
      <c r="L341" s="322"/>
      <c r="M341" s="322"/>
      <c r="N341" s="322"/>
      <c r="O341" s="322"/>
      <c r="P341" s="322"/>
      <c r="Q341" s="322"/>
      <c r="R341" s="322"/>
      <c r="S341" s="322"/>
      <c r="T341" s="322"/>
      <c r="U341" s="322"/>
      <c r="V341" s="322"/>
      <c r="W341" s="322"/>
      <c r="X341" s="322"/>
      <c r="Y341" s="322"/>
      <c r="Z341" s="322"/>
      <c r="AA341" s="322"/>
      <c r="AB341" s="322"/>
      <c r="AC341" s="322"/>
    </row>
    <row r="342" spans="1:29" ht="12" customHeight="1" x14ac:dyDescent="0.25">
      <c r="A342" s="322"/>
      <c r="B342" s="322"/>
      <c r="C342" s="322"/>
      <c r="D342" s="322"/>
      <c r="E342" s="322"/>
      <c r="F342" s="322"/>
      <c r="G342" s="322"/>
      <c r="H342" s="322"/>
      <c r="I342" s="322"/>
      <c r="J342" s="322"/>
      <c r="K342" s="322"/>
      <c r="L342" s="322"/>
      <c r="M342" s="322"/>
      <c r="N342" s="322"/>
      <c r="O342" s="322"/>
      <c r="P342" s="322"/>
      <c r="Q342" s="322"/>
      <c r="R342" s="322"/>
      <c r="S342" s="322"/>
      <c r="T342" s="322"/>
      <c r="U342" s="322"/>
      <c r="V342" s="322"/>
      <c r="W342" s="322"/>
      <c r="X342" s="322"/>
      <c r="Y342" s="322"/>
      <c r="Z342" s="322"/>
      <c r="AA342" s="322"/>
      <c r="AB342" s="322"/>
      <c r="AC342" s="322"/>
    </row>
    <row r="343" spans="1:29" ht="12" customHeight="1" x14ac:dyDescent="0.25">
      <c r="A343" s="322"/>
      <c r="B343" s="322"/>
      <c r="C343" s="322"/>
      <c r="D343" s="322"/>
      <c r="E343" s="322"/>
      <c r="F343" s="322"/>
      <c r="G343" s="322"/>
      <c r="H343" s="322"/>
      <c r="I343" s="322"/>
      <c r="J343" s="322"/>
      <c r="K343" s="322"/>
      <c r="L343" s="322"/>
      <c r="M343" s="322"/>
      <c r="N343" s="322"/>
      <c r="O343" s="322"/>
      <c r="P343" s="322"/>
      <c r="Q343" s="322"/>
      <c r="R343" s="322"/>
      <c r="S343" s="322"/>
      <c r="T343" s="322"/>
      <c r="U343" s="322"/>
      <c r="V343" s="322"/>
      <c r="W343" s="322"/>
      <c r="X343" s="322"/>
      <c r="Y343" s="322"/>
      <c r="Z343" s="322"/>
      <c r="AA343" s="322"/>
      <c r="AB343" s="322"/>
      <c r="AC343" s="322"/>
    </row>
    <row r="344" spans="1:29" ht="12" customHeight="1" x14ac:dyDescent="0.25">
      <c r="A344" s="322"/>
      <c r="B344" s="322"/>
      <c r="C344" s="322"/>
      <c r="D344" s="322"/>
      <c r="E344" s="322"/>
      <c r="F344" s="322"/>
      <c r="G344" s="322"/>
      <c r="H344" s="322"/>
      <c r="I344" s="322"/>
      <c r="J344" s="322"/>
      <c r="K344" s="322"/>
      <c r="L344" s="322"/>
      <c r="M344" s="322"/>
      <c r="N344" s="322"/>
      <c r="O344" s="322"/>
      <c r="P344" s="322"/>
      <c r="Q344" s="322"/>
      <c r="R344" s="322"/>
      <c r="S344" s="322"/>
      <c r="T344" s="322"/>
      <c r="U344" s="322"/>
      <c r="V344" s="322"/>
      <c r="W344" s="322"/>
      <c r="X344" s="322"/>
      <c r="Y344" s="322"/>
      <c r="Z344" s="322"/>
      <c r="AA344" s="322"/>
      <c r="AB344" s="322"/>
      <c r="AC344" s="322"/>
    </row>
    <row r="345" spans="1:29" ht="12" customHeight="1" x14ac:dyDescent="0.25">
      <c r="A345" s="322"/>
      <c r="B345" s="322"/>
      <c r="C345" s="322"/>
      <c r="D345" s="322"/>
      <c r="E345" s="322"/>
      <c r="F345" s="322"/>
      <c r="G345" s="322"/>
      <c r="H345" s="322"/>
      <c r="I345" s="322"/>
      <c r="J345" s="322"/>
      <c r="K345" s="322"/>
      <c r="L345" s="322"/>
      <c r="M345" s="322"/>
      <c r="N345" s="322"/>
      <c r="O345" s="322"/>
      <c r="P345" s="322"/>
      <c r="Q345" s="322"/>
      <c r="R345" s="322"/>
      <c r="S345" s="322"/>
      <c r="T345" s="322"/>
      <c r="U345" s="322"/>
      <c r="V345" s="322"/>
      <c r="W345" s="322"/>
      <c r="X345" s="322"/>
      <c r="Y345" s="322"/>
      <c r="Z345" s="322"/>
      <c r="AA345" s="322"/>
      <c r="AB345" s="322"/>
      <c r="AC345" s="322"/>
    </row>
    <row r="346" spans="1:29" ht="12" customHeight="1" x14ac:dyDescent="0.25">
      <c r="A346" s="322"/>
      <c r="B346" s="322"/>
      <c r="C346" s="322"/>
      <c r="D346" s="322"/>
      <c r="E346" s="322"/>
      <c r="F346" s="322"/>
      <c r="G346" s="322"/>
      <c r="H346" s="322"/>
      <c r="I346" s="322"/>
      <c r="J346" s="322"/>
      <c r="K346" s="322"/>
      <c r="L346" s="322"/>
      <c r="M346" s="322"/>
      <c r="N346" s="322"/>
      <c r="O346" s="322"/>
      <c r="P346" s="322"/>
      <c r="Q346" s="322"/>
      <c r="R346" s="322"/>
      <c r="S346" s="322"/>
      <c r="T346" s="322"/>
      <c r="U346" s="322"/>
      <c r="V346" s="322"/>
      <c r="W346" s="322"/>
      <c r="X346" s="322"/>
      <c r="Y346" s="322"/>
      <c r="Z346" s="322"/>
      <c r="AA346" s="322"/>
      <c r="AB346" s="322"/>
      <c r="AC346" s="322"/>
    </row>
    <row r="347" spans="1:29" ht="12" customHeight="1" x14ac:dyDescent="0.25">
      <c r="A347" s="322"/>
      <c r="B347" s="322"/>
      <c r="C347" s="322"/>
      <c r="D347" s="322"/>
      <c r="E347" s="322"/>
      <c r="F347" s="322"/>
      <c r="G347" s="322"/>
      <c r="H347" s="322"/>
      <c r="I347" s="322"/>
      <c r="J347" s="322"/>
      <c r="K347" s="322"/>
      <c r="L347" s="322"/>
      <c r="M347" s="322"/>
      <c r="N347" s="322"/>
      <c r="O347" s="322"/>
      <c r="P347" s="322"/>
      <c r="Q347" s="322"/>
      <c r="R347" s="322"/>
      <c r="S347" s="322"/>
      <c r="T347" s="322"/>
      <c r="U347" s="322"/>
      <c r="V347" s="322"/>
      <c r="W347" s="322"/>
      <c r="X347" s="322"/>
      <c r="Y347" s="322"/>
      <c r="Z347" s="322"/>
      <c r="AA347" s="322"/>
      <c r="AB347" s="322"/>
      <c r="AC347" s="322"/>
    </row>
    <row r="348" spans="1:29" ht="12" customHeight="1" x14ac:dyDescent="0.25">
      <c r="A348" s="322"/>
      <c r="B348" s="322"/>
      <c r="C348" s="322"/>
      <c r="D348" s="322"/>
      <c r="E348" s="322"/>
      <c r="F348" s="322"/>
      <c r="G348" s="322"/>
      <c r="H348" s="322"/>
      <c r="I348" s="322"/>
      <c r="J348" s="322"/>
      <c r="K348" s="322"/>
      <c r="L348" s="322"/>
      <c r="M348" s="322"/>
      <c r="N348" s="322"/>
      <c r="O348" s="322"/>
      <c r="P348" s="322"/>
      <c r="Q348" s="322"/>
      <c r="R348" s="322"/>
      <c r="S348" s="322"/>
      <c r="T348" s="322"/>
      <c r="U348" s="322"/>
      <c r="V348" s="322"/>
      <c r="W348" s="322"/>
      <c r="X348" s="322"/>
      <c r="Y348" s="322"/>
      <c r="Z348" s="322"/>
      <c r="AA348" s="322"/>
      <c r="AB348" s="322"/>
      <c r="AC348" s="322"/>
    </row>
    <row r="349" spans="1:29" ht="12" customHeight="1" x14ac:dyDescent="0.25">
      <c r="A349" s="322"/>
      <c r="B349" s="322"/>
      <c r="C349" s="322"/>
      <c r="D349" s="322"/>
      <c r="E349" s="322"/>
      <c r="F349" s="322"/>
      <c r="G349" s="322"/>
      <c r="H349" s="322"/>
      <c r="I349" s="322"/>
      <c r="J349" s="322"/>
      <c r="K349" s="322"/>
      <c r="L349" s="322"/>
      <c r="M349" s="322"/>
      <c r="N349" s="322"/>
      <c r="O349" s="322"/>
      <c r="P349" s="322"/>
      <c r="Q349" s="322"/>
      <c r="R349" s="322"/>
      <c r="S349" s="322"/>
      <c r="T349" s="322"/>
      <c r="U349" s="322"/>
      <c r="V349" s="322"/>
      <c r="W349" s="322"/>
      <c r="X349" s="322"/>
      <c r="Y349" s="322"/>
      <c r="Z349" s="322"/>
      <c r="AA349" s="322"/>
      <c r="AB349" s="322"/>
      <c r="AC349" s="322"/>
    </row>
    <row r="350" spans="1:29" ht="12" customHeight="1" x14ac:dyDescent="0.25">
      <c r="A350" s="322"/>
      <c r="B350" s="322"/>
      <c r="C350" s="322"/>
      <c r="D350" s="322"/>
      <c r="E350" s="322"/>
      <c r="F350" s="322"/>
      <c r="G350" s="322"/>
      <c r="H350" s="322"/>
      <c r="I350" s="322"/>
      <c r="J350" s="322"/>
      <c r="K350" s="322"/>
      <c r="L350" s="322"/>
      <c r="M350" s="322"/>
      <c r="N350" s="322"/>
      <c r="O350" s="322"/>
      <c r="P350" s="322"/>
      <c r="Q350" s="322"/>
      <c r="R350" s="322"/>
      <c r="S350" s="322"/>
      <c r="T350" s="322"/>
      <c r="U350" s="322"/>
      <c r="V350" s="322"/>
      <c r="W350" s="322"/>
      <c r="X350" s="322"/>
      <c r="Y350" s="322"/>
      <c r="Z350" s="322"/>
      <c r="AA350" s="322"/>
      <c r="AB350" s="322"/>
      <c r="AC350" s="322"/>
    </row>
    <row r="351" spans="1:29" ht="12" customHeight="1" x14ac:dyDescent="0.25">
      <c r="A351" s="322"/>
      <c r="B351" s="322"/>
      <c r="C351" s="322"/>
      <c r="D351" s="322"/>
      <c r="E351" s="322"/>
      <c r="F351" s="322"/>
      <c r="G351" s="322"/>
      <c r="H351" s="322"/>
      <c r="I351" s="322"/>
      <c r="J351" s="322"/>
      <c r="K351" s="322"/>
      <c r="L351" s="322"/>
      <c r="M351" s="322"/>
      <c r="N351" s="322"/>
      <c r="O351" s="322"/>
      <c r="P351" s="322"/>
      <c r="Q351" s="322"/>
      <c r="R351" s="322"/>
      <c r="S351" s="322"/>
      <c r="T351" s="322"/>
      <c r="U351" s="322"/>
      <c r="V351" s="322"/>
      <c r="W351" s="322"/>
      <c r="X351" s="322"/>
      <c r="Y351" s="322"/>
      <c r="Z351" s="322"/>
      <c r="AA351" s="322"/>
      <c r="AB351" s="322"/>
      <c r="AC351" s="322"/>
    </row>
    <row r="352" spans="1:29" ht="12" customHeight="1" x14ac:dyDescent="0.25">
      <c r="A352" s="322"/>
      <c r="B352" s="322"/>
      <c r="C352" s="322"/>
      <c r="D352" s="322"/>
      <c r="E352" s="322"/>
      <c r="F352" s="322"/>
      <c r="G352" s="322"/>
      <c r="H352" s="322"/>
      <c r="I352" s="322"/>
      <c r="J352" s="322"/>
      <c r="K352" s="322"/>
      <c r="L352" s="322"/>
      <c r="M352" s="322"/>
      <c r="N352" s="322"/>
      <c r="O352" s="322"/>
      <c r="P352" s="322"/>
      <c r="Q352" s="322"/>
      <c r="R352" s="322"/>
      <c r="S352" s="322"/>
      <c r="T352" s="322"/>
      <c r="U352" s="322"/>
      <c r="V352" s="322"/>
      <c r="W352" s="322"/>
      <c r="X352" s="322"/>
      <c r="Y352" s="322"/>
      <c r="Z352" s="322"/>
      <c r="AA352" s="322"/>
      <c r="AB352" s="322"/>
      <c r="AC352" s="322"/>
    </row>
    <row r="353" spans="1:29" ht="12" customHeight="1" x14ac:dyDescent="0.25">
      <c r="A353" s="322"/>
      <c r="B353" s="322"/>
      <c r="C353" s="322"/>
      <c r="D353" s="322"/>
      <c r="E353" s="322"/>
      <c r="F353" s="322"/>
      <c r="G353" s="322"/>
      <c r="H353" s="322"/>
      <c r="I353" s="322"/>
      <c r="J353" s="322"/>
      <c r="K353" s="322"/>
      <c r="L353" s="322"/>
      <c r="M353" s="322"/>
      <c r="N353" s="322"/>
      <c r="O353" s="322"/>
      <c r="P353" s="322"/>
      <c r="Q353" s="322"/>
      <c r="R353" s="322"/>
      <c r="S353" s="322"/>
      <c r="T353" s="322"/>
      <c r="U353" s="322"/>
      <c r="V353" s="322"/>
      <c r="W353" s="322"/>
      <c r="X353" s="322"/>
      <c r="Y353" s="322"/>
      <c r="Z353" s="322"/>
      <c r="AA353" s="322"/>
      <c r="AB353" s="322"/>
      <c r="AC353" s="322"/>
    </row>
    <row r="354" spans="1:29" ht="12" customHeight="1" x14ac:dyDescent="0.25">
      <c r="A354" s="322"/>
      <c r="B354" s="322"/>
      <c r="C354" s="322"/>
      <c r="D354" s="322"/>
      <c r="E354" s="322"/>
      <c r="F354" s="322"/>
      <c r="G354" s="322"/>
      <c r="H354" s="322"/>
      <c r="I354" s="322"/>
      <c r="J354" s="322"/>
      <c r="K354" s="322"/>
      <c r="L354" s="322"/>
      <c r="M354" s="322"/>
      <c r="N354" s="322"/>
      <c r="O354" s="322"/>
      <c r="P354" s="322"/>
      <c r="Q354" s="322"/>
      <c r="R354" s="322"/>
      <c r="S354" s="322"/>
      <c r="T354" s="322"/>
      <c r="U354" s="322"/>
      <c r="V354" s="322"/>
      <c r="W354" s="322"/>
      <c r="X354" s="322"/>
      <c r="Y354" s="322"/>
      <c r="Z354" s="322"/>
      <c r="AA354" s="322"/>
      <c r="AB354" s="322"/>
      <c r="AC354" s="322"/>
    </row>
    <row r="355" spans="1:29" ht="12" customHeight="1" x14ac:dyDescent="0.25">
      <c r="A355" s="322"/>
      <c r="B355" s="322"/>
      <c r="C355" s="322"/>
      <c r="D355" s="322"/>
      <c r="E355" s="322"/>
      <c r="F355" s="322"/>
      <c r="G355" s="322"/>
      <c r="H355" s="322"/>
      <c r="I355" s="322"/>
      <c r="J355" s="322"/>
      <c r="K355" s="322"/>
      <c r="L355" s="322"/>
      <c r="M355" s="322"/>
      <c r="N355" s="322"/>
      <c r="O355" s="322"/>
      <c r="P355" s="322"/>
      <c r="Q355" s="322"/>
      <c r="R355" s="322"/>
      <c r="S355" s="322"/>
      <c r="T355" s="322"/>
      <c r="U355" s="322"/>
      <c r="V355" s="322"/>
      <c r="W355" s="322"/>
      <c r="X355" s="322"/>
      <c r="Y355" s="322"/>
      <c r="Z355" s="322"/>
      <c r="AA355" s="322"/>
      <c r="AB355" s="322"/>
      <c r="AC355" s="322"/>
    </row>
    <row r="356" spans="1:29" ht="12" customHeight="1" x14ac:dyDescent="0.25">
      <c r="A356" s="322"/>
      <c r="B356" s="322"/>
      <c r="C356" s="322"/>
      <c r="D356" s="322"/>
      <c r="E356" s="322"/>
      <c r="F356" s="322"/>
      <c r="G356" s="322"/>
      <c r="H356" s="322"/>
      <c r="I356" s="322"/>
      <c r="J356" s="322"/>
      <c r="K356" s="322"/>
      <c r="L356" s="322"/>
      <c r="M356" s="322"/>
      <c r="N356" s="322"/>
      <c r="O356" s="322"/>
      <c r="P356" s="322"/>
      <c r="Q356" s="322"/>
      <c r="R356" s="322"/>
      <c r="S356" s="322"/>
      <c r="T356" s="322"/>
      <c r="U356" s="322"/>
      <c r="V356" s="322"/>
      <c r="W356" s="322"/>
      <c r="X356" s="322"/>
      <c r="Y356" s="322"/>
      <c r="Z356" s="322"/>
      <c r="AA356" s="322"/>
      <c r="AB356" s="322"/>
      <c r="AC356" s="322"/>
    </row>
    <row r="357" spans="1:29" ht="12" customHeight="1" x14ac:dyDescent="0.25">
      <c r="A357" s="322"/>
      <c r="B357" s="322"/>
      <c r="C357" s="322"/>
      <c r="D357" s="322"/>
      <c r="E357" s="322"/>
      <c r="F357" s="322"/>
      <c r="G357" s="322"/>
      <c r="H357" s="322"/>
      <c r="I357" s="322"/>
      <c r="J357" s="322"/>
      <c r="K357" s="322"/>
      <c r="L357" s="322"/>
      <c r="M357" s="322"/>
      <c r="N357" s="322"/>
      <c r="O357" s="322"/>
      <c r="P357" s="322"/>
      <c r="Q357" s="322"/>
      <c r="R357" s="322"/>
      <c r="S357" s="322"/>
      <c r="T357" s="322"/>
      <c r="U357" s="322"/>
      <c r="V357" s="322"/>
      <c r="W357" s="322"/>
      <c r="X357" s="322"/>
      <c r="Y357" s="322"/>
      <c r="Z357" s="322"/>
      <c r="AA357" s="322"/>
      <c r="AB357" s="322"/>
      <c r="AC357" s="322"/>
    </row>
    <row r="358" spans="1:29" ht="12" customHeight="1" x14ac:dyDescent="0.25">
      <c r="A358" s="322"/>
      <c r="B358" s="322"/>
      <c r="C358" s="322"/>
      <c r="D358" s="322"/>
      <c r="E358" s="322"/>
      <c r="F358" s="322"/>
      <c r="G358" s="322"/>
      <c r="H358" s="322"/>
      <c r="I358" s="322"/>
      <c r="J358" s="322"/>
      <c r="K358" s="322"/>
      <c r="L358" s="322"/>
      <c r="M358" s="322"/>
      <c r="N358" s="322"/>
      <c r="O358" s="322"/>
      <c r="P358" s="322"/>
      <c r="Q358" s="322"/>
      <c r="R358" s="322"/>
      <c r="S358" s="322"/>
      <c r="T358" s="322"/>
      <c r="U358" s="322"/>
      <c r="V358" s="322"/>
      <c r="W358" s="322"/>
      <c r="X358" s="322"/>
      <c r="Y358" s="322"/>
      <c r="Z358" s="322"/>
      <c r="AA358" s="322"/>
      <c r="AB358" s="322"/>
      <c r="AC358" s="322"/>
    </row>
    <row r="359" spans="1:29" ht="12" customHeight="1" x14ac:dyDescent="0.25">
      <c r="A359" s="322"/>
      <c r="B359" s="322"/>
      <c r="C359" s="322"/>
      <c r="D359" s="322"/>
      <c r="E359" s="322"/>
      <c r="F359" s="322"/>
      <c r="G359" s="322"/>
      <c r="H359" s="322"/>
      <c r="I359" s="322"/>
      <c r="J359" s="322"/>
      <c r="K359" s="322"/>
      <c r="L359" s="322"/>
      <c r="M359" s="322"/>
      <c r="N359" s="322"/>
      <c r="O359" s="322"/>
      <c r="P359" s="322"/>
      <c r="Q359" s="322"/>
      <c r="R359" s="322"/>
      <c r="S359" s="322"/>
      <c r="T359" s="322"/>
      <c r="U359" s="322"/>
      <c r="V359" s="322"/>
      <c r="W359" s="322"/>
      <c r="X359" s="322"/>
      <c r="Y359" s="322"/>
      <c r="Z359" s="322"/>
      <c r="AA359" s="322"/>
      <c r="AB359" s="322"/>
      <c r="AC359" s="322"/>
    </row>
    <row r="360" spans="1:29" ht="12" customHeight="1" x14ac:dyDescent="0.25">
      <c r="A360" s="322"/>
      <c r="B360" s="322"/>
      <c r="C360" s="322"/>
      <c r="D360" s="322"/>
      <c r="E360" s="322"/>
      <c r="F360" s="322"/>
      <c r="G360" s="322"/>
      <c r="H360" s="322"/>
      <c r="I360" s="322"/>
      <c r="J360" s="322"/>
      <c r="K360" s="322"/>
      <c r="L360" s="322"/>
      <c r="M360" s="322"/>
      <c r="N360" s="322"/>
      <c r="O360" s="322"/>
      <c r="P360" s="322"/>
      <c r="Q360" s="322"/>
      <c r="R360" s="322"/>
      <c r="S360" s="322"/>
      <c r="T360" s="322"/>
      <c r="U360" s="322"/>
      <c r="V360" s="322"/>
      <c r="W360" s="322"/>
      <c r="X360" s="322"/>
      <c r="Y360" s="322"/>
      <c r="Z360" s="322"/>
      <c r="AA360" s="322"/>
      <c r="AB360" s="322"/>
      <c r="AC360" s="322"/>
    </row>
    <row r="361" spans="1:29" ht="12" customHeight="1" x14ac:dyDescent="0.25">
      <c r="A361" s="322"/>
      <c r="B361" s="322"/>
      <c r="C361" s="322"/>
      <c r="D361" s="322"/>
      <c r="E361" s="322"/>
      <c r="F361" s="322"/>
      <c r="G361" s="322"/>
      <c r="H361" s="322"/>
      <c r="I361" s="322"/>
      <c r="J361" s="322"/>
      <c r="K361" s="322"/>
      <c r="L361" s="322"/>
      <c r="M361" s="322"/>
      <c r="N361" s="322"/>
      <c r="O361" s="322"/>
      <c r="P361" s="322"/>
      <c r="Q361" s="322"/>
      <c r="R361" s="322"/>
      <c r="S361" s="322"/>
      <c r="T361" s="322"/>
      <c r="U361" s="322"/>
      <c r="V361" s="322"/>
      <c r="W361" s="322"/>
      <c r="X361" s="322"/>
      <c r="Y361" s="322"/>
      <c r="Z361" s="322"/>
      <c r="AA361" s="322"/>
      <c r="AB361" s="322"/>
      <c r="AC361" s="322"/>
    </row>
    <row r="362" spans="1:29" ht="12" customHeight="1" x14ac:dyDescent="0.25">
      <c r="A362" s="322"/>
      <c r="B362" s="322"/>
      <c r="C362" s="322"/>
      <c r="D362" s="322"/>
      <c r="E362" s="322"/>
      <c r="F362" s="322"/>
      <c r="G362" s="322"/>
      <c r="H362" s="322"/>
      <c r="I362" s="322"/>
      <c r="J362" s="322"/>
      <c r="K362" s="322"/>
      <c r="L362" s="322"/>
      <c r="M362" s="322"/>
      <c r="N362" s="322"/>
      <c r="O362" s="322"/>
      <c r="P362" s="322"/>
      <c r="Q362" s="322"/>
      <c r="R362" s="322"/>
      <c r="S362" s="322"/>
      <c r="T362" s="322"/>
      <c r="U362" s="322"/>
      <c r="V362" s="322"/>
      <c r="W362" s="322"/>
      <c r="X362" s="322"/>
      <c r="Y362" s="322"/>
      <c r="Z362" s="322"/>
      <c r="AA362" s="322"/>
      <c r="AB362" s="322"/>
      <c r="AC362" s="322"/>
    </row>
    <row r="363" spans="1:29" ht="12" customHeight="1" x14ac:dyDescent="0.25">
      <c r="A363" s="322"/>
      <c r="B363" s="322"/>
      <c r="C363" s="322"/>
      <c r="D363" s="322"/>
      <c r="E363" s="322"/>
      <c r="F363" s="322"/>
      <c r="G363" s="322"/>
      <c r="H363" s="322"/>
      <c r="I363" s="322"/>
      <c r="J363" s="322"/>
      <c r="K363" s="322"/>
      <c r="L363" s="322"/>
      <c r="M363" s="322"/>
      <c r="N363" s="322"/>
      <c r="O363" s="322"/>
      <c r="P363" s="322"/>
      <c r="Q363" s="322"/>
      <c r="R363" s="322"/>
      <c r="S363" s="322"/>
      <c r="T363" s="322"/>
      <c r="U363" s="322"/>
      <c r="V363" s="322"/>
      <c r="W363" s="322"/>
      <c r="X363" s="322"/>
      <c r="Y363" s="322"/>
      <c r="Z363" s="322"/>
      <c r="AA363" s="322"/>
      <c r="AB363" s="322"/>
      <c r="AC363" s="322"/>
    </row>
    <row r="364" spans="1:29" ht="12" customHeight="1" x14ac:dyDescent="0.25">
      <c r="A364" s="322"/>
      <c r="B364" s="322"/>
      <c r="C364" s="322"/>
      <c r="D364" s="322"/>
      <c r="E364" s="322"/>
      <c r="F364" s="322"/>
      <c r="G364" s="322"/>
      <c r="H364" s="322"/>
      <c r="I364" s="322"/>
      <c r="J364" s="322"/>
      <c r="K364" s="322"/>
      <c r="L364" s="322"/>
      <c r="M364" s="322"/>
      <c r="N364" s="322"/>
      <c r="O364" s="322"/>
      <c r="P364" s="322"/>
      <c r="Q364" s="322"/>
      <c r="R364" s="322"/>
      <c r="S364" s="322"/>
      <c r="T364" s="322"/>
      <c r="U364" s="322"/>
      <c r="V364" s="322"/>
      <c r="W364" s="322"/>
      <c r="X364" s="322"/>
      <c r="Y364" s="322"/>
      <c r="Z364" s="322"/>
      <c r="AA364" s="322"/>
      <c r="AB364" s="322"/>
      <c r="AC364" s="322"/>
    </row>
    <row r="365" spans="1:29" ht="12" customHeight="1" x14ac:dyDescent="0.25">
      <c r="A365" s="322"/>
      <c r="B365" s="322"/>
      <c r="C365" s="322"/>
      <c r="D365" s="322"/>
      <c r="E365" s="322"/>
      <c r="F365" s="322"/>
      <c r="G365" s="322"/>
      <c r="H365" s="322"/>
      <c r="I365" s="322"/>
      <c r="J365" s="322"/>
      <c r="K365" s="322"/>
      <c r="L365" s="322"/>
      <c r="M365" s="322"/>
      <c r="N365" s="322"/>
      <c r="O365" s="322"/>
      <c r="P365" s="322"/>
      <c r="Q365" s="322"/>
      <c r="R365" s="322"/>
      <c r="S365" s="322"/>
      <c r="T365" s="322"/>
      <c r="U365" s="322"/>
      <c r="V365" s="322"/>
      <c r="W365" s="322"/>
      <c r="X365" s="322"/>
      <c r="Y365" s="322"/>
      <c r="Z365" s="322"/>
      <c r="AA365" s="322"/>
      <c r="AB365" s="322"/>
      <c r="AC365" s="322"/>
    </row>
    <row r="366" spans="1:29" ht="12" customHeight="1" x14ac:dyDescent="0.25">
      <c r="A366" s="322"/>
      <c r="B366" s="322"/>
      <c r="C366" s="322"/>
      <c r="D366" s="322"/>
      <c r="E366" s="322"/>
      <c r="F366" s="322"/>
      <c r="G366" s="322"/>
      <c r="H366" s="322"/>
      <c r="I366" s="322"/>
      <c r="J366" s="322"/>
      <c r="K366" s="322"/>
      <c r="L366" s="322"/>
      <c r="M366" s="322"/>
      <c r="N366" s="322"/>
      <c r="O366" s="322"/>
      <c r="P366" s="322"/>
      <c r="Q366" s="322"/>
      <c r="R366" s="322"/>
      <c r="S366" s="322"/>
      <c r="T366" s="322"/>
      <c r="U366" s="322"/>
      <c r="V366" s="322"/>
      <c r="W366" s="322"/>
      <c r="X366" s="322"/>
      <c r="Y366" s="322"/>
      <c r="Z366" s="322"/>
      <c r="AA366" s="322"/>
      <c r="AB366" s="322"/>
      <c r="AC366" s="322"/>
    </row>
    <row r="367" spans="1:29" ht="12" customHeight="1" x14ac:dyDescent="0.25">
      <c r="A367" s="322"/>
      <c r="B367" s="322"/>
      <c r="C367" s="322"/>
      <c r="D367" s="322"/>
      <c r="E367" s="322"/>
      <c r="F367" s="322"/>
      <c r="G367" s="322"/>
      <c r="H367" s="322"/>
      <c r="I367" s="322"/>
      <c r="J367" s="322"/>
      <c r="K367" s="322"/>
      <c r="L367" s="322"/>
      <c r="M367" s="322"/>
      <c r="N367" s="322"/>
      <c r="O367" s="322"/>
      <c r="P367" s="322"/>
      <c r="Q367" s="322"/>
      <c r="R367" s="322"/>
      <c r="S367" s="322"/>
      <c r="T367" s="322"/>
      <c r="U367" s="322"/>
      <c r="V367" s="322"/>
      <c r="W367" s="322"/>
      <c r="X367" s="322"/>
      <c r="Y367" s="322"/>
      <c r="Z367" s="322"/>
      <c r="AA367" s="322"/>
      <c r="AB367" s="322"/>
      <c r="AC367" s="322"/>
    </row>
    <row r="368" spans="1:29" ht="12" customHeight="1" x14ac:dyDescent="0.25">
      <c r="A368" s="322"/>
      <c r="B368" s="322"/>
      <c r="C368" s="322"/>
      <c r="D368" s="322"/>
      <c r="E368" s="322"/>
      <c r="F368" s="322"/>
      <c r="G368" s="322"/>
      <c r="H368" s="322"/>
      <c r="I368" s="322"/>
      <c r="J368" s="322"/>
      <c r="K368" s="322"/>
      <c r="L368" s="322"/>
      <c r="M368" s="322"/>
      <c r="N368" s="322"/>
      <c r="O368" s="322"/>
      <c r="P368" s="322"/>
      <c r="Q368" s="322"/>
      <c r="R368" s="322"/>
      <c r="S368" s="322"/>
      <c r="T368" s="322"/>
      <c r="U368" s="322"/>
      <c r="V368" s="322"/>
      <c r="W368" s="322"/>
      <c r="X368" s="322"/>
      <c r="Y368" s="322"/>
      <c r="Z368" s="322"/>
      <c r="AA368" s="322"/>
      <c r="AB368" s="322"/>
      <c r="AC368" s="322"/>
    </row>
    <row r="369" spans="1:29" ht="12" customHeight="1" x14ac:dyDescent="0.25">
      <c r="A369" s="322"/>
      <c r="B369" s="322"/>
      <c r="C369" s="322"/>
      <c r="D369" s="322"/>
      <c r="E369" s="322"/>
      <c r="F369" s="322"/>
      <c r="G369" s="322"/>
      <c r="H369" s="322"/>
      <c r="I369" s="322"/>
      <c r="J369" s="322"/>
      <c r="K369" s="322"/>
      <c r="L369" s="322"/>
      <c r="M369" s="322"/>
      <c r="N369" s="322"/>
      <c r="O369" s="322"/>
      <c r="P369" s="322"/>
      <c r="Q369" s="322"/>
      <c r="R369" s="322"/>
      <c r="S369" s="322"/>
      <c r="T369" s="322"/>
      <c r="U369" s="322"/>
      <c r="V369" s="322"/>
      <c r="W369" s="322"/>
      <c r="X369" s="322"/>
      <c r="Y369" s="322"/>
      <c r="Z369" s="322"/>
      <c r="AA369" s="322"/>
      <c r="AB369" s="322"/>
      <c r="AC369" s="322"/>
    </row>
    <row r="370" spans="1:29" ht="12" customHeight="1" x14ac:dyDescent="0.25">
      <c r="A370" s="322"/>
      <c r="B370" s="322"/>
      <c r="C370" s="322"/>
      <c r="D370" s="322"/>
      <c r="E370" s="322"/>
      <c r="F370" s="322"/>
      <c r="G370" s="322"/>
      <c r="H370" s="322"/>
      <c r="I370" s="322"/>
      <c r="J370" s="322"/>
      <c r="K370" s="322"/>
      <c r="L370" s="322"/>
      <c r="M370" s="322"/>
      <c r="N370" s="322"/>
      <c r="O370" s="322"/>
      <c r="P370" s="322"/>
      <c r="Q370" s="322"/>
      <c r="R370" s="322"/>
      <c r="S370" s="322"/>
      <c r="T370" s="322"/>
      <c r="U370" s="322"/>
      <c r="V370" s="322"/>
      <c r="W370" s="322"/>
      <c r="X370" s="322"/>
      <c r="Y370" s="322"/>
      <c r="Z370" s="322"/>
      <c r="AA370" s="322"/>
      <c r="AB370" s="322"/>
      <c r="AC370" s="322"/>
    </row>
    <row r="371" spans="1:29" ht="12" customHeight="1" x14ac:dyDescent="0.25">
      <c r="A371" s="322"/>
      <c r="B371" s="322"/>
      <c r="C371" s="322"/>
      <c r="D371" s="322"/>
      <c r="E371" s="322"/>
      <c r="F371" s="322"/>
      <c r="G371" s="322"/>
      <c r="H371" s="322"/>
      <c r="I371" s="322"/>
      <c r="J371" s="322"/>
      <c r="K371" s="322"/>
      <c r="L371" s="322"/>
      <c r="M371" s="322"/>
      <c r="N371" s="322"/>
      <c r="O371" s="322"/>
      <c r="P371" s="322"/>
      <c r="Q371" s="322"/>
      <c r="R371" s="322"/>
      <c r="S371" s="322"/>
      <c r="T371" s="322"/>
      <c r="U371" s="322"/>
      <c r="V371" s="322"/>
      <c r="W371" s="322"/>
      <c r="X371" s="322"/>
      <c r="Y371" s="322"/>
      <c r="Z371" s="322"/>
      <c r="AA371" s="322"/>
      <c r="AB371" s="322"/>
      <c r="AC371" s="322"/>
    </row>
    <row r="372" spans="1:29" ht="12" customHeight="1" x14ac:dyDescent="0.25">
      <c r="A372" s="322"/>
      <c r="B372" s="322"/>
      <c r="C372" s="322"/>
      <c r="D372" s="322"/>
      <c r="E372" s="322"/>
      <c r="F372" s="322"/>
      <c r="G372" s="322"/>
      <c r="H372" s="322"/>
      <c r="I372" s="322"/>
      <c r="J372" s="322"/>
      <c r="K372" s="322"/>
      <c r="L372" s="322"/>
      <c r="M372" s="322"/>
      <c r="N372" s="322"/>
      <c r="O372" s="322"/>
      <c r="P372" s="322"/>
      <c r="Q372" s="322"/>
      <c r="R372" s="322"/>
      <c r="S372" s="322"/>
      <c r="T372" s="322"/>
      <c r="U372" s="322"/>
      <c r="V372" s="322"/>
      <c r="W372" s="322"/>
      <c r="X372" s="322"/>
      <c r="Y372" s="322"/>
      <c r="Z372" s="322"/>
      <c r="AA372" s="322"/>
      <c r="AB372" s="322"/>
      <c r="AC372" s="322"/>
    </row>
    <row r="373" spans="1:29" ht="12" customHeight="1" x14ac:dyDescent="0.25">
      <c r="A373" s="322"/>
      <c r="B373" s="322"/>
      <c r="C373" s="322"/>
      <c r="D373" s="322"/>
      <c r="E373" s="322"/>
      <c r="F373" s="322"/>
      <c r="G373" s="322"/>
      <c r="H373" s="322"/>
      <c r="I373" s="322"/>
      <c r="J373" s="322"/>
      <c r="K373" s="322"/>
      <c r="L373" s="322"/>
      <c r="M373" s="322"/>
      <c r="N373" s="322"/>
      <c r="O373" s="322"/>
      <c r="P373" s="322"/>
      <c r="Q373" s="322"/>
      <c r="R373" s="322"/>
      <c r="S373" s="322"/>
      <c r="T373" s="322"/>
      <c r="U373" s="322"/>
      <c r="V373" s="322"/>
      <c r="W373" s="322"/>
      <c r="X373" s="322"/>
      <c r="Y373" s="322"/>
      <c r="Z373" s="322"/>
      <c r="AA373" s="322"/>
      <c r="AB373" s="322"/>
      <c r="AC373" s="322"/>
    </row>
    <row r="374" spans="1:29" ht="12" customHeight="1" x14ac:dyDescent="0.25">
      <c r="A374" s="322"/>
      <c r="B374" s="322"/>
      <c r="C374" s="322"/>
      <c r="D374" s="322"/>
      <c r="E374" s="322"/>
      <c r="F374" s="322"/>
      <c r="G374" s="322"/>
      <c r="H374" s="322"/>
      <c r="I374" s="322"/>
      <c r="J374" s="322"/>
      <c r="K374" s="322"/>
      <c r="L374" s="322"/>
      <c r="M374" s="322"/>
      <c r="N374" s="322"/>
      <c r="O374" s="322"/>
      <c r="P374" s="322"/>
      <c r="Q374" s="322"/>
      <c r="R374" s="322"/>
      <c r="S374" s="322"/>
      <c r="T374" s="322"/>
      <c r="U374" s="322"/>
      <c r="V374" s="322"/>
      <c r="W374" s="322"/>
      <c r="X374" s="322"/>
      <c r="Y374" s="322"/>
      <c r="Z374" s="322"/>
      <c r="AA374" s="322"/>
      <c r="AB374" s="322"/>
      <c r="AC374" s="322"/>
    </row>
    <row r="375" spans="1:29" ht="12" customHeight="1" x14ac:dyDescent="0.25">
      <c r="A375" s="322"/>
      <c r="B375" s="322"/>
      <c r="C375" s="322"/>
      <c r="D375" s="322"/>
      <c r="E375" s="322"/>
      <c r="F375" s="322"/>
      <c r="G375" s="322"/>
      <c r="H375" s="322"/>
      <c r="I375" s="322"/>
      <c r="J375" s="322"/>
      <c r="K375" s="322"/>
      <c r="L375" s="322"/>
      <c r="M375" s="322"/>
      <c r="N375" s="322"/>
      <c r="O375" s="322"/>
      <c r="P375" s="322"/>
      <c r="Q375" s="322"/>
      <c r="R375" s="322"/>
      <c r="S375" s="322"/>
      <c r="T375" s="322"/>
      <c r="U375" s="322"/>
      <c r="V375" s="322"/>
      <c r="W375" s="322"/>
      <c r="X375" s="322"/>
      <c r="Y375" s="322"/>
      <c r="Z375" s="322"/>
      <c r="AA375" s="322"/>
      <c r="AB375" s="322"/>
      <c r="AC375" s="322"/>
    </row>
    <row r="376" spans="1:29" ht="12" customHeight="1" x14ac:dyDescent="0.25">
      <c r="A376" s="322"/>
      <c r="B376" s="322"/>
      <c r="C376" s="322"/>
      <c r="D376" s="322"/>
      <c r="E376" s="322"/>
      <c r="F376" s="322"/>
      <c r="G376" s="322"/>
      <c r="H376" s="322"/>
      <c r="I376" s="322"/>
      <c r="J376" s="322"/>
      <c r="K376" s="322"/>
      <c r="L376" s="322"/>
      <c r="M376" s="322"/>
      <c r="N376" s="322"/>
      <c r="O376" s="322"/>
      <c r="P376" s="322"/>
      <c r="Q376" s="322"/>
      <c r="R376" s="322"/>
      <c r="S376" s="322"/>
      <c r="T376" s="322"/>
      <c r="U376" s="322"/>
      <c r="V376" s="322"/>
      <c r="W376" s="322"/>
      <c r="X376" s="322"/>
      <c r="Y376" s="322"/>
      <c r="Z376" s="322"/>
      <c r="AA376" s="322"/>
      <c r="AB376" s="322"/>
      <c r="AC376" s="322"/>
    </row>
    <row r="377" spans="1:29" ht="12" customHeight="1" x14ac:dyDescent="0.25">
      <c r="A377" s="322"/>
      <c r="B377" s="322"/>
      <c r="C377" s="322"/>
      <c r="D377" s="322"/>
      <c r="E377" s="322"/>
      <c r="F377" s="322"/>
      <c r="G377" s="322"/>
      <c r="H377" s="322"/>
      <c r="I377" s="322"/>
      <c r="J377" s="322"/>
      <c r="K377" s="322"/>
      <c r="L377" s="322"/>
      <c r="M377" s="322"/>
      <c r="N377" s="322"/>
      <c r="O377" s="322"/>
      <c r="P377" s="322"/>
      <c r="Q377" s="322"/>
      <c r="R377" s="322"/>
      <c r="S377" s="322"/>
      <c r="T377" s="322"/>
      <c r="U377" s="322"/>
      <c r="V377" s="322"/>
      <c r="W377" s="322"/>
      <c r="X377" s="322"/>
      <c r="Y377" s="322"/>
      <c r="Z377" s="322"/>
      <c r="AA377" s="322"/>
      <c r="AB377" s="322"/>
      <c r="AC377" s="322"/>
    </row>
    <row r="378" spans="1:29" ht="12" customHeight="1" x14ac:dyDescent="0.25">
      <c r="A378" s="322"/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</row>
    <row r="379" spans="1:29" ht="12" customHeight="1" x14ac:dyDescent="0.25">
      <c r="A379" s="322"/>
      <c r="B379" s="322"/>
      <c r="C379" s="322"/>
      <c r="D379" s="322"/>
      <c r="E379" s="322"/>
      <c r="F379" s="322"/>
      <c r="G379" s="322"/>
      <c r="H379" s="322"/>
      <c r="I379" s="322"/>
      <c r="J379" s="322"/>
      <c r="K379" s="322"/>
      <c r="L379" s="322"/>
      <c r="M379" s="322"/>
      <c r="N379" s="322"/>
      <c r="O379" s="322"/>
      <c r="P379" s="322"/>
      <c r="Q379" s="322"/>
      <c r="R379" s="322"/>
      <c r="S379" s="322"/>
      <c r="T379" s="322"/>
      <c r="U379" s="322"/>
      <c r="V379" s="322"/>
      <c r="W379" s="322"/>
      <c r="X379" s="322"/>
      <c r="Y379" s="322"/>
      <c r="Z379" s="322"/>
      <c r="AA379" s="322"/>
      <c r="AB379" s="322"/>
      <c r="AC379" s="322"/>
    </row>
    <row r="380" spans="1:29" ht="12" customHeight="1" x14ac:dyDescent="0.25">
      <c r="A380" s="322"/>
      <c r="B380" s="322"/>
      <c r="C380" s="322"/>
      <c r="D380" s="322"/>
      <c r="E380" s="322"/>
      <c r="F380" s="322"/>
      <c r="G380" s="322"/>
      <c r="H380" s="322"/>
      <c r="I380" s="322"/>
      <c r="J380" s="322"/>
      <c r="K380" s="322"/>
      <c r="L380" s="322"/>
      <c r="M380" s="322"/>
      <c r="N380" s="322"/>
      <c r="O380" s="322"/>
      <c r="P380" s="322"/>
      <c r="Q380" s="322"/>
      <c r="R380" s="322"/>
      <c r="S380" s="322"/>
      <c r="T380" s="322"/>
      <c r="U380" s="322"/>
      <c r="V380" s="322"/>
      <c r="W380" s="322"/>
      <c r="X380" s="322"/>
      <c r="Y380" s="322"/>
      <c r="Z380" s="322"/>
      <c r="AA380" s="322"/>
      <c r="AB380" s="322"/>
      <c r="AC380" s="322"/>
    </row>
    <row r="381" spans="1:29" ht="12" customHeight="1" x14ac:dyDescent="0.25">
      <c r="A381" s="322"/>
      <c r="B381" s="322"/>
      <c r="C381" s="322"/>
      <c r="D381" s="322"/>
      <c r="E381" s="322"/>
      <c r="F381" s="322"/>
      <c r="G381" s="322"/>
      <c r="H381" s="322"/>
      <c r="I381" s="322"/>
      <c r="J381" s="322"/>
      <c r="K381" s="322"/>
      <c r="L381" s="322"/>
      <c r="M381" s="322"/>
      <c r="N381" s="322"/>
      <c r="O381" s="322"/>
      <c r="P381" s="322"/>
      <c r="Q381" s="322"/>
      <c r="R381" s="322"/>
      <c r="S381" s="322"/>
      <c r="T381" s="322"/>
      <c r="U381" s="322"/>
      <c r="V381" s="322"/>
      <c r="W381" s="322"/>
      <c r="X381" s="322"/>
      <c r="Y381" s="322"/>
      <c r="Z381" s="322"/>
      <c r="AA381" s="322"/>
      <c r="AB381" s="322"/>
      <c r="AC381" s="322"/>
    </row>
    <row r="382" spans="1:29" ht="12" customHeight="1" x14ac:dyDescent="0.25">
      <c r="A382" s="322"/>
      <c r="B382" s="322"/>
      <c r="C382" s="322"/>
      <c r="D382" s="322"/>
      <c r="E382" s="322"/>
      <c r="F382" s="322"/>
      <c r="G382" s="322"/>
      <c r="H382" s="322"/>
      <c r="I382" s="322"/>
      <c r="J382" s="322"/>
      <c r="K382" s="322"/>
      <c r="L382" s="322"/>
      <c r="M382" s="322"/>
      <c r="N382" s="322"/>
      <c r="O382" s="322"/>
      <c r="P382" s="322"/>
      <c r="Q382" s="322"/>
      <c r="R382" s="322"/>
      <c r="S382" s="322"/>
      <c r="T382" s="322"/>
      <c r="U382" s="322"/>
      <c r="V382" s="322"/>
      <c r="W382" s="322"/>
      <c r="X382" s="322"/>
      <c r="Y382" s="322"/>
      <c r="Z382" s="322"/>
      <c r="AA382" s="322"/>
      <c r="AB382" s="322"/>
      <c r="AC382" s="322"/>
    </row>
    <row r="383" spans="1:29" ht="12" customHeight="1" x14ac:dyDescent="0.25">
      <c r="A383" s="322"/>
      <c r="B383" s="322"/>
      <c r="C383" s="322"/>
      <c r="D383" s="322"/>
      <c r="E383" s="322"/>
      <c r="F383" s="322"/>
      <c r="G383" s="322"/>
      <c r="H383" s="322"/>
      <c r="I383" s="322"/>
      <c r="J383" s="322"/>
      <c r="K383" s="322"/>
      <c r="L383" s="322"/>
      <c r="M383" s="322"/>
      <c r="N383" s="322"/>
      <c r="O383" s="322"/>
      <c r="P383" s="322"/>
      <c r="Q383" s="322"/>
      <c r="R383" s="322"/>
      <c r="S383" s="322"/>
      <c r="T383" s="322"/>
      <c r="U383" s="322"/>
      <c r="V383" s="322"/>
      <c r="W383" s="322"/>
      <c r="X383" s="322"/>
      <c r="Y383" s="322"/>
      <c r="Z383" s="322"/>
      <c r="AA383" s="322"/>
      <c r="AB383" s="322"/>
      <c r="AC383" s="322"/>
    </row>
    <row r="384" spans="1:29" ht="12" customHeight="1" x14ac:dyDescent="0.25">
      <c r="A384" s="322"/>
      <c r="B384" s="322"/>
      <c r="C384" s="322"/>
      <c r="D384" s="322"/>
      <c r="E384" s="322"/>
      <c r="F384" s="322"/>
      <c r="G384" s="322"/>
      <c r="H384" s="322"/>
      <c r="I384" s="322"/>
      <c r="J384" s="322"/>
      <c r="K384" s="322"/>
      <c r="L384" s="322"/>
      <c r="M384" s="322"/>
      <c r="N384" s="322"/>
      <c r="O384" s="322"/>
      <c r="P384" s="322"/>
      <c r="Q384" s="322"/>
      <c r="R384" s="322"/>
      <c r="S384" s="322"/>
      <c r="T384" s="322"/>
      <c r="U384" s="322"/>
      <c r="V384" s="322"/>
      <c r="W384" s="322"/>
      <c r="X384" s="322"/>
      <c r="Y384" s="322"/>
      <c r="Z384" s="322"/>
      <c r="AA384" s="322"/>
      <c r="AB384" s="322"/>
      <c r="AC384" s="322"/>
    </row>
    <row r="385" spans="1:29" ht="12" customHeight="1" x14ac:dyDescent="0.25">
      <c r="A385" s="322"/>
      <c r="B385" s="322"/>
      <c r="C385" s="322"/>
      <c r="D385" s="322"/>
      <c r="E385" s="322"/>
      <c r="F385" s="322"/>
      <c r="G385" s="322"/>
      <c r="H385" s="322"/>
      <c r="I385" s="322"/>
      <c r="J385" s="322"/>
      <c r="K385" s="322"/>
      <c r="L385" s="322"/>
      <c r="M385" s="322"/>
      <c r="N385" s="322"/>
      <c r="O385" s="322"/>
      <c r="P385" s="322"/>
      <c r="Q385" s="322"/>
      <c r="R385" s="322"/>
      <c r="S385" s="322"/>
      <c r="T385" s="322"/>
      <c r="U385" s="322"/>
      <c r="V385" s="322"/>
      <c r="W385" s="322"/>
      <c r="X385" s="322"/>
      <c r="Y385" s="322"/>
      <c r="Z385" s="322"/>
      <c r="AA385" s="322"/>
      <c r="AB385" s="322"/>
      <c r="AC385" s="322"/>
    </row>
    <row r="386" spans="1:29" ht="12" customHeight="1" x14ac:dyDescent="0.25">
      <c r="A386" s="322"/>
      <c r="B386" s="322"/>
      <c r="C386" s="322"/>
      <c r="D386" s="322"/>
      <c r="E386" s="322"/>
      <c r="F386" s="322"/>
      <c r="G386" s="322"/>
      <c r="H386" s="322"/>
      <c r="I386" s="322"/>
      <c r="J386" s="322"/>
      <c r="K386" s="322"/>
      <c r="L386" s="322"/>
      <c r="M386" s="322"/>
      <c r="N386" s="322"/>
      <c r="O386" s="322"/>
      <c r="P386" s="322"/>
      <c r="Q386" s="322"/>
      <c r="R386" s="322"/>
      <c r="S386" s="322"/>
      <c r="T386" s="322"/>
      <c r="U386" s="322"/>
      <c r="V386" s="322"/>
      <c r="W386" s="322"/>
      <c r="X386" s="322"/>
      <c r="Y386" s="322"/>
      <c r="Z386" s="322"/>
      <c r="AA386" s="322"/>
      <c r="AB386" s="322"/>
      <c r="AC386" s="322"/>
    </row>
    <row r="387" spans="1:29" ht="12" customHeight="1" x14ac:dyDescent="0.25">
      <c r="A387" s="322"/>
      <c r="B387" s="322"/>
      <c r="C387" s="322"/>
      <c r="D387" s="322"/>
      <c r="E387" s="322"/>
      <c r="F387" s="322"/>
      <c r="G387" s="322"/>
      <c r="H387" s="322"/>
      <c r="I387" s="322"/>
      <c r="J387" s="322"/>
      <c r="K387" s="322"/>
      <c r="L387" s="322"/>
      <c r="M387" s="322"/>
      <c r="N387" s="322"/>
      <c r="O387" s="322"/>
      <c r="P387" s="322"/>
      <c r="Q387" s="322"/>
      <c r="R387" s="322"/>
      <c r="S387" s="322"/>
      <c r="T387" s="322"/>
      <c r="U387" s="322"/>
      <c r="V387" s="322"/>
      <c r="W387" s="322"/>
      <c r="X387" s="322"/>
      <c r="Y387" s="322"/>
      <c r="Z387" s="322"/>
      <c r="AA387" s="322"/>
      <c r="AB387" s="322"/>
      <c r="AC387" s="322"/>
    </row>
    <row r="388" spans="1:29" ht="12" customHeight="1" x14ac:dyDescent="0.25">
      <c r="A388" s="322"/>
      <c r="B388" s="322"/>
      <c r="C388" s="322"/>
      <c r="D388" s="322"/>
      <c r="E388" s="322"/>
      <c r="F388" s="322"/>
      <c r="G388" s="322"/>
      <c r="H388" s="322"/>
      <c r="I388" s="322"/>
      <c r="J388" s="322"/>
      <c r="K388" s="322"/>
      <c r="L388" s="322"/>
      <c r="M388" s="322"/>
      <c r="N388" s="322"/>
      <c r="O388" s="322"/>
      <c r="P388" s="322"/>
      <c r="Q388" s="322"/>
      <c r="R388" s="322"/>
      <c r="S388" s="322"/>
      <c r="T388" s="322"/>
      <c r="U388" s="322"/>
      <c r="V388" s="322"/>
      <c r="W388" s="322"/>
      <c r="X388" s="322"/>
      <c r="Y388" s="322"/>
      <c r="Z388" s="322"/>
      <c r="AA388" s="322"/>
      <c r="AB388" s="322"/>
      <c r="AC388" s="322"/>
    </row>
    <row r="389" spans="1:29" ht="12" customHeight="1" x14ac:dyDescent="0.25">
      <c r="A389" s="322"/>
      <c r="B389" s="322"/>
      <c r="C389" s="322"/>
      <c r="D389" s="322"/>
      <c r="E389" s="322"/>
      <c r="F389" s="322"/>
      <c r="G389" s="322"/>
      <c r="H389" s="322"/>
      <c r="I389" s="322"/>
      <c r="J389" s="322"/>
      <c r="K389" s="322"/>
      <c r="L389" s="322"/>
      <c r="M389" s="322"/>
      <c r="N389" s="322"/>
      <c r="O389" s="322"/>
      <c r="P389" s="322"/>
      <c r="Q389" s="322"/>
      <c r="R389" s="322"/>
      <c r="S389" s="322"/>
      <c r="T389" s="322"/>
      <c r="U389" s="322"/>
      <c r="V389" s="322"/>
      <c r="W389" s="322"/>
      <c r="X389" s="322"/>
      <c r="Y389" s="322"/>
      <c r="Z389" s="322"/>
      <c r="AA389" s="322"/>
      <c r="AB389" s="322"/>
      <c r="AC389" s="322"/>
    </row>
    <row r="390" spans="1:29" ht="12" customHeight="1" x14ac:dyDescent="0.25">
      <c r="A390" s="322"/>
      <c r="B390" s="322"/>
      <c r="C390" s="322"/>
      <c r="D390" s="322"/>
      <c r="E390" s="322"/>
      <c r="F390" s="322"/>
      <c r="G390" s="322"/>
      <c r="H390" s="322"/>
      <c r="I390" s="322"/>
      <c r="J390" s="322"/>
      <c r="K390" s="322"/>
      <c r="L390" s="322"/>
      <c r="M390" s="322"/>
      <c r="N390" s="322"/>
      <c r="O390" s="322"/>
      <c r="P390" s="322"/>
      <c r="Q390" s="322"/>
      <c r="R390" s="322"/>
      <c r="S390" s="322"/>
      <c r="T390" s="322"/>
      <c r="U390" s="322"/>
      <c r="V390" s="322"/>
      <c r="W390" s="322"/>
      <c r="X390" s="322"/>
      <c r="Y390" s="322"/>
      <c r="Z390" s="322"/>
      <c r="AA390" s="322"/>
      <c r="AB390" s="322"/>
      <c r="AC390" s="322"/>
    </row>
    <row r="391" spans="1:29" ht="12" customHeight="1" x14ac:dyDescent="0.25">
      <c r="A391" s="322"/>
      <c r="B391" s="322"/>
      <c r="C391" s="322"/>
      <c r="D391" s="322"/>
      <c r="E391" s="322"/>
      <c r="F391" s="322"/>
      <c r="G391" s="322"/>
      <c r="H391" s="322"/>
      <c r="I391" s="322"/>
      <c r="J391" s="322"/>
      <c r="K391" s="322"/>
      <c r="L391" s="322"/>
      <c r="M391" s="322"/>
      <c r="N391" s="322"/>
      <c r="O391" s="322"/>
      <c r="P391" s="322"/>
      <c r="Q391" s="322"/>
      <c r="R391" s="322"/>
      <c r="S391" s="322"/>
      <c r="T391" s="322"/>
      <c r="U391" s="322"/>
      <c r="V391" s="322"/>
      <c r="W391" s="322"/>
      <c r="X391" s="322"/>
      <c r="Y391" s="322"/>
      <c r="Z391" s="322"/>
      <c r="AA391" s="322"/>
      <c r="AB391" s="322"/>
      <c r="AC391" s="322"/>
    </row>
    <row r="392" spans="1:29" ht="12" customHeight="1" x14ac:dyDescent="0.25">
      <c r="A392" s="322"/>
      <c r="B392" s="322"/>
      <c r="C392" s="322"/>
      <c r="D392" s="322"/>
      <c r="E392" s="322"/>
      <c r="F392" s="322"/>
      <c r="G392" s="322"/>
      <c r="H392" s="322"/>
      <c r="I392" s="322"/>
      <c r="J392" s="322"/>
      <c r="K392" s="322"/>
      <c r="L392" s="322"/>
      <c r="M392" s="322"/>
      <c r="N392" s="322"/>
      <c r="O392" s="322"/>
      <c r="P392" s="322"/>
      <c r="Q392" s="322"/>
      <c r="R392" s="322"/>
      <c r="S392" s="322"/>
      <c r="T392" s="322"/>
      <c r="U392" s="322"/>
      <c r="V392" s="322"/>
      <c r="W392" s="322"/>
      <c r="X392" s="322"/>
      <c r="Y392" s="322"/>
      <c r="Z392" s="322"/>
      <c r="AA392" s="322"/>
      <c r="AB392" s="322"/>
      <c r="AC392" s="322"/>
    </row>
    <row r="393" spans="1:29" ht="12" customHeight="1" x14ac:dyDescent="0.25">
      <c r="A393" s="322"/>
      <c r="B393" s="322"/>
      <c r="C393" s="322"/>
      <c r="D393" s="322"/>
      <c r="E393" s="322"/>
      <c r="F393" s="322"/>
      <c r="G393" s="322"/>
      <c r="H393" s="322"/>
      <c r="I393" s="322"/>
      <c r="J393" s="322"/>
      <c r="K393" s="322"/>
      <c r="L393" s="322"/>
      <c r="M393" s="322"/>
      <c r="N393" s="322"/>
      <c r="O393" s="322"/>
      <c r="P393" s="322"/>
      <c r="Q393" s="322"/>
      <c r="R393" s="322"/>
      <c r="S393" s="322"/>
      <c r="T393" s="322"/>
      <c r="U393" s="322"/>
      <c r="V393" s="322"/>
      <c r="W393" s="322"/>
      <c r="X393" s="322"/>
      <c r="Y393" s="322"/>
      <c r="Z393" s="322"/>
      <c r="AA393" s="322"/>
      <c r="AB393" s="322"/>
      <c r="AC393" s="322"/>
    </row>
    <row r="394" spans="1:29" ht="12" customHeight="1" x14ac:dyDescent="0.25">
      <c r="A394" s="322"/>
      <c r="B394" s="322"/>
      <c r="C394" s="322"/>
      <c r="D394" s="322"/>
      <c r="E394" s="322"/>
      <c r="F394" s="322"/>
      <c r="G394" s="322"/>
      <c r="H394" s="322"/>
      <c r="I394" s="322"/>
      <c r="J394" s="322"/>
      <c r="K394" s="322"/>
      <c r="L394" s="322"/>
      <c r="M394" s="322"/>
      <c r="N394" s="322"/>
      <c r="O394" s="322"/>
      <c r="P394" s="322"/>
      <c r="Q394" s="322"/>
      <c r="R394" s="322"/>
      <c r="S394" s="322"/>
      <c r="T394" s="322"/>
      <c r="U394" s="322"/>
      <c r="V394" s="322"/>
      <c r="W394" s="322"/>
      <c r="X394" s="322"/>
      <c r="Y394" s="322"/>
      <c r="Z394" s="322"/>
      <c r="AA394" s="322"/>
      <c r="AB394" s="322"/>
      <c r="AC394" s="322"/>
    </row>
    <row r="395" spans="1:29" ht="12" customHeight="1" x14ac:dyDescent="0.25">
      <c r="A395" s="322"/>
      <c r="B395" s="322"/>
      <c r="C395" s="322"/>
      <c r="D395" s="322"/>
      <c r="E395" s="322"/>
      <c r="F395" s="322"/>
      <c r="G395" s="322"/>
      <c r="H395" s="322"/>
      <c r="I395" s="322"/>
      <c r="J395" s="322"/>
      <c r="K395" s="322"/>
      <c r="L395" s="322"/>
      <c r="M395" s="322"/>
      <c r="N395" s="322"/>
      <c r="O395" s="322"/>
      <c r="P395" s="322"/>
      <c r="Q395" s="322"/>
      <c r="R395" s="322"/>
      <c r="S395" s="322"/>
      <c r="T395" s="322"/>
      <c r="U395" s="322"/>
      <c r="V395" s="322"/>
      <c r="W395" s="322"/>
      <c r="X395" s="322"/>
      <c r="Y395" s="322"/>
      <c r="Z395" s="322"/>
      <c r="AA395" s="322"/>
      <c r="AB395" s="322"/>
      <c r="AC395" s="322"/>
    </row>
    <row r="396" spans="1:29" ht="12" customHeight="1" x14ac:dyDescent="0.25">
      <c r="A396" s="322"/>
      <c r="B396" s="322"/>
      <c r="C396" s="322"/>
      <c r="D396" s="322"/>
      <c r="E396" s="322"/>
      <c r="F396" s="322"/>
      <c r="G396" s="322"/>
      <c r="H396" s="322"/>
      <c r="I396" s="322"/>
      <c r="J396" s="322"/>
      <c r="K396" s="322"/>
      <c r="L396" s="322"/>
      <c r="M396" s="322"/>
      <c r="N396" s="322"/>
      <c r="O396" s="322"/>
      <c r="P396" s="322"/>
      <c r="Q396" s="322"/>
      <c r="R396" s="322"/>
      <c r="S396" s="322"/>
      <c r="T396" s="322"/>
      <c r="U396" s="322"/>
      <c r="V396" s="322"/>
      <c r="W396" s="322"/>
      <c r="X396" s="322"/>
      <c r="Y396" s="322"/>
      <c r="Z396" s="322"/>
      <c r="AA396" s="322"/>
      <c r="AB396" s="322"/>
      <c r="AC396" s="322"/>
    </row>
    <row r="397" spans="1:29" ht="12" customHeight="1" x14ac:dyDescent="0.25">
      <c r="A397" s="322"/>
      <c r="B397" s="322"/>
      <c r="C397" s="322"/>
      <c r="D397" s="322"/>
      <c r="E397" s="322"/>
      <c r="F397" s="322"/>
      <c r="G397" s="322"/>
      <c r="H397" s="322"/>
      <c r="I397" s="322"/>
      <c r="J397" s="322"/>
      <c r="K397" s="322"/>
      <c r="L397" s="322"/>
      <c r="M397" s="322"/>
      <c r="N397" s="322"/>
      <c r="O397" s="322"/>
      <c r="P397" s="322"/>
      <c r="Q397" s="322"/>
      <c r="R397" s="322"/>
      <c r="S397" s="322"/>
      <c r="T397" s="322"/>
      <c r="U397" s="322"/>
      <c r="V397" s="322"/>
      <c r="W397" s="322"/>
      <c r="X397" s="322"/>
      <c r="Y397" s="322"/>
      <c r="Z397" s="322"/>
      <c r="AA397" s="322"/>
      <c r="AB397" s="322"/>
      <c r="AC397" s="322"/>
    </row>
    <row r="398" spans="1:29" ht="12" customHeight="1" x14ac:dyDescent="0.25">
      <c r="A398" s="322"/>
      <c r="B398" s="322"/>
      <c r="C398" s="322"/>
      <c r="D398" s="322"/>
      <c r="E398" s="322"/>
      <c r="F398" s="322"/>
      <c r="G398" s="322"/>
      <c r="H398" s="322"/>
      <c r="I398" s="322"/>
      <c r="J398" s="322"/>
      <c r="K398" s="322"/>
      <c r="L398" s="322"/>
      <c r="M398" s="322"/>
      <c r="N398" s="322"/>
      <c r="O398" s="322"/>
      <c r="P398" s="322"/>
      <c r="Q398" s="322"/>
      <c r="R398" s="322"/>
      <c r="S398" s="322"/>
      <c r="T398" s="322"/>
      <c r="U398" s="322"/>
      <c r="V398" s="322"/>
      <c r="W398" s="322"/>
      <c r="X398" s="322"/>
      <c r="Y398" s="322"/>
      <c r="Z398" s="322"/>
      <c r="AA398" s="322"/>
      <c r="AB398" s="322"/>
      <c r="AC398" s="322"/>
    </row>
    <row r="399" spans="1:29" ht="12" customHeight="1" x14ac:dyDescent="0.25">
      <c r="A399" s="322"/>
      <c r="B399" s="322"/>
      <c r="C399" s="322"/>
      <c r="D399" s="322"/>
      <c r="E399" s="322"/>
      <c r="F399" s="322"/>
      <c r="G399" s="322"/>
      <c r="H399" s="322"/>
      <c r="I399" s="322"/>
      <c r="J399" s="322"/>
      <c r="K399" s="322"/>
      <c r="L399" s="322"/>
      <c r="M399" s="322"/>
      <c r="N399" s="322"/>
      <c r="O399" s="322"/>
      <c r="P399" s="322"/>
      <c r="Q399" s="322"/>
      <c r="R399" s="322"/>
      <c r="S399" s="322"/>
      <c r="T399" s="322"/>
      <c r="U399" s="322"/>
      <c r="V399" s="322"/>
      <c r="W399" s="322"/>
      <c r="X399" s="322"/>
      <c r="Y399" s="322"/>
      <c r="Z399" s="322"/>
      <c r="AA399" s="322"/>
      <c r="AB399" s="322"/>
      <c r="AC399" s="322"/>
    </row>
    <row r="400" spans="1:29" ht="12" customHeight="1" x14ac:dyDescent="0.25">
      <c r="A400" s="322"/>
      <c r="B400" s="322"/>
      <c r="C400" s="322"/>
      <c r="D400" s="322"/>
      <c r="E400" s="322"/>
      <c r="F400" s="322"/>
      <c r="G400" s="322"/>
      <c r="H400" s="322"/>
      <c r="I400" s="322"/>
      <c r="J400" s="322"/>
      <c r="K400" s="322"/>
      <c r="L400" s="322"/>
      <c r="M400" s="322"/>
      <c r="N400" s="322"/>
      <c r="O400" s="322"/>
      <c r="P400" s="322"/>
      <c r="Q400" s="322"/>
      <c r="R400" s="322"/>
      <c r="S400" s="322"/>
      <c r="T400" s="322"/>
      <c r="U400" s="322"/>
      <c r="V400" s="322"/>
      <c r="W400" s="322"/>
      <c r="X400" s="322"/>
      <c r="Y400" s="322"/>
      <c r="Z400" s="322"/>
      <c r="AA400" s="322"/>
      <c r="AB400" s="322"/>
      <c r="AC400" s="322"/>
    </row>
    <row r="401" spans="1:29" ht="12" customHeight="1" x14ac:dyDescent="0.25">
      <c r="A401" s="322"/>
      <c r="B401" s="322"/>
      <c r="C401" s="322"/>
      <c r="D401" s="322"/>
      <c r="E401" s="322"/>
      <c r="F401" s="322"/>
      <c r="G401" s="322"/>
      <c r="H401" s="322"/>
      <c r="I401" s="322"/>
      <c r="J401" s="322"/>
      <c r="K401" s="322"/>
      <c r="L401" s="322"/>
      <c r="M401" s="322"/>
      <c r="N401" s="322"/>
      <c r="O401" s="322"/>
      <c r="P401" s="322"/>
      <c r="Q401" s="322"/>
      <c r="R401" s="322"/>
      <c r="S401" s="322"/>
      <c r="T401" s="322"/>
      <c r="U401" s="322"/>
      <c r="V401" s="322"/>
      <c r="W401" s="322"/>
      <c r="X401" s="322"/>
      <c r="Y401" s="322"/>
      <c r="Z401" s="322"/>
      <c r="AA401" s="322"/>
      <c r="AB401" s="322"/>
      <c r="AC401" s="322"/>
    </row>
    <row r="402" spans="1:29" ht="12" customHeight="1" x14ac:dyDescent="0.25">
      <c r="A402" s="322"/>
      <c r="B402" s="322"/>
      <c r="C402" s="322"/>
      <c r="D402" s="322"/>
      <c r="E402" s="322"/>
      <c r="F402" s="322"/>
      <c r="G402" s="322"/>
      <c r="H402" s="322"/>
      <c r="I402" s="322"/>
      <c r="J402" s="322"/>
      <c r="K402" s="322"/>
      <c r="L402" s="322"/>
      <c r="M402" s="322"/>
      <c r="N402" s="322"/>
      <c r="O402" s="322"/>
      <c r="P402" s="322"/>
      <c r="Q402" s="322"/>
      <c r="R402" s="322"/>
      <c r="S402" s="322"/>
      <c r="T402" s="322"/>
      <c r="U402" s="322"/>
      <c r="V402" s="322"/>
      <c r="W402" s="322"/>
      <c r="X402" s="322"/>
      <c r="Y402" s="322"/>
      <c r="Z402" s="322"/>
      <c r="AA402" s="322"/>
      <c r="AB402" s="322"/>
      <c r="AC402" s="322"/>
    </row>
    <row r="403" spans="1:29" ht="12" customHeight="1" x14ac:dyDescent="0.25">
      <c r="A403" s="322"/>
      <c r="B403" s="322"/>
      <c r="C403" s="322"/>
      <c r="D403" s="322"/>
      <c r="E403" s="322"/>
      <c r="F403" s="322"/>
      <c r="G403" s="322"/>
      <c r="H403" s="322"/>
      <c r="I403" s="322"/>
      <c r="J403" s="322"/>
      <c r="K403" s="322"/>
      <c r="L403" s="322"/>
      <c r="M403" s="322"/>
      <c r="N403" s="322"/>
      <c r="O403" s="322"/>
      <c r="P403" s="322"/>
      <c r="Q403" s="322"/>
      <c r="R403" s="322"/>
      <c r="S403" s="322"/>
      <c r="T403" s="322"/>
      <c r="U403" s="322"/>
      <c r="V403" s="322"/>
      <c r="W403" s="322"/>
      <c r="X403" s="322"/>
      <c r="Y403" s="322"/>
      <c r="Z403" s="322"/>
      <c r="AA403" s="322"/>
      <c r="AB403" s="322"/>
      <c r="AC403" s="322"/>
    </row>
    <row r="404" spans="1:29" ht="12" customHeight="1" x14ac:dyDescent="0.25">
      <c r="A404" s="322"/>
      <c r="B404" s="322"/>
      <c r="C404" s="322"/>
      <c r="D404" s="322"/>
      <c r="E404" s="322"/>
      <c r="F404" s="322"/>
      <c r="G404" s="322"/>
      <c r="H404" s="322"/>
      <c r="I404" s="322"/>
      <c r="J404" s="322"/>
      <c r="K404" s="322"/>
      <c r="L404" s="322"/>
      <c r="M404" s="322"/>
      <c r="N404" s="322"/>
      <c r="O404" s="322"/>
      <c r="P404" s="322"/>
      <c r="Q404" s="322"/>
      <c r="R404" s="322"/>
      <c r="S404" s="322"/>
      <c r="T404" s="322"/>
      <c r="U404" s="322"/>
      <c r="V404" s="322"/>
      <c r="W404" s="322"/>
      <c r="X404" s="322"/>
      <c r="Y404" s="322"/>
      <c r="Z404" s="322"/>
      <c r="AA404" s="322"/>
      <c r="AB404" s="322"/>
      <c r="AC404" s="322"/>
    </row>
    <row r="405" spans="1:29" ht="12" customHeight="1" x14ac:dyDescent="0.25">
      <c r="A405" s="322"/>
      <c r="B405" s="322"/>
      <c r="C405" s="322"/>
      <c r="D405" s="322"/>
      <c r="E405" s="322"/>
      <c r="F405" s="322"/>
      <c r="G405" s="322"/>
      <c r="H405" s="322"/>
      <c r="I405" s="322"/>
      <c r="J405" s="322"/>
      <c r="K405" s="322"/>
      <c r="L405" s="322"/>
      <c r="M405" s="322"/>
      <c r="N405" s="322"/>
      <c r="O405" s="322"/>
      <c r="P405" s="322"/>
      <c r="Q405" s="322"/>
      <c r="R405" s="322"/>
      <c r="S405" s="322"/>
      <c r="T405" s="322"/>
      <c r="U405" s="322"/>
      <c r="V405" s="322"/>
      <c r="W405" s="322"/>
      <c r="X405" s="322"/>
      <c r="Y405" s="322"/>
      <c r="Z405" s="322"/>
      <c r="AA405" s="322"/>
      <c r="AB405" s="322"/>
      <c r="AC405" s="322"/>
    </row>
    <row r="406" spans="1:29" ht="12" customHeight="1" x14ac:dyDescent="0.25">
      <c r="A406" s="322"/>
      <c r="B406" s="322"/>
      <c r="C406" s="322"/>
      <c r="D406" s="322"/>
      <c r="E406" s="322"/>
      <c r="F406" s="322"/>
      <c r="G406" s="322"/>
      <c r="H406" s="322"/>
      <c r="I406" s="322"/>
      <c r="J406" s="322"/>
      <c r="K406" s="322"/>
      <c r="L406" s="322"/>
      <c r="M406" s="322"/>
      <c r="N406" s="322"/>
      <c r="O406" s="322"/>
      <c r="P406" s="322"/>
      <c r="Q406" s="322"/>
      <c r="R406" s="322"/>
      <c r="S406" s="322"/>
      <c r="T406" s="322"/>
      <c r="U406" s="322"/>
      <c r="V406" s="322"/>
      <c r="W406" s="322"/>
      <c r="X406" s="322"/>
      <c r="Y406" s="322"/>
      <c r="Z406" s="322"/>
      <c r="AA406" s="322"/>
      <c r="AB406" s="322"/>
      <c r="AC406" s="322"/>
    </row>
    <row r="407" spans="1:29" ht="12" customHeight="1" x14ac:dyDescent="0.25">
      <c r="A407" s="322"/>
      <c r="B407" s="322"/>
      <c r="C407" s="322"/>
      <c r="D407" s="322"/>
      <c r="E407" s="322"/>
      <c r="F407" s="322"/>
      <c r="G407" s="322"/>
      <c r="H407" s="322"/>
      <c r="I407" s="322"/>
      <c r="J407" s="322"/>
      <c r="K407" s="322"/>
      <c r="L407" s="322"/>
      <c r="M407" s="322"/>
      <c r="N407" s="322"/>
      <c r="O407" s="322"/>
      <c r="P407" s="322"/>
      <c r="Q407" s="322"/>
      <c r="R407" s="322"/>
      <c r="S407" s="322"/>
      <c r="T407" s="322"/>
      <c r="U407" s="322"/>
      <c r="V407" s="322"/>
      <c r="W407" s="322"/>
      <c r="X407" s="322"/>
      <c r="Y407" s="322"/>
      <c r="Z407" s="322"/>
      <c r="AA407" s="322"/>
      <c r="AB407" s="322"/>
      <c r="AC407" s="322"/>
    </row>
    <row r="408" spans="1:29" ht="12" customHeight="1" x14ac:dyDescent="0.25">
      <c r="A408" s="322"/>
      <c r="B408" s="322"/>
      <c r="C408" s="322"/>
      <c r="D408" s="322"/>
      <c r="E408" s="322"/>
      <c r="F408" s="322"/>
      <c r="G408" s="322"/>
      <c r="H408" s="322"/>
      <c r="I408" s="322"/>
      <c r="J408" s="322"/>
      <c r="K408" s="322"/>
      <c r="L408" s="322"/>
      <c r="M408" s="322"/>
      <c r="N408" s="322"/>
      <c r="O408" s="322"/>
      <c r="P408" s="322"/>
      <c r="Q408" s="322"/>
      <c r="R408" s="322"/>
      <c r="S408" s="322"/>
      <c r="T408" s="322"/>
      <c r="U408" s="322"/>
      <c r="V408" s="322"/>
      <c r="W408" s="322"/>
      <c r="X408" s="322"/>
      <c r="Y408" s="322"/>
      <c r="Z408" s="322"/>
      <c r="AA408" s="322"/>
      <c r="AB408" s="322"/>
      <c r="AC408" s="322"/>
    </row>
    <row r="409" spans="1:29" ht="12" customHeight="1" x14ac:dyDescent="0.25">
      <c r="A409" s="322"/>
      <c r="B409" s="322"/>
      <c r="C409" s="322"/>
      <c r="D409" s="322"/>
      <c r="E409" s="322"/>
      <c r="F409" s="322"/>
      <c r="G409" s="322"/>
      <c r="H409" s="322"/>
      <c r="I409" s="322"/>
      <c r="J409" s="322"/>
      <c r="K409" s="322"/>
      <c r="L409" s="322"/>
      <c r="M409" s="322"/>
      <c r="N409" s="322"/>
      <c r="O409" s="322"/>
      <c r="P409" s="322"/>
      <c r="Q409" s="322"/>
      <c r="R409" s="322"/>
      <c r="S409" s="322"/>
      <c r="T409" s="322"/>
      <c r="U409" s="322"/>
      <c r="V409" s="322"/>
      <c r="W409" s="322"/>
      <c r="X409" s="322"/>
      <c r="Y409" s="322"/>
      <c r="Z409" s="322"/>
      <c r="AA409" s="322"/>
      <c r="AB409" s="322"/>
      <c r="AC409" s="322"/>
    </row>
    <row r="410" spans="1:29" ht="12" customHeight="1" x14ac:dyDescent="0.25">
      <c r="A410" s="322"/>
      <c r="B410" s="322"/>
      <c r="C410" s="322"/>
      <c r="D410" s="322"/>
      <c r="E410" s="322"/>
      <c r="F410" s="322"/>
      <c r="G410" s="322"/>
      <c r="H410" s="322"/>
      <c r="I410" s="322"/>
      <c r="J410" s="322"/>
      <c r="K410" s="322"/>
      <c r="L410" s="322"/>
      <c r="M410" s="322"/>
      <c r="N410" s="322"/>
      <c r="O410" s="322"/>
      <c r="P410" s="322"/>
      <c r="Q410" s="322"/>
      <c r="R410" s="322"/>
      <c r="S410" s="322"/>
      <c r="T410" s="322"/>
      <c r="U410" s="322"/>
      <c r="V410" s="322"/>
      <c r="W410" s="322"/>
      <c r="X410" s="322"/>
      <c r="Y410" s="322"/>
      <c r="Z410" s="322"/>
      <c r="AA410" s="322"/>
      <c r="AB410" s="322"/>
      <c r="AC410" s="322"/>
    </row>
    <row r="411" spans="1:29" ht="12" customHeight="1" x14ac:dyDescent="0.25">
      <c r="A411" s="322"/>
      <c r="B411" s="322"/>
      <c r="C411" s="322"/>
      <c r="D411" s="322"/>
      <c r="E411" s="322"/>
      <c r="F411" s="322"/>
      <c r="G411" s="322"/>
      <c r="H411" s="322"/>
      <c r="I411" s="322"/>
      <c r="J411" s="322"/>
      <c r="K411" s="322"/>
      <c r="L411" s="322"/>
      <c r="M411" s="322"/>
      <c r="N411" s="322"/>
      <c r="O411" s="322"/>
      <c r="P411" s="322"/>
      <c r="Q411" s="322"/>
      <c r="R411" s="322"/>
      <c r="S411" s="322"/>
      <c r="T411" s="322"/>
      <c r="U411" s="322"/>
      <c r="V411" s="322"/>
      <c r="W411" s="322"/>
      <c r="X411" s="322"/>
      <c r="Y411" s="322"/>
      <c r="Z411" s="322"/>
      <c r="AA411" s="322"/>
      <c r="AB411" s="322"/>
      <c r="AC411" s="322"/>
    </row>
    <row r="412" spans="1:29" ht="12" customHeight="1" x14ac:dyDescent="0.25">
      <c r="A412" s="322"/>
      <c r="B412" s="322"/>
      <c r="C412" s="322"/>
      <c r="D412" s="322"/>
      <c r="E412" s="322"/>
      <c r="F412" s="322"/>
      <c r="G412" s="322"/>
      <c r="H412" s="322"/>
      <c r="I412" s="322"/>
      <c r="J412" s="322"/>
      <c r="K412" s="322"/>
      <c r="L412" s="322"/>
      <c r="M412" s="322"/>
      <c r="N412" s="322"/>
      <c r="O412" s="322"/>
      <c r="P412" s="322"/>
      <c r="Q412" s="322"/>
      <c r="R412" s="322"/>
      <c r="S412" s="322"/>
      <c r="T412" s="322"/>
      <c r="U412" s="322"/>
      <c r="V412" s="322"/>
      <c r="W412" s="322"/>
      <c r="X412" s="322"/>
      <c r="Y412" s="322"/>
      <c r="Z412" s="322"/>
      <c r="AA412" s="322"/>
      <c r="AB412" s="322"/>
      <c r="AC412" s="322"/>
    </row>
    <row r="413" spans="1:29" ht="12" customHeight="1" x14ac:dyDescent="0.25">
      <c r="A413" s="322"/>
      <c r="B413" s="322"/>
      <c r="C413" s="322"/>
      <c r="D413" s="322"/>
      <c r="E413" s="322"/>
      <c r="F413" s="322"/>
      <c r="G413" s="322"/>
      <c r="H413" s="322"/>
      <c r="I413" s="322"/>
      <c r="J413" s="322"/>
      <c r="K413" s="322"/>
      <c r="L413" s="322"/>
      <c r="M413" s="322"/>
      <c r="N413" s="322"/>
      <c r="O413" s="322"/>
      <c r="P413" s="322"/>
      <c r="Q413" s="322"/>
      <c r="R413" s="322"/>
      <c r="S413" s="322"/>
      <c r="T413" s="322"/>
      <c r="U413" s="322"/>
      <c r="V413" s="322"/>
      <c r="W413" s="322"/>
      <c r="X413" s="322"/>
      <c r="Y413" s="322"/>
      <c r="Z413" s="322"/>
      <c r="AA413" s="322"/>
      <c r="AB413" s="322"/>
      <c r="AC413" s="322"/>
    </row>
    <row r="414" spans="1:29" ht="12" customHeight="1" x14ac:dyDescent="0.25">
      <c r="A414" s="322"/>
      <c r="B414" s="322"/>
      <c r="C414" s="322"/>
      <c r="D414" s="322"/>
      <c r="E414" s="322"/>
      <c r="F414" s="322"/>
      <c r="G414" s="322"/>
      <c r="H414" s="322"/>
      <c r="I414" s="322"/>
      <c r="J414" s="322"/>
      <c r="K414" s="322"/>
      <c r="L414" s="322"/>
      <c r="M414" s="322"/>
      <c r="N414" s="322"/>
      <c r="O414" s="322"/>
      <c r="P414" s="322"/>
      <c r="Q414" s="322"/>
      <c r="R414" s="322"/>
      <c r="S414" s="322"/>
      <c r="T414" s="322"/>
      <c r="U414" s="322"/>
      <c r="V414" s="322"/>
      <c r="W414" s="322"/>
      <c r="X414" s="322"/>
      <c r="Y414" s="322"/>
      <c r="Z414" s="322"/>
      <c r="AA414" s="322"/>
      <c r="AB414" s="322"/>
      <c r="AC414" s="322"/>
    </row>
    <row r="415" spans="1:29" ht="12" customHeight="1" x14ac:dyDescent="0.25">
      <c r="A415" s="322"/>
      <c r="B415" s="322"/>
      <c r="C415" s="322"/>
      <c r="D415" s="322"/>
      <c r="E415" s="322"/>
      <c r="F415" s="322"/>
      <c r="G415" s="322"/>
      <c r="H415" s="322"/>
      <c r="I415" s="322"/>
      <c r="J415" s="322"/>
      <c r="K415" s="322"/>
      <c r="L415" s="322"/>
      <c r="M415" s="322"/>
      <c r="N415" s="322"/>
      <c r="O415" s="322"/>
      <c r="P415" s="322"/>
      <c r="Q415" s="322"/>
      <c r="R415" s="322"/>
      <c r="S415" s="322"/>
      <c r="T415" s="322"/>
      <c r="U415" s="322"/>
      <c r="V415" s="322"/>
      <c r="W415" s="322"/>
      <c r="X415" s="322"/>
      <c r="Y415" s="322"/>
      <c r="Z415" s="322"/>
      <c r="AA415" s="322"/>
      <c r="AB415" s="322"/>
      <c r="AC415" s="322"/>
    </row>
    <row r="416" spans="1:29" ht="12" customHeight="1" x14ac:dyDescent="0.25">
      <c r="A416" s="322"/>
      <c r="B416" s="322"/>
      <c r="C416" s="322"/>
      <c r="D416" s="322"/>
      <c r="E416" s="322"/>
      <c r="F416" s="322"/>
      <c r="G416" s="322"/>
      <c r="H416" s="322"/>
      <c r="I416" s="322"/>
      <c r="J416" s="322"/>
      <c r="K416" s="322"/>
      <c r="L416" s="322"/>
      <c r="M416" s="322"/>
      <c r="N416" s="322"/>
      <c r="O416" s="322"/>
      <c r="P416" s="322"/>
      <c r="Q416" s="322"/>
      <c r="R416" s="322"/>
      <c r="S416" s="322"/>
      <c r="T416" s="322"/>
      <c r="U416" s="322"/>
      <c r="V416" s="322"/>
      <c r="W416" s="322"/>
      <c r="X416" s="322"/>
      <c r="Y416" s="322"/>
      <c r="Z416" s="322"/>
      <c r="AA416" s="322"/>
      <c r="AB416" s="322"/>
      <c r="AC416" s="322"/>
    </row>
    <row r="417" spans="1:29" ht="12" customHeight="1" x14ac:dyDescent="0.25">
      <c r="A417" s="322"/>
      <c r="B417" s="322"/>
      <c r="C417" s="322"/>
      <c r="D417" s="322"/>
      <c r="E417" s="322"/>
      <c r="F417" s="322"/>
      <c r="G417" s="322"/>
      <c r="H417" s="322"/>
      <c r="I417" s="322"/>
      <c r="J417" s="322"/>
      <c r="K417" s="322"/>
      <c r="L417" s="322"/>
      <c r="M417" s="322"/>
      <c r="N417" s="322"/>
      <c r="O417" s="322"/>
      <c r="P417" s="322"/>
      <c r="Q417" s="322"/>
      <c r="R417" s="322"/>
      <c r="S417" s="322"/>
      <c r="T417" s="322"/>
      <c r="U417" s="322"/>
      <c r="V417" s="322"/>
      <c r="W417" s="322"/>
      <c r="X417" s="322"/>
      <c r="Y417" s="322"/>
      <c r="Z417" s="322"/>
      <c r="AA417" s="322"/>
      <c r="AB417" s="322"/>
      <c r="AC417" s="322"/>
    </row>
    <row r="418" spans="1:29" ht="12" customHeight="1" x14ac:dyDescent="0.25">
      <c r="A418" s="322"/>
      <c r="B418" s="322"/>
      <c r="C418" s="322"/>
      <c r="D418" s="322"/>
      <c r="E418" s="322"/>
      <c r="F418" s="322"/>
      <c r="G418" s="322"/>
      <c r="H418" s="322"/>
      <c r="I418" s="322"/>
      <c r="J418" s="322"/>
      <c r="K418" s="322"/>
      <c r="L418" s="322"/>
      <c r="M418" s="322"/>
      <c r="N418" s="322"/>
      <c r="O418" s="322"/>
      <c r="P418" s="322"/>
      <c r="Q418" s="322"/>
      <c r="R418" s="322"/>
      <c r="S418" s="322"/>
      <c r="T418" s="322"/>
      <c r="U418" s="322"/>
      <c r="V418" s="322"/>
      <c r="W418" s="322"/>
      <c r="X418" s="322"/>
      <c r="Y418" s="322"/>
      <c r="Z418" s="322"/>
      <c r="AA418" s="322"/>
      <c r="AB418" s="322"/>
      <c r="AC418" s="322"/>
    </row>
    <row r="419" spans="1:29" ht="12" customHeight="1" x14ac:dyDescent="0.25">
      <c r="A419" s="322"/>
      <c r="B419" s="322"/>
      <c r="C419" s="322"/>
      <c r="D419" s="322"/>
      <c r="E419" s="322"/>
      <c r="F419" s="322"/>
      <c r="G419" s="322"/>
      <c r="H419" s="322"/>
      <c r="I419" s="322"/>
      <c r="J419" s="322"/>
      <c r="K419" s="322"/>
      <c r="L419" s="322"/>
      <c r="M419" s="322"/>
      <c r="N419" s="322"/>
      <c r="O419" s="322"/>
      <c r="P419" s="322"/>
      <c r="Q419" s="322"/>
      <c r="R419" s="322"/>
      <c r="S419" s="322"/>
      <c r="T419" s="322"/>
      <c r="U419" s="322"/>
      <c r="V419" s="322"/>
      <c r="W419" s="322"/>
      <c r="X419" s="322"/>
      <c r="Y419" s="322"/>
      <c r="Z419" s="322"/>
      <c r="AA419" s="322"/>
      <c r="AB419" s="322"/>
      <c r="AC419" s="322"/>
    </row>
    <row r="420" spans="1:29" ht="12" customHeight="1" x14ac:dyDescent="0.25">
      <c r="A420" s="322"/>
      <c r="B420" s="322"/>
      <c r="C420" s="322"/>
      <c r="D420" s="322"/>
      <c r="E420" s="322"/>
      <c r="F420" s="322"/>
      <c r="G420" s="322"/>
      <c r="H420" s="322"/>
      <c r="I420" s="322"/>
      <c r="J420" s="322"/>
      <c r="K420" s="322"/>
      <c r="L420" s="322"/>
      <c r="M420" s="322"/>
      <c r="N420" s="322"/>
      <c r="O420" s="322"/>
      <c r="P420" s="322"/>
      <c r="Q420" s="322"/>
      <c r="R420" s="322"/>
      <c r="S420" s="322"/>
      <c r="T420" s="322"/>
      <c r="U420" s="322"/>
      <c r="V420" s="322"/>
      <c r="W420" s="322"/>
      <c r="X420" s="322"/>
      <c r="Y420" s="322"/>
      <c r="Z420" s="322"/>
      <c r="AA420" s="322"/>
      <c r="AB420" s="322"/>
      <c r="AC420" s="322"/>
    </row>
    <row r="421" spans="1:29" ht="12" customHeight="1" x14ac:dyDescent="0.25">
      <c r="A421" s="322"/>
      <c r="B421" s="322"/>
      <c r="C421" s="322"/>
      <c r="D421" s="322"/>
      <c r="E421" s="322"/>
      <c r="F421" s="322"/>
      <c r="G421" s="322"/>
      <c r="H421" s="322"/>
      <c r="I421" s="322"/>
      <c r="J421" s="322"/>
      <c r="K421" s="322"/>
      <c r="L421" s="322"/>
      <c r="M421" s="322"/>
      <c r="N421" s="322"/>
      <c r="O421" s="322"/>
      <c r="P421" s="322"/>
      <c r="Q421" s="322"/>
      <c r="R421" s="322"/>
      <c r="S421" s="322"/>
      <c r="T421" s="322"/>
      <c r="U421" s="322"/>
      <c r="V421" s="322"/>
      <c r="W421" s="322"/>
      <c r="X421" s="322"/>
      <c r="Y421" s="322"/>
      <c r="Z421" s="322"/>
      <c r="AA421" s="322"/>
      <c r="AB421" s="322"/>
      <c r="AC421" s="322"/>
    </row>
    <row r="422" spans="1:29" ht="12" customHeight="1" x14ac:dyDescent="0.25">
      <c r="A422" s="322"/>
      <c r="B422" s="322"/>
      <c r="C422" s="322"/>
      <c r="D422" s="322"/>
      <c r="E422" s="322"/>
      <c r="F422" s="322"/>
      <c r="G422" s="322"/>
      <c r="H422" s="322"/>
      <c r="I422" s="322"/>
      <c r="J422" s="322"/>
      <c r="K422" s="322"/>
      <c r="L422" s="322"/>
      <c r="M422" s="322"/>
      <c r="N422" s="322"/>
      <c r="O422" s="322"/>
      <c r="P422" s="322"/>
      <c r="Q422" s="322"/>
      <c r="R422" s="322"/>
      <c r="S422" s="322"/>
      <c r="T422" s="322"/>
      <c r="U422" s="322"/>
      <c r="V422" s="322"/>
      <c r="W422" s="322"/>
      <c r="X422" s="322"/>
      <c r="Y422" s="322"/>
      <c r="Z422" s="322"/>
      <c r="AA422" s="322"/>
      <c r="AB422" s="322"/>
      <c r="AC422" s="322"/>
    </row>
    <row r="423" spans="1:29" ht="12" customHeight="1" x14ac:dyDescent="0.25">
      <c r="A423" s="322"/>
      <c r="B423" s="322"/>
      <c r="C423" s="322"/>
      <c r="D423" s="322"/>
      <c r="E423" s="322"/>
      <c r="F423" s="322"/>
      <c r="G423" s="322"/>
      <c r="H423" s="322"/>
      <c r="I423" s="322"/>
      <c r="J423" s="322"/>
      <c r="K423" s="322"/>
      <c r="L423" s="322"/>
      <c r="M423" s="322"/>
      <c r="N423" s="322"/>
      <c r="O423" s="322"/>
      <c r="P423" s="322"/>
      <c r="Q423" s="322"/>
      <c r="R423" s="322"/>
      <c r="S423" s="322"/>
      <c r="T423" s="322"/>
      <c r="U423" s="322"/>
      <c r="V423" s="322"/>
      <c r="W423" s="322"/>
      <c r="X423" s="322"/>
      <c r="Y423" s="322"/>
      <c r="Z423" s="322"/>
      <c r="AA423" s="322"/>
      <c r="AB423" s="322"/>
      <c r="AC423" s="322"/>
    </row>
    <row r="424" spans="1:29" ht="12" customHeight="1" x14ac:dyDescent="0.25">
      <c r="A424" s="322"/>
      <c r="B424" s="322"/>
      <c r="C424" s="322"/>
      <c r="D424" s="322"/>
      <c r="E424" s="322"/>
      <c r="F424" s="322"/>
      <c r="G424" s="322"/>
      <c r="H424" s="322"/>
      <c r="I424" s="322"/>
      <c r="J424" s="322"/>
      <c r="K424" s="322"/>
      <c r="L424" s="322"/>
      <c r="M424" s="322"/>
      <c r="N424" s="322"/>
      <c r="O424" s="322"/>
      <c r="P424" s="322"/>
      <c r="Q424" s="322"/>
      <c r="R424" s="322"/>
      <c r="S424" s="322"/>
      <c r="T424" s="322"/>
      <c r="U424" s="322"/>
      <c r="V424" s="322"/>
      <c r="W424" s="322"/>
      <c r="X424" s="322"/>
      <c r="Y424" s="322"/>
      <c r="Z424" s="322"/>
      <c r="AA424" s="322"/>
      <c r="AB424" s="322"/>
      <c r="AC424" s="322"/>
    </row>
    <row r="425" spans="1:29" ht="12" customHeight="1" x14ac:dyDescent="0.25">
      <c r="A425" s="322"/>
      <c r="B425" s="322"/>
      <c r="C425" s="322"/>
      <c r="D425" s="322"/>
      <c r="E425" s="322"/>
      <c r="F425" s="322"/>
      <c r="G425" s="322"/>
      <c r="H425" s="322"/>
      <c r="I425" s="322"/>
      <c r="J425" s="322"/>
      <c r="K425" s="322"/>
      <c r="L425" s="322"/>
      <c r="M425" s="322"/>
      <c r="N425" s="322"/>
      <c r="O425" s="322"/>
      <c r="P425" s="322"/>
      <c r="Q425" s="322"/>
      <c r="R425" s="322"/>
      <c r="S425" s="322"/>
      <c r="T425" s="322"/>
      <c r="U425" s="322"/>
      <c r="V425" s="322"/>
      <c r="W425" s="322"/>
      <c r="X425" s="322"/>
      <c r="Y425" s="322"/>
      <c r="Z425" s="322"/>
      <c r="AA425" s="322"/>
      <c r="AB425" s="322"/>
      <c r="AC425" s="322"/>
    </row>
    <row r="426" spans="1:29" ht="12" customHeight="1" x14ac:dyDescent="0.25">
      <c r="A426" s="322"/>
      <c r="B426" s="322"/>
      <c r="C426" s="322"/>
      <c r="D426" s="322"/>
      <c r="E426" s="322"/>
      <c r="F426" s="322"/>
      <c r="G426" s="322"/>
      <c r="H426" s="322"/>
      <c r="I426" s="322"/>
      <c r="J426" s="322"/>
      <c r="K426" s="322"/>
      <c r="L426" s="322"/>
      <c r="M426" s="322"/>
      <c r="N426" s="322"/>
      <c r="O426" s="322"/>
      <c r="P426" s="322"/>
      <c r="Q426" s="322"/>
      <c r="R426" s="322"/>
      <c r="S426" s="322"/>
      <c r="T426" s="322"/>
      <c r="U426" s="322"/>
      <c r="V426" s="322"/>
      <c r="W426" s="322"/>
      <c r="X426" s="322"/>
      <c r="Y426" s="322"/>
      <c r="Z426" s="322"/>
      <c r="AA426" s="322"/>
      <c r="AB426" s="322"/>
      <c r="AC426" s="322"/>
    </row>
    <row r="427" spans="1:29" ht="12" customHeight="1" x14ac:dyDescent="0.25">
      <c r="A427" s="322"/>
      <c r="B427" s="322"/>
      <c r="C427" s="322"/>
      <c r="D427" s="322"/>
      <c r="E427" s="322"/>
      <c r="F427" s="322"/>
      <c r="G427" s="322"/>
      <c r="H427" s="322"/>
      <c r="I427" s="322"/>
      <c r="J427" s="322"/>
      <c r="K427" s="322"/>
      <c r="L427" s="322"/>
      <c r="M427" s="322"/>
      <c r="N427" s="322"/>
      <c r="O427" s="322"/>
      <c r="P427" s="322"/>
      <c r="Q427" s="322"/>
      <c r="R427" s="322"/>
      <c r="S427" s="322"/>
      <c r="T427" s="322"/>
      <c r="U427" s="322"/>
      <c r="V427" s="322"/>
      <c r="W427" s="322"/>
      <c r="X427" s="322"/>
      <c r="Y427" s="322"/>
      <c r="Z427" s="322"/>
      <c r="AA427" s="322"/>
      <c r="AB427" s="322"/>
      <c r="AC427" s="322"/>
    </row>
    <row r="428" spans="1:29" ht="12" customHeight="1" x14ac:dyDescent="0.25">
      <c r="A428" s="322"/>
      <c r="B428" s="322"/>
      <c r="C428" s="322"/>
      <c r="D428" s="322"/>
      <c r="E428" s="322"/>
      <c r="F428" s="322"/>
      <c r="G428" s="322"/>
      <c r="H428" s="322"/>
      <c r="I428" s="322"/>
      <c r="J428" s="322"/>
      <c r="K428" s="322"/>
      <c r="L428" s="322"/>
      <c r="M428" s="322"/>
      <c r="N428" s="322"/>
      <c r="O428" s="322"/>
      <c r="P428" s="322"/>
      <c r="Q428" s="322"/>
      <c r="R428" s="322"/>
      <c r="S428" s="322"/>
      <c r="T428" s="322"/>
      <c r="U428" s="322"/>
      <c r="V428" s="322"/>
      <c r="W428" s="322"/>
      <c r="X428" s="322"/>
      <c r="Y428" s="322"/>
      <c r="Z428" s="322"/>
      <c r="AA428" s="322"/>
      <c r="AB428" s="322"/>
      <c r="AC428" s="322"/>
    </row>
    <row r="429" spans="1:29" ht="12" customHeight="1" x14ac:dyDescent="0.25">
      <c r="A429" s="322"/>
      <c r="B429" s="322"/>
      <c r="C429" s="322"/>
      <c r="D429" s="322"/>
      <c r="E429" s="322"/>
      <c r="F429" s="322"/>
      <c r="G429" s="322"/>
      <c r="H429" s="322"/>
      <c r="I429" s="322"/>
      <c r="J429" s="322"/>
      <c r="K429" s="322"/>
      <c r="L429" s="322"/>
      <c r="M429" s="322"/>
      <c r="N429" s="322"/>
      <c r="O429" s="322"/>
      <c r="P429" s="322"/>
      <c r="Q429" s="322"/>
      <c r="R429" s="322"/>
      <c r="S429" s="322"/>
      <c r="T429" s="322"/>
      <c r="U429" s="322"/>
      <c r="V429" s="322"/>
      <c r="W429" s="322"/>
      <c r="X429" s="322"/>
      <c r="Y429" s="322"/>
      <c r="Z429" s="322"/>
      <c r="AA429" s="322"/>
      <c r="AB429" s="322"/>
      <c r="AC429" s="322"/>
    </row>
    <row r="430" spans="1:29" ht="12" customHeight="1" x14ac:dyDescent="0.25">
      <c r="A430" s="322"/>
      <c r="B430" s="322"/>
      <c r="C430" s="322"/>
      <c r="D430" s="322"/>
      <c r="E430" s="322"/>
      <c r="F430" s="322"/>
      <c r="G430" s="322"/>
      <c r="H430" s="322"/>
      <c r="I430" s="322"/>
      <c r="J430" s="322"/>
      <c r="K430" s="322"/>
      <c r="L430" s="322"/>
      <c r="M430" s="322"/>
      <c r="N430" s="322"/>
      <c r="O430" s="322"/>
      <c r="P430" s="322"/>
      <c r="Q430" s="322"/>
      <c r="R430" s="322"/>
      <c r="S430" s="322"/>
      <c r="T430" s="322"/>
      <c r="U430" s="322"/>
      <c r="V430" s="322"/>
      <c r="W430" s="322"/>
      <c r="X430" s="322"/>
      <c r="Y430" s="322"/>
      <c r="Z430" s="322"/>
      <c r="AA430" s="322"/>
      <c r="AB430" s="322"/>
      <c r="AC430" s="322"/>
    </row>
    <row r="431" spans="1:29" ht="12" customHeight="1" x14ac:dyDescent="0.25">
      <c r="A431" s="322"/>
      <c r="B431" s="322"/>
      <c r="C431" s="322"/>
      <c r="D431" s="322"/>
      <c r="E431" s="322"/>
      <c r="F431" s="322"/>
      <c r="G431" s="322"/>
      <c r="H431" s="322"/>
      <c r="I431" s="322"/>
      <c r="J431" s="322"/>
      <c r="K431" s="322"/>
      <c r="L431" s="322"/>
      <c r="M431" s="322"/>
      <c r="N431" s="322"/>
      <c r="O431" s="322"/>
      <c r="P431" s="322"/>
      <c r="Q431" s="322"/>
      <c r="R431" s="322"/>
      <c r="S431" s="322"/>
      <c r="T431" s="322"/>
      <c r="U431" s="322"/>
      <c r="V431" s="322"/>
      <c r="W431" s="322"/>
      <c r="X431" s="322"/>
      <c r="Y431" s="322"/>
      <c r="Z431" s="322"/>
      <c r="AA431" s="322"/>
      <c r="AB431" s="322"/>
      <c r="AC431" s="322"/>
    </row>
    <row r="432" spans="1:29" ht="12" customHeight="1" x14ac:dyDescent="0.25">
      <c r="A432" s="322"/>
      <c r="B432" s="322"/>
      <c r="C432" s="322"/>
      <c r="D432" s="322"/>
      <c r="E432" s="322"/>
      <c r="F432" s="322"/>
      <c r="G432" s="322"/>
      <c r="H432" s="322"/>
      <c r="I432" s="322"/>
      <c r="J432" s="322"/>
      <c r="K432" s="322"/>
      <c r="L432" s="322"/>
      <c r="M432" s="322"/>
      <c r="N432" s="322"/>
      <c r="O432" s="322"/>
      <c r="P432" s="322"/>
      <c r="Q432" s="322"/>
      <c r="R432" s="322"/>
      <c r="S432" s="322"/>
      <c r="T432" s="322"/>
      <c r="U432" s="322"/>
      <c r="V432" s="322"/>
      <c r="W432" s="322"/>
      <c r="X432" s="322"/>
      <c r="Y432" s="322"/>
      <c r="Z432" s="322"/>
      <c r="AA432" s="322"/>
      <c r="AB432" s="322"/>
      <c r="AC432" s="322"/>
    </row>
    <row r="433" spans="1:29" ht="12" customHeight="1" x14ac:dyDescent="0.25">
      <c r="A433" s="322"/>
      <c r="B433" s="322"/>
      <c r="C433" s="322"/>
      <c r="D433" s="322"/>
      <c r="E433" s="322"/>
      <c r="F433" s="322"/>
      <c r="G433" s="322"/>
      <c r="H433" s="322"/>
      <c r="I433" s="322"/>
      <c r="J433" s="322"/>
      <c r="K433" s="322"/>
      <c r="L433" s="322"/>
      <c r="M433" s="322"/>
      <c r="N433" s="322"/>
      <c r="O433" s="322"/>
      <c r="P433" s="322"/>
      <c r="Q433" s="322"/>
      <c r="R433" s="322"/>
      <c r="S433" s="322"/>
      <c r="T433" s="322"/>
      <c r="U433" s="322"/>
      <c r="V433" s="322"/>
      <c r="W433" s="322"/>
      <c r="X433" s="322"/>
      <c r="Y433" s="322"/>
      <c r="Z433" s="322"/>
      <c r="AA433" s="322"/>
      <c r="AB433" s="322"/>
      <c r="AC433" s="322"/>
    </row>
    <row r="434" spans="1:29" ht="12" customHeight="1" x14ac:dyDescent="0.25">
      <c r="A434" s="322"/>
      <c r="B434" s="322"/>
      <c r="C434" s="322"/>
      <c r="D434" s="322"/>
      <c r="E434" s="322"/>
      <c r="F434" s="322"/>
      <c r="G434" s="322"/>
      <c r="H434" s="322"/>
      <c r="I434" s="322"/>
      <c r="J434" s="322"/>
      <c r="K434" s="322"/>
      <c r="L434" s="322"/>
      <c r="M434" s="322"/>
      <c r="N434" s="322"/>
      <c r="O434" s="322"/>
      <c r="P434" s="322"/>
      <c r="Q434" s="322"/>
      <c r="R434" s="322"/>
      <c r="S434" s="322"/>
      <c r="T434" s="322"/>
      <c r="U434" s="322"/>
      <c r="V434" s="322"/>
      <c r="W434" s="322"/>
      <c r="X434" s="322"/>
      <c r="Y434" s="322"/>
      <c r="Z434" s="322"/>
      <c r="AA434" s="322"/>
      <c r="AB434" s="322"/>
      <c r="AC434" s="322"/>
    </row>
    <row r="435" spans="1:29" ht="12" customHeight="1" x14ac:dyDescent="0.25">
      <c r="A435" s="322"/>
      <c r="B435" s="322"/>
      <c r="C435" s="322"/>
      <c r="D435" s="322"/>
      <c r="E435" s="322"/>
      <c r="F435" s="322"/>
      <c r="G435" s="322"/>
      <c r="H435" s="322"/>
      <c r="I435" s="322"/>
      <c r="J435" s="322"/>
      <c r="K435" s="322"/>
      <c r="L435" s="322"/>
      <c r="M435" s="322"/>
      <c r="N435" s="322"/>
      <c r="O435" s="322"/>
      <c r="P435" s="322"/>
      <c r="Q435" s="322"/>
      <c r="R435" s="322"/>
      <c r="S435" s="322"/>
      <c r="T435" s="322"/>
      <c r="U435" s="322"/>
      <c r="V435" s="322"/>
      <c r="W435" s="322"/>
      <c r="X435" s="322"/>
      <c r="Y435" s="322"/>
      <c r="Z435" s="322"/>
      <c r="AA435" s="322"/>
      <c r="AB435" s="322"/>
      <c r="AC435" s="322"/>
    </row>
    <row r="436" spans="1:29" ht="12" customHeight="1" x14ac:dyDescent="0.25">
      <c r="A436" s="322"/>
      <c r="B436" s="322"/>
      <c r="C436" s="322"/>
      <c r="D436" s="322"/>
      <c r="E436" s="322"/>
      <c r="F436" s="322"/>
      <c r="G436" s="322"/>
      <c r="H436" s="322"/>
      <c r="I436" s="322"/>
      <c r="J436" s="322"/>
      <c r="K436" s="322"/>
      <c r="L436" s="322"/>
      <c r="M436" s="322"/>
      <c r="N436" s="322"/>
      <c r="O436" s="322"/>
      <c r="P436" s="322"/>
      <c r="Q436" s="322"/>
      <c r="R436" s="322"/>
      <c r="S436" s="322"/>
      <c r="T436" s="322"/>
      <c r="U436" s="322"/>
      <c r="V436" s="322"/>
      <c r="W436" s="322"/>
      <c r="X436" s="322"/>
      <c r="Y436" s="322"/>
      <c r="Z436" s="322"/>
      <c r="AA436" s="322"/>
      <c r="AB436" s="322"/>
      <c r="AC436" s="322"/>
    </row>
    <row r="437" spans="1:29" ht="12" customHeight="1" x14ac:dyDescent="0.25">
      <c r="A437" s="322"/>
      <c r="B437" s="322"/>
      <c r="C437" s="322"/>
      <c r="D437" s="322"/>
      <c r="E437" s="322"/>
      <c r="F437" s="322"/>
      <c r="G437" s="322"/>
      <c r="H437" s="322"/>
      <c r="I437" s="322"/>
      <c r="J437" s="322"/>
      <c r="K437" s="322"/>
      <c r="L437" s="322"/>
      <c r="M437" s="322"/>
      <c r="N437" s="322"/>
      <c r="O437" s="322"/>
      <c r="P437" s="322"/>
      <c r="Q437" s="322"/>
      <c r="R437" s="322"/>
      <c r="S437" s="322"/>
      <c r="T437" s="322"/>
      <c r="U437" s="322"/>
      <c r="V437" s="322"/>
      <c r="W437" s="322"/>
      <c r="X437" s="322"/>
      <c r="Y437" s="322"/>
      <c r="Z437" s="322"/>
      <c r="AA437" s="322"/>
      <c r="AB437" s="322"/>
      <c r="AC437" s="322"/>
    </row>
    <row r="438" spans="1:29" ht="12" customHeight="1" x14ac:dyDescent="0.25">
      <c r="A438" s="322"/>
      <c r="B438" s="322"/>
      <c r="C438" s="322"/>
      <c r="D438" s="322"/>
      <c r="E438" s="322"/>
      <c r="F438" s="322"/>
      <c r="G438" s="322"/>
      <c r="H438" s="322"/>
      <c r="I438" s="322"/>
      <c r="J438" s="322"/>
      <c r="K438" s="322"/>
      <c r="L438" s="322"/>
      <c r="M438" s="322"/>
      <c r="N438" s="322"/>
      <c r="O438" s="322"/>
      <c r="P438" s="322"/>
      <c r="Q438" s="322"/>
      <c r="R438" s="322"/>
      <c r="S438" s="322"/>
      <c r="T438" s="322"/>
      <c r="U438" s="322"/>
      <c r="V438" s="322"/>
      <c r="W438" s="322"/>
      <c r="X438" s="322"/>
      <c r="Y438" s="322"/>
      <c r="Z438" s="322"/>
      <c r="AA438" s="322"/>
      <c r="AB438" s="322"/>
      <c r="AC438" s="322"/>
    </row>
    <row r="439" spans="1:29" ht="12" customHeight="1" x14ac:dyDescent="0.25">
      <c r="A439" s="322"/>
      <c r="B439" s="322"/>
      <c r="C439" s="322"/>
      <c r="D439" s="322"/>
      <c r="E439" s="322"/>
      <c r="F439" s="322"/>
      <c r="G439" s="322"/>
      <c r="H439" s="322"/>
      <c r="I439" s="322"/>
      <c r="J439" s="322"/>
      <c r="K439" s="322"/>
      <c r="L439" s="322"/>
      <c r="M439" s="322"/>
      <c r="N439" s="322"/>
      <c r="O439" s="322"/>
      <c r="P439" s="322"/>
      <c r="Q439" s="322"/>
      <c r="R439" s="322"/>
      <c r="S439" s="322"/>
      <c r="T439" s="322"/>
      <c r="U439" s="322"/>
      <c r="V439" s="322"/>
      <c r="W439" s="322"/>
      <c r="X439" s="322"/>
      <c r="Y439" s="322"/>
      <c r="Z439" s="322"/>
      <c r="AA439" s="322"/>
      <c r="AB439" s="322"/>
      <c r="AC439" s="322"/>
    </row>
    <row r="440" spans="1:29" ht="12" customHeight="1" x14ac:dyDescent="0.25">
      <c r="A440" s="322"/>
      <c r="B440" s="322"/>
      <c r="C440" s="322"/>
      <c r="D440" s="322"/>
      <c r="E440" s="322"/>
      <c r="F440" s="322"/>
      <c r="G440" s="322"/>
      <c r="H440" s="322"/>
      <c r="I440" s="322"/>
      <c r="J440" s="322"/>
      <c r="K440" s="322"/>
      <c r="L440" s="322"/>
      <c r="M440" s="322"/>
      <c r="N440" s="322"/>
      <c r="O440" s="322"/>
      <c r="P440" s="322"/>
      <c r="Q440" s="322"/>
      <c r="R440" s="322"/>
      <c r="S440" s="322"/>
      <c r="T440" s="322"/>
      <c r="U440" s="322"/>
      <c r="V440" s="322"/>
      <c r="W440" s="322"/>
      <c r="X440" s="322"/>
      <c r="Y440" s="322"/>
      <c r="Z440" s="322"/>
      <c r="AA440" s="322"/>
      <c r="AB440" s="322"/>
      <c r="AC440" s="322"/>
    </row>
    <row r="441" spans="1:29" ht="12" customHeight="1" x14ac:dyDescent="0.25">
      <c r="A441" s="322"/>
      <c r="B441" s="322"/>
      <c r="C441" s="322"/>
      <c r="D441" s="322"/>
      <c r="E441" s="322"/>
      <c r="F441" s="322"/>
      <c r="G441" s="322"/>
      <c r="H441" s="322"/>
      <c r="I441" s="322"/>
      <c r="J441" s="322"/>
      <c r="K441" s="322"/>
      <c r="L441" s="322"/>
      <c r="M441" s="322"/>
      <c r="N441" s="322"/>
      <c r="O441" s="322"/>
      <c r="P441" s="322"/>
      <c r="Q441" s="322"/>
      <c r="R441" s="322"/>
      <c r="S441" s="322"/>
      <c r="T441" s="322"/>
      <c r="U441" s="322"/>
      <c r="V441" s="322"/>
      <c r="W441" s="322"/>
      <c r="X441" s="322"/>
      <c r="Y441" s="322"/>
      <c r="Z441" s="322"/>
      <c r="AA441" s="322"/>
      <c r="AB441" s="322"/>
      <c r="AC441" s="322"/>
    </row>
    <row r="442" spans="1:29" ht="12" customHeight="1" x14ac:dyDescent="0.25">
      <c r="A442" s="322"/>
      <c r="B442" s="322"/>
      <c r="C442" s="322"/>
      <c r="D442" s="322"/>
      <c r="E442" s="322"/>
      <c r="F442" s="322"/>
      <c r="G442" s="322"/>
      <c r="H442" s="322"/>
      <c r="I442" s="322"/>
      <c r="J442" s="322"/>
      <c r="K442" s="322"/>
      <c r="L442" s="322"/>
      <c r="M442" s="322"/>
      <c r="N442" s="322"/>
      <c r="O442" s="322"/>
      <c r="P442" s="322"/>
      <c r="Q442" s="322"/>
      <c r="R442" s="322"/>
      <c r="S442" s="322"/>
      <c r="T442" s="322"/>
      <c r="U442" s="322"/>
      <c r="V442" s="322"/>
      <c r="W442" s="322"/>
      <c r="X442" s="322"/>
      <c r="Y442" s="322"/>
      <c r="Z442" s="322"/>
      <c r="AA442" s="322"/>
      <c r="AB442" s="322"/>
      <c r="AC442" s="322"/>
    </row>
    <row r="443" spans="1:29" ht="12" customHeight="1" x14ac:dyDescent="0.25">
      <c r="A443" s="322"/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322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</row>
    <row r="444" spans="1:29" ht="12" customHeight="1" x14ac:dyDescent="0.25">
      <c r="A444" s="322"/>
      <c r="B444" s="322"/>
      <c r="C444" s="322"/>
      <c r="D444" s="322"/>
      <c r="E444" s="322"/>
      <c r="F444" s="322"/>
      <c r="G444" s="322"/>
      <c r="H444" s="322"/>
      <c r="I444" s="322"/>
      <c r="J444" s="322"/>
      <c r="K444" s="322"/>
      <c r="L444" s="322"/>
      <c r="M444" s="322"/>
      <c r="N444" s="322"/>
      <c r="O444" s="322"/>
      <c r="P444" s="322"/>
      <c r="Q444" s="322"/>
      <c r="R444" s="322"/>
      <c r="S444" s="322"/>
      <c r="T444" s="322"/>
      <c r="U444" s="322"/>
      <c r="V444" s="322"/>
      <c r="W444" s="322"/>
      <c r="X444" s="322"/>
      <c r="Y444" s="322"/>
      <c r="Z444" s="322"/>
      <c r="AA444" s="322"/>
      <c r="AB444" s="322"/>
      <c r="AC444" s="322"/>
    </row>
    <row r="445" spans="1:29" ht="12" customHeight="1" x14ac:dyDescent="0.25">
      <c r="A445" s="322"/>
      <c r="B445" s="322"/>
      <c r="C445" s="322"/>
      <c r="D445" s="322"/>
      <c r="E445" s="322"/>
      <c r="F445" s="322"/>
      <c r="G445" s="322"/>
      <c r="H445" s="322"/>
      <c r="I445" s="322"/>
      <c r="J445" s="322"/>
      <c r="K445" s="322"/>
      <c r="L445" s="322"/>
      <c r="M445" s="322"/>
      <c r="N445" s="322"/>
      <c r="O445" s="322"/>
      <c r="P445" s="322"/>
      <c r="Q445" s="322"/>
      <c r="R445" s="322"/>
      <c r="S445" s="322"/>
      <c r="T445" s="322"/>
      <c r="U445" s="322"/>
      <c r="V445" s="322"/>
      <c r="W445" s="322"/>
      <c r="X445" s="322"/>
      <c r="Y445" s="322"/>
      <c r="Z445" s="322"/>
      <c r="AA445" s="322"/>
      <c r="AB445" s="322"/>
      <c r="AC445" s="322"/>
    </row>
    <row r="446" spans="1:29" ht="12" customHeight="1" x14ac:dyDescent="0.25">
      <c r="A446" s="322"/>
      <c r="B446" s="322"/>
      <c r="C446" s="322"/>
      <c r="D446" s="322"/>
      <c r="E446" s="322"/>
      <c r="F446" s="322"/>
      <c r="G446" s="322"/>
      <c r="H446" s="322"/>
      <c r="I446" s="322"/>
      <c r="J446" s="322"/>
      <c r="K446" s="322"/>
      <c r="L446" s="322"/>
      <c r="M446" s="322"/>
      <c r="N446" s="322"/>
      <c r="O446" s="322"/>
      <c r="P446" s="322"/>
      <c r="Q446" s="322"/>
      <c r="R446" s="322"/>
      <c r="S446" s="322"/>
      <c r="T446" s="322"/>
      <c r="U446" s="322"/>
      <c r="V446" s="322"/>
      <c r="W446" s="322"/>
      <c r="X446" s="322"/>
      <c r="Y446" s="322"/>
      <c r="Z446" s="322"/>
      <c r="AA446" s="322"/>
      <c r="AB446" s="322"/>
      <c r="AC446" s="322"/>
    </row>
    <row r="447" spans="1:29" ht="12" customHeight="1" x14ac:dyDescent="0.25">
      <c r="A447" s="322"/>
      <c r="B447" s="322"/>
      <c r="C447" s="322"/>
      <c r="D447" s="322"/>
      <c r="E447" s="322"/>
      <c r="F447" s="322"/>
      <c r="G447" s="322"/>
      <c r="H447" s="322"/>
      <c r="I447" s="322"/>
      <c r="J447" s="322"/>
      <c r="K447" s="322"/>
      <c r="L447" s="322"/>
      <c r="M447" s="322"/>
      <c r="N447" s="322"/>
      <c r="O447" s="322"/>
      <c r="P447" s="322"/>
      <c r="Q447" s="322"/>
      <c r="R447" s="322"/>
      <c r="S447" s="322"/>
      <c r="T447" s="322"/>
      <c r="U447" s="322"/>
      <c r="V447" s="322"/>
      <c r="W447" s="322"/>
      <c r="X447" s="322"/>
      <c r="Y447" s="322"/>
      <c r="Z447" s="322"/>
      <c r="AA447" s="322"/>
      <c r="AB447" s="322"/>
      <c r="AC447" s="322"/>
    </row>
    <row r="448" spans="1:29" ht="12" customHeight="1" x14ac:dyDescent="0.25">
      <c r="A448" s="322"/>
      <c r="B448" s="322"/>
      <c r="C448" s="322"/>
      <c r="D448" s="322"/>
      <c r="E448" s="322"/>
      <c r="F448" s="322"/>
      <c r="G448" s="322"/>
      <c r="H448" s="322"/>
      <c r="I448" s="322"/>
      <c r="J448" s="322"/>
      <c r="K448" s="322"/>
      <c r="L448" s="322"/>
      <c r="M448" s="322"/>
      <c r="N448" s="322"/>
      <c r="O448" s="322"/>
      <c r="P448" s="322"/>
      <c r="Q448" s="322"/>
      <c r="R448" s="322"/>
      <c r="S448" s="322"/>
      <c r="T448" s="322"/>
      <c r="U448" s="322"/>
      <c r="V448" s="322"/>
      <c r="W448" s="322"/>
      <c r="X448" s="322"/>
      <c r="Y448" s="322"/>
      <c r="Z448" s="322"/>
      <c r="AA448" s="322"/>
      <c r="AB448" s="322"/>
      <c r="AC448" s="322"/>
    </row>
    <row r="449" spans="1:29" ht="12" customHeight="1" x14ac:dyDescent="0.25">
      <c r="A449" s="322"/>
      <c r="B449" s="322"/>
      <c r="C449" s="322"/>
      <c r="D449" s="322"/>
      <c r="E449" s="322"/>
      <c r="F449" s="322"/>
      <c r="G449" s="322"/>
      <c r="H449" s="322"/>
      <c r="I449" s="322"/>
      <c r="J449" s="322"/>
      <c r="K449" s="322"/>
      <c r="L449" s="322"/>
      <c r="M449" s="322"/>
      <c r="N449" s="322"/>
      <c r="O449" s="322"/>
      <c r="P449" s="322"/>
      <c r="Q449" s="322"/>
      <c r="R449" s="322"/>
      <c r="S449" s="322"/>
      <c r="T449" s="322"/>
      <c r="U449" s="322"/>
      <c r="V449" s="322"/>
      <c r="W449" s="322"/>
      <c r="X449" s="322"/>
      <c r="Y449" s="322"/>
      <c r="Z449" s="322"/>
      <c r="AA449" s="322"/>
      <c r="AB449" s="322"/>
      <c r="AC449" s="322"/>
    </row>
    <row r="450" spans="1:29" ht="12" customHeight="1" x14ac:dyDescent="0.25">
      <c r="A450" s="322"/>
      <c r="B450" s="322"/>
      <c r="C450" s="322"/>
      <c r="D450" s="322"/>
      <c r="E450" s="322"/>
      <c r="F450" s="322"/>
      <c r="G450" s="322"/>
      <c r="H450" s="322"/>
      <c r="I450" s="322"/>
      <c r="J450" s="322"/>
      <c r="K450" s="322"/>
      <c r="L450" s="322"/>
      <c r="M450" s="322"/>
      <c r="N450" s="322"/>
      <c r="O450" s="322"/>
      <c r="P450" s="322"/>
      <c r="Q450" s="322"/>
      <c r="R450" s="322"/>
      <c r="S450" s="322"/>
      <c r="T450" s="322"/>
      <c r="U450" s="322"/>
      <c r="V450" s="322"/>
      <c r="W450" s="322"/>
      <c r="X450" s="322"/>
      <c r="Y450" s="322"/>
      <c r="Z450" s="322"/>
      <c r="AA450" s="322"/>
      <c r="AB450" s="322"/>
      <c r="AC450" s="322"/>
    </row>
    <row r="451" spans="1:29" ht="12" customHeight="1" x14ac:dyDescent="0.25">
      <c r="A451" s="322"/>
      <c r="B451" s="322"/>
      <c r="C451" s="322"/>
      <c r="D451" s="322"/>
      <c r="E451" s="322"/>
      <c r="F451" s="322"/>
      <c r="G451" s="322"/>
      <c r="H451" s="322"/>
      <c r="I451" s="322"/>
      <c r="J451" s="322"/>
      <c r="K451" s="322"/>
      <c r="L451" s="322"/>
      <c r="M451" s="322"/>
      <c r="N451" s="322"/>
      <c r="O451" s="322"/>
      <c r="P451" s="322"/>
      <c r="Q451" s="322"/>
      <c r="R451" s="322"/>
      <c r="S451" s="322"/>
      <c r="T451" s="322"/>
      <c r="U451" s="322"/>
      <c r="V451" s="322"/>
      <c r="W451" s="322"/>
      <c r="X451" s="322"/>
      <c r="Y451" s="322"/>
      <c r="Z451" s="322"/>
      <c r="AA451" s="322"/>
      <c r="AB451" s="322"/>
      <c r="AC451" s="322"/>
    </row>
    <row r="452" spans="1:29" ht="12" customHeight="1" x14ac:dyDescent="0.25">
      <c r="A452" s="322"/>
      <c r="B452" s="322"/>
      <c r="C452" s="322"/>
      <c r="D452" s="322"/>
      <c r="E452" s="322"/>
      <c r="F452" s="322"/>
      <c r="G452" s="322"/>
      <c r="H452" s="322"/>
      <c r="I452" s="322"/>
      <c r="J452" s="322"/>
      <c r="K452" s="322"/>
      <c r="L452" s="322"/>
      <c r="M452" s="322"/>
      <c r="N452" s="322"/>
      <c r="O452" s="322"/>
      <c r="P452" s="322"/>
      <c r="Q452" s="322"/>
      <c r="R452" s="322"/>
      <c r="S452" s="322"/>
      <c r="T452" s="322"/>
      <c r="U452" s="322"/>
      <c r="V452" s="322"/>
      <c r="W452" s="322"/>
      <c r="X452" s="322"/>
      <c r="Y452" s="322"/>
      <c r="Z452" s="322"/>
      <c r="AA452" s="322"/>
      <c r="AB452" s="322"/>
      <c r="AC452" s="322"/>
    </row>
    <row r="453" spans="1:29" ht="12" customHeight="1" x14ac:dyDescent="0.25">
      <c r="A453" s="322"/>
      <c r="B453" s="322"/>
      <c r="C453" s="322"/>
      <c r="D453" s="322"/>
      <c r="E453" s="322"/>
      <c r="F453" s="322"/>
      <c r="G453" s="322"/>
      <c r="H453" s="322"/>
      <c r="I453" s="322"/>
      <c r="J453" s="322"/>
      <c r="K453" s="322"/>
      <c r="L453" s="322"/>
      <c r="M453" s="322"/>
      <c r="N453" s="322"/>
      <c r="O453" s="322"/>
      <c r="P453" s="322"/>
      <c r="Q453" s="322"/>
      <c r="R453" s="322"/>
      <c r="S453" s="322"/>
      <c r="T453" s="322"/>
      <c r="U453" s="322"/>
      <c r="V453" s="322"/>
      <c r="W453" s="322"/>
      <c r="X453" s="322"/>
      <c r="Y453" s="322"/>
      <c r="Z453" s="322"/>
      <c r="AA453" s="322"/>
      <c r="AB453" s="322"/>
      <c r="AC453" s="322"/>
    </row>
    <row r="454" spans="1:29" ht="12" customHeight="1" x14ac:dyDescent="0.25">
      <c r="A454" s="322"/>
      <c r="B454" s="322"/>
      <c r="C454" s="322"/>
      <c r="D454" s="322"/>
      <c r="E454" s="322"/>
      <c r="F454" s="322"/>
      <c r="G454" s="322"/>
      <c r="H454" s="322"/>
      <c r="I454" s="322"/>
      <c r="J454" s="322"/>
      <c r="K454" s="322"/>
      <c r="L454" s="322"/>
      <c r="M454" s="322"/>
      <c r="N454" s="322"/>
      <c r="O454" s="322"/>
      <c r="P454" s="322"/>
      <c r="Q454" s="322"/>
      <c r="R454" s="322"/>
      <c r="S454" s="322"/>
      <c r="T454" s="322"/>
      <c r="U454" s="322"/>
      <c r="V454" s="322"/>
      <c r="W454" s="322"/>
      <c r="X454" s="322"/>
      <c r="Y454" s="322"/>
      <c r="Z454" s="322"/>
      <c r="AA454" s="322"/>
      <c r="AB454" s="322"/>
      <c r="AC454" s="322"/>
    </row>
    <row r="455" spans="1:29" ht="12" customHeight="1" x14ac:dyDescent="0.25">
      <c r="A455" s="322"/>
      <c r="B455" s="322"/>
      <c r="C455" s="322"/>
      <c r="D455" s="322"/>
      <c r="E455" s="322"/>
      <c r="F455" s="322"/>
      <c r="G455" s="322"/>
      <c r="H455" s="322"/>
      <c r="I455" s="322"/>
      <c r="J455" s="322"/>
      <c r="K455" s="322"/>
      <c r="L455" s="322"/>
      <c r="M455" s="322"/>
      <c r="N455" s="322"/>
      <c r="O455" s="322"/>
      <c r="P455" s="322"/>
      <c r="Q455" s="322"/>
      <c r="R455" s="322"/>
      <c r="S455" s="322"/>
      <c r="T455" s="322"/>
      <c r="U455" s="322"/>
      <c r="V455" s="322"/>
      <c r="W455" s="322"/>
      <c r="X455" s="322"/>
      <c r="Y455" s="322"/>
      <c r="Z455" s="322"/>
      <c r="AA455" s="322"/>
      <c r="AB455" s="322"/>
      <c r="AC455" s="322"/>
    </row>
    <row r="456" spans="1:29" ht="12" customHeight="1" x14ac:dyDescent="0.25">
      <c r="A456" s="322"/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32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</row>
    <row r="457" spans="1:29" ht="12" customHeight="1" x14ac:dyDescent="0.25">
      <c r="A457" s="322"/>
      <c r="B457" s="322"/>
      <c r="C457" s="322"/>
      <c r="D457" s="322"/>
      <c r="E457" s="322"/>
      <c r="F457" s="322"/>
      <c r="G457" s="322"/>
      <c r="H457" s="322"/>
      <c r="I457" s="322"/>
      <c r="J457" s="322"/>
      <c r="K457" s="322"/>
      <c r="L457" s="322"/>
      <c r="M457" s="322"/>
      <c r="N457" s="322"/>
      <c r="O457" s="322"/>
      <c r="P457" s="322"/>
      <c r="Q457" s="322"/>
      <c r="R457" s="322"/>
      <c r="S457" s="322"/>
      <c r="T457" s="322"/>
      <c r="U457" s="322"/>
      <c r="V457" s="322"/>
      <c r="W457" s="322"/>
      <c r="X457" s="322"/>
      <c r="Y457" s="322"/>
      <c r="Z457" s="322"/>
      <c r="AA457" s="322"/>
      <c r="AB457" s="322"/>
      <c r="AC457" s="322"/>
    </row>
    <row r="458" spans="1:29" ht="12" customHeight="1" x14ac:dyDescent="0.25">
      <c r="A458" s="322"/>
      <c r="B458" s="322"/>
      <c r="C458" s="322"/>
      <c r="D458" s="322"/>
      <c r="E458" s="322"/>
      <c r="F458" s="322"/>
      <c r="G458" s="322"/>
      <c r="H458" s="322"/>
      <c r="I458" s="322"/>
      <c r="J458" s="322"/>
      <c r="K458" s="322"/>
      <c r="L458" s="322"/>
      <c r="M458" s="322"/>
      <c r="N458" s="322"/>
      <c r="O458" s="322"/>
      <c r="P458" s="322"/>
      <c r="Q458" s="322"/>
      <c r="R458" s="322"/>
      <c r="S458" s="322"/>
      <c r="T458" s="322"/>
      <c r="U458" s="322"/>
      <c r="V458" s="322"/>
      <c r="W458" s="322"/>
      <c r="X458" s="322"/>
      <c r="Y458" s="322"/>
      <c r="Z458" s="322"/>
      <c r="AA458" s="322"/>
      <c r="AB458" s="322"/>
      <c r="AC458" s="322"/>
    </row>
    <row r="459" spans="1:29" ht="12" customHeight="1" x14ac:dyDescent="0.25">
      <c r="A459" s="322"/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322"/>
      <c r="T459" s="322"/>
      <c r="U459" s="322"/>
      <c r="V459" s="322"/>
      <c r="W459" s="322"/>
      <c r="X459" s="322"/>
      <c r="Y459" s="322"/>
      <c r="Z459" s="322"/>
      <c r="AA459" s="322"/>
      <c r="AB459" s="322"/>
      <c r="AC459" s="322"/>
    </row>
    <row r="460" spans="1:29" ht="12" customHeight="1" x14ac:dyDescent="0.25">
      <c r="A460" s="322"/>
      <c r="B460" s="322"/>
      <c r="C460" s="322"/>
      <c r="D460" s="322"/>
      <c r="E460" s="322"/>
      <c r="F460" s="322"/>
      <c r="G460" s="322"/>
      <c r="H460" s="322"/>
      <c r="I460" s="322"/>
      <c r="J460" s="322"/>
      <c r="K460" s="322"/>
      <c r="L460" s="322"/>
      <c r="M460" s="322"/>
      <c r="N460" s="322"/>
      <c r="O460" s="322"/>
      <c r="P460" s="322"/>
      <c r="Q460" s="322"/>
      <c r="R460" s="322"/>
      <c r="S460" s="322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</row>
    <row r="461" spans="1:29" ht="12" customHeight="1" x14ac:dyDescent="0.25">
      <c r="A461" s="322"/>
      <c r="B461" s="322"/>
      <c r="C461" s="322"/>
      <c r="D461" s="322"/>
      <c r="E461" s="322"/>
      <c r="F461" s="322"/>
      <c r="G461" s="322"/>
      <c r="H461" s="322"/>
      <c r="I461" s="322"/>
      <c r="J461" s="322"/>
      <c r="K461" s="322"/>
      <c r="L461" s="322"/>
      <c r="M461" s="322"/>
      <c r="N461" s="322"/>
      <c r="O461" s="322"/>
      <c r="P461" s="322"/>
      <c r="Q461" s="322"/>
      <c r="R461" s="322"/>
      <c r="S461" s="322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</row>
    <row r="462" spans="1:29" ht="12" customHeight="1" x14ac:dyDescent="0.25">
      <c r="A462" s="322"/>
      <c r="B462" s="322"/>
      <c r="C462" s="322"/>
      <c r="D462" s="322"/>
      <c r="E462" s="322"/>
      <c r="F462" s="322"/>
      <c r="G462" s="322"/>
      <c r="H462" s="322"/>
      <c r="I462" s="322"/>
      <c r="J462" s="322"/>
      <c r="K462" s="322"/>
      <c r="L462" s="322"/>
      <c r="M462" s="322"/>
      <c r="N462" s="322"/>
      <c r="O462" s="322"/>
      <c r="P462" s="322"/>
      <c r="Q462" s="322"/>
      <c r="R462" s="322"/>
      <c r="S462" s="322"/>
      <c r="T462" s="322"/>
      <c r="U462" s="322"/>
      <c r="V462" s="322"/>
      <c r="W462" s="322"/>
      <c r="X462" s="322"/>
      <c r="Y462" s="322"/>
      <c r="Z462" s="322"/>
      <c r="AA462" s="322"/>
      <c r="AB462" s="322"/>
      <c r="AC462" s="322"/>
    </row>
    <row r="463" spans="1:29" ht="12" customHeight="1" x14ac:dyDescent="0.25">
      <c r="A463" s="322"/>
      <c r="B463" s="322"/>
      <c r="C463" s="322"/>
      <c r="D463" s="322"/>
      <c r="E463" s="322"/>
      <c r="F463" s="322"/>
      <c r="G463" s="322"/>
      <c r="H463" s="322"/>
      <c r="I463" s="322"/>
      <c r="J463" s="322"/>
      <c r="K463" s="322"/>
      <c r="L463" s="322"/>
      <c r="M463" s="322"/>
      <c r="N463" s="322"/>
      <c r="O463" s="322"/>
      <c r="P463" s="322"/>
      <c r="Q463" s="322"/>
      <c r="R463" s="322"/>
      <c r="S463" s="322"/>
      <c r="T463" s="322"/>
      <c r="U463" s="322"/>
      <c r="V463" s="322"/>
      <c r="W463" s="322"/>
      <c r="X463" s="322"/>
      <c r="Y463" s="322"/>
      <c r="Z463" s="322"/>
      <c r="AA463" s="322"/>
      <c r="AB463" s="322"/>
      <c r="AC463" s="322"/>
    </row>
    <row r="464" spans="1:29" ht="12" customHeight="1" x14ac:dyDescent="0.25">
      <c r="A464" s="322"/>
      <c r="B464" s="322"/>
      <c r="C464" s="322"/>
      <c r="D464" s="322"/>
      <c r="E464" s="322"/>
      <c r="F464" s="322"/>
      <c r="G464" s="322"/>
      <c r="H464" s="322"/>
      <c r="I464" s="322"/>
      <c r="J464" s="322"/>
      <c r="K464" s="322"/>
      <c r="L464" s="322"/>
      <c r="M464" s="322"/>
      <c r="N464" s="322"/>
      <c r="O464" s="322"/>
      <c r="P464" s="322"/>
      <c r="Q464" s="322"/>
      <c r="R464" s="322"/>
      <c r="S464" s="322"/>
      <c r="T464" s="322"/>
      <c r="U464" s="322"/>
      <c r="V464" s="322"/>
      <c r="W464" s="322"/>
      <c r="X464" s="322"/>
      <c r="Y464" s="322"/>
      <c r="Z464" s="322"/>
      <c r="AA464" s="322"/>
      <c r="AB464" s="322"/>
      <c r="AC464" s="322"/>
    </row>
    <row r="465" spans="1:29" ht="12" customHeight="1" x14ac:dyDescent="0.25">
      <c r="A465" s="322"/>
      <c r="B465" s="322"/>
      <c r="C465" s="322"/>
      <c r="D465" s="322"/>
      <c r="E465" s="322"/>
      <c r="F465" s="322"/>
      <c r="G465" s="322"/>
      <c r="H465" s="322"/>
      <c r="I465" s="322"/>
      <c r="J465" s="322"/>
      <c r="K465" s="322"/>
      <c r="L465" s="322"/>
      <c r="M465" s="322"/>
      <c r="N465" s="322"/>
      <c r="O465" s="322"/>
      <c r="P465" s="322"/>
      <c r="Q465" s="322"/>
      <c r="R465" s="322"/>
      <c r="S465" s="322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</row>
    <row r="466" spans="1:29" ht="12" customHeight="1" x14ac:dyDescent="0.25">
      <c r="A466" s="322"/>
      <c r="B466" s="322"/>
      <c r="C466" s="322"/>
      <c r="D466" s="322"/>
      <c r="E466" s="322"/>
      <c r="F466" s="322"/>
      <c r="G466" s="322"/>
      <c r="H466" s="322"/>
      <c r="I466" s="322"/>
      <c r="J466" s="322"/>
      <c r="K466" s="322"/>
      <c r="L466" s="322"/>
      <c r="M466" s="322"/>
      <c r="N466" s="322"/>
      <c r="O466" s="322"/>
      <c r="P466" s="322"/>
      <c r="Q466" s="322"/>
      <c r="R466" s="322"/>
      <c r="S466" s="322"/>
      <c r="T466" s="322"/>
      <c r="U466" s="322"/>
      <c r="V466" s="322"/>
      <c r="W466" s="322"/>
      <c r="X466" s="322"/>
      <c r="Y466" s="322"/>
      <c r="Z466" s="322"/>
      <c r="AA466" s="322"/>
      <c r="AB466" s="322"/>
      <c r="AC466" s="322"/>
    </row>
    <row r="467" spans="1:29" ht="12" customHeight="1" x14ac:dyDescent="0.25">
      <c r="A467" s="322"/>
      <c r="B467" s="322"/>
      <c r="C467" s="322"/>
      <c r="D467" s="322"/>
      <c r="E467" s="322"/>
      <c r="F467" s="322"/>
      <c r="G467" s="322"/>
      <c r="H467" s="322"/>
      <c r="I467" s="322"/>
      <c r="J467" s="322"/>
      <c r="K467" s="322"/>
      <c r="L467" s="322"/>
      <c r="M467" s="322"/>
      <c r="N467" s="322"/>
      <c r="O467" s="322"/>
      <c r="P467" s="322"/>
      <c r="Q467" s="322"/>
      <c r="R467" s="322"/>
      <c r="S467" s="322"/>
      <c r="T467" s="322"/>
      <c r="U467" s="322"/>
      <c r="V467" s="322"/>
      <c r="W467" s="322"/>
      <c r="X467" s="322"/>
      <c r="Y467" s="322"/>
      <c r="Z467" s="322"/>
      <c r="AA467" s="322"/>
      <c r="AB467" s="322"/>
      <c r="AC467" s="322"/>
    </row>
    <row r="468" spans="1:29" ht="12" customHeight="1" x14ac:dyDescent="0.25">
      <c r="A468" s="322"/>
      <c r="B468" s="322"/>
      <c r="C468" s="322"/>
      <c r="D468" s="322"/>
      <c r="E468" s="322"/>
      <c r="F468" s="322"/>
      <c r="G468" s="322"/>
      <c r="H468" s="322"/>
      <c r="I468" s="322"/>
      <c r="J468" s="322"/>
      <c r="K468" s="322"/>
      <c r="L468" s="322"/>
      <c r="M468" s="322"/>
      <c r="N468" s="322"/>
      <c r="O468" s="322"/>
      <c r="P468" s="322"/>
      <c r="Q468" s="322"/>
      <c r="R468" s="322"/>
      <c r="S468" s="322"/>
      <c r="T468" s="322"/>
      <c r="U468" s="322"/>
      <c r="V468" s="322"/>
      <c r="W468" s="322"/>
      <c r="X468" s="322"/>
      <c r="Y468" s="322"/>
      <c r="Z468" s="322"/>
      <c r="AA468" s="322"/>
      <c r="AB468" s="322"/>
      <c r="AC468" s="322"/>
    </row>
    <row r="469" spans="1:29" ht="12" customHeight="1" x14ac:dyDescent="0.25">
      <c r="A469" s="322"/>
      <c r="B469" s="322"/>
      <c r="C469" s="322"/>
      <c r="D469" s="322"/>
      <c r="E469" s="322"/>
      <c r="F469" s="322"/>
      <c r="G469" s="322"/>
      <c r="H469" s="322"/>
      <c r="I469" s="322"/>
      <c r="J469" s="322"/>
      <c r="K469" s="322"/>
      <c r="L469" s="322"/>
      <c r="M469" s="322"/>
      <c r="N469" s="322"/>
      <c r="O469" s="322"/>
      <c r="P469" s="322"/>
      <c r="Q469" s="322"/>
      <c r="R469" s="322"/>
      <c r="S469" s="322"/>
      <c r="T469" s="322"/>
      <c r="U469" s="322"/>
      <c r="V469" s="322"/>
      <c r="W469" s="322"/>
      <c r="X469" s="322"/>
      <c r="Y469" s="322"/>
      <c r="Z469" s="322"/>
      <c r="AA469" s="322"/>
      <c r="AB469" s="322"/>
      <c r="AC469" s="322"/>
    </row>
    <row r="470" spans="1:29" ht="12" customHeight="1" x14ac:dyDescent="0.25">
      <c r="A470" s="322"/>
      <c r="B470" s="322"/>
      <c r="C470" s="322"/>
      <c r="D470" s="322"/>
      <c r="E470" s="322"/>
      <c r="F470" s="322"/>
      <c r="G470" s="322"/>
      <c r="H470" s="322"/>
      <c r="I470" s="322"/>
      <c r="J470" s="322"/>
      <c r="K470" s="322"/>
      <c r="L470" s="322"/>
      <c r="M470" s="322"/>
      <c r="N470" s="322"/>
      <c r="O470" s="322"/>
      <c r="P470" s="322"/>
      <c r="Q470" s="322"/>
      <c r="R470" s="322"/>
      <c r="S470" s="322"/>
      <c r="T470" s="322"/>
      <c r="U470" s="322"/>
      <c r="V470" s="322"/>
      <c r="W470" s="322"/>
      <c r="X470" s="322"/>
      <c r="Y470" s="322"/>
      <c r="Z470" s="322"/>
      <c r="AA470" s="322"/>
      <c r="AB470" s="322"/>
      <c r="AC470" s="322"/>
    </row>
    <row r="471" spans="1:29" ht="12" customHeight="1" x14ac:dyDescent="0.25">
      <c r="A471" s="322"/>
      <c r="B471" s="322"/>
      <c r="C471" s="322"/>
      <c r="D471" s="322"/>
      <c r="E471" s="322"/>
      <c r="F471" s="322"/>
      <c r="G471" s="322"/>
      <c r="H471" s="322"/>
      <c r="I471" s="322"/>
      <c r="J471" s="322"/>
      <c r="K471" s="322"/>
      <c r="L471" s="322"/>
      <c r="M471" s="322"/>
      <c r="N471" s="322"/>
      <c r="O471" s="322"/>
      <c r="P471" s="322"/>
      <c r="Q471" s="322"/>
      <c r="R471" s="322"/>
      <c r="S471" s="322"/>
      <c r="T471" s="322"/>
      <c r="U471" s="322"/>
      <c r="V471" s="322"/>
      <c r="W471" s="322"/>
      <c r="X471" s="322"/>
      <c r="Y471" s="322"/>
      <c r="Z471" s="322"/>
      <c r="AA471" s="322"/>
      <c r="AB471" s="322"/>
      <c r="AC471" s="322"/>
    </row>
    <row r="472" spans="1:29" ht="12" customHeight="1" x14ac:dyDescent="0.25">
      <c r="A472" s="322"/>
      <c r="B472" s="322"/>
      <c r="C472" s="322"/>
      <c r="D472" s="322"/>
      <c r="E472" s="322"/>
      <c r="F472" s="322"/>
      <c r="G472" s="322"/>
      <c r="H472" s="322"/>
      <c r="I472" s="322"/>
      <c r="J472" s="322"/>
      <c r="K472" s="322"/>
      <c r="L472" s="322"/>
      <c r="M472" s="322"/>
      <c r="N472" s="322"/>
      <c r="O472" s="322"/>
      <c r="P472" s="322"/>
      <c r="Q472" s="322"/>
      <c r="R472" s="322"/>
      <c r="S472" s="322"/>
      <c r="T472" s="322"/>
      <c r="U472" s="322"/>
      <c r="V472" s="322"/>
      <c r="W472" s="322"/>
      <c r="X472" s="322"/>
      <c r="Y472" s="322"/>
      <c r="Z472" s="322"/>
      <c r="AA472" s="322"/>
      <c r="AB472" s="322"/>
      <c r="AC472" s="322"/>
    </row>
    <row r="473" spans="1:29" ht="12" customHeight="1" x14ac:dyDescent="0.25">
      <c r="A473" s="322"/>
      <c r="B473" s="322"/>
      <c r="C473" s="322"/>
      <c r="D473" s="322"/>
      <c r="E473" s="322"/>
      <c r="F473" s="322"/>
      <c r="G473" s="322"/>
      <c r="H473" s="322"/>
      <c r="I473" s="322"/>
      <c r="J473" s="322"/>
      <c r="K473" s="322"/>
      <c r="L473" s="322"/>
      <c r="M473" s="322"/>
      <c r="N473" s="322"/>
      <c r="O473" s="322"/>
      <c r="P473" s="322"/>
      <c r="Q473" s="322"/>
      <c r="R473" s="322"/>
      <c r="S473" s="322"/>
      <c r="T473" s="322"/>
      <c r="U473" s="322"/>
      <c r="V473" s="322"/>
      <c r="W473" s="322"/>
      <c r="X473" s="322"/>
      <c r="Y473" s="322"/>
      <c r="Z473" s="322"/>
      <c r="AA473" s="322"/>
      <c r="AB473" s="322"/>
      <c r="AC473" s="322"/>
    </row>
    <row r="474" spans="1:29" ht="12" customHeight="1" x14ac:dyDescent="0.25">
      <c r="A474" s="322"/>
      <c r="B474" s="322"/>
      <c r="C474" s="322"/>
      <c r="D474" s="322"/>
      <c r="E474" s="322"/>
      <c r="F474" s="322"/>
      <c r="G474" s="322"/>
      <c r="H474" s="322"/>
      <c r="I474" s="322"/>
      <c r="J474" s="322"/>
      <c r="K474" s="322"/>
      <c r="L474" s="322"/>
      <c r="M474" s="322"/>
      <c r="N474" s="322"/>
      <c r="O474" s="322"/>
      <c r="P474" s="322"/>
      <c r="Q474" s="322"/>
      <c r="R474" s="322"/>
      <c r="S474" s="322"/>
      <c r="T474" s="322"/>
      <c r="U474" s="322"/>
      <c r="V474" s="322"/>
      <c r="W474" s="322"/>
      <c r="X474" s="322"/>
      <c r="Y474" s="322"/>
      <c r="Z474" s="322"/>
      <c r="AA474" s="322"/>
      <c r="AB474" s="322"/>
      <c r="AC474" s="322"/>
    </row>
    <row r="475" spans="1:29" ht="12" customHeight="1" x14ac:dyDescent="0.25">
      <c r="A475" s="322"/>
      <c r="B475" s="322"/>
      <c r="C475" s="322"/>
      <c r="D475" s="322"/>
      <c r="E475" s="322"/>
      <c r="F475" s="322"/>
      <c r="G475" s="322"/>
      <c r="H475" s="322"/>
      <c r="I475" s="322"/>
      <c r="J475" s="322"/>
      <c r="K475" s="322"/>
      <c r="L475" s="322"/>
      <c r="M475" s="322"/>
      <c r="N475" s="322"/>
      <c r="O475" s="322"/>
      <c r="P475" s="322"/>
      <c r="Q475" s="322"/>
      <c r="R475" s="322"/>
      <c r="S475" s="322"/>
      <c r="T475" s="322"/>
      <c r="U475" s="322"/>
      <c r="V475" s="322"/>
      <c r="W475" s="322"/>
      <c r="X475" s="322"/>
      <c r="Y475" s="322"/>
      <c r="Z475" s="322"/>
      <c r="AA475" s="322"/>
      <c r="AB475" s="322"/>
      <c r="AC475" s="322"/>
    </row>
    <row r="476" spans="1:29" ht="12" customHeight="1" x14ac:dyDescent="0.25">
      <c r="A476" s="322"/>
      <c r="B476" s="322"/>
      <c r="C476" s="322"/>
      <c r="D476" s="322"/>
      <c r="E476" s="322"/>
      <c r="F476" s="322"/>
      <c r="G476" s="322"/>
      <c r="H476" s="322"/>
      <c r="I476" s="322"/>
      <c r="J476" s="322"/>
      <c r="K476" s="322"/>
      <c r="L476" s="322"/>
      <c r="M476" s="322"/>
      <c r="N476" s="322"/>
      <c r="O476" s="322"/>
      <c r="P476" s="322"/>
      <c r="Q476" s="322"/>
      <c r="R476" s="322"/>
      <c r="S476" s="322"/>
      <c r="T476" s="322"/>
      <c r="U476" s="322"/>
      <c r="V476" s="322"/>
      <c r="W476" s="322"/>
      <c r="X476" s="322"/>
      <c r="Y476" s="322"/>
      <c r="Z476" s="322"/>
      <c r="AA476" s="322"/>
      <c r="AB476" s="322"/>
      <c r="AC476" s="322"/>
    </row>
    <row r="477" spans="1:29" ht="12" customHeight="1" x14ac:dyDescent="0.25">
      <c r="A477" s="322"/>
      <c r="B477" s="322"/>
      <c r="C477" s="322"/>
      <c r="D477" s="322"/>
      <c r="E477" s="322"/>
      <c r="F477" s="322"/>
      <c r="G477" s="322"/>
      <c r="H477" s="322"/>
      <c r="I477" s="322"/>
      <c r="J477" s="322"/>
      <c r="K477" s="322"/>
      <c r="L477" s="322"/>
      <c r="M477" s="322"/>
      <c r="N477" s="322"/>
      <c r="O477" s="322"/>
      <c r="P477" s="322"/>
      <c r="Q477" s="322"/>
      <c r="R477" s="322"/>
      <c r="S477" s="322"/>
      <c r="T477" s="322"/>
      <c r="U477" s="322"/>
      <c r="V477" s="322"/>
      <c r="W477" s="322"/>
      <c r="X477" s="322"/>
      <c r="Y477" s="322"/>
      <c r="Z477" s="322"/>
      <c r="AA477" s="322"/>
      <c r="AB477" s="322"/>
      <c r="AC477" s="322"/>
    </row>
    <row r="478" spans="1:29" ht="12" customHeight="1" x14ac:dyDescent="0.25">
      <c r="A478" s="322"/>
      <c r="B478" s="322"/>
      <c r="C478" s="322"/>
      <c r="D478" s="322"/>
      <c r="E478" s="322"/>
      <c r="F478" s="322"/>
      <c r="G478" s="322"/>
      <c r="H478" s="322"/>
      <c r="I478" s="322"/>
      <c r="J478" s="322"/>
      <c r="K478" s="322"/>
      <c r="L478" s="322"/>
      <c r="M478" s="322"/>
      <c r="N478" s="322"/>
      <c r="O478" s="322"/>
      <c r="P478" s="322"/>
      <c r="Q478" s="322"/>
      <c r="R478" s="322"/>
      <c r="S478" s="322"/>
      <c r="T478" s="322"/>
      <c r="U478" s="322"/>
      <c r="V478" s="322"/>
      <c r="W478" s="322"/>
      <c r="X478" s="322"/>
      <c r="Y478" s="322"/>
      <c r="Z478" s="322"/>
      <c r="AA478" s="322"/>
      <c r="AB478" s="322"/>
      <c r="AC478" s="322"/>
    </row>
    <row r="479" spans="1:29" ht="12" customHeight="1" x14ac:dyDescent="0.25">
      <c r="A479" s="322"/>
      <c r="B479" s="322"/>
      <c r="C479" s="322"/>
      <c r="D479" s="322"/>
      <c r="E479" s="322"/>
      <c r="F479" s="322"/>
      <c r="G479" s="322"/>
      <c r="H479" s="322"/>
      <c r="I479" s="322"/>
      <c r="J479" s="322"/>
      <c r="K479" s="322"/>
      <c r="L479" s="322"/>
      <c r="M479" s="322"/>
      <c r="N479" s="322"/>
      <c r="O479" s="322"/>
      <c r="P479" s="322"/>
      <c r="Q479" s="322"/>
      <c r="R479" s="322"/>
      <c r="S479" s="322"/>
      <c r="T479" s="322"/>
      <c r="U479" s="322"/>
      <c r="V479" s="322"/>
      <c r="W479" s="322"/>
      <c r="X479" s="322"/>
      <c r="Y479" s="322"/>
      <c r="Z479" s="322"/>
      <c r="AA479" s="322"/>
      <c r="AB479" s="322"/>
      <c r="AC479" s="322"/>
    </row>
    <row r="480" spans="1:29" ht="12" customHeight="1" x14ac:dyDescent="0.25">
      <c r="A480" s="322"/>
      <c r="B480" s="322"/>
      <c r="C480" s="322"/>
      <c r="D480" s="322"/>
      <c r="E480" s="322"/>
      <c r="F480" s="322"/>
      <c r="G480" s="322"/>
      <c r="H480" s="322"/>
      <c r="I480" s="322"/>
      <c r="J480" s="322"/>
      <c r="K480" s="322"/>
      <c r="L480" s="322"/>
      <c r="M480" s="322"/>
      <c r="N480" s="322"/>
      <c r="O480" s="322"/>
      <c r="P480" s="322"/>
      <c r="Q480" s="322"/>
      <c r="R480" s="322"/>
      <c r="S480" s="322"/>
      <c r="T480" s="322"/>
      <c r="U480" s="322"/>
      <c r="V480" s="322"/>
      <c r="W480" s="322"/>
      <c r="X480" s="322"/>
      <c r="Y480" s="322"/>
      <c r="Z480" s="322"/>
      <c r="AA480" s="322"/>
      <c r="AB480" s="322"/>
      <c r="AC480" s="322"/>
    </row>
    <row r="481" spans="1:29" ht="12" customHeight="1" x14ac:dyDescent="0.25">
      <c r="A481" s="322"/>
      <c r="B481" s="322"/>
      <c r="C481" s="322"/>
      <c r="D481" s="322"/>
      <c r="E481" s="322"/>
      <c r="F481" s="322"/>
      <c r="G481" s="322"/>
      <c r="H481" s="322"/>
      <c r="I481" s="322"/>
      <c r="J481" s="322"/>
      <c r="K481" s="322"/>
      <c r="L481" s="322"/>
      <c r="M481" s="322"/>
      <c r="N481" s="322"/>
      <c r="O481" s="322"/>
      <c r="P481" s="322"/>
      <c r="Q481" s="322"/>
      <c r="R481" s="322"/>
      <c r="S481" s="322"/>
      <c r="T481" s="322"/>
      <c r="U481" s="322"/>
      <c r="V481" s="322"/>
      <c r="W481" s="322"/>
      <c r="X481" s="322"/>
      <c r="Y481" s="322"/>
      <c r="Z481" s="322"/>
      <c r="AA481" s="322"/>
      <c r="AB481" s="322"/>
      <c r="AC481" s="322"/>
    </row>
    <row r="482" spans="1:29" ht="12" customHeight="1" x14ac:dyDescent="0.25">
      <c r="A482" s="322"/>
      <c r="B482" s="322"/>
      <c r="C482" s="322"/>
      <c r="D482" s="322"/>
      <c r="E482" s="322"/>
      <c r="F482" s="322"/>
      <c r="G482" s="322"/>
      <c r="H482" s="322"/>
      <c r="I482" s="322"/>
      <c r="J482" s="322"/>
      <c r="K482" s="322"/>
      <c r="L482" s="322"/>
      <c r="M482" s="322"/>
      <c r="N482" s="322"/>
      <c r="O482" s="322"/>
      <c r="P482" s="322"/>
      <c r="Q482" s="322"/>
      <c r="R482" s="322"/>
      <c r="S482" s="322"/>
      <c r="T482" s="322"/>
      <c r="U482" s="322"/>
      <c r="V482" s="322"/>
      <c r="W482" s="322"/>
      <c r="X482" s="322"/>
      <c r="Y482" s="322"/>
      <c r="Z482" s="322"/>
      <c r="AA482" s="322"/>
      <c r="AB482" s="322"/>
      <c r="AC482" s="322"/>
    </row>
    <row r="483" spans="1:29" ht="12" customHeight="1" x14ac:dyDescent="0.25">
      <c r="A483" s="322"/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322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</row>
    <row r="484" spans="1:29" ht="12" customHeight="1" x14ac:dyDescent="0.25">
      <c r="A484" s="322"/>
      <c r="B484" s="322"/>
      <c r="C484" s="322"/>
      <c r="D484" s="322"/>
      <c r="E484" s="322"/>
      <c r="F484" s="322"/>
      <c r="G484" s="322"/>
      <c r="H484" s="322"/>
      <c r="I484" s="322"/>
      <c r="J484" s="322"/>
      <c r="K484" s="322"/>
      <c r="L484" s="322"/>
      <c r="M484" s="322"/>
      <c r="N484" s="322"/>
      <c r="O484" s="322"/>
      <c r="P484" s="322"/>
      <c r="Q484" s="322"/>
      <c r="R484" s="322"/>
      <c r="S484" s="322"/>
      <c r="T484" s="322"/>
      <c r="U484" s="322"/>
      <c r="V484" s="322"/>
      <c r="W484" s="322"/>
      <c r="X484" s="322"/>
      <c r="Y484" s="322"/>
      <c r="Z484" s="322"/>
      <c r="AA484" s="322"/>
      <c r="AB484" s="322"/>
      <c r="AC484" s="322"/>
    </row>
    <row r="485" spans="1:29" ht="12" customHeight="1" x14ac:dyDescent="0.25">
      <c r="A485" s="322"/>
      <c r="B485" s="322"/>
      <c r="C485" s="322"/>
      <c r="D485" s="322"/>
      <c r="E485" s="322"/>
      <c r="F485" s="322"/>
      <c r="G485" s="322"/>
      <c r="H485" s="322"/>
      <c r="I485" s="322"/>
      <c r="J485" s="322"/>
      <c r="K485" s="322"/>
      <c r="L485" s="322"/>
      <c r="M485" s="322"/>
      <c r="N485" s="322"/>
      <c r="O485" s="322"/>
      <c r="P485" s="322"/>
      <c r="Q485" s="322"/>
      <c r="R485" s="322"/>
      <c r="S485" s="322"/>
      <c r="T485" s="322"/>
      <c r="U485" s="322"/>
      <c r="V485" s="322"/>
      <c r="W485" s="322"/>
      <c r="X485" s="322"/>
      <c r="Y485" s="322"/>
      <c r="Z485" s="322"/>
      <c r="AA485" s="322"/>
      <c r="AB485" s="322"/>
      <c r="AC485" s="322"/>
    </row>
    <row r="486" spans="1:29" ht="12" customHeight="1" x14ac:dyDescent="0.25">
      <c r="A486" s="322"/>
      <c r="B486" s="322"/>
      <c r="C486" s="322"/>
      <c r="D486" s="322"/>
      <c r="E486" s="322"/>
      <c r="F486" s="322"/>
      <c r="G486" s="322"/>
      <c r="H486" s="322"/>
      <c r="I486" s="322"/>
      <c r="J486" s="322"/>
      <c r="K486" s="322"/>
      <c r="L486" s="322"/>
      <c r="M486" s="322"/>
      <c r="N486" s="322"/>
      <c r="O486" s="322"/>
      <c r="P486" s="322"/>
      <c r="Q486" s="322"/>
      <c r="R486" s="322"/>
      <c r="S486" s="322"/>
      <c r="T486" s="322"/>
      <c r="U486" s="322"/>
      <c r="V486" s="322"/>
      <c r="W486" s="322"/>
      <c r="X486" s="322"/>
      <c r="Y486" s="322"/>
      <c r="Z486" s="322"/>
      <c r="AA486" s="322"/>
      <c r="AB486" s="322"/>
      <c r="AC486" s="322"/>
    </row>
    <row r="487" spans="1:29" ht="12" customHeight="1" x14ac:dyDescent="0.25">
      <c r="A487" s="322"/>
      <c r="B487" s="322"/>
      <c r="C487" s="322"/>
      <c r="D487" s="322"/>
      <c r="E487" s="322"/>
      <c r="F487" s="322"/>
      <c r="G487" s="322"/>
      <c r="H487" s="322"/>
      <c r="I487" s="322"/>
      <c r="J487" s="322"/>
      <c r="K487" s="322"/>
      <c r="L487" s="322"/>
      <c r="M487" s="322"/>
      <c r="N487" s="322"/>
      <c r="O487" s="322"/>
      <c r="P487" s="322"/>
      <c r="Q487" s="322"/>
      <c r="R487" s="322"/>
      <c r="S487" s="322"/>
      <c r="T487" s="322"/>
      <c r="U487" s="322"/>
      <c r="V487" s="322"/>
      <c r="W487" s="322"/>
      <c r="X487" s="322"/>
      <c r="Y487" s="322"/>
      <c r="Z487" s="322"/>
      <c r="AA487" s="322"/>
      <c r="AB487" s="322"/>
      <c r="AC487" s="322"/>
    </row>
    <row r="488" spans="1:29" ht="12" customHeight="1" x14ac:dyDescent="0.25">
      <c r="A488" s="322"/>
      <c r="B488" s="322"/>
      <c r="C488" s="322"/>
      <c r="D488" s="322"/>
      <c r="E488" s="322"/>
      <c r="F488" s="322"/>
      <c r="G488" s="322"/>
      <c r="H488" s="322"/>
      <c r="I488" s="322"/>
      <c r="J488" s="322"/>
      <c r="K488" s="322"/>
      <c r="L488" s="322"/>
      <c r="M488" s="322"/>
      <c r="N488" s="322"/>
      <c r="O488" s="322"/>
      <c r="P488" s="322"/>
      <c r="Q488" s="322"/>
      <c r="R488" s="322"/>
      <c r="S488" s="322"/>
      <c r="T488" s="322"/>
      <c r="U488" s="322"/>
      <c r="V488" s="322"/>
      <c r="W488" s="322"/>
      <c r="X488" s="322"/>
      <c r="Y488" s="322"/>
      <c r="Z488" s="322"/>
      <c r="AA488" s="322"/>
      <c r="AB488" s="322"/>
      <c r="AC488" s="322"/>
    </row>
    <row r="489" spans="1:29" ht="12" customHeight="1" x14ac:dyDescent="0.25">
      <c r="A489" s="322"/>
      <c r="B489" s="322"/>
      <c r="C489" s="322"/>
      <c r="D489" s="322"/>
      <c r="E489" s="322"/>
      <c r="F489" s="322"/>
      <c r="G489" s="322"/>
      <c r="H489" s="322"/>
      <c r="I489" s="322"/>
      <c r="J489" s="322"/>
      <c r="K489" s="322"/>
      <c r="L489" s="322"/>
      <c r="M489" s="322"/>
      <c r="N489" s="322"/>
      <c r="O489" s="322"/>
      <c r="P489" s="322"/>
      <c r="Q489" s="322"/>
      <c r="R489" s="322"/>
      <c r="S489" s="322"/>
      <c r="T489" s="322"/>
      <c r="U489" s="322"/>
      <c r="V489" s="322"/>
      <c r="W489" s="322"/>
      <c r="X489" s="322"/>
      <c r="Y489" s="322"/>
      <c r="Z489" s="322"/>
      <c r="AA489" s="322"/>
      <c r="AB489" s="322"/>
      <c r="AC489" s="322"/>
    </row>
    <row r="490" spans="1:29" ht="12" customHeight="1" x14ac:dyDescent="0.25">
      <c r="A490" s="322"/>
      <c r="B490" s="322"/>
      <c r="C490" s="322"/>
      <c r="D490" s="322"/>
      <c r="E490" s="322"/>
      <c r="F490" s="322"/>
      <c r="G490" s="322"/>
      <c r="H490" s="322"/>
      <c r="I490" s="322"/>
      <c r="J490" s="322"/>
      <c r="K490" s="322"/>
      <c r="L490" s="322"/>
      <c r="M490" s="322"/>
      <c r="N490" s="322"/>
      <c r="O490" s="322"/>
      <c r="P490" s="322"/>
      <c r="Q490" s="322"/>
      <c r="R490" s="322"/>
      <c r="S490" s="322"/>
      <c r="T490" s="322"/>
      <c r="U490" s="322"/>
      <c r="V490" s="322"/>
      <c r="W490" s="322"/>
      <c r="X490" s="322"/>
      <c r="Y490" s="322"/>
      <c r="Z490" s="322"/>
      <c r="AA490" s="322"/>
      <c r="AB490" s="322"/>
      <c r="AC490" s="322"/>
    </row>
    <row r="491" spans="1:29" ht="12" customHeight="1" x14ac:dyDescent="0.25">
      <c r="A491" s="322"/>
      <c r="B491" s="322"/>
      <c r="C491" s="322"/>
      <c r="D491" s="322"/>
      <c r="E491" s="322"/>
      <c r="F491" s="322"/>
      <c r="G491" s="322"/>
      <c r="H491" s="322"/>
      <c r="I491" s="322"/>
      <c r="J491" s="322"/>
      <c r="K491" s="322"/>
      <c r="L491" s="322"/>
      <c r="M491" s="322"/>
      <c r="N491" s="322"/>
      <c r="O491" s="322"/>
      <c r="P491" s="322"/>
      <c r="Q491" s="322"/>
      <c r="R491" s="322"/>
      <c r="S491" s="322"/>
      <c r="T491" s="322"/>
      <c r="U491" s="322"/>
      <c r="V491" s="322"/>
      <c r="W491" s="322"/>
      <c r="X491" s="322"/>
      <c r="Y491" s="322"/>
      <c r="Z491" s="322"/>
      <c r="AA491" s="322"/>
      <c r="AB491" s="322"/>
      <c r="AC491" s="322"/>
    </row>
    <row r="492" spans="1:29" ht="12" customHeight="1" x14ac:dyDescent="0.25">
      <c r="A492" s="322"/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322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</row>
    <row r="493" spans="1:29" ht="12" customHeight="1" x14ac:dyDescent="0.25">
      <c r="A493" s="322"/>
      <c r="B493" s="322"/>
      <c r="C493" s="322"/>
      <c r="D493" s="322"/>
      <c r="E493" s="322"/>
      <c r="F493" s="322"/>
      <c r="G493" s="322"/>
      <c r="H493" s="322"/>
      <c r="I493" s="322"/>
      <c r="J493" s="322"/>
      <c r="K493" s="322"/>
      <c r="L493" s="322"/>
      <c r="M493" s="322"/>
      <c r="N493" s="322"/>
      <c r="O493" s="322"/>
      <c r="P493" s="322"/>
      <c r="Q493" s="322"/>
      <c r="R493" s="322"/>
      <c r="S493" s="322"/>
      <c r="T493" s="322"/>
      <c r="U493" s="322"/>
      <c r="V493" s="322"/>
      <c r="W493" s="322"/>
      <c r="X493" s="322"/>
      <c r="Y493" s="322"/>
      <c r="Z493" s="322"/>
      <c r="AA493" s="322"/>
      <c r="AB493" s="322"/>
      <c r="AC493" s="322"/>
    </row>
    <row r="494" spans="1:29" ht="12" customHeight="1" x14ac:dyDescent="0.25">
      <c r="A494" s="322"/>
      <c r="B494" s="322"/>
      <c r="C494" s="322"/>
      <c r="D494" s="322"/>
      <c r="E494" s="322"/>
      <c r="F494" s="322"/>
      <c r="G494" s="322"/>
      <c r="H494" s="322"/>
      <c r="I494" s="322"/>
      <c r="J494" s="322"/>
      <c r="K494" s="322"/>
      <c r="L494" s="322"/>
      <c r="M494" s="322"/>
      <c r="N494" s="322"/>
      <c r="O494" s="322"/>
      <c r="P494" s="322"/>
      <c r="Q494" s="322"/>
      <c r="R494" s="322"/>
      <c r="S494" s="322"/>
      <c r="T494" s="322"/>
      <c r="U494" s="322"/>
      <c r="V494" s="322"/>
      <c r="W494" s="322"/>
      <c r="X494" s="322"/>
      <c r="Y494" s="322"/>
      <c r="Z494" s="322"/>
      <c r="AA494" s="322"/>
      <c r="AB494" s="322"/>
      <c r="AC494" s="322"/>
    </row>
    <row r="495" spans="1:29" ht="12" customHeight="1" x14ac:dyDescent="0.25">
      <c r="A495" s="322"/>
      <c r="B495" s="322"/>
      <c r="C495" s="322"/>
      <c r="D495" s="322"/>
      <c r="E495" s="322"/>
      <c r="F495" s="322"/>
      <c r="G495" s="322"/>
      <c r="H495" s="322"/>
      <c r="I495" s="322"/>
      <c r="J495" s="322"/>
      <c r="K495" s="322"/>
      <c r="L495" s="322"/>
      <c r="M495" s="322"/>
      <c r="N495" s="322"/>
      <c r="O495" s="322"/>
      <c r="P495" s="322"/>
      <c r="Q495" s="322"/>
      <c r="R495" s="322"/>
      <c r="S495" s="322"/>
      <c r="T495" s="322"/>
      <c r="U495" s="322"/>
      <c r="V495" s="322"/>
      <c r="W495" s="322"/>
      <c r="X495" s="322"/>
      <c r="Y495" s="322"/>
      <c r="Z495" s="322"/>
      <c r="AA495" s="322"/>
      <c r="AB495" s="322"/>
      <c r="AC495" s="322"/>
    </row>
    <row r="496" spans="1:29" ht="12" customHeight="1" x14ac:dyDescent="0.25">
      <c r="A496" s="322"/>
      <c r="B496" s="322"/>
      <c r="C496" s="322"/>
      <c r="D496" s="322"/>
      <c r="E496" s="322"/>
      <c r="F496" s="322"/>
      <c r="G496" s="322"/>
      <c r="H496" s="322"/>
      <c r="I496" s="322"/>
      <c r="J496" s="322"/>
      <c r="K496" s="322"/>
      <c r="L496" s="322"/>
      <c r="M496" s="322"/>
      <c r="N496" s="322"/>
      <c r="O496" s="322"/>
      <c r="P496" s="322"/>
      <c r="Q496" s="322"/>
      <c r="R496" s="322"/>
      <c r="S496" s="322"/>
      <c r="T496" s="322"/>
      <c r="U496" s="322"/>
      <c r="V496" s="322"/>
      <c r="W496" s="322"/>
      <c r="X496" s="322"/>
      <c r="Y496" s="322"/>
      <c r="Z496" s="322"/>
      <c r="AA496" s="322"/>
      <c r="AB496" s="322"/>
      <c r="AC496" s="322"/>
    </row>
    <row r="497" spans="1:29" ht="12" customHeight="1" x14ac:dyDescent="0.25">
      <c r="A497" s="322"/>
      <c r="B497" s="322"/>
      <c r="C497" s="322"/>
      <c r="D497" s="322"/>
      <c r="E497" s="322"/>
      <c r="F497" s="322"/>
      <c r="G497" s="322"/>
      <c r="H497" s="322"/>
      <c r="I497" s="322"/>
      <c r="J497" s="322"/>
      <c r="K497" s="322"/>
      <c r="L497" s="322"/>
      <c r="M497" s="322"/>
      <c r="N497" s="322"/>
      <c r="O497" s="322"/>
      <c r="P497" s="322"/>
      <c r="Q497" s="322"/>
      <c r="R497" s="322"/>
      <c r="S497" s="322"/>
      <c r="T497" s="322"/>
      <c r="U497" s="322"/>
      <c r="V497" s="322"/>
      <c r="W497" s="322"/>
      <c r="X497" s="322"/>
      <c r="Y497" s="322"/>
      <c r="Z497" s="322"/>
      <c r="AA497" s="322"/>
      <c r="AB497" s="322"/>
      <c r="AC497" s="322"/>
    </row>
    <row r="498" spans="1:29" ht="12" customHeight="1" x14ac:dyDescent="0.25">
      <c r="A498" s="322"/>
      <c r="B498" s="322"/>
      <c r="C498" s="322"/>
      <c r="D498" s="322"/>
      <c r="E498" s="322"/>
      <c r="F498" s="322"/>
      <c r="G498" s="322"/>
      <c r="H498" s="322"/>
      <c r="I498" s="322"/>
      <c r="J498" s="322"/>
      <c r="K498" s="322"/>
      <c r="L498" s="322"/>
      <c r="M498" s="322"/>
      <c r="N498" s="322"/>
      <c r="O498" s="322"/>
      <c r="P498" s="322"/>
      <c r="Q498" s="322"/>
      <c r="R498" s="322"/>
      <c r="S498" s="322"/>
      <c r="T498" s="322"/>
      <c r="U498" s="322"/>
      <c r="V498" s="322"/>
      <c r="W498" s="322"/>
      <c r="X498" s="322"/>
      <c r="Y498" s="322"/>
      <c r="Z498" s="322"/>
      <c r="AA498" s="322"/>
      <c r="AB498" s="322"/>
      <c r="AC498" s="322"/>
    </row>
    <row r="499" spans="1:29" ht="12" customHeight="1" x14ac:dyDescent="0.25">
      <c r="A499" s="322"/>
      <c r="B499" s="322"/>
      <c r="C499" s="322"/>
      <c r="D499" s="322"/>
      <c r="E499" s="322"/>
      <c r="F499" s="322"/>
      <c r="G499" s="322"/>
      <c r="H499" s="322"/>
      <c r="I499" s="322"/>
      <c r="J499" s="322"/>
      <c r="K499" s="322"/>
      <c r="L499" s="322"/>
      <c r="M499" s="322"/>
      <c r="N499" s="322"/>
      <c r="O499" s="322"/>
      <c r="P499" s="322"/>
      <c r="Q499" s="322"/>
      <c r="R499" s="322"/>
      <c r="S499" s="322"/>
      <c r="T499" s="322"/>
      <c r="U499" s="322"/>
      <c r="V499" s="322"/>
      <c r="W499" s="322"/>
      <c r="X499" s="322"/>
      <c r="Y499" s="322"/>
      <c r="Z499" s="322"/>
      <c r="AA499" s="322"/>
      <c r="AB499" s="322"/>
      <c r="AC499" s="322"/>
    </row>
    <row r="500" spans="1:29" ht="12" customHeight="1" x14ac:dyDescent="0.25">
      <c r="A500" s="322"/>
      <c r="B500" s="322"/>
      <c r="C500" s="322"/>
      <c r="D500" s="322"/>
      <c r="E500" s="322"/>
      <c r="F500" s="322"/>
      <c r="G500" s="322"/>
      <c r="H500" s="322"/>
      <c r="I500" s="322"/>
      <c r="J500" s="322"/>
      <c r="K500" s="322"/>
      <c r="L500" s="322"/>
      <c r="M500" s="322"/>
      <c r="N500" s="322"/>
      <c r="O500" s="322"/>
      <c r="P500" s="322"/>
      <c r="Q500" s="322"/>
      <c r="R500" s="322"/>
      <c r="S500" s="322"/>
      <c r="T500" s="322"/>
      <c r="U500" s="322"/>
      <c r="V500" s="322"/>
      <c r="W500" s="322"/>
      <c r="X500" s="322"/>
      <c r="Y500" s="322"/>
      <c r="Z500" s="322"/>
      <c r="AA500" s="322"/>
      <c r="AB500" s="322"/>
      <c r="AC500" s="322"/>
    </row>
    <row r="501" spans="1:29" ht="12" customHeight="1" x14ac:dyDescent="0.25">
      <c r="A501" s="322"/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322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</row>
    <row r="502" spans="1:29" ht="12" customHeight="1" x14ac:dyDescent="0.25">
      <c r="A502" s="322"/>
      <c r="B502" s="322"/>
      <c r="C502" s="322"/>
      <c r="D502" s="322"/>
      <c r="E502" s="322"/>
      <c r="F502" s="322"/>
      <c r="G502" s="322"/>
      <c r="H502" s="322"/>
      <c r="I502" s="322"/>
      <c r="J502" s="322"/>
      <c r="K502" s="322"/>
      <c r="L502" s="322"/>
      <c r="M502" s="322"/>
      <c r="N502" s="322"/>
      <c r="O502" s="322"/>
      <c r="P502" s="322"/>
      <c r="Q502" s="322"/>
      <c r="R502" s="322"/>
      <c r="S502" s="322"/>
      <c r="T502" s="322"/>
      <c r="U502" s="322"/>
      <c r="V502" s="322"/>
      <c r="W502" s="322"/>
      <c r="X502" s="322"/>
      <c r="Y502" s="322"/>
      <c r="Z502" s="322"/>
      <c r="AA502" s="322"/>
      <c r="AB502" s="322"/>
      <c r="AC502" s="322"/>
    </row>
    <row r="503" spans="1:29" ht="12" customHeight="1" x14ac:dyDescent="0.25">
      <c r="A503" s="322"/>
      <c r="B503" s="322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322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</row>
    <row r="504" spans="1:29" ht="12" customHeight="1" x14ac:dyDescent="0.25">
      <c r="A504" s="322"/>
      <c r="B504" s="322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322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</row>
    <row r="505" spans="1:29" ht="12" customHeight="1" x14ac:dyDescent="0.25">
      <c r="A505" s="322"/>
      <c r="B505" s="322"/>
      <c r="C505" s="322"/>
      <c r="D505" s="322"/>
      <c r="E505" s="322"/>
      <c r="F505" s="322"/>
      <c r="G505" s="322"/>
      <c r="H505" s="322"/>
      <c r="I505" s="322"/>
      <c r="J505" s="322"/>
      <c r="K505" s="322"/>
      <c r="L505" s="322"/>
      <c r="M505" s="322"/>
      <c r="N505" s="322"/>
      <c r="O505" s="322"/>
      <c r="P505" s="322"/>
      <c r="Q505" s="322"/>
      <c r="R505" s="322"/>
      <c r="S505" s="322"/>
      <c r="T505" s="322"/>
      <c r="U505" s="322"/>
      <c r="V505" s="322"/>
      <c r="W505" s="322"/>
      <c r="X505" s="322"/>
      <c r="Y505" s="322"/>
      <c r="Z505" s="322"/>
      <c r="AA505" s="322"/>
      <c r="AB505" s="322"/>
      <c r="AC505" s="322"/>
    </row>
    <row r="506" spans="1:29" ht="12" customHeight="1" x14ac:dyDescent="0.25">
      <c r="A506" s="322"/>
      <c r="B506" s="322"/>
      <c r="C506" s="322"/>
      <c r="D506" s="322"/>
      <c r="E506" s="322"/>
      <c r="F506" s="322"/>
      <c r="G506" s="322"/>
      <c r="H506" s="322"/>
      <c r="I506" s="322"/>
      <c r="J506" s="322"/>
      <c r="K506" s="322"/>
      <c r="L506" s="322"/>
      <c r="M506" s="322"/>
      <c r="N506" s="322"/>
      <c r="O506" s="322"/>
      <c r="P506" s="322"/>
      <c r="Q506" s="322"/>
      <c r="R506" s="322"/>
      <c r="S506" s="322"/>
      <c r="T506" s="322"/>
      <c r="U506" s="322"/>
      <c r="V506" s="322"/>
      <c r="W506" s="322"/>
      <c r="X506" s="322"/>
      <c r="Y506" s="322"/>
      <c r="Z506" s="322"/>
      <c r="AA506" s="322"/>
      <c r="AB506" s="322"/>
      <c r="AC506" s="322"/>
    </row>
    <row r="507" spans="1:29" ht="12" customHeight="1" x14ac:dyDescent="0.25">
      <c r="A507" s="322"/>
      <c r="B507" s="322"/>
      <c r="C507" s="322"/>
      <c r="D507" s="322"/>
      <c r="E507" s="322"/>
      <c r="F507" s="322"/>
      <c r="G507" s="322"/>
      <c r="H507" s="322"/>
      <c r="I507" s="322"/>
      <c r="J507" s="322"/>
      <c r="K507" s="322"/>
      <c r="L507" s="322"/>
      <c r="M507" s="322"/>
      <c r="N507" s="322"/>
      <c r="O507" s="322"/>
      <c r="P507" s="322"/>
      <c r="Q507" s="322"/>
      <c r="R507" s="322"/>
      <c r="S507" s="322"/>
      <c r="T507" s="322"/>
      <c r="U507" s="322"/>
      <c r="V507" s="322"/>
      <c r="W507" s="322"/>
      <c r="X507" s="322"/>
      <c r="Y507" s="322"/>
      <c r="Z507" s="322"/>
      <c r="AA507" s="322"/>
      <c r="AB507" s="322"/>
      <c r="AC507" s="322"/>
    </row>
    <row r="508" spans="1:29" ht="12" customHeight="1" x14ac:dyDescent="0.25">
      <c r="A508" s="322"/>
      <c r="B508" s="322"/>
      <c r="C508" s="322"/>
      <c r="D508" s="322"/>
      <c r="E508" s="322"/>
      <c r="F508" s="322"/>
      <c r="G508" s="322"/>
      <c r="H508" s="322"/>
      <c r="I508" s="322"/>
      <c r="J508" s="322"/>
      <c r="K508" s="322"/>
      <c r="L508" s="322"/>
      <c r="M508" s="322"/>
      <c r="N508" s="322"/>
      <c r="O508" s="322"/>
      <c r="P508" s="322"/>
      <c r="Q508" s="322"/>
      <c r="R508" s="322"/>
      <c r="S508" s="322"/>
      <c r="T508" s="322"/>
      <c r="U508" s="322"/>
      <c r="V508" s="322"/>
      <c r="W508" s="322"/>
      <c r="X508" s="322"/>
      <c r="Y508" s="322"/>
      <c r="Z508" s="322"/>
      <c r="AA508" s="322"/>
      <c r="AB508" s="322"/>
      <c r="AC508" s="322"/>
    </row>
    <row r="509" spans="1:29" ht="12" customHeight="1" x14ac:dyDescent="0.25">
      <c r="A509" s="322"/>
      <c r="B509" s="322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322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</row>
    <row r="510" spans="1:29" ht="12" customHeight="1" x14ac:dyDescent="0.25">
      <c r="A510" s="322"/>
      <c r="B510" s="322"/>
      <c r="C510" s="322"/>
      <c r="D510" s="322"/>
      <c r="E510" s="322"/>
      <c r="F510" s="322"/>
      <c r="G510" s="322"/>
      <c r="H510" s="322"/>
      <c r="I510" s="322"/>
      <c r="J510" s="322"/>
      <c r="K510" s="322"/>
      <c r="L510" s="322"/>
      <c r="M510" s="322"/>
      <c r="N510" s="322"/>
      <c r="O510" s="322"/>
      <c r="P510" s="322"/>
      <c r="Q510" s="322"/>
      <c r="R510" s="322"/>
      <c r="S510" s="322"/>
      <c r="T510" s="322"/>
      <c r="U510" s="322"/>
      <c r="V510" s="322"/>
      <c r="W510" s="322"/>
      <c r="X510" s="322"/>
      <c r="Y510" s="322"/>
      <c r="Z510" s="322"/>
      <c r="AA510" s="322"/>
      <c r="AB510" s="322"/>
      <c r="AC510" s="322"/>
    </row>
    <row r="511" spans="1:29" ht="12" customHeight="1" x14ac:dyDescent="0.25">
      <c r="A511" s="322"/>
      <c r="B511" s="322"/>
      <c r="C511" s="322"/>
      <c r="D511" s="322"/>
      <c r="E511" s="322"/>
      <c r="F511" s="322"/>
      <c r="G511" s="322"/>
      <c r="H511" s="322"/>
      <c r="I511" s="322"/>
      <c r="J511" s="322"/>
      <c r="K511" s="322"/>
      <c r="L511" s="322"/>
      <c r="M511" s="322"/>
      <c r="N511" s="322"/>
      <c r="O511" s="322"/>
      <c r="P511" s="322"/>
      <c r="Q511" s="322"/>
      <c r="R511" s="322"/>
      <c r="S511" s="322"/>
      <c r="T511" s="322"/>
      <c r="U511" s="322"/>
      <c r="V511" s="322"/>
      <c r="W511" s="322"/>
      <c r="X511" s="322"/>
      <c r="Y511" s="322"/>
      <c r="Z511" s="322"/>
      <c r="AA511" s="322"/>
      <c r="AB511" s="322"/>
      <c r="AC511" s="322"/>
    </row>
    <row r="512" spans="1:29" ht="12" customHeight="1" x14ac:dyDescent="0.25">
      <c r="A512" s="322"/>
      <c r="B512" s="322"/>
      <c r="C512" s="322"/>
      <c r="D512" s="322"/>
      <c r="E512" s="322"/>
      <c r="F512" s="322"/>
      <c r="G512" s="322"/>
      <c r="H512" s="322"/>
      <c r="I512" s="322"/>
      <c r="J512" s="322"/>
      <c r="K512" s="322"/>
      <c r="L512" s="322"/>
      <c r="M512" s="322"/>
      <c r="N512" s="322"/>
      <c r="O512" s="322"/>
      <c r="P512" s="322"/>
      <c r="Q512" s="322"/>
      <c r="R512" s="322"/>
      <c r="S512" s="322"/>
      <c r="T512" s="322"/>
      <c r="U512" s="322"/>
      <c r="V512" s="322"/>
      <c r="W512" s="322"/>
      <c r="X512" s="322"/>
      <c r="Y512" s="322"/>
      <c r="Z512" s="322"/>
      <c r="AA512" s="322"/>
      <c r="AB512" s="322"/>
      <c r="AC512" s="322"/>
    </row>
    <row r="513" spans="1:29" ht="12" customHeight="1" x14ac:dyDescent="0.25">
      <c r="A513" s="322"/>
      <c r="B513" s="322"/>
      <c r="C513" s="322"/>
      <c r="D513" s="322"/>
      <c r="E513" s="322"/>
      <c r="F513" s="322"/>
      <c r="G513" s="322"/>
      <c r="H513" s="322"/>
      <c r="I513" s="322"/>
      <c r="J513" s="322"/>
      <c r="K513" s="322"/>
      <c r="L513" s="322"/>
      <c r="M513" s="322"/>
      <c r="N513" s="322"/>
      <c r="O513" s="322"/>
      <c r="P513" s="322"/>
      <c r="Q513" s="322"/>
      <c r="R513" s="322"/>
      <c r="S513" s="322"/>
      <c r="T513" s="322"/>
      <c r="U513" s="322"/>
      <c r="V513" s="322"/>
      <c r="W513" s="322"/>
      <c r="X513" s="322"/>
      <c r="Y513" s="322"/>
      <c r="Z513" s="322"/>
      <c r="AA513" s="322"/>
      <c r="AB513" s="322"/>
      <c r="AC513" s="322"/>
    </row>
    <row r="514" spans="1:29" ht="12" customHeight="1" x14ac:dyDescent="0.25">
      <c r="A514" s="322"/>
      <c r="B514" s="322"/>
      <c r="C514" s="322"/>
      <c r="D514" s="322"/>
      <c r="E514" s="322"/>
      <c r="F514" s="322"/>
      <c r="G514" s="322"/>
      <c r="H514" s="322"/>
      <c r="I514" s="322"/>
      <c r="J514" s="322"/>
      <c r="K514" s="322"/>
      <c r="L514" s="322"/>
      <c r="M514" s="322"/>
      <c r="N514" s="322"/>
      <c r="O514" s="322"/>
      <c r="P514" s="322"/>
      <c r="Q514" s="322"/>
      <c r="R514" s="322"/>
      <c r="S514" s="322"/>
      <c r="T514" s="322"/>
      <c r="U514" s="322"/>
      <c r="V514" s="322"/>
      <c r="W514" s="322"/>
      <c r="X514" s="322"/>
      <c r="Y514" s="322"/>
      <c r="Z514" s="322"/>
      <c r="AA514" s="322"/>
      <c r="AB514" s="322"/>
      <c r="AC514" s="322"/>
    </row>
    <row r="515" spans="1:29" ht="12" customHeight="1" x14ac:dyDescent="0.25">
      <c r="A515" s="322"/>
      <c r="B515" s="322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322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</row>
    <row r="516" spans="1:29" ht="12" customHeight="1" x14ac:dyDescent="0.25">
      <c r="A516" s="322"/>
      <c r="B516" s="322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322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</row>
    <row r="517" spans="1:29" ht="12" customHeight="1" x14ac:dyDescent="0.25">
      <c r="A517" s="322"/>
      <c r="B517" s="322"/>
      <c r="C517" s="322"/>
      <c r="D517" s="322"/>
      <c r="E517" s="322"/>
      <c r="F517" s="322"/>
      <c r="G517" s="322"/>
      <c r="H517" s="322"/>
      <c r="I517" s="322"/>
      <c r="J517" s="322"/>
      <c r="K517" s="322"/>
      <c r="L517" s="322"/>
      <c r="M517" s="322"/>
      <c r="N517" s="322"/>
      <c r="O517" s="322"/>
      <c r="P517" s="322"/>
      <c r="Q517" s="322"/>
      <c r="R517" s="322"/>
      <c r="S517" s="322"/>
      <c r="T517" s="322"/>
      <c r="U517" s="322"/>
      <c r="V517" s="322"/>
      <c r="W517" s="322"/>
      <c r="X517" s="322"/>
      <c r="Y517" s="322"/>
      <c r="Z517" s="322"/>
      <c r="AA517" s="322"/>
      <c r="AB517" s="322"/>
      <c r="AC517" s="322"/>
    </row>
    <row r="518" spans="1:29" ht="12" customHeight="1" x14ac:dyDescent="0.25">
      <c r="A518" s="322"/>
      <c r="B518" s="322"/>
      <c r="C518" s="322"/>
      <c r="D518" s="322"/>
      <c r="E518" s="322"/>
      <c r="F518" s="322"/>
      <c r="G518" s="322"/>
      <c r="H518" s="322"/>
      <c r="I518" s="322"/>
      <c r="J518" s="322"/>
      <c r="K518" s="322"/>
      <c r="L518" s="322"/>
      <c r="M518" s="322"/>
      <c r="N518" s="322"/>
      <c r="O518" s="322"/>
      <c r="P518" s="322"/>
      <c r="Q518" s="322"/>
      <c r="R518" s="322"/>
      <c r="S518" s="322"/>
      <c r="T518" s="322"/>
      <c r="U518" s="322"/>
      <c r="V518" s="322"/>
      <c r="W518" s="322"/>
      <c r="X518" s="322"/>
      <c r="Y518" s="322"/>
      <c r="Z518" s="322"/>
      <c r="AA518" s="322"/>
      <c r="AB518" s="322"/>
      <c r="AC518" s="322"/>
    </row>
    <row r="519" spans="1:29" ht="12" customHeight="1" x14ac:dyDescent="0.25">
      <c r="A519" s="322"/>
      <c r="B519" s="322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322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</row>
    <row r="520" spans="1:29" ht="12" customHeight="1" x14ac:dyDescent="0.25">
      <c r="A520" s="322"/>
      <c r="B520" s="322"/>
      <c r="C520" s="322"/>
      <c r="D520" s="322"/>
      <c r="E520" s="322"/>
      <c r="F520" s="322"/>
      <c r="G520" s="322"/>
      <c r="H520" s="322"/>
      <c r="I520" s="322"/>
      <c r="J520" s="322"/>
      <c r="K520" s="322"/>
      <c r="L520" s="322"/>
      <c r="M520" s="322"/>
      <c r="N520" s="322"/>
      <c r="O520" s="322"/>
      <c r="P520" s="322"/>
      <c r="Q520" s="322"/>
      <c r="R520" s="322"/>
      <c r="S520" s="322"/>
      <c r="T520" s="322"/>
      <c r="U520" s="322"/>
      <c r="V520" s="322"/>
      <c r="W520" s="322"/>
      <c r="X520" s="322"/>
      <c r="Y520" s="322"/>
      <c r="Z520" s="322"/>
      <c r="AA520" s="322"/>
      <c r="AB520" s="322"/>
      <c r="AC520" s="322"/>
    </row>
    <row r="521" spans="1:29" ht="12" customHeight="1" x14ac:dyDescent="0.25">
      <c r="A521" s="322"/>
      <c r="B521" s="322"/>
      <c r="C521" s="322"/>
      <c r="D521" s="322"/>
      <c r="E521" s="322"/>
      <c r="F521" s="322"/>
      <c r="G521" s="322"/>
      <c r="H521" s="322"/>
      <c r="I521" s="322"/>
      <c r="J521" s="322"/>
      <c r="K521" s="322"/>
      <c r="L521" s="322"/>
      <c r="M521" s="322"/>
      <c r="N521" s="322"/>
      <c r="O521" s="322"/>
      <c r="P521" s="322"/>
      <c r="Q521" s="322"/>
      <c r="R521" s="322"/>
      <c r="S521" s="322"/>
      <c r="T521" s="322"/>
      <c r="U521" s="322"/>
      <c r="V521" s="322"/>
      <c r="W521" s="322"/>
      <c r="X521" s="322"/>
      <c r="Y521" s="322"/>
      <c r="Z521" s="322"/>
      <c r="AA521" s="322"/>
      <c r="AB521" s="322"/>
      <c r="AC521" s="322"/>
    </row>
    <row r="522" spans="1:29" ht="12" customHeight="1" x14ac:dyDescent="0.25">
      <c r="A522" s="322"/>
      <c r="B522" s="322"/>
      <c r="C522" s="322"/>
      <c r="D522" s="322"/>
      <c r="E522" s="322"/>
      <c r="F522" s="322"/>
      <c r="G522" s="322"/>
      <c r="H522" s="322"/>
      <c r="I522" s="322"/>
      <c r="J522" s="322"/>
      <c r="K522" s="322"/>
      <c r="L522" s="322"/>
      <c r="M522" s="322"/>
      <c r="N522" s="322"/>
      <c r="O522" s="322"/>
      <c r="P522" s="322"/>
      <c r="Q522" s="322"/>
      <c r="R522" s="322"/>
      <c r="S522" s="322"/>
      <c r="T522" s="322"/>
      <c r="U522" s="322"/>
      <c r="V522" s="322"/>
      <c r="W522" s="322"/>
      <c r="X522" s="322"/>
      <c r="Y522" s="322"/>
      <c r="Z522" s="322"/>
      <c r="AA522" s="322"/>
      <c r="AB522" s="322"/>
      <c r="AC522" s="322"/>
    </row>
    <row r="523" spans="1:29" ht="12" customHeight="1" x14ac:dyDescent="0.25">
      <c r="A523" s="322"/>
      <c r="B523" s="322"/>
      <c r="C523" s="322"/>
      <c r="D523" s="322"/>
      <c r="E523" s="322"/>
      <c r="F523" s="322"/>
      <c r="G523" s="322"/>
      <c r="H523" s="322"/>
      <c r="I523" s="322"/>
      <c r="J523" s="322"/>
      <c r="K523" s="322"/>
      <c r="L523" s="322"/>
      <c r="M523" s="322"/>
      <c r="N523" s="322"/>
      <c r="O523" s="322"/>
      <c r="P523" s="322"/>
      <c r="Q523" s="322"/>
      <c r="R523" s="322"/>
      <c r="S523" s="322"/>
      <c r="T523" s="322"/>
      <c r="U523" s="322"/>
      <c r="V523" s="322"/>
      <c r="W523" s="322"/>
      <c r="X523" s="322"/>
      <c r="Y523" s="322"/>
      <c r="Z523" s="322"/>
      <c r="AA523" s="322"/>
      <c r="AB523" s="322"/>
      <c r="AC523" s="322"/>
    </row>
    <row r="524" spans="1:29" ht="12" customHeight="1" x14ac:dyDescent="0.25">
      <c r="A524" s="322"/>
      <c r="B524" s="322"/>
      <c r="C524" s="322"/>
      <c r="D524" s="322"/>
      <c r="E524" s="322"/>
      <c r="F524" s="322"/>
      <c r="G524" s="322"/>
      <c r="H524" s="322"/>
      <c r="I524" s="322"/>
      <c r="J524" s="322"/>
      <c r="K524" s="322"/>
      <c r="L524" s="322"/>
      <c r="M524" s="322"/>
      <c r="N524" s="322"/>
      <c r="O524" s="322"/>
      <c r="P524" s="322"/>
      <c r="Q524" s="322"/>
      <c r="R524" s="322"/>
      <c r="S524" s="322"/>
      <c r="T524" s="322"/>
      <c r="U524" s="322"/>
      <c r="V524" s="322"/>
      <c r="W524" s="322"/>
      <c r="X524" s="322"/>
      <c r="Y524" s="322"/>
      <c r="Z524" s="322"/>
      <c r="AA524" s="322"/>
      <c r="AB524" s="322"/>
      <c r="AC524" s="322"/>
    </row>
    <row r="525" spans="1:29" ht="12" customHeight="1" x14ac:dyDescent="0.25">
      <c r="A525" s="322"/>
      <c r="B525" s="322"/>
      <c r="C525" s="322"/>
      <c r="D525" s="322"/>
      <c r="E525" s="322"/>
      <c r="F525" s="322"/>
      <c r="G525" s="322"/>
      <c r="H525" s="322"/>
      <c r="I525" s="322"/>
      <c r="J525" s="322"/>
      <c r="K525" s="322"/>
      <c r="L525" s="322"/>
      <c r="M525" s="322"/>
      <c r="N525" s="322"/>
      <c r="O525" s="322"/>
      <c r="P525" s="322"/>
      <c r="Q525" s="322"/>
      <c r="R525" s="322"/>
      <c r="S525" s="322"/>
      <c r="T525" s="322"/>
      <c r="U525" s="322"/>
      <c r="V525" s="322"/>
      <c r="W525" s="322"/>
      <c r="X525" s="322"/>
      <c r="Y525" s="322"/>
      <c r="Z525" s="322"/>
      <c r="AA525" s="322"/>
      <c r="AB525" s="322"/>
      <c r="AC525" s="322"/>
    </row>
    <row r="526" spans="1:29" ht="12" customHeight="1" x14ac:dyDescent="0.25">
      <c r="A526" s="322"/>
      <c r="B526" s="322"/>
      <c r="C526" s="322"/>
      <c r="D526" s="322"/>
      <c r="E526" s="322"/>
      <c r="F526" s="322"/>
      <c r="G526" s="322"/>
      <c r="H526" s="322"/>
      <c r="I526" s="322"/>
      <c r="J526" s="322"/>
      <c r="K526" s="322"/>
      <c r="L526" s="322"/>
      <c r="M526" s="322"/>
      <c r="N526" s="322"/>
      <c r="O526" s="322"/>
      <c r="P526" s="322"/>
      <c r="Q526" s="322"/>
      <c r="R526" s="322"/>
      <c r="S526" s="322"/>
      <c r="T526" s="322"/>
      <c r="U526" s="322"/>
      <c r="V526" s="322"/>
      <c r="W526" s="322"/>
      <c r="X526" s="322"/>
      <c r="Y526" s="322"/>
      <c r="Z526" s="322"/>
      <c r="AA526" s="322"/>
      <c r="AB526" s="322"/>
      <c r="AC526" s="322"/>
    </row>
    <row r="527" spans="1:29" ht="12" customHeight="1" x14ac:dyDescent="0.25">
      <c r="A527" s="322"/>
      <c r="B527" s="322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322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</row>
    <row r="528" spans="1:29" ht="12" customHeight="1" x14ac:dyDescent="0.25">
      <c r="A528" s="322"/>
      <c r="B528" s="322"/>
      <c r="C528" s="322"/>
      <c r="D528" s="322"/>
      <c r="E528" s="322"/>
      <c r="F528" s="322"/>
      <c r="G528" s="322"/>
      <c r="H528" s="322"/>
      <c r="I528" s="322"/>
      <c r="J528" s="322"/>
      <c r="K528" s="322"/>
      <c r="L528" s="322"/>
      <c r="M528" s="322"/>
      <c r="N528" s="322"/>
      <c r="O528" s="322"/>
      <c r="P528" s="322"/>
      <c r="Q528" s="322"/>
      <c r="R528" s="322"/>
      <c r="S528" s="322"/>
      <c r="T528" s="322"/>
      <c r="U528" s="322"/>
      <c r="V528" s="322"/>
      <c r="W528" s="322"/>
      <c r="X528" s="322"/>
      <c r="Y528" s="322"/>
      <c r="Z528" s="322"/>
      <c r="AA528" s="322"/>
      <c r="AB528" s="322"/>
      <c r="AC528" s="322"/>
    </row>
    <row r="529" spans="1:29" ht="12" customHeight="1" x14ac:dyDescent="0.25">
      <c r="A529" s="322"/>
      <c r="B529" s="322"/>
      <c r="C529" s="322"/>
      <c r="D529" s="322"/>
      <c r="E529" s="322"/>
      <c r="F529" s="322"/>
      <c r="G529" s="322"/>
      <c r="H529" s="322"/>
      <c r="I529" s="322"/>
      <c r="J529" s="322"/>
      <c r="K529" s="322"/>
      <c r="L529" s="322"/>
      <c r="M529" s="322"/>
      <c r="N529" s="322"/>
      <c r="O529" s="322"/>
      <c r="P529" s="322"/>
      <c r="Q529" s="322"/>
      <c r="R529" s="322"/>
      <c r="S529" s="322"/>
      <c r="T529" s="322"/>
      <c r="U529" s="322"/>
      <c r="V529" s="322"/>
      <c r="W529" s="322"/>
      <c r="X529" s="322"/>
      <c r="Y529" s="322"/>
      <c r="Z529" s="322"/>
      <c r="AA529" s="322"/>
      <c r="AB529" s="322"/>
      <c r="AC529" s="322"/>
    </row>
    <row r="530" spans="1:29" ht="12" customHeight="1" x14ac:dyDescent="0.25">
      <c r="A530" s="322"/>
      <c r="B530" s="322"/>
      <c r="C530" s="322"/>
      <c r="D530" s="322"/>
      <c r="E530" s="322"/>
      <c r="F530" s="322"/>
      <c r="G530" s="322"/>
      <c r="H530" s="322"/>
      <c r="I530" s="322"/>
      <c r="J530" s="322"/>
      <c r="K530" s="322"/>
      <c r="L530" s="322"/>
      <c r="M530" s="322"/>
      <c r="N530" s="322"/>
      <c r="O530" s="322"/>
      <c r="P530" s="322"/>
      <c r="Q530" s="322"/>
      <c r="R530" s="322"/>
      <c r="S530" s="322"/>
      <c r="T530" s="322"/>
      <c r="U530" s="322"/>
      <c r="V530" s="322"/>
      <c r="W530" s="322"/>
      <c r="X530" s="322"/>
      <c r="Y530" s="322"/>
      <c r="Z530" s="322"/>
      <c r="AA530" s="322"/>
      <c r="AB530" s="322"/>
      <c r="AC530" s="322"/>
    </row>
    <row r="531" spans="1:29" ht="12" customHeight="1" x14ac:dyDescent="0.25">
      <c r="A531" s="322"/>
      <c r="B531" s="322"/>
      <c r="C531" s="322"/>
      <c r="D531" s="322"/>
      <c r="E531" s="322"/>
      <c r="F531" s="322"/>
      <c r="G531" s="322"/>
      <c r="H531" s="322"/>
      <c r="I531" s="322"/>
      <c r="J531" s="322"/>
      <c r="K531" s="322"/>
      <c r="L531" s="322"/>
      <c r="M531" s="322"/>
      <c r="N531" s="322"/>
      <c r="O531" s="322"/>
      <c r="P531" s="322"/>
      <c r="Q531" s="322"/>
      <c r="R531" s="322"/>
      <c r="S531" s="322"/>
      <c r="T531" s="322"/>
      <c r="U531" s="322"/>
      <c r="V531" s="322"/>
      <c r="W531" s="322"/>
      <c r="X531" s="322"/>
      <c r="Y531" s="322"/>
      <c r="Z531" s="322"/>
      <c r="AA531" s="322"/>
      <c r="AB531" s="322"/>
      <c r="AC531" s="322"/>
    </row>
    <row r="532" spans="1:29" ht="12" customHeight="1" x14ac:dyDescent="0.25">
      <c r="A532" s="322"/>
      <c r="B532" s="322"/>
      <c r="C532" s="322"/>
      <c r="D532" s="322"/>
      <c r="E532" s="322"/>
      <c r="F532" s="322"/>
      <c r="G532" s="322"/>
      <c r="H532" s="322"/>
      <c r="I532" s="322"/>
      <c r="J532" s="322"/>
      <c r="K532" s="322"/>
      <c r="L532" s="322"/>
      <c r="M532" s="322"/>
      <c r="N532" s="322"/>
      <c r="O532" s="322"/>
      <c r="P532" s="322"/>
      <c r="Q532" s="322"/>
      <c r="R532" s="322"/>
      <c r="S532" s="322"/>
      <c r="T532" s="322"/>
      <c r="U532" s="322"/>
      <c r="V532" s="322"/>
      <c r="W532" s="322"/>
      <c r="X532" s="322"/>
      <c r="Y532" s="322"/>
      <c r="Z532" s="322"/>
      <c r="AA532" s="322"/>
      <c r="AB532" s="322"/>
      <c r="AC532" s="322"/>
    </row>
    <row r="533" spans="1:29" ht="12" customHeight="1" x14ac:dyDescent="0.25">
      <c r="A533" s="322"/>
      <c r="B533" s="322"/>
      <c r="C533" s="322"/>
      <c r="D533" s="322"/>
      <c r="E533" s="322"/>
      <c r="F533" s="322"/>
      <c r="G533" s="322"/>
      <c r="H533" s="322"/>
      <c r="I533" s="322"/>
      <c r="J533" s="322"/>
      <c r="K533" s="322"/>
      <c r="L533" s="322"/>
      <c r="M533" s="322"/>
      <c r="N533" s="322"/>
      <c r="O533" s="322"/>
      <c r="P533" s="322"/>
      <c r="Q533" s="322"/>
      <c r="R533" s="322"/>
      <c r="S533" s="322"/>
      <c r="T533" s="322"/>
      <c r="U533" s="322"/>
      <c r="V533" s="322"/>
      <c r="W533" s="322"/>
      <c r="X533" s="322"/>
      <c r="Y533" s="322"/>
      <c r="Z533" s="322"/>
      <c r="AA533" s="322"/>
      <c r="AB533" s="322"/>
      <c r="AC533" s="322"/>
    </row>
    <row r="534" spans="1:29" ht="12" customHeight="1" x14ac:dyDescent="0.25">
      <c r="A534" s="322"/>
      <c r="B534" s="322"/>
      <c r="C534" s="322"/>
      <c r="D534" s="322"/>
      <c r="E534" s="322"/>
      <c r="F534" s="322"/>
      <c r="G534" s="322"/>
      <c r="H534" s="322"/>
      <c r="I534" s="322"/>
      <c r="J534" s="322"/>
      <c r="K534" s="322"/>
      <c r="L534" s="322"/>
      <c r="M534" s="322"/>
      <c r="N534" s="322"/>
      <c r="O534" s="322"/>
      <c r="P534" s="322"/>
      <c r="Q534" s="322"/>
      <c r="R534" s="322"/>
      <c r="S534" s="322"/>
      <c r="T534" s="322"/>
      <c r="U534" s="322"/>
      <c r="V534" s="322"/>
      <c r="W534" s="322"/>
      <c r="X534" s="322"/>
      <c r="Y534" s="322"/>
      <c r="Z534" s="322"/>
      <c r="AA534" s="322"/>
      <c r="AB534" s="322"/>
      <c r="AC534" s="322"/>
    </row>
    <row r="535" spans="1:29" ht="12" customHeight="1" x14ac:dyDescent="0.25">
      <c r="A535" s="322"/>
      <c r="B535" s="322"/>
      <c r="C535" s="322"/>
      <c r="D535" s="322"/>
      <c r="E535" s="322"/>
      <c r="F535" s="322"/>
      <c r="G535" s="322"/>
      <c r="H535" s="322"/>
      <c r="I535" s="322"/>
      <c r="J535" s="322"/>
      <c r="K535" s="322"/>
      <c r="L535" s="322"/>
      <c r="M535" s="322"/>
      <c r="N535" s="322"/>
      <c r="O535" s="322"/>
      <c r="P535" s="322"/>
      <c r="Q535" s="322"/>
      <c r="R535" s="322"/>
      <c r="S535" s="322"/>
      <c r="T535" s="322"/>
      <c r="U535" s="322"/>
      <c r="V535" s="322"/>
      <c r="W535" s="322"/>
      <c r="X535" s="322"/>
      <c r="Y535" s="322"/>
      <c r="Z535" s="322"/>
      <c r="AA535" s="322"/>
      <c r="AB535" s="322"/>
      <c r="AC535" s="322"/>
    </row>
    <row r="536" spans="1:29" ht="12" customHeight="1" x14ac:dyDescent="0.25">
      <c r="A536" s="322"/>
      <c r="B536" s="322"/>
      <c r="C536" s="322"/>
      <c r="D536" s="322"/>
      <c r="E536" s="322"/>
      <c r="F536" s="322"/>
      <c r="G536" s="322"/>
      <c r="H536" s="322"/>
      <c r="I536" s="322"/>
      <c r="J536" s="322"/>
      <c r="K536" s="322"/>
      <c r="L536" s="322"/>
      <c r="M536" s="322"/>
      <c r="N536" s="322"/>
      <c r="O536" s="322"/>
      <c r="P536" s="322"/>
      <c r="Q536" s="322"/>
      <c r="R536" s="322"/>
      <c r="S536" s="322"/>
      <c r="T536" s="322"/>
      <c r="U536" s="322"/>
      <c r="V536" s="322"/>
      <c r="W536" s="322"/>
      <c r="X536" s="322"/>
      <c r="Y536" s="322"/>
      <c r="Z536" s="322"/>
      <c r="AA536" s="322"/>
      <c r="AB536" s="322"/>
      <c r="AC536" s="322"/>
    </row>
    <row r="537" spans="1:29" ht="12" customHeight="1" x14ac:dyDescent="0.25">
      <c r="A537" s="322"/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322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</row>
    <row r="538" spans="1:29" ht="12" customHeight="1" x14ac:dyDescent="0.25">
      <c r="A538" s="322"/>
      <c r="B538" s="322"/>
      <c r="C538" s="322"/>
      <c r="D538" s="322"/>
      <c r="E538" s="322"/>
      <c r="F538" s="322"/>
      <c r="G538" s="322"/>
      <c r="H538" s="322"/>
      <c r="I538" s="322"/>
      <c r="J538" s="322"/>
      <c r="K538" s="322"/>
      <c r="L538" s="322"/>
      <c r="M538" s="322"/>
      <c r="N538" s="322"/>
      <c r="O538" s="322"/>
      <c r="P538" s="322"/>
      <c r="Q538" s="322"/>
      <c r="R538" s="322"/>
      <c r="S538" s="322"/>
      <c r="T538" s="322"/>
      <c r="U538" s="322"/>
      <c r="V538" s="322"/>
      <c r="W538" s="322"/>
      <c r="X538" s="322"/>
      <c r="Y538" s="322"/>
      <c r="Z538" s="322"/>
      <c r="AA538" s="322"/>
      <c r="AB538" s="322"/>
      <c r="AC538" s="322"/>
    </row>
    <row r="539" spans="1:29" ht="12" customHeight="1" x14ac:dyDescent="0.25">
      <c r="A539" s="322"/>
      <c r="B539" s="322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322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</row>
    <row r="540" spans="1:29" ht="12" customHeight="1" x14ac:dyDescent="0.25">
      <c r="A540" s="322"/>
      <c r="B540" s="322"/>
      <c r="C540" s="322"/>
      <c r="D540" s="322"/>
      <c r="E540" s="322"/>
      <c r="F540" s="322"/>
      <c r="G540" s="322"/>
      <c r="H540" s="322"/>
      <c r="I540" s="322"/>
      <c r="J540" s="322"/>
      <c r="K540" s="322"/>
      <c r="L540" s="322"/>
      <c r="M540" s="322"/>
      <c r="N540" s="322"/>
      <c r="O540" s="322"/>
      <c r="P540" s="322"/>
      <c r="Q540" s="322"/>
      <c r="R540" s="322"/>
      <c r="S540" s="322"/>
      <c r="T540" s="322"/>
      <c r="U540" s="322"/>
      <c r="V540" s="322"/>
      <c r="W540" s="322"/>
      <c r="X540" s="322"/>
      <c r="Y540" s="322"/>
      <c r="Z540" s="322"/>
      <c r="AA540" s="322"/>
      <c r="AB540" s="322"/>
      <c r="AC540" s="322"/>
    </row>
    <row r="541" spans="1:29" ht="12" customHeight="1" x14ac:dyDescent="0.25">
      <c r="A541" s="322"/>
      <c r="B541" s="322"/>
      <c r="C541" s="322"/>
      <c r="D541" s="322"/>
      <c r="E541" s="322"/>
      <c r="F541" s="322"/>
      <c r="G541" s="322"/>
      <c r="H541" s="322"/>
      <c r="I541" s="322"/>
      <c r="J541" s="322"/>
      <c r="K541" s="322"/>
      <c r="L541" s="322"/>
      <c r="M541" s="322"/>
      <c r="N541" s="322"/>
      <c r="O541" s="322"/>
      <c r="P541" s="322"/>
      <c r="Q541" s="322"/>
      <c r="R541" s="322"/>
      <c r="S541" s="322"/>
      <c r="T541" s="322"/>
      <c r="U541" s="322"/>
      <c r="V541" s="322"/>
      <c r="W541" s="322"/>
      <c r="X541" s="322"/>
      <c r="Y541" s="322"/>
      <c r="Z541" s="322"/>
      <c r="AA541" s="322"/>
      <c r="AB541" s="322"/>
      <c r="AC541" s="322"/>
    </row>
    <row r="542" spans="1:29" ht="12" customHeight="1" x14ac:dyDescent="0.25">
      <c r="A542" s="322"/>
      <c r="B542" s="322"/>
      <c r="C542" s="322"/>
      <c r="D542" s="322"/>
      <c r="E542" s="322"/>
      <c r="F542" s="322"/>
      <c r="G542" s="322"/>
      <c r="H542" s="322"/>
      <c r="I542" s="322"/>
      <c r="J542" s="322"/>
      <c r="K542" s="322"/>
      <c r="L542" s="322"/>
      <c r="M542" s="322"/>
      <c r="N542" s="322"/>
      <c r="O542" s="322"/>
      <c r="P542" s="322"/>
      <c r="Q542" s="322"/>
      <c r="R542" s="322"/>
      <c r="S542" s="322"/>
      <c r="T542" s="322"/>
      <c r="U542" s="322"/>
      <c r="V542" s="322"/>
      <c r="W542" s="322"/>
      <c r="X542" s="322"/>
      <c r="Y542" s="322"/>
      <c r="Z542" s="322"/>
      <c r="AA542" s="322"/>
      <c r="AB542" s="322"/>
      <c r="AC542" s="322"/>
    </row>
    <row r="543" spans="1:29" ht="12" customHeight="1" x14ac:dyDescent="0.25">
      <c r="A543" s="322"/>
      <c r="B543" s="322"/>
      <c r="C543" s="322"/>
      <c r="D543" s="322"/>
      <c r="E543" s="322"/>
      <c r="F543" s="322"/>
      <c r="G543" s="322"/>
      <c r="H543" s="322"/>
      <c r="I543" s="322"/>
      <c r="J543" s="322"/>
      <c r="K543" s="322"/>
      <c r="L543" s="322"/>
      <c r="M543" s="322"/>
      <c r="N543" s="322"/>
      <c r="O543" s="322"/>
      <c r="P543" s="322"/>
      <c r="Q543" s="322"/>
      <c r="R543" s="322"/>
      <c r="S543" s="322"/>
      <c r="T543" s="322"/>
      <c r="U543" s="322"/>
      <c r="V543" s="322"/>
      <c r="W543" s="322"/>
      <c r="X543" s="322"/>
      <c r="Y543" s="322"/>
      <c r="Z543" s="322"/>
      <c r="AA543" s="322"/>
      <c r="AB543" s="322"/>
      <c r="AC543" s="322"/>
    </row>
    <row r="544" spans="1:29" ht="12" customHeight="1" x14ac:dyDescent="0.25">
      <c r="A544" s="322"/>
      <c r="B544" s="322"/>
      <c r="C544" s="322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2"/>
      <c r="Q544" s="322"/>
      <c r="R544" s="322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</row>
    <row r="545" spans="1:29" ht="12" customHeight="1" x14ac:dyDescent="0.25">
      <c r="A545" s="322"/>
      <c r="B545" s="322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322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</row>
    <row r="546" spans="1:29" ht="12" customHeight="1" x14ac:dyDescent="0.25">
      <c r="A546" s="322"/>
      <c r="B546" s="322"/>
      <c r="C546" s="322"/>
      <c r="D546" s="322"/>
      <c r="E546" s="322"/>
      <c r="F546" s="322"/>
      <c r="G546" s="322"/>
      <c r="H546" s="322"/>
      <c r="I546" s="322"/>
      <c r="J546" s="322"/>
      <c r="K546" s="322"/>
      <c r="L546" s="322"/>
      <c r="M546" s="322"/>
      <c r="N546" s="322"/>
      <c r="O546" s="322"/>
      <c r="P546" s="322"/>
      <c r="Q546" s="322"/>
      <c r="R546" s="322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</row>
    <row r="547" spans="1:29" ht="12" customHeight="1" x14ac:dyDescent="0.25">
      <c r="A547" s="322"/>
      <c r="B547" s="322"/>
      <c r="C547" s="322"/>
      <c r="D547" s="322"/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2"/>
      <c r="Q547" s="322"/>
      <c r="R547" s="322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</row>
    <row r="548" spans="1:29" ht="12" customHeight="1" x14ac:dyDescent="0.25">
      <c r="A548" s="322"/>
      <c r="B548" s="322"/>
      <c r="C548" s="322"/>
      <c r="D548" s="322"/>
      <c r="E548" s="322"/>
      <c r="F548" s="322"/>
      <c r="G548" s="322"/>
      <c r="H548" s="322"/>
      <c r="I548" s="322"/>
      <c r="J548" s="322"/>
      <c r="K548" s="322"/>
      <c r="L548" s="322"/>
      <c r="M548" s="322"/>
      <c r="N548" s="322"/>
      <c r="O548" s="322"/>
      <c r="P548" s="322"/>
      <c r="Q548" s="322"/>
      <c r="R548" s="322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</row>
    <row r="549" spans="1:29" ht="12" customHeight="1" x14ac:dyDescent="0.25">
      <c r="A549" s="322"/>
      <c r="B549" s="322"/>
      <c r="C549" s="322"/>
      <c r="D549" s="322"/>
      <c r="E549" s="322"/>
      <c r="F549" s="322"/>
      <c r="G549" s="322"/>
      <c r="H549" s="322"/>
      <c r="I549" s="322"/>
      <c r="J549" s="322"/>
      <c r="K549" s="322"/>
      <c r="L549" s="322"/>
      <c r="M549" s="322"/>
      <c r="N549" s="322"/>
      <c r="O549" s="322"/>
      <c r="P549" s="322"/>
      <c r="Q549" s="322"/>
      <c r="R549" s="322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</row>
    <row r="550" spans="1:29" ht="12" customHeight="1" x14ac:dyDescent="0.25">
      <c r="A550" s="322"/>
      <c r="B550" s="322"/>
      <c r="C550" s="322"/>
      <c r="D550" s="322"/>
      <c r="E550" s="322"/>
      <c r="F550" s="322"/>
      <c r="G550" s="322"/>
      <c r="H550" s="322"/>
      <c r="I550" s="322"/>
      <c r="J550" s="322"/>
      <c r="K550" s="322"/>
      <c r="L550" s="322"/>
      <c r="M550" s="322"/>
      <c r="N550" s="322"/>
      <c r="O550" s="322"/>
      <c r="P550" s="322"/>
      <c r="Q550" s="322"/>
      <c r="R550" s="322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</row>
    <row r="551" spans="1:29" ht="12" customHeight="1" x14ac:dyDescent="0.25">
      <c r="A551" s="322"/>
      <c r="B551" s="322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</row>
    <row r="552" spans="1:29" ht="12" customHeight="1" x14ac:dyDescent="0.25">
      <c r="A552" s="322"/>
      <c r="B552" s="322"/>
      <c r="C552" s="322"/>
      <c r="D552" s="322"/>
      <c r="E552" s="322"/>
      <c r="F552" s="322"/>
      <c r="G552" s="322"/>
      <c r="H552" s="322"/>
      <c r="I552" s="322"/>
      <c r="J552" s="322"/>
      <c r="K552" s="322"/>
      <c r="L552" s="322"/>
      <c r="M552" s="322"/>
      <c r="N552" s="322"/>
      <c r="O552" s="322"/>
      <c r="P552" s="322"/>
      <c r="Q552" s="322"/>
      <c r="R552" s="322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</row>
    <row r="553" spans="1:29" ht="12" customHeight="1" x14ac:dyDescent="0.25">
      <c r="A553" s="322"/>
      <c r="B553" s="322"/>
      <c r="C553" s="322"/>
      <c r="D553" s="322"/>
      <c r="E553" s="322"/>
      <c r="F553" s="322"/>
      <c r="G553" s="322"/>
      <c r="H553" s="322"/>
      <c r="I553" s="322"/>
      <c r="J553" s="322"/>
      <c r="K553" s="322"/>
      <c r="L553" s="322"/>
      <c r="M553" s="322"/>
      <c r="N553" s="322"/>
      <c r="O553" s="322"/>
      <c r="P553" s="322"/>
      <c r="Q553" s="322"/>
      <c r="R553" s="322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</row>
    <row r="554" spans="1:29" ht="12" customHeight="1" x14ac:dyDescent="0.25">
      <c r="A554" s="322"/>
      <c r="B554" s="322"/>
      <c r="C554" s="322"/>
      <c r="D554" s="322"/>
      <c r="E554" s="322"/>
      <c r="F554" s="322"/>
      <c r="G554" s="322"/>
      <c r="H554" s="322"/>
      <c r="I554" s="322"/>
      <c r="J554" s="322"/>
      <c r="K554" s="322"/>
      <c r="L554" s="322"/>
      <c r="M554" s="322"/>
      <c r="N554" s="322"/>
      <c r="O554" s="322"/>
      <c r="P554" s="322"/>
      <c r="Q554" s="322"/>
      <c r="R554" s="322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</row>
    <row r="555" spans="1:29" ht="12" customHeight="1" x14ac:dyDescent="0.25">
      <c r="A555" s="322"/>
      <c r="B555" s="322"/>
      <c r="C555" s="322"/>
      <c r="D555" s="322"/>
      <c r="E555" s="322"/>
      <c r="F555" s="322"/>
      <c r="G555" s="322"/>
      <c r="H555" s="322"/>
      <c r="I555" s="322"/>
      <c r="J555" s="322"/>
      <c r="K555" s="322"/>
      <c r="L555" s="322"/>
      <c r="M555" s="322"/>
      <c r="N555" s="322"/>
      <c r="O555" s="322"/>
      <c r="P555" s="322"/>
      <c r="Q555" s="322"/>
      <c r="R555" s="322"/>
      <c r="S555" s="322"/>
      <c r="T555" s="322"/>
      <c r="U555" s="322"/>
      <c r="V555" s="322"/>
      <c r="W555" s="322"/>
      <c r="X555" s="322"/>
      <c r="Y555" s="322"/>
      <c r="Z555" s="322"/>
      <c r="AA555" s="322"/>
      <c r="AB555" s="322"/>
      <c r="AC555" s="322"/>
    </row>
    <row r="556" spans="1:29" ht="12" customHeight="1" x14ac:dyDescent="0.25">
      <c r="A556" s="322"/>
      <c r="B556" s="322"/>
      <c r="C556" s="322"/>
      <c r="D556" s="322"/>
      <c r="E556" s="322"/>
      <c r="F556" s="322"/>
      <c r="G556" s="322"/>
      <c r="H556" s="322"/>
      <c r="I556" s="322"/>
      <c r="J556" s="322"/>
      <c r="K556" s="322"/>
      <c r="L556" s="322"/>
      <c r="M556" s="322"/>
      <c r="N556" s="322"/>
      <c r="O556" s="322"/>
      <c r="P556" s="322"/>
      <c r="Q556" s="322"/>
      <c r="R556" s="322"/>
      <c r="S556" s="322"/>
      <c r="T556" s="322"/>
      <c r="U556" s="322"/>
      <c r="V556" s="322"/>
      <c r="W556" s="322"/>
      <c r="X556" s="322"/>
      <c r="Y556" s="322"/>
      <c r="Z556" s="322"/>
      <c r="AA556" s="322"/>
      <c r="AB556" s="322"/>
      <c r="AC556" s="322"/>
    </row>
    <row r="557" spans="1:29" ht="12" customHeight="1" x14ac:dyDescent="0.25">
      <c r="A557" s="322"/>
      <c r="B557" s="322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322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</row>
    <row r="558" spans="1:29" ht="12" customHeight="1" x14ac:dyDescent="0.25">
      <c r="A558" s="322"/>
      <c r="B558" s="322"/>
      <c r="C558" s="322"/>
      <c r="D558" s="322"/>
      <c r="E558" s="322"/>
      <c r="F558" s="322"/>
      <c r="G558" s="322"/>
      <c r="H558" s="322"/>
      <c r="I558" s="322"/>
      <c r="J558" s="322"/>
      <c r="K558" s="322"/>
      <c r="L558" s="322"/>
      <c r="M558" s="322"/>
      <c r="N558" s="322"/>
      <c r="O558" s="322"/>
      <c r="P558" s="322"/>
      <c r="Q558" s="322"/>
      <c r="R558" s="322"/>
      <c r="S558" s="322"/>
      <c r="T558" s="322"/>
      <c r="U558" s="322"/>
      <c r="V558" s="322"/>
      <c r="W558" s="322"/>
      <c r="X558" s="322"/>
      <c r="Y558" s="322"/>
      <c r="Z558" s="322"/>
      <c r="AA558" s="322"/>
      <c r="AB558" s="322"/>
      <c r="AC558" s="322"/>
    </row>
    <row r="559" spans="1:29" ht="12" customHeight="1" x14ac:dyDescent="0.25">
      <c r="A559" s="322"/>
      <c r="B559" s="322"/>
      <c r="C559" s="322"/>
      <c r="D559" s="322"/>
      <c r="E559" s="322"/>
      <c r="F559" s="322"/>
      <c r="G559" s="322"/>
      <c r="H559" s="322"/>
      <c r="I559" s="322"/>
      <c r="J559" s="322"/>
      <c r="K559" s="322"/>
      <c r="L559" s="322"/>
      <c r="M559" s="322"/>
      <c r="N559" s="322"/>
      <c r="O559" s="322"/>
      <c r="P559" s="322"/>
      <c r="Q559" s="322"/>
      <c r="R559" s="322"/>
      <c r="S559" s="322"/>
      <c r="T559" s="322"/>
      <c r="U559" s="322"/>
      <c r="V559" s="322"/>
      <c r="W559" s="322"/>
      <c r="X559" s="322"/>
      <c r="Y559" s="322"/>
      <c r="Z559" s="322"/>
      <c r="AA559" s="322"/>
      <c r="AB559" s="322"/>
      <c r="AC559" s="322"/>
    </row>
    <row r="560" spans="1:29" ht="12" customHeight="1" x14ac:dyDescent="0.25">
      <c r="A560" s="322"/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</row>
    <row r="561" spans="1:29" ht="12" customHeight="1" x14ac:dyDescent="0.25">
      <c r="A561" s="322"/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322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</row>
    <row r="562" spans="1:29" ht="12" customHeight="1" x14ac:dyDescent="0.25">
      <c r="A562" s="322"/>
      <c r="B562" s="322"/>
      <c r="C562" s="322"/>
      <c r="D562" s="322"/>
      <c r="E562" s="322"/>
      <c r="F562" s="322"/>
      <c r="G562" s="322"/>
      <c r="H562" s="322"/>
      <c r="I562" s="322"/>
      <c r="J562" s="322"/>
      <c r="K562" s="322"/>
      <c r="L562" s="322"/>
      <c r="M562" s="322"/>
      <c r="N562" s="322"/>
      <c r="O562" s="322"/>
      <c r="P562" s="322"/>
      <c r="Q562" s="322"/>
      <c r="R562" s="322"/>
      <c r="S562" s="322"/>
      <c r="T562" s="322"/>
      <c r="U562" s="322"/>
      <c r="V562" s="322"/>
      <c r="W562" s="322"/>
      <c r="X562" s="322"/>
      <c r="Y562" s="322"/>
      <c r="Z562" s="322"/>
      <c r="AA562" s="322"/>
      <c r="AB562" s="322"/>
      <c r="AC562" s="322"/>
    </row>
    <row r="563" spans="1:29" ht="12" customHeight="1" x14ac:dyDescent="0.25">
      <c r="A563" s="322"/>
      <c r="B563" s="322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322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</row>
    <row r="564" spans="1:29" ht="12" customHeight="1" x14ac:dyDescent="0.25">
      <c r="A564" s="322"/>
      <c r="B564" s="322"/>
      <c r="C564" s="322"/>
      <c r="D564" s="322"/>
      <c r="E564" s="322"/>
      <c r="F564" s="322"/>
      <c r="G564" s="322"/>
      <c r="H564" s="322"/>
      <c r="I564" s="322"/>
      <c r="J564" s="322"/>
      <c r="K564" s="322"/>
      <c r="L564" s="322"/>
      <c r="M564" s="322"/>
      <c r="N564" s="322"/>
      <c r="O564" s="322"/>
      <c r="P564" s="322"/>
      <c r="Q564" s="322"/>
      <c r="R564" s="322"/>
      <c r="S564" s="322"/>
      <c r="T564" s="322"/>
      <c r="U564" s="322"/>
      <c r="V564" s="322"/>
      <c r="W564" s="322"/>
      <c r="X564" s="322"/>
      <c r="Y564" s="322"/>
      <c r="Z564" s="322"/>
      <c r="AA564" s="322"/>
      <c r="AB564" s="322"/>
      <c r="AC564" s="322"/>
    </row>
    <row r="565" spans="1:29" ht="12" customHeight="1" x14ac:dyDescent="0.25">
      <c r="A565" s="322"/>
      <c r="B565" s="322"/>
      <c r="C565" s="322"/>
      <c r="D565" s="322"/>
      <c r="E565" s="322"/>
      <c r="F565" s="322"/>
      <c r="G565" s="322"/>
      <c r="H565" s="322"/>
      <c r="I565" s="322"/>
      <c r="J565" s="322"/>
      <c r="K565" s="322"/>
      <c r="L565" s="322"/>
      <c r="M565" s="322"/>
      <c r="N565" s="322"/>
      <c r="O565" s="322"/>
      <c r="P565" s="322"/>
      <c r="Q565" s="322"/>
      <c r="R565" s="322"/>
      <c r="S565" s="322"/>
      <c r="T565" s="322"/>
      <c r="U565" s="322"/>
      <c r="V565" s="322"/>
      <c r="W565" s="322"/>
      <c r="X565" s="322"/>
      <c r="Y565" s="322"/>
      <c r="Z565" s="322"/>
      <c r="AA565" s="322"/>
      <c r="AB565" s="322"/>
      <c r="AC565" s="322"/>
    </row>
    <row r="566" spans="1:29" ht="12" customHeight="1" x14ac:dyDescent="0.25">
      <c r="A566" s="322"/>
      <c r="B566" s="322"/>
      <c r="C566" s="322"/>
      <c r="D566" s="322"/>
      <c r="E566" s="322"/>
      <c r="F566" s="322"/>
      <c r="G566" s="322"/>
      <c r="H566" s="322"/>
      <c r="I566" s="322"/>
      <c r="J566" s="322"/>
      <c r="K566" s="322"/>
      <c r="L566" s="322"/>
      <c r="M566" s="322"/>
      <c r="N566" s="322"/>
      <c r="O566" s="322"/>
      <c r="P566" s="322"/>
      <c r="Q566" s="322"/>
      <c r="R566" s="322"/>
      <c r="S566" s="322"/>
      <c r="T566" s="322"/>
      <c r="U566" s="322"/>
      <c r="V566" s="322"/>
      <c r="W566" s="322"/>
      <c r="X566" s="322"/>
      <c r="Y566" s="322"/>
      <c r="Z566" s="322"/>
      <c r="AA566" s="322"/>
      <c r="AB566" s="322"/>
      <c r="AC566" s="322"/>
    </row>
    <row r="567" spans="1:29" ht="12" customHeight="1" x14ac:dyDescent="0.25">
      <c r="A567" s="322"/>
      <c r="B567" s="322"/>
      <c r="C567" s="322"/>
      <c r="D567" s="322"/>
      <c r="E567" s="322"/>
      <c r="F567" s="322"/>
      <c r="G567" s="322"/>
      <c r="H567" s="322"/>
      <c r="I567" s="322"/>
      <c r="J567" s="322"/>
      <c r="K567" s="322"/>
      <c r="L567" s="322"/>
      <c r="M567" s="322"/>
      <c r="N567" s="322"/>
      <c r="O567" s="322"/>
      <c r="P567" s="322"/>
      <c r="Q567" s="322"/>
      <c r="R567" s="322"/>
      <c r="S567" s="322"/>
      <c r="T567" s="322"/>
      <c r="U567" s="322"/>
      <c r="V567" s="322"/>
      <c r="W567" s="322"/>
      <c r="X567" s="322"/>
      <c r="Y567" s="322"/>
      <c r="Z567" s="322"/>
      <c r="AA567" s="322"/>
      <c r="AB567" s="322"/>
      <c r="AC567" s="322"/>
    </row>
    <row r="568" spans="1:29" ht="12" customHeight="1" x14ac:dyDescent="0.25">
      <c r="A568" s="322"/>
      <c r="B568" s="322"/>
      <c r="C568" s="322"/>
      <c r="D568" s="322"/>
      <c r="E568" s="322"/>
      <c r="F568" s="322"/>
      <c r="G568" s="322"/>
      <c r="H568" s="322"/>
      <c r="I568" s="322"/>
      <c r="J568" s="322"/>
      <c r="K568" s="322"/>
      <c r="L568" s="322"/>
      <c r="M568" s="322"/>
      <c r="N568" s="322"/>
      <c r="O568" s="322"/>
      <c r="P568" s="322"/>
      <c r="Q568" s="322"/>
      <c r="R568" s="322"/>
      <c r="S568" s="322"/>
      <c r="T568" s="322"/>
      <c r="U568" s="322"/>
      <c r="V568" s="322"/>
      <c r="W568" s="322"/>
      <c r="X568" s="322"/>
      <c r="Y568" s="322"/>
      <c r="Z568" s="322"/>
      <c r="AA568" s="322"/>
      <c r="AB568" s="322"/>
      <c r="AC568" s="322"/>
    </row>
    <row r="569" spans="1:29" ht="12" customHeight="1" x14ac:dyDescent="0.25">
      <c r="A569" s="322"/>
      <c r="B569" s="322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322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</row>
    <row r="570" spans="1:29" ht="12" customHeight="1" x14ac:dyDescent="0.25">
      <c r="A570" s="322"/>
      <c r="B570" s="322"/>
      <c r="C570" s="322"/>
      <c r="D570" s="322"/>
      <c r="E570" s="322"/>
      <c r="F570" s="322"/>
      <c r="G570" s="322"/>
      <c r="H570" s="322"/>
      <c r="I570" s="322"/>
      <c r="J570" s="322"/>
      <c r="K570" s="322"/>
      <c r="L570" s="322"/>
      <c r="M570" s="322"/>
      <c r="N570" s="322"/>
      <c r="O570" s="322"/>
      <c r="P570" s="322"/>
      <c r="Q570" s="322"/>
      <c r="R570" s="322"/>
      <c r="S570" s="322"/>
      <c r="T570" s="322"/>
      <c r="U570" s="322"/>
      <c r="V570" s="322"/>
      <c r="W570" s="322"/>
      <c r="X570" s="322"/>
      <c r="Y570" s="322"/>
      <c r="Z570" s="322"/>
      <c r="AA570" s="322"/>
      <c r="AB570" s="322"/>
      <c r="AC570" s="322"/>
    </row>
    <row r="571" spans="1:29" ht="12" customHeight="1" x14ac:dyDescent="0.25">
      <c r="A571" s="322"/>
      <c r="B571" s="322"/>
      <c r="C571" s="322"/>
      <c r="D571" s="322"/>
      <c r="E571" s="322"/>
      <c r="F571" s="322"/>
      <c r="G571" s="322"/>
      <c r="H571" s="322"/>
      <c r="I571" s="322"/>
      <c r="J571" s="322"/>
      <c r="K571" s="322"/>
      <c r="L571" s="322"/>
      <c r="M571" s="322"/>
      <c r="N571" s="322"/>
      <c r="O571" s="322"/>
      <c r="P571" s="322"/>
      <c r="Q571" s="322"/>
      <c r="R571" s="322"/>
      <c r="S571" s="322"/>
      <c r="T571" s="322"/>
      <c r="U571" s="322"/>
      <c r="V571" s="322"/>
      <c r="W571" s="322"/>
      <c r="X571" s="322"/>
      <c r="Y571" s="322"/>
      <c r="Z571" s="322"/>
      <c r="AA571" s="322"/>
      <c r="AB571" s="322"/>
      <c r="AC571" s="322"/>
    </row>
    <row r="572" spans="1:29" ht="12" customHeight="1" x14ac:dyDescent="0.25">
      <c r="A572" s="322"/>
      <c r="B572" s="322"/>
      <c r="C572" s="322"/>
      <c r="D572" s="322"/>
      <c r="E572" s="322"/>
      <c r="F572" s="322"/>
      <c r="G572" s="322"/>
      <c r="H572" s="322"/>
      <c r="I572" s="322"/>
      <c r="J572" s="322"/>
      <c r="K572" s="322"/>
      <c r="L572" s="322"/>
      <c r="M572" s="322"/>
      <c r="N572" s="322"/>
      <c r="O572" s="322"/>
      <c r="P572" s="322"/>
      <c r="Q572" s="322"/>
      <c r="R572" s="322"/>
      <c r="S572" s="322"/>
      <c r="T572" s="322"/>
      <c r="U572" s="322"/>
      <c r="V572" s="322"/>
      <c r="W572" s="322"/>
      <c r="X572" s="322"/>
      <c r="Y572" s="322"/>
      <c r="Z572" s="322"/>
      <c r="AA572" s="322"/>
      <c r="AB572" s="322"/>
      <c r="AC572" s="322"/>
    </row>
    <row r="573" spans="1:29" ht="12" customHeight="1" x14ac:dyDescent="0.25">
      <c r="A573" s="322"/>
      <c r="B573" s="322"/>
      <c r="C573" s="322"/>
      <c r="D573" s="322"/>
      <c r="E573" s="322"/>
      <c r="F573" s="322"/>
      <c r="G573" s="322"/>
      <c r="H573" s="322"/>
      <c r="I573" s="322"/>
      <c r="J573" s="322"/>
      <c r="K573" s="322"/>
      <c r="L573" s="322"/>
      <c r="M573" s="322"/>
      <c r="N573" s="322"/>
      <c r="O573" s="322"/>
      <c r="P573" s="322"/>
      <c r="Q573" s="322"/>
      <c r="R573" s="322"/>
      <c r="S573" s="322"/>
      <c r="T573" s="322"/>
      <c r="U573" s="322"/>
      <c r="V573" s="322"/>
      <c r="W573" s="322"/>
      <c r="X573" s="322"/>
      <c r="Y573" s="322"/>
      <c r="Z573" s="322"/>
      <c r="AA573" s="322"/>
      <c r="AB573" s="322"/>
      <c r="AC573" s="322"/>
    </row>
    <row r="574" spans="1:29" ht="12" customHeight="1" x14ac:dyDescent="0.25">
      <c r="A574" s="322"/>
      <c r="B574" s="322"/>
      <c r="C574" s="322"/>
      <c r="D574" s="322"/>
      <c r="E574" s="322"/>
      <c r="F574" s="322"/>
      <c r="G574" s="322"/>
      <c r="H574" s="322"/>
      <c r="I574" s="322"/>
      <c r="J574" s="322"/>
      <c r="K574" s="322"/>
      <c r="L574" s="322"/>
      <c r="M574" s="322"/>
      <c r="N574" s="322"/>
      <c r="O574" s="322"/>
      <c r="P574" s="322"/>
      <c r="Q574" s="322"/>
      <c r="R574" s="322"/>
      <c r="S574" s="322"/>
      <c r="T574" s="322"/>
      <c r="U574" s="322"/>
      <c r="V574" s="322"/>
      <c r="W574" s="322"/>
      <c r="X574" s="322"/>
      <c r="Y574" s="322"/>
      <c r="Z574" s="322"/>
      <c r="AA574" s="322"/>
      <c r="AB574" s="322"/>
      <c r="AC574" s="322"/>
    </row>
    <row r="575" spans="1:29" ht="12" customHeight="1" x14ac:dyDescent="0.25">
      <c r="A575" s="322"/>
      <c r="B575" s="322"/>
      <c r="C575" s="322"/>
      <c r="D575" s="322"/>
      <c r="E575" s="322"/>
      <c r="F575" s="322"/>
      <c r="G575" s="322"/>
      <c r="H575" s="322"/>
      <c r="I575" s="322"/>
      <c r="J575" s="322"/>
      <c r="K575" s="322"/>
      <c r="L575" s="322"/>
      <c r="M575" s="322"/>
      <c r="N575" s="322"/>
      <c r="O575" s="322"/>
      <c r="P575" s="322"/>
      <c r="Q575" s="322"/>
      <c r="R575" s="322"/>
      <c r="S575" s="322"/>
      <c r="T575" s="322"/>
      <c r="U575" s="322"/>
      <c r="V575" s="322"/>
      <c r="W575" s="322"/>
      <c r="X575" s="322"/>
      <c r="Y575" s="322"/>
      <c r="Z575" s="322"/>
      <c r="AA575" s="322"/>
      <c r="AB575" s="322"/>
      <c r="AC575" s="322"/>
    </row>
    <row r="576" spans="1:29" ht="12" customHeight="1" x14ac:dyDescent="0.25">
      <c r="A576" s="322"/>
      <c r="B576" s="322"/>
      <c r="C576" s="322"/>
      <c r="D576" s="322"/>
      <c r="E576" s="322"/>
      <c r="F576" s="322"/>
      <c r="G576" s="322"/>
      <c r="H576" s="322"/>
      <c r="I576" s="322"/>
      <c r="J576" s="322"/>
      <c r="K576" s="322"/>
      <c r="L576" s="322"/>
      <c r="M576" s="322"/>
      <c r="N576" s="322"/>
      <c r="O576" s="322"/>
      <c r="P576" s="322"/>
      <c r="Q576" s="322"/>
      <c r="R576" s="322"/>
      <c r="S576" s="322"/>
      <c r="T576" s="322"/>
      <c r="U576" s="322"/>
      <c r="V576" s="322"/>
      <c r="W576" s="322"/>
      <c r="X576" s="322"/>
      <c r="Y576" s="322"/>
      <c r="Z576" s="322"/>
      <c r="AA576" s="322"/>
      <c r="AB576" s="322"/>
      <c r="AC576" s="322"/>
    </row>
    <row r="577" spans="1:29" ht="12" customHeight="1" x14ac:dyDescent="0.25">
      <c r="A577" s="322"/>
      <c r="B577" s="322"/>
      <c r="C577" s="322"/>
      <c r="D577" s="322"/>
      <c r="E577" s="322"/>
      <c r="F577" s="322"/>
      <c r="G577" s="322"/>
      <c r="H577" s="322"/>
      <c r="I577" s="322"/>
      <c r="J577" s="322"/>
      <c r="K577" s="322"/>
      <c r="L577" s="322"/>
      <c r="M577" s="322"/>
      <c r="N577" s="322"/>
      <c r="O577" s="322"/>
      <c r="P577" s="322"/>
      <c r="Q577" s="322"/>
      <c r="R577" s="322"/>
      <c r="S577" s="322"/>
      <c r="T577" s="322"/>
      <c r="U577" s="322"/>
      <c r="V577" s="322"/>
      <c r="W577" s="322"/>
      <c r="X577" s="322"/>
      <c r="Y577" s="322"/>
      <c r="Z577" s="322"/>
      <c r="AA577" s="322"/>
      <c r="AB577" s="322"/>
      <c r="AC577" s="322"/>
    </row>
    <row r="578" spans="1:29" ht="12" customHeight="1" x14ac:dyDescent="0.25">
      <c r="A578" s="322"/>
      <c r="B578" s="322"/>
      <c r="C578" s="322"/>
      <c r="D578" s="322"/>
      <c r="E578" s="322"/>
      <c r="F578" s="322"/>
      <c r="G578" s="322"/>
      <c r="H578" s="322"/>
      <c r="I578" s="322"/>
      <c r="J578" s="322"/>
      <c r="K578" s="322"/>
      <c r="L578" s="322"/>
      <c r="M578" s="322"/>
      <c r="N578" s="322"/>
      <c r="O578" s="322"/>
      <c r="P578" s="322"/>
      <c r="Q578" s="322"/>
      <c r="R578" s="322"/>
      <c r="S578" s="322"/>
      <c r="T578" s="322"/>
      <c r="U578" s="322"/>
      <c r="V578" s="322"/>
      <c r="W578" s="322"/>
      <c r="X578" s="322"/>
      <c r="Y578" s="322"/>
      <c r="Z578" s="322"/>
      <c r="AA578" s="322"/>
      <c r="AB578" s="322"/>
      <c r="AC578" s="322"/>
    </row>
    <row r="579" spans="1:29" ht="12" customHeight="1" x14ac:dyDescent="0.25">
      <c r="A579" s="322"/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322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</row>
    <row r="580" spans="1:29" ht="12" customHeight="1" x14ac:dyDescent="0.25">
      <c r="A580" s="322"/>
      <c r="B580" s="322"/>
      <c r="C580" s="322"/>
      <c r="D580" s="322"/>
      <c r="E580" s="322"/>
      <c r="F580" s="322"/>
      <c r="G580" s="322"/>
      <c r="H580" s="322"/>
      <c r="I580" s="322"/>
      <c r="J580" s="322"/>
      <c r="K580" s="322"/>
      <c r="L580" s="322"/>
      <c r="M580" s="322"/>
      <c r="N580" s="322"/>
      <c r="O580" s="322"/>
      <c r="P580" s="322"/>
      <c r="Q580" s="322"/>
      <c r="R580" s="322"/>
      <c r="S580" s="322"/>
      <c r="T580" s="322"/>
      <c r="U580" s="322"/>
      <c r="V580" s="322"/>
      <c r="W580" s="322"/>
      <c r="X580" s="322"/>
      <c r="Y580" s="322"/>
      <c r="Z580" s="322"/>
      <c r="AA580" s="322"/>
      <c r="AB580" s="322"/>
      <c r="AC580" s="322"/>
    </row>
    <row r="581" spans="1:29" ht="12" customHeight="1" x14ac:dyDescent="0.25">
      <c r="A581" s="322"/>
      <c r="B581" s="322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322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</row>
    <row r="582" spans="1:29" ht="12" customHeight="1" x14ac:dyDescent="0.25">
      <c r="A582" s="322"/>
      <c r="B582" s="322"/>
      <c r="C582" s="322"/>
      <c r="D582" s="322"/>
      <c r="E582" s="322"/>
      <c r="F582" s="322"/>
      <c r="G582" s="322"/>
      <c r="H582" s="322"/>
      <c r="I582" s="322"/>
      <c r="J582" s="322"/>
      <c r="K582" s="322"/>
      <c r="L582" s="322"/>
      <c r="M582" s="322"/>
      <c r="N582" s="322"/>
      <c r="O582" s="322"/>
      <c r="P582" s="322"/>
      <c r="Q582" s="322"/>
      <c r="R582" s="322"/>
      <c r="S582" s="322"/>
      <c r="T582" s="322"/>
      <c r="U582" s="322"/>
      <c r="V582" s="322"/>
      <c r="W582" s="322"/>
      <c r="X582" s="322"/>
      <c r="Y582" s="322"/>
      <c r="Z582" s="322"/>
      <c r="AA582" s="322"/>
      <c r="AB582" s="322"/>
      <c r="AC582" s="322"/>
    </row>
    <row r="583" spans="1:29" ht="12" customHeight="1" x14ac:dyDescent="0.25">
      <c r="A583" s="322"/>
      <c r="B583" s="322"/>
      <c r="C583" s="322"/>
      <c r="D583" s="322"/>
      <c r="E583" s="322"/>
      <c r="F583" s="322"/>
      <c r="G583" s="322"/>
      <c r="H583" s="322"/>
      <c r="I583" s="322"/>
      <c r="J583" s="322"/>
      <c r="K583" s="322"/>
      <c r="L583" s="322"/>
      <c r="M583" s="322"/>
      <c r="N583" s="322"/>
      <c r="O583" s="322"/>
      <c r="P583" s="322"/>
      <c r="Q583" s="322"/>
      <c r="R583" s="322"/>
      <c r="S583" s="322"/>
      <c r="T583" s="322"/>
      <c r="U583" s="322"/>
      <c r="V583" s="322"/>
      <c r="W583" s="322"/>
      <c r="X583" s="322"/>
      <c r="Y583" s="322"/>
      <c r="Z583" s="322"/>
      <c r="AA583" s="322"/>
      <c r="AB583" s="322"/>
      <c r="AC583" s="322"/>
    </row>
    <row r="584" spans="1:29" ht="12" customHeight="1" x14ac:dyDescent="0.25">
      <c r="A584" s="322"/>
      <c r="B584" s="322"/>
      <c r="C584" s="322"/>
      <c r="D584" s="322"/>
      <c r="E584" s="322"/>
      <c r="F584" s="322"/>
      <c r="G584" s="322"/>
      <c r="H584" s="322"/>
      <c r="I584" s="322"/>
      <c r="J584" s="322"/>
      <c r="K584" s="322"/>
      <c r="L584" s="322"/>
      <c r="M584" s="322"/>
      <c r="N584" s="322"/>
      <c r="O584" s="322"/>
      <c r="P584" s="322"/>
      <c r="Q584" s="322"/>
      <c r="R584" s="322"/>
      <c r="S584" s="322"/>
      <c r="T584" s="322"/>
      <c r="U584" s="322"/>
      <c r="V584" s="322"/>
      <c r="W584" s="322"/>
      <c r="X584" s="322"/>
      <c r="Y584" s="322"/>
      <c r="Z584" s="322"/>
      <c r="AA584" s="322"/>
      <c r="AB584" s="322"/>
      <c r="AC584" s="322"/>
    </row>
    <row r="585" spans="1:29" ht="12" customHeight="1" x14ac:dyDescent="0.25">
      <c r="A585" s="322"/>
      <c r="B585" s="322"/>
      <c r="C585" s="322"/>
      <c r="D585" s="322"/>
      <c r="E585" s="322"/>
      <c r="F585" s="322"/>
      <c r="G585" s="322"/>
      <c r="H585" s="322"/>
      <c r="I585" s="322"/>
      <c r="J585" s="322"/>
      <c r="K585" s="322"/>
      <c r="L585" s="322"/>
      <c r="M585" s="322"/>
      <c r="N585" s="322"/>
      <c r="O585" s="322"/>
      <c r="P585" s="322"/>
      <c r="Q585" s="322"/>
      <c r="R585" s="322"/>
      <c r="S585" s="322"/>
      <c r="T585" s="322"/>
      <c r="U585" s="322"/>
      <c r="V585" s="322"/>
      <c r="W585" s="322"/>
      <c r="X585" s="322"/>
      <c r="Y585" s="322"/>
      <c r="Z585" s="322"/>
      <c r="AA585" s="322"/>
      <c r="AB585" s="322"/>
      <c r="AC585" s="322"/>
    </row>
    <row r="586" spans="1:29" ht="12" customHeight="1" x14ac:dyDescent="0.25">
      <c r="A586" s="322"/>
      <c r="B586" s="322"/>
      <c r="C586" s="322"/>
      <c r="D586" s="322"/>
      <c r="E586" s="322"/>
      <c r="F586" s="322"/>
      <c r="G586" s="322"/>
      <c r="H586" s="322"/>
      <c r="I586" s="322"/>
      <c r="J586" s="322"/>
      <c r="K586" s="322"/>
      <c r="L586" s="322"/>
      <c r="M586" s="322"/>
      <c r="N586" s="322"/>
      <c r="O586" s="322"/>
      <c r="P586" s="322"/>
      <c r="Q586" s="322"/>
      <c r="R586" s="322"/>
      <c r="S586" s="322"/>
      <c r="T586" s="322"/>
      <c r="U586" s="322"/>
      <c r="V586" s="322"/>
      <c r="W586" s="322"/>
      <c r="X586" s="322"/>
      <c r="Y586" s="322"/>
      <c r="Z586" s="322"/>
      <c r="AA586" s="322"/>
      <c r="AB586" s="322"/>
      <c r="AC586" s="322"/>
    </row>
    <row r="587" spans="1:29" ht="12" customHeight="1" x14ac:dyDescent="0.25">
      <c r="A587" s="322"/>
      <c r="B587" s="322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322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</row>
    <row r="588" spans="1:29" ht="12" customHeight="1" x14ac:dyDescent="0.25">
      <c r="A588" s="322"/>
      <c r="B588" s="322"/>
      <c r="C588" s="322"/>
      <c r="D588" s="322"/>
      <c r="E588" s="322"/>
      <c r="F588" s="322"/>
      <c r="G588" s="322"/>
      <c r="H588" s="322"/>
      <c r="I588" s="322"/>
      <c r="J588" s="322"/>
      <c r="K588" s="322"/>
      <c r="L588" s="322"/>
      <c r="M588" s="322"/>
      <c r="N588" s="322"/>
      <c r="O588" s="322"/>
      <c r="P588" s="322"/>
      <c r="Q588" s="322"/>
      <c r="R588" s="322"/>
      <c r="S588" s="322"/>
      <c r="T588" s="322"/>
      <c r="U588" s="322"/>
      <c r="V588" s="322"/>
      <c r="W588" s="322"/>
      <c r="X588" s="322"/>
      <c r="Y588" s="322"/>
      <c r="Z588" s="322"/>
      <c r="AA588" s="322"/>
      <c r="AB588" s="322"/>
      <c r="AC588" s="322"/>
    </row>
    <row r="589" spans="1:29" ht="12" customHeight="1" x14ac:dyDescent="0.25">
      <c r="A589" s="322"/>
      <c r="B589" s="322"/>
      <c r="C589" s="322"/>
      <c r="D589" s="322"/>
      <c r="E589" s="322"/>
      <c r="F589" s="322"/>
      <c r="G589" s="322"/>
      <c r="H589" s="322"/>
      <c r="I589" s="322"/>
      <c r="J589" s="322"/>
      <c r="K589" s="322"/>
      <c r="L589" s="322"/>
      <c r="M589" s="322"/>
      <c r="N589" s="322"/>
      <c r="O589" s="322"/>
      <c r="P589" s="322"/>
      <c r="Q589" s="322"/>
      <c r="R589" s="322"/>
      <c r="S589" s="322"/>
      <c r="T589" s="322"/>
      <c r="U589" s="322"/>
      <c r="V589" s="322"/>
      <c r="W589" s="322"/>
      <c r="X589" s="322"/>
      <c r="Y589" s="322"/>
      <c r="Z589" s="322"/>
      <c r="AA589" s="322"/>
      <c r="AB589" s="322"/>
      <c r="AC589" s="322"/>
    </row>
    <row r="590" spans="1:29" ht="12" customHeight="1" x14ac:dyDescent="0.25">
      <c r="A590" s="322"/>
      <c r="B590" s="322"/>
      <c r="C590" s="322"/>
      <c r="D590" s="322"/>
      <c r="E590" s="322"/>
      <c r="F590" s="322"/>
      <c r="G590" s="322"/>
      <c r="H590" s="322"/>
      <c r="I590" s="322"/>
      <c r="J590" s="322"/>
      <c r="K590" s="322"/>
      <c r="L590" s="322"/>
      <c r="M590" s="322"/>
      <c r="N590" s="322"/>
      <c r="O590" s="322"/>
      <c r="P590" s="322"/>
      <c r="Q590" s="322"/>
      <c r="R590" s="322"/>
      <c r="S590" s="322"/>
      <c r="T590" s="322"/>
      <c r="U590" s="322"/>
      <c r="V590" s="322"/>
      <c r="W590" s="322"/>
      <c r="X590" s="322"/>
      <c r="Y590" s="322"/>
      <c r="Z590" s="322"/>
      <c r="AA590" s="322"/>
      <c r="AB590" s="322"/>
      <c r="AC590" s="322"/>
    </row>
    <row r="591" spans="1:29" ht="12" customHeight="1" x14ac:dyDescent="0.25">
      <c r="A591" s="322"/>
      <c r="B591" s="322"/>
      <c r="C591" s="322"/>
      <c r="D591" s="322"/>
      <c r="E591" s="322"/>
      <c r="F591" s="322"/>
      <c r="G591" s="322"/>
      <c r="H591" s="322"/>
      <c r="I591" s="322"/>
      <c r="J591" s="322"/>
      <c r="K591" s="322"/>
      <c r="L591" s="322"/>
      <c r="M591" s="322"/>
      <c r="N591" s="322"/>
      <c r="O591" s="322"/>
      <c r="P591" s="322"/>
      <c r="Q591" s="322"/>
      <c r="R591" s="322"/>
      <c r="S591" s="322"/>
      <c r="T591" s="322"/>
      <c r="U591" s="322"/>
      <c r="V591" s="322"/>
      <c r="W591" s="322"/>
      <c r="X591" s="322"/>
      <c r="Y591" s="322"/>
      <c r="Z591" s="322"/>
      <c r="AA591" s="322"/>
      <c r="AB591" s="322"/>
      <c r="AC591" s="322"/>
    </row>
    <row r="592" spans="1:29" ht="12" customHeight="1" x14ac:dyDescent="0.25">
      <c r="A592" s="322"/>
      <c r="B592" s="322"/>
      <c r="C592" s="322"/>
      <c r="D592" s="322"/>
      <c r="E592" s="322"/>
      <c r="F592" s="322"/>
      <c r="G592" s="322"/>
      <c r="H592" s="322"/>
      <c r="I592" s="322"/>
      <c r="J592" s="322"/>
      <c r="K592" s="322"/>
      <c r="L592" s="322"/>
      <c r="M592" s="322"/>
      <c r="N592" s="322"/>
      <c r="O592" s="322"/>
      <c r="P592" s="322"/>
      <c r="Q592" s="322"/>
      <c r="R592" s="322"/>
      <c r="S592" s="322"/>
      <c r="T592" s="322"/>
      <c r="U592" s="322"/>
      <c r="V592" s="322"/>
      <c r="W592" s="322"/>
      <c r="X592" s="322"/>
      <c r="Y592" s="322"/>
      <c r="Z592" s="322"/>
      <c r="AA592" s="322"/>
      <c r="AB592" s="322"/>
      <c r="AC592" s="322"/>
    </row>
    <row r="593" spans="1:29" ht="12" customHeight="1" x14ac:dyDescent="0.25">
      <c r="A593" s="322"/>
      <c r="B593" s="322"/>
      <c r="C593" s="322"/>
      <c r="D593" s="322"/>
      <c r="E593" s="322"/>
      <c r="F593" s="322"/>
      <c r="G593" s="322"/>
      <c r="H593" s="322"/>
      <c r="I593" s="322"/>
      <c r="J593" s="322"/>
      <c r="K593" s="322"/>
      <c r="L593" s="322"/>
      <c r="M593" s="322"/>
      <c r="N593" s="322"/>
      <c r="O593" s="322"/>
      <c r="P593" s="322"/>
      <c r="Q593" s="322"/>
      <c r="R593" s="322"/>
      <c r="S593" s="322"/>
      <c r="T593" s="322"/>
      <c r="U593" s="322"/>
      <c r="V593" s="322"/>
      <c r="W593" s="322"/>
      <c r="X593" s="322"/>
      <c r="Y593" s="322"/>
      <c r="Z593" s="322"/>
      <c r="AA593" s="322"/>
      <c r="AB593" s="322"/>
      <c r="AC593" s="322"/>
    </row>
    <row r="594" spans="1:29" ht="12" customHeight="1" x14ac:dyDescent="0.25">
      <c r="A594" s="322"/>
      <c r="B594" s="322"/>
      <c r="C594" s="322"/>
      <c r="D594" s="322"/>
      <c r="E594" s="322"/>
      <c r="F594" s="322"/>
      <c r="G594" s="322"/>
      <c r="H594" s="322"/>
      <c r="I594" s="322"/>
      <c r="J594" s="322"/>
      <c r="K594" s="322"/>
      <c r="L594" s="322"/>
      <c r="M594" s="322"/>
      <c r="N594" s="322"/>
      <c r="O594" s="322"/>
      <c r="P594" s="322"/>
      <c r="Q594" s="322"/>
      <c r="R594" s="322"/>
      <c r="S594" s="322"/>
      <c r="T594" s="322"/>
      <c r="U594" s="322"/>
      <c r="V594" s="322"/>
      <c r="W594" s="322"/>
      <c r="X594" s="322"/>
      <c r="Y594" s="322"/>
      <c r="Z594" s="322"/>
      <c r="AA594" s="322"/>
      <c r="AB594" s="322"/>
      <c r="AC594" s="322"/>
    </row>
    <row r="595" spans="1:29" ht="12" customHeight="1" x14ac:dyDescent="0.25">
      <c r="A595" s="322"/>
      <c r="B595" s="322"/>
      <c r="C595" s="322"/>
      <c r="D595" s="322"/>
      <c r="E595" s="322"/>
      <c r="F595" s="322"/>
      <c r="G595" s="322"/>
      <c r="H595" s="322"/>
      <c r="I595" s="322"/>
      <c r="J595" s="322"/>
      <c r="K595" s="322"/>
      <c r="L595" s="322"/>
      <c r="M595" s="322"/>
      <c r="N595" s="322"/>
      <c r="O595" s="322"/>
      <c r="P595" s="322"/>
      <c r="Q595" s="322"/>
      <c r="R595" s="322"/>
      <c r="S595" s="322"/>
      <c r="T595" s="322"/>
      <c r="U595" s="322"/>
      <c r="V595" s="322"/>
      <c r="W595" s="322"/>
      <c r="X595" s="322"/>
      <c r="Y595" s="322"/>
      <c r="Z595" s="322"/>
      <c r="AA595" s="322"/>
      <c r="AB595" s="322"/>
      <c r="AC595" s="322"/>
    </row>
    <row r="596" spans="1:29" ht="12" customHeight="1" x14ac:dyDescent="0.25">
      <c r="A596" s="322"/>
      <c r="B596" s="322"/>
      <c r="C596" s="322"/>
      <c r="D596" s="322"/>
      <c r="E596" s="322"/>
      <c r="F596" s="322"/>
      <c r="G596" s="322"/>
      <c r="H596" s="322"/>
      <c r="I596" s="322"/>
      <c r="J596" s="322"/>
      <c r="K596" s="322"/>
      <c r="L596" s="322"/>
      <c r="M596" s="322"/>
      <c r="N596" s="322"/>
      <c r="O596" s="322"/>
      <c r="P596" s="322"/>
      <c r="Q596" s="322"/>
      <c r="R596" s="322"/>
      <c r="S596" s="322"/>
      <c r="T596" s="322"/>
      <c r="U596" s="322"/>
      <c r="V596" s="322"/>
      <c r="W596" s="322"/>
      <c r="X596" s="322"/>
      <c r="Y596" s="322"/>
      <c r="Z596" s="322"/>
      <c r="AA596" s="322"/>
      <c r="AB596" s="322"/>
      <c r="AC596" s="322"/>
    </row>
    <row r="597" spans="1:29" ht="12" customHeight="1" x14ac:dyDescent="0.25">
      <c r="A597" s="322"/>
      <c r="B597" s="322"/>
      <c r="C597" s="322"/>
      <c r="D597" s="322"/>
      <c r="E597" s="322"/>
      <c r="F597" s="322"/>
      <c r="G597" s="322"/>
      <c r="H597" s="322"/>
      <c r="I597" s="322"/>
      <c r="J597" s="322"/>
      <c r="K597" s="322"/>
      <c r="L597" s="322"/>
      <c r="M597" s="322"/>
      <c r="N597" s="322"/>
      <c r="O597" s="322"/>
      <c r="P597" s="322"/>
      <c r="Q597" s="322"/>
      <c r="R597" s="322"/>
      <c r="S597" s="322"/>
      <c r="T597" s="322"/>
      <c r="U597" s="322"/>
      <c r="V597" s="322"/>
      <c r="W597" s="322"/>
      <c r="X597" s="322"/>
      <c r="Y597" s="322"/>
      <c r="Z597" s="322"/>
      <c r="AA597" s="322"/>
      <c r="AB597" s="322"/>
      <c r="AC597" s="322"/>
    </row>
    <row r="598" spans="1:29" ht="12" customHeight="1" x14ac:dyDescent="0.25">
      <c r="A598" s="322"/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322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</row>
    <row r="599" spans="1:29" ht="12" customHeight="1" x14ac:dyDescent="0.25">
      <c r="A599" s="322"/>
      <c r="B599" s="322"/>
      <c r="C599" s="322"/>
      <c r="D599" s="322"/>
      <c r="E599" s="322"/>
      <c r="F599" s="322"/>
      <c r="G599" s="322"/>
      <c r="H599" s="322"/>
      <c r="I599" s="322"/>
      <c r="J599" s="322"/>
      <c r="K599" s="322"/>
      <c r="L599" s="322"/>
      <c r="M599" s="322"/>
      <c r="N599" s="322"/>
      <c r="O599" s="322"/>
      <c r="P599" s="322"/>
      <c r="Q599" s="322"/>
      <c r="R599" s="322"/>
      <c r="S599" s="322"/>
      <c r="T599" s="322"/>
      <c r="U599" s="322"/>
      <c r="V599" s="322"/>
      <c r="W599" s="322"/>
      <c r="X599" s="322"/>
      <c r="Y599" s="322"/>
      <c r="Z599" s="322"/>
      <c r="AA599" s="322"/>
      <c r="AB599" s="322"/>
      <c r="AC599" s="322"/>
    </row>
    <row r="600" spans="1:29" ht="12" customHeight="1" x14ac:dyDescent="0.25">
      <c r="A600" s="322"/>
      <c r="B600" s="322"/>
      <c r="C600" s="322"/>
      <c r="D600" s="322"/>
      <c r="E600" s="322"/>
      <c r="F600" s="322"/>
      <c r="G600" s="322"/>
      <c r="H600" s="322"/>
      <c r="I600" s="322"/>
      <c r="J600" s="322"/>
      <c r="K600" s="322"/>
      <c r="L600" s="322"/>
      <c r="M600" s="322"/>
      <c r="N600" s="322"/>
      <c r="O600" s="322"/>
      <c r="P600" s="322"/>
      <c r="Q600" s="322"/>
      <c r="R600" s="322"/>
      <c r="S600" s="322"/>
      <c r="T600" s="322"/>
      <c r="U600" s="322"/>
      <c r="V600" s="322"/>
      <c r="W600" s="322"/>
      <c r="X600" s="322"/>
      <c r="Y600" s="322"/>
      <c r="Z600" s="322"/>
      <c r="AA600" s="322"/>
      <c r="AB600" s="322"/>
      <c r="AC600" s="322"/>
    </row>
    <row r="601" spans="1:29" ht="12" customHeight="1" x14ac:dyDescent="0.25">
      <c r="A601" s="322"/>
      <c r="B601" s="322"/>
      <c r="C601" s="322"/>
      <c r="D601" s="322"/>
      <c r="E601" s="322"/>
      <c r="F601" s="322"/>
      <c r="G601" s="322"/>
      <c r="H601" s="322"/>
      <c r="I601" s="322"/>
      <c r="J601" s="322"/>
      <c r="K601" s="322"/>
      <c r="L601" s="322"/>
      <c r="M601" s="322"/>
      <c r="N601" s="322"/>
      <c r="O601" s="322"/>
      <c r="P601" s="322"/>
      <c r="Q601" s="322"/>
      <c r="R601" s="322"/>
      <c r="S601" s="322"/>
      <c r="T601" s="322"/>
      <c r="U601" s="322"/>
      <c r="V601" s="322"/>
      <c r="W601" s="322"/>
      <c r="X601" s="322"/>
      <c r="Y601" s="322"/>
      <c r="Z601" s="322"/>
      <c r="AA601" s="322"/>
      <c r="AB601" s="322"/>
      <c r="AC601" s="322"/>
    </row>
    <row r="602" spans="1:29" ht="12" customHeight="1" x14ac:dyDescent="0.25">
      <c r="A602" s="322"/>
      <c r="B602" s="322"/>
      <c r="C602" s="322"/>
      <c r="D602" s="322"/>
      <c r="E602" s="322"/>
      <c r="F602" s="322"/>
      <c r="G602" s="322"/>
      <c r="H602" s="322"/>
      <c r="I602" s="322"/>
      <c r="J602" s="322"/>
      <c r="K602" s="322"/>
      <c r="L602" s="322"/>
      <c r="M602" s="322"/>
      <c r="N602" s="322"/>
      <c r="O602" s="322"/>
      <c r="P602" s="322"/>
      <c r="Q602" s="322"/>
      <c r="R602" s="322"/>
      <c r="S602" s="322"/>
      <c r="T602" s="322"/>
      <c r="U602" s="322"/>
      <c r="V602" s="322"/>
      <c r="W602" s="322"/>
      <c r="X602" s="322"/>
      <c r="Y602" s="322"/>
      <c r="Z602" s="322"/>
      <c r="AA602" s="322"/>
      <c r="AB602" s="322"/>
      <c r="AC602" s="322"/>
    </row>
    <row r="603" spans="1:29" ht="12" customHeight="1" x14ac:dyDescent="0.25">
      <c r="A603" s="322"/>
      <c r="B603" s="322"/>
      <c r="C603" s="322"/>
      <c r="D603" s="322"/>
      <c r="E603" s="322"/>
      <c r="F603" s="322"/>
      <c r="G603" s="322"/>
      <c r="H603" s="322"/>
      <c r="I603" s="322"/>
      <c r="J603" s="322"/>
      <c r="K603" s="322"/>
      <c r="L603" s="322"/>
      <c r="M603" s="322"/>
      <c r="N603" s="322"/>
      <c r="O603" s="322"/>
      <c r="P603" s="322"/>
      <c r="Q603" s="322"/>
      <c r="R603" s="322"/>
      <c r="S603" s="322"/>
      <c r="T603" s="322"/>
      <c r="U603" s="322"/>
      <c r="V603" s="322"/>
      <c r="W603" s="322"/>
      <c r="X603" s="322"/>
      <c r="Y603" s="322"/>
      <c r="Z603" s="322"/>
      <c r="AA603" s="322"/>
      <c r="AB603" s="322"/>
      <c r="AC603" s="322"/>
    </row>
    <row r="604" spans="1:29" ht="12" customHeight="1" x14ac:dyDescent="0.25">
      <c r="A604" s="322"/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322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</row>
    <row r="605" spans="1:29" ht="12" customHeight="1" x14ac:dyDescent="0.25">
      <c r="A605" s="322"/>
      <c r="B605" s="322"/>
      <c r="C605" s="322"/>
      <c r="D605" s="322"/>
      <c r="E605" s="322"/>
      <c r="F605" s="322"/>
      <c r="G605" s="322"/>
      <c r="H605" s="322"/>
      <c r="I605" s="322"/>
      <c r="J605" s="322"/>
      <c r="K605" s="322"/>
      <c r="L605" s="322"/>
      <c r="M605" s="322"/>
      <c r="N605" s="322"/>
      <c r="O605" s="322"/>
      <c r="P605" s="322"/>
      <c r="Q605" s="322"/>
      <c r="R605" s="322"/>
      <c r="S605" s="322"/>
      <c r="T605" s="322"/>
      <c r="U605" s="322"/>
      <c r="V605" s="322"/>
      <c r="W605" s="322"/>
      <c r="X605" s="322"/>
      <c r="Y605" s="322"/>
      <c r="Z605" s="322"/>
      <c r="AA605" s="322"/>
      <c r="AB605" s="322"/>
      <c r="AC605" s="322"/>
    </row>
    <row r="606" spans="1:29" ht="12" customHeight="1" x14ac:dyDescent="0.25">
      <c r="A606" s="322"/>
      <c r="B606" s="322"/>
      <c r="C606" s="322"/>
      <c r="D606" s="322"/>
      <c r="E606" s="322"/>
      <c r="F606" s="322"/>
      <c r="G606" s="322"/>
      <c r="H606" s="322"/>
      <c r="I606" s="322"/>
      <c r="J606" s="322"/>
      <c r="K606" s="322"/>
      <c r="L606" s="322"/>
      <c r="M606" s="322"/>
      <c r="N606" s="322"/>
      <c r="O606" s="322"/>
      <c r="P606" s="322"/>
      <c r="Q606" s="322"/>
      <c r="R606" s="322"/>
      <c r="S606" s="322"/>
      <c r="T606" s="322"/>
      <c r="U606" s="322"/>
      <c r="V606" s="322"/>
      <c r="W606" s="322"/>
      <c r="X606" s="322"/>
      <c r="Y606" s="322"/>
      <c r="Z606" s="322"/>
      <c r="AA606" s="322"/>
      <c r="AB606" s="322"/>
      <c r="AC606" s="322"/>
    </row>
    <row r="607" spans="1:29" ht="12" customHeight="1" x14ac:dyDescent="0.25">
      <c r="A607" s="322"/>
      <c r="B607" s="322"/>
      <c r="C607" s="322"/>
      <c r="D607" s="322"/>
      <c r="E607" s="322"/>
      <c r="F607" s="322"/>
      <c r="G607" s="322"/>
      <c r="H607" s="322"/>
      <c r="I607" s="322"/>
      <c r="J607" s="322"/>
      <c r="K607" s="322"/>
      <c r="L607" s="322"/>
      <c r="M607" s="322"/>
      <c r="N607" s="322"/>
      <c r="O607" s="322"/>
      <c r="P607" s="322"/>
      <c r="Q607" s="322"/>
      <c r="R607" s="322"/>
      <c r="S607" s="322"/>
      <c r="T607" s="322"/>
      <c r="U607" s="322"/>
      <c r="V607" s="322"/>
      <c r="W607" s="322"/>
      <c r="X607" s="322"/>
      <c r="Y607" s="322"/>
      <c r="Z607" s="322"/>
      <c r="AA607" s="322"/>
      <c r="AB607" s="322"/>
      <c r="AC607" s="322"/>
    </row>
    <row r="608" spans="1:29" ht="12" customHeight="1" x14ac:dyDescent="0.25">
      <c r="A608" s="322"/>
      <c r="B608" s="322"/>
      <c r="C608" s="322"/>
      <c r="D608" s="322"/>
      <c r="E608" s="322"/>
      <c r="F608" s="322"/>
      <c r="G608" s="322"/>
      <c r="H608" s="322"/>
      <c r="I608" s="322"/>
      <c r="J608" s="322"/>
      <c r="K608" s="322"/>
      <c r="L608" s="322"/>
      <c r="M608" s="322"/>
      <c r="N608" s="322"/>
      <c r="O608" s="322"/>
      <c r="P608" s="322"/>
      <c r="Q608" s="322"/>
      <c r="R608" s="322"/>
      <c r="S608" s="322"/>
      <c r="T608" s="322"/>
      <c r="U608" s="322"/>
      <c r="V608" s="322"/>
      <c r="W608" s="322"/>
      <c r="X608" s="322"/>
      <c r="Y608" s="322"/>
      <c r="Z608" s="322"/>
      <c r="AA608" s="322"/>
      <c r="AB608" s="322"/>
      <c r="AC608" s="322"/>
    </row>
    <row r="609" spans="1:29" ht="12" customHeight="1" x14ac:dyDescent="0.25">
      <c r="A609" s="322"/>
      <c r="B609" s="322"/>
      <c r="C609" s="322"/>
      <c r="D609" s="322"/>
      <c r="E609" s="322"/>
      <c r="F609" s="322"/>
      <c r="G609" s="322"/>
      <c r="H609" s="322"/>
      <c r="I609" s="322"/>
      <c r="J609" s="322"/>
      <c r="K609" s="322"/>
      <c r="L609" s="322"/>
      <c r="M609" s="322"/>
      <c r="N609" s="322"/>
      <c r="O609" s="322"/>
      <c r="P609" s="322"/>
      <c r="Q609" s="322"/>
      <c r="R609" s="322"/>
      <c r="S609" s="322"/>
      <c r="T609" s="322"/>
      <c r="U609" s="322"/>
      <c r="V609" s="322"/>
      <c r="W609" s="322"/>
      <c r="X609" s="322"/>
      <c r="Y609" s="322"/>
      <c r="Z609" s="322"/>
      <c r="AA609" s="322"/>
      <c r="AB609" s="322"/>
      <c r="AC609" s="322"/>
    </row>
    <row r="610" spans="1:29" ht="12" customHeight="1" x14ac:dyDescent="0.25">
      <c r="A610" s="322"/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322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</row>
    <row r="611" spans="1:29" ht="12" customHeight="1" x14ac:dyDescent="0.25">
      <c r="A611" s="322"/>
      <c r="B611" s="322"/>
      <c r="C611" s="322"/>
      <c r="D611" s="322"/>
      <c r="E611" s="322"/>
      <c r="F611" s="322"/>
      <c r="G611" s="322"/>
      <c r="H611" s="322"/>
      <c r="I611" s="322"/>
      <c r="J611" s="322"/>
      <c r="K611" s="322"/>
      <c r="L611" s="322"/>
      <c r="M611" s="322"/>
      <c r="N611" s="322"/>
      <c r="O611" s="322"/>
      <c r="P611" s="322"/>
      <c r="Q611" s="322"/>
      <c r="R611" s="322"/>
      <c r="S611" s="322"/>
      <c r="T611" s="322"/>
      <c r="U611" s="322"/>
      <c r="V611" s="322"/>
      <c r="W611" s="322"/>
      <c r="X611" s="322"/>
      <c r="Y611" s="322"/>
      <c r="Z611" s="322"/>
      <c r="AA611" s="322"/>
      <c r="AB611" s="322"/>
      <c r="AC611" s="322"/>
    </row>
    <row r="612" spans="1:29" ht="12" customHeight="1" x14ac:dyDescent="0.25">
      <c r="A612" s="322"/>
      <c r="B612" s="322"/>
      <c r="C612" s="322"/>
      <c r="D612" s="322"/>
      <c r="E612" s="322"/>
      <c r="F612" s="322"/>
      <c r="G612" s="322"/>
      <c r="H612" s="322"/>
      <c r="I612" s="322"/>
      <c r="J612" s="322"/>
      <c r="K612" s="322"/>
      <c r="L612" s="322"/>
      <c r="M612" s="322"/>
      <c r="N612" s="322"/>
      <c r="O612" s="322"/>
      <c r="P612" s="322"/>
      <c r="Q612" s="322"/>
      <c r="R612" s="322"/>
      <c r="S612" s="322"/>
      <c r="T612" s="322"/>
      <c r="U612" s="322"/>
      <c r="V612" s="322"/>
      <c r="W612" s="322"/>
      <c r="X612" s="322"/>
      <c r="Y612" s="322"/>
      <c r="Z612" s="322"/>
      <c r="AA612" s="322"/>
      <c r="AB612" s="322"/>
      <c r="AC612" s="322"/>
    </row>
    <row r="613" spans="1:29" ht="12" customHeight="1" x14ac:dyDescent="0.25">
      <c r="A613" s="322"/>
      <c r="B613" s="322"/>
      <c r="C613" s="322"/>
      <c r="D613" s="322"/>
      <c r="E613" s="322"/>
      <c r="F613" s="322"/>
      <c r="G613" s="322"/>
      <c r="H613" s="322"/>
      <c r="I613" s="322"/>
      <c r="J613" s="322"/>
      <c r="K613" s="322"/>
      <c r="L613" s="322"/>
      <c r="M613" s="322"/>
      <c r="N613" s="322"/>
      <c r="O613" s="322"/>
      <c r="P613" s="322"/>
      <c r="Q613" s="322"/>
      <c r="R613" s="322"/>
      <c r="S613" s="322"/>
      <c r="T613" s="322"/>
      <c r="U613" s="322"/>
      <c r="V613" s="322"/>
      <c r="W613" s="322"/>
      <c r="X613" s="322"/>
      <c r="Y613" s="322"/>
      <c r="Z613" s="322"/>
      <c r="AA613" s="322"/>
      <c r="AB613" s="322"/>
      <c r="AC613" s="322"/>
    </row>
    <row r="614" spans="1:29" ht="12" customHeight="1" x14ac:dyDescent="0.25">
      <c r="A614" s="322"/>
      <c r="B614" s="322"/>
      <c r="C614" s="322"/>
      <c r="D614" s="322"/>
      <c r="E614" s="322"/>
      <c r="F614" s="322"/>
      <c r="G614" s="322"/>
      <c r="H614" s="322"/>
      <c r="I614" s="322"/>
      <c r="J614" s="322"/>
      <c r="K614" s="322"/>
      <c r="L614" s="322"/>
      <c r="M614" s="322"/>
      <c r="N614" s="322"/>
      <c r="O614" s="322"/>
      <c r="P614" s="322"/>
      <c r="Q614" s="322"/>
      <c r="R614" s="322"/>
      <c r="S614" s="322"/>
      <c r="T614" s="322"/>
      <c r="U614" s="322"/>
      <c r="V614" s="322"/>
      <c r="W614" s="322"/>
      <c r="X614" s="322"/>
      <c r="Y614" s="322"/>
      <c r="Z614" s="322"/>
      <c r="AA614" s="322"/>
      <c r="AB614" s="322"/>
      <c r="AC614" s="322"/>
    </row>
    <row r="615" spans="1:29" ht="12" customHeight="1" x14ac:dyDescent="0.25">
      <c r="A615" s="322"/>
      <c r="B615" s="322"/>
      <c r="C615" s="322"/>
      <c r="D615" s="322"/>
      <c r="E615" s="322"/>
      <c r="F615" s="322"/>
      <c r="G615" s="322"/>
      <c r="H615" s="322"/>
      <c r="I615" s="322"/>
      <c r="J615" s="322"/>
      <c r="K615" s="322"/>
      <c r="L615" s="322"/>
      <c r="M615" s="322"/>
      <c r="N615" s="322"/>
      <c r="O615" s="322"/>
      <c r="P615" s="322"/>
      <c r="Q615" s="322"/>
      <c r="R615" s="322"/>
      <c r="S615" s="322"/>
      <c r="T615" s="322"/>
      <c r="U615" s="322"/>
      <c r="V615" s="322"/>
      <c r="W615" s="322"/>
      <c r="X615" s="322"/>
      <c r="Y615" s="322"/>
      <c r="Z615" s="322"/>
      <c r="AA615" s="322"/>
      <c r="AB615" s="322"/>
      <c r="AC615" s="322"/>
    </row>
    <row r="616" spans="1:29" ht="12" customHeight="1" x14ac:dyDescent="0.25">
      <c r="A616" s="322"/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322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</row>
    <row r="617" spans="1:29" ht="12" customHeight="1" x14ac:dyDescent="0.25">
      <c r="A617" s="322"/>
      <c r="B617" s="322"/>
      <c r="C617" s="322"/>
      <c r="D617" s="322"/>
      <c r="E617" s="322"/>
      <c r="F617" s="322"/>
      <c r="G617" s="322"/>
      <c r="H617" s="322"/>
      <c r="I617" s="322"/>
      <c r="J617" s="322"/>
      <c r="K617" s="322"/>
      <c r="L617" s="322"/>
      <c r="M617" s="322"/>
      <c r="N617" s="322"/>
      <c r="O617" s="322"/>
      <c r="P617" s="322"/>
      <c r="Q617" s="322"/>
      <c r="R617" s="322"/>
      <c r="S617" s="322"/>
      <c r="T617" s="322"/>
      <c r="U617" s="322"/>
      <c r="V617" s="322"/>
      <c r="W617" s="322"/>
      <c r="X617" s="322"/>
      <c r="Y617" s="322"/>
      <c r="Z617" s="322"/>
      <c r="AA617" s="322"/>
      <c r="AB617" s="322"/>
      <c r="AC617" s="322"/>
    </row>
    <row r="618" spans="1:29" ht="12" customHeight="1" x14ac:dyDescent="0.25">
      <c r="A618" s="322"/>
      <c r="B618" s="322"/>
      <c r="C618" s="322"/>
      <c r="D618" s="322"/>
      <c r="E618" s="322"/>
      <c r="F618" s="322"/>
      <c r="G618" s="322"/>
      <c r="H618" s="322"/>
      <c r="I618" s="322"/>
      <c r="J618" s="322"/>
      <c r="K618" s="322"/>
      <c r="L618" s="322"/>
      <c r="M618" s="322"/>
      <c r="N618" s="322"/>
      <c r="O618" s="322"/>
      <c r="P618" s="322"/>
      <c r="Q618" s="322"/>
      <c r="R618" s="322"/>
      <c r="S618" s="322"/>
      <c r="T618" s="322"/>
      <c r="U618" s="322"/>
      <c r="V618" s="322"/>
      <c r="W618" s="322"/>
      <c r="X618" s="322"/>
      <c r="Y618" s="322"/>
      <c r="Z618" s="322"/>
      <c r="AA618" s="322"/>
      <c r="AB618" s="322"/>
      <c r="AC618" s="322"/>
    </row>
    <row r="619" spans="1:29" ht="12" customHeight="1" x14ac:dyDescent="0.25">
      <c r="A619" s="322"/>
      <c r="B619" s="322"/>
      <c r="C619" s="322"/>
      <c r="D619" s="322"/>
      <c r="E619" s="322"/>
      <c r="F619" s="322"/>
      <c r="G619" s="322"/>
      <c r="H619" s="322"/>
      <c r="I619" s="322"/>
      <c r="J619" s="322"/>
      <c r="K619" s="322"/>
      <c r="L619" s="322"/>
      <c r="M619" s="322"/>
      <c r="N619" s="322"/>
      <c r="O619" s="322"/>
      <c r="P619" s="322"/>
      <c r="Q619" s="322"/>
      <c r="R619" s="322"/>
      <c r="S619" s="322"/>
      <c r="T619" s="322"/>
      <c r="U619" s="322"/>
      <c r="V619" s="322"/>
      <c r="W619" s="322"/>
      <c r="X619" s="322"/>
      <c r="Y619" s="322"/>
      <c r="Z619" s="322"/>
      <c r="AA619" s="322"/>
      <c r="AB619" s="322"/>
      <c r="AC619" s="322"/>
    </row>
    <row r="620" spans="1:29" ht="12" customHeight="1" x14ac:dyDescent="0.25">
      <c r="A620" s="322"/>
      <c r="B620" s="322"/>
      <c r="C620" s="322"/>
      <c r="D620" s="322"/>
      <c r="E620" s="322"/>
      <c r="F620" s="322"/>
      <c r="G620" s="322"/>
      <c r="H620" s="322"/>
      <c r="I620" s="322"/>
      <c r="J620" s="322"/>
      <c r="K620" s="322"/>
      <c r="L620" s="322"/>
      <c r="M620" s="322"/>
      <c r="N620" s="322"/>
      <c r="O620" s="322"/>
      <c r="P620" s="322"/>
      <c r="Q620" s="322"/>
      <c r="R620" s="322"/>
      <c r="S620" s="322"/>
      <c r="T620" s="322"/>
      <c r="U620" s="322"/>
      <c r="V620" s="322"/>
      <c r="W620" s="322"/>
      <c r="X620" s="322"/>
      <c r="Y620" s="322"/>
      <c r="Z620" s="322"/>
      <c r="AA620" s="322"/>
      <c r="AB620" s="322"/>
      <c r="AC620" s="322"/>
    </row>
    <row r="621" spans="1:29" ht="12" customHeight="1" x14ac:dyDescent="0.25">
      <c r="A621" s="322"/>
      <c r="B621" s="322"/>
      <c r="C621" s="322"/>
      <c r="D621" s="322"/>
      <c r="E621" s="322"/>
      <c r="F621" s="322"/>
      <c r="G621" s="322"/>
      <c r="H621" s="322"/>
      <c r="I621" s="322"/>
      <c r="J621" s="322"/>
      <c r="K621" s="322"/>
      <c r="L621" s="322"/>
      <c r="M621" s="322"/>
      <c r="N621" s="322"/>
      <c r="O621" s="322"/>
      <c r="P621" s="322"/>
      <c r="Q621" s="322"/>
      <c r="R621" s="322"/>
      <c r="S621" s="322"/>
      <c r="T621" s="322"/>
      <c r="U621" s="322"/>
      <c r="V621" s="322"/>
      <c r="W621" s="322"/>
      <c r="X621" s="322"/>
      <c r="Y621" s="322"/>
      <c r="Z621" s="322"/>
      <c r="AA621" s="322"/>
      <c r="AB621" s="322"/>
      <c r="AC621" s="322"/>
    </row>
    <row r="622" spans="1:29" ht="12" customHeight="1" x14ac:dyDescent="0.25">
      <c r="A622" s="322"/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322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</row>
    <row r="623" spans="1:29" ht="12" customHeight="1" x14ac:dyDescent="0.25">
      <c r="A623" s="322"/>
      <c r="B623" s="322"/>
      <c r="C623" s="322"/>
      <c r="D623" s="322"/>
      <c r="E623" s="322"/>
      <c r="F623" s="322"/>
      <c r="G623" s="322"/>
      <c r="H623" s="322"/>
      <c r="I623" s="322"/>
      <c r="J623" s="322"/>
      <c r="K623" s="322"/>
      <c r="L623" s="322"/>
      <c r="M623" s="322"/>
      <c r="N623" s="322"/>
      <c r="O623" s="322"/>
      <c r="P623" s="322"/>
      <c r="Q623" s="322"/>
      <c r="R623" s="322"/>
      <c r="S623" s="322"/>
      <c r="T623" s="322"/>
      <c r="U623" s="322"/>
      <c r="V623" s="322"/>
      <c r="W623" s="322"/>
      <c r="X623" s="322"/>
      <c r="Y623" s="322"/>
      <c r="Z623" s="322"/>
      <c r="AA623" s="322"/>
      <c r="AB623" s="322"/>
      <c r="AC623" s="322"/>
    </row>
    <row r="624" spans="1:29" ht="12" customHeight="1" x14ac:dyDescent="0.25">
      <c r="A624" s="322"/>
      <c r="B624" s="322"/>
      <c r="C624" s="322"/>
      <c r="D624" s="322"/>
      <c r="E624" s="322"/>
      <c r="F624" s="322"/>
      <c r="G624" s="322"/>
      <c r="H624" s="322"/>
      <c r="I624" s="322"/>
      <c r="J624" s="322"/>
      <c r="K624" s="322"/>
      <c r="L624" s="322"/>
      <c r="M624" s="322"/>
      <c r="N624" s="322"/>
      <c r="O624" s="322"/>
      <c r="P624" s="322"/>
      <c r="Q624" s="322"/>
      <c r="R624" s="322"/>
      <c r="S624" s="322"/>
      <c r="T624" s="322"/>
      <c r="U624" s="322"/>
      <c r="V624" s="322"/>
      <c r="W624" s="322"/>
      <c r="X624" s="322"/>
      <c r="Y624" s="322"/>
      <c r="Z624" s="322"/>
      <c r="AA624" s="322"/>
      <c r="AB624" s="322"/>
      <c r="AC624" s="322"/>
    </row>
    <row r="625" spans="1:29" ht="12" customHeight="1" x14ac:dyDescent="0.25">
      <c r="A625" s="322"/>
      <c r="B625" s="322"/>
      <c r="C625" s="322"/>
      <c r="D625" s="322"/>
      <c r="E625" s="322"/>
      <c r="F625" s="322"/>
      <c r="G625" s="322"/>
      <c r="H625" s="322"/>
      <c r="I625" s="322"/>
      <c r="J625" s="322"/>
      <c r="K625" s="322"/>
      <c r="L625" s="322"/>
      <c r="M625" s="322"/>
      <c r="N625" s="322"/>
      <c r="O625" s="322"/>
      <c r="P625" s="322"/>
      <c r="Q625" s="322"/>
      <c r="R625" s="322"/>
      <c r="S625" s="322"/>
      <c r="T625" s="322"/>
      <c r="U625" s="322"/>
      <c r="V625" s="322"/>
      <c r="W625" s="322"/>
      <c r="X625" s="322"/>
      <c r="Y625" s="322"/>
      <c r="Z625" s="322"/>
      <c r="AA625" s="322"/>
      <c r="AB625" s="322"/>
      <c r="AC625" s="322"/>
    </row>
    <row r="626" spans="1:29" ht="12" customHeight="1" x14ac:dyDescent="0.25">
      <c r="A626" s="322"/>
      <c r="B626" s="322"/>
      <c r="C626" s="322"/>
      <c r="D626" s="322"/>
      <c r="E626" s="322"/>
      <c r="F626" s="322"/>
      <c r="G626" s="322"/>
      <c r="H626" s="322"/>
      <c r="I626" s="322"/>
      <c r="J626" s="322"/>
      <c r="K626" s="322"/>
      <c r="L626" s="322"/>
      <c r="M626" s="322"/>
      <c r="N626" s="322"/>
      <c r="O626" s="322"/>
      <c r="P626" s="322"/>
      <c r="Q626" s="322"/>
      <c r="R626" s="322"/>
      <c r="S626" s="322"/>
      <c r="T626" s="322"/>
      <c r="U626" s="322"/>
      <c r="V626" s="322"/>
      <c r="W626" s="322"/>
      <c r="X626" s="322"/>
      <c r="Y626" s="322"/>
      <c r="Z626" s="322"/>
      <c r="AA626" s="322"/>
      <c r="AB626" s="322"/>
      <c r="AC626" s="322"/>
    </row>
    <row r="627" spans="1:29" ht="12" customHeight="1" x14ac:dyDescent="0.25">
      <c r="A627" s="322"/>
      <c r="B627" s="322"/>
      <c r="C627" s="322"/>
      <c r="D627" s="322"/>
      <c r="E627" s="322"/>
      <c r="F627" s="322"/>
      <c r="G627" s="322"/>
      <c r="H627" s="322"/>
      <c r="I627" s="322"/>
      <c r="J627" s="322"/>
      <c r="K627" s="322"/>
      <c r="L627" s="322"/>
      <c r="M627" s="322"/>
      <c r="N627" s="322"/>
      <c r="O627" s="322"/>
      <c r="P627" s="322"/>
      <c r="Q627" s="322"/>
      <c r="R627" s="322"/>
      <c r="S627" s="322"/>
      <c r="T627" s="322"/>
      <c r="U627" s="322"/>
      <c r="V627" s="322"/>
      <c r="W627" s="322"/>
      <c r="X627" s="322"/>
      <c r="Y627" s="322"/>
      <c r="Z627" s="322"/>
      <c r="AA627" s="322"/>
      <c r="AB627" s="322"/>
      <c r="AC627" s="322"/>
    </row>
    <row r="628" spans="1:29" ht="12" customHeight="1" x14ac:dyDescent="0.25">
      <c r="A628" s="322"/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322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</row>
    <row r="629" spans="1:29" ht="12" customHeight="1" x14ac:dyDescent="0.25">
      <c r="A629" s="322"/>
      <c r="B629" s="322"/>
      <c r="C629" s="322"/>
      <c r="D629" s="322"/>
      <c r="E629" s="322"/>
      <c r="F629" s="322"/>
      <c r="G629" s="322"/>
      <c r="H629" s="322"/>
      <c r="I629" s="322"/>
      <c r="J629" s="322"/>
      <c r="K629" s="322"/>
      <c r="L629" s="322"/>
      <c r="M629" s="322"/>
      <c r="N629" s="322"/>
      <c r="O629" s="322"/>
      <c r="P629" s="322"/>
      <c r="Q629" s="322"/>
      <c r="R629" s="322"/>
      <c r="S629" s="322"/>
      <c r="T629" s="322"/>
      <c r="U629" s="322"/>
      <c r="V629" s="322"/>
      <c r="W629" s="322"/>
      <c r="X629" s="322"/>
      <c r="Y629" s="322"/>
      <c r="Z629" s="322"/>
      <c r="AA629" s="322"/>
      <c r="AB629" s="322"/>
      <c r="AC629" s="322"/>
    </row>
    <row r="630" spans="1:29" ht="12" customHeight="1" x14ac:dyDescent="0.25">
      <c r="A630" s="322"/>
      <c r="B630" s="322"/>
      <c r="C630" s="322"/>
      <c r="D630" s="322"/>
      <c r="E630" s="322"/>
      <c r="F630" s="322"/>
      <c r="G630" s="322"/>
      <c r="H630" s="322"/>
      <c r="I630" s="322"/>
      <c r="J630" s="322"/>
      <c r="K630" s="322"/>
      <c r="L630" s="322"/>
      <c r="M630" s="322"/>
      <c r="N630" s="322"/>
      <c r="O630" s="322"/>
      <c r="P630" s="322"/>
      <c r="Q630" s="322"/>
      <c r="R630" s="322"/>
      <c r="S630" s="322"/>
      <c r="T630" s="322"/>
      <c r="U630" s="322"/>
      <c r="V630" s="322"/>
      <c r="W630" s="322"/>
      <c r="X630" s="322"/>
      <c r="Y630" s="322"/>
      <c r="Z630" s="322"/>
      <c r="AA630" s="322"/>
      <c r="AB630" s="322"/>
      <c r="AC630" s="322"/>
    </row>
    <row r="631" spans="1:29" ht="12" customHeight="1" x14ac:dyDescent="0.25">
      <c r="A631" s="322"/>
      <c r="B631" s="322"/>
      <c r="C631" s="322"/>
      <c r="D631" s="322"/>
      <c r="E631" s="322"/>
      <c r="F631" s="322"/>
      <c r="G631" s="322"/>
      <c r="H631" s="322"/>
      <c r="I631" s="322"/>
      <c r="J631" s="322"/>
      <c r="K631" s="322"/>
      <c r="L631" s="322"/>
      <c r="M631" s="322"/>
      <c r="N631" s="322"/>
      <c r="O631" s="322"/>
      <c r="P631" s="322"/>
      <c r="Q631" s="322"/>
      <c r="R631" s="322"/>
      <c r="S631" s="322"/>
      <c r="T631" s="322"/>
      <c r="U631" s="322"/>
      <c r="V631" s="322"/>
      <c r="W631" s="322"/>
      <c r="X631" s="322"/>
      <c r="Y631" s="322"/>
      <c r="Z631" s="322"/>
      <c r="AA631" s="322"/>
      <c r="AB631" s="322"/>
      <c r="AC631" s="322"/>
    </row>
    <row r="632" spans="1:29" ht="12" customHeight="1" x14ac:dyDescent="0.25">
      <c r="A632" s="322"/>
      <c r="B632" s="322"/>
      <c r="C632" s="322"/>
      <c r="D632" s="322"/>
      <c r="E632" s="322"/>
      <c r="F632" s="322"/>
      <c r="G632" s="322"/>
      <c r="H632" s="322"/>
      <c r="I632" s="322"/>
      <c r="J632" s="322"/>
      <c r="K632" s="322"/>
      <c r="L632" s="322"/>
      <c r="M632" s="322"/>
      <c r="N632" s="322"/>
      <c r="O632" s="322"/>
      <c r="P632" s="322"/>
      <c r="Q632" s="322"/>
      <c r="R632" s="322"/>
      <c r="S632" s="322"/>
      <c r="T632" s="322"/>
      <c r="U632" s="322"/>
      <c r="V632" s="322"/>
      <c r="W632" s="322"/>
      <c r="X632" s="322"/>
      <c r="Y632" s="322"/>
      <c r="Z632" s="322"/>
      <c r="AA632" s="322"/>
      <c r="AB632" s="322"/>
      <c r="AC632" s="322"/>
    </row>
    <row r="633" spans="1:29" ht="12" customHeight="1" x14ac:dyDescent="0.25">
      <c r="A633" s="322"/>
      <c r="B633" s="322"/>
      <c r="C633" s="322"/>
      <c r="D633" s="322"/>
      <c r="E633" s="322"/>
      <c r="F633" s="322"/>
      <c r="G633" s="322"/>
      <c r="H633" s="322"/>
      <c r="I633" s="322"/>
      <c r="J633" s="322"/>
      <c r="K633" s="322"/>
      <c r="L633" s="322"/>
      <c r="M633" s="322"/>
      <c r="N633" s="322"/>
      <c r="O633" s="322"/>
      <c r="P633" s="322"/>
      <c r="Q633" s="322"/>
      <c r="R633" s="322"/>
      <c r="S633" s="322"/>
      <c r="T633" s="322"/>
      <c r="U633" s="322"/>
      <c r="V633" s="322"/>
      <c r="W633" s="322"/>
      <c r="X633" s="322"/>
      <c r="Y633" s="322"/>
      <c r="Z633" s="322"/>
      <c r="AA633" s="322"/>
      <c r="AB633" s="322"/>
      <c r="AC633" s="322"/>
    </row>
    <row r="634" spans="1:29" ht="12" customHeight="1" x14ac:dyDescent="0.25">
      <c r="A634" s="322"/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322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</row>
    <row r="635" spans="1:29" ht="12" customHeight="1" x14ac:dyDescent="0.25">
      <c r="A635" s="322"/>
      <c r="B635" s="322"/>
      <c r="C635" s="322"/>
      <c r="D635" s="322"/>
      <c r="E635" s="322"/>
      <c r="F635" s="322"/>
      <c r="G635" s="322"/>
      <c r="H635" s="322"/>
      <c r="I635" s="322"/>
      <c r="J635" s="322"/>
      <c r="K635" s="322"/>
      <c r="L635" s="322"/>
      <c r="M635" s="322"/>
      <c r="N635" s="322"/>
      <c r="O635" s="322"/>
      <c r="P635" s="322"/>
      <c r="Q635" s="322"/>
      <c r="R635" s="322"/>
      <c r="S635" s="322"/>
      <c r="T635" s="322"/>
      <c r="U635" s="322"/>
      <c r="V635" s="322"/>
      <c r="W635" s="322"/>
      <c r="X635" s="322"/>
      <c r="Y635" s="322"/>
      <c r="Z635" s="322"/>
      <c r="AA635" s="322"/>
      <c r="AB635" s="322"/>
      <c r="AC635" s="322"/>
    </row>
    <row r="636" spans="1:29" ht="12" customHeight="1" x14ac:dyDescent="0.25">
      <c r="A636" s="322"/>
      <c r="B636" s="322"/>
      <c r="C636" s="322"/>
      <c r="D636" s="322"/>
      <c r="E636" s="322"/>
      <c r="F636" s="322"/>
      <c r="G636" s="322"/>
      <c r="H636" s="322"/>
      <c r="I636" s="322"/>
      <c r="J636" s="322"/>
      <c r="K636" s="322"/>
      <c r="L636" s="322"/>
      <c r="M636" s="322"/>
      <c r="N636" s="322"/>
      <c r="O636" s="322"/>
      <c r="P636" s="322"/>
      <c r="Q636" s="322"/>
      <c r="R636" s="322"/>
      <c r="S636" s="322"/>
      <c r="T636" s="322"/>
      <c r="U636" s="322"/>
      <c r="V636" s="322"/>
      <c r="W636" s="322"/>
      <c r="X636" s="322"/>
      <c r="Y636" s="322"/>
      <c r="Z636" s="322"/>
      <c r="AA636" s="322"/>
      <c r="AB636" s="322"/>
      <c r="AC636" s="322"/>
    </row>
    <row r="637" spans="1:29" ht="12" customHeight="1" x14ac:dyDescent="0.25">
      <c r="A637" s="322"/>
      <c r="B637" s="322"/>
      <c r="C637" s="322"/>
      <c r="D637" s="322"/>
      <c r="E637" s="322"/>
      <c r="F637" s="322"/>
      <c r="G637" s="322"/>
      <c r="H637" s="322"/>
      <c r="I637" s="322"/>
      <c r="J637" s="322"/>
      <c r="K637" s="322"/>
      <c r="L637" s="322"/>
      <c r="M637" s="322"/>
      <c r="N637" s="322"/>
      <c r="O637" s="322"/>
      <c r="P637" s="322"/>
      <c r="Q637" s="322"/>
      <c r="R637" s="322"/>
      <c r="S637" s="322"/>
      <c r="T637" s="322"/>
      <c r="U637" s="322"/>
      <c r="V637" s="322"/>
      <c r="W637" s="322"/>
      <c r="X637" s="322"/>
      <c r="Y637" s="322"/>
      <c r="Z637" s="322"/>
      <c r="AA637" s="322"/>
      <c r="AB637" s="322"/>
      <c r="AC637" s="322"/>
    </row>
    <row r="638" spans="1:29" ht="12" customHeight="1" x14ac:dyDescent="0.25">
      <c r="A638" s="322"/>
      <c r="B638" s="322"/>
      <c r="C638" s="322"/>
      <c r="D638" s="322"/>
      <c r="E638" s="322"/>
      <c r="F638" s="322"/>
      <c r="G638" s="322"/>
      <c r="H638" s="322"/>
      <c r="I638" s="322"/>
      <c r="J638" s="322"/>
      <c r="K638" s="322"/>
      <c r="L638" s="322"/>
      <c r="M638" s="322"/>
      <c r="N638" s="322"/>
      <c r="O638" s="322"/>
      <c r="P638" s="322"/>
      <c r="Q638" s="322"/>
      <c r="R638" s="322"/>
      <c r="S638" s="322"/>
      <c r="T638" s="322"/>
      <c r="U638" s="322"/>
      <c r="V638" s="322"/>
      <c r="W638" s="322"/>
      <c r="X638" s="322"/>
      <c r="Y638" s="322"/>
      <c r="Z638" s="322"/>
      <c r="AA638" s="322"/>
      <c r="AB638" s="322"/>
      <c r="AC638" s="322"/>
    </row>
    <row r="639" spans="1:29" ht="12" customHeight="1" x14ac:dyDescent="0.25">
      <c r="A639" s="322"/>
      <c r="B639" s="322"/>
      <c r="C639" s="322"/>
      <c r="D639" s="322"/>
      <c r="E639" s="322"/>
      <c r="F639" s="322"/>
      <c r="G639" s="322"/>
      <c r="H639" s="322"/>
      <c r="I639" s="322"/>
      <c r="J639" s="322"/>
      <c r="K639" s="322"/>
      <c r="L639" s="322"/>
      <c r="M639" s="322"/>
      <c r="N639" s="322"/>
      <c r="O639" s="322"/>
      <c r="P639" s="322"/>
      <c r="Q639" s="322"/>
      <c r="R639" s="322"/>
      <c r="S639" s="322"/>
      <c r="T639" s="322"/>
      <c r="U639" s="322"/>
      <c r="V639" s="322"/>
      <c r="W639" s="322"/>
      <c r="X639" s="322"/>
      <c r="Y639" s="322"/>
      <c r="Z639" s="322"/>
      <c r="AA639" s="322"/>
      <c r="AB639" s="322"/>
      <c r="AC639" s="322"/>
    </row>
    <row r="640" spans="1:29" ht="12" customHeight="1" x14ac:dyDescent="0.25">
      <c r="A640" s="322"/>
      <c r="B640" s="322"/>
      <c r="C640" s="322"/>
      <c r="D640" s="322"/>
      <c r="E640" s="322"/>
      <c r="F640" s="322"/>
      <c r="G640" s="322"/>
      <c r="H640" s="322"/>
      <c r="I640" s="322"/>
      <c r="J640" s="322"/>
      <c r="K640" s="322"/>
      <c r="L640" s="322"/>
      <c r="M640" s="322"/>
      <c r="N640" s="322"/>
      <c r="O640" s="322"/>
      <c r="P640" s="322"/>
      <c r="Q640" s="322"/>
      <c r="R640" s="322"/>
      <c r="S640" s="322"/>
      <c r="T640" s="322"/>
      <c r="U640" s="322"/>
      <c r="V640" s="322"/>
      <c r="W640" s="322"/>
      <c r="X640" s="322"/>
      <c r="Y640" s="322"/>
      <c r="Z640" s="322"/>
      <c r="AA640" s="322"/>
      <c r="AB640" s="322"/>
      <c r="AC640" s="322"/>
    </row>
    <row r="641" spans="1:29" ht="12" customHeight="1" x14ac:dyDescent="0.25">
      <c r="A641" s="322"/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322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</row>
    <row r="642" spans="1:29" ht="12" customHeight="1" x14ac:dyDescent="0.25">
      <c r="A642" s="322"/>
      <c r="B642" s="322"/>
      <c r="C642" s="322"/>
      <c r="D642" s="322"/>
      <c r="E642" s="322"/>
      <c r="F642" s="322"/>
      <c r="G642" s="322"/>
      <c r="H642" s="322"/>
      <c r="I642" s="322"/>
      <c r="J642" s="322"/>
      <c r="K642" s="322"/>
      <c r="L642" s="322"/>
      <c r="M642" s="322"/>
      <c r="N642" s="322"/>
      <c r="O642" s="322"/>
      <c r="P642" s="322"/>
      <c r="Q642" s="322"/>
      <c r="R642" s="322"/>
      <c r="S642" s="322"/>
      <c r="T642" s="322"/>
      <c r="U642" s="322"/>
      <c r="V642" s="322"/>
      <c r="W642" s="322"/>
      <c r="X642" s="322"/>
      <c r="Y642" s="322"/>
      <c r="Z642" s="322"/>
      <c r="AA642" s="322"/>
      <c r="AB642" s="322"/>
      <c r="AC642" s="322"/>
    </row>
    <row r="643" spans="1:29" ht="12" customHeight="1" x14ac:dyDescent="0.25">
      <c r="A643" s="322"/>
      <c r="B643" s="322"/>
      <c r="C643" s="322"/>
      <c r="D643" s="322"/>
      <c r="E643" s="322"/>
      <c r="F643" s="322"/>
      <c r="G643" s="322"/>
      <c r="H643" s="322"/>
      <c r="I643" s="322"/>
      <c r="J643" s="322"/>
      <c r="K643" s="322"/>
      <c r="L643" s="322"/>
      <c r="M643" s="322"/>
      <c r="N643" s="322"/>
      <c r="O643" s="322"/>
      <c r="P643" s="322"/>
      <c r="Q643" s="322"/>
      <c r="R643" s="322"/>
      <c r="S643" s="322"/>
      <c r="T643" s="322"/>
      <c r="U643" s="322"/>
      <c r="V643" s="322"/>
      <c r="W643" s="322"/>
      <c r="X643" s="322"/>
      <c r="Y643" s="322"/>
      <c r="Z643" s="322"/>
      <c r="AA643" s="322"/>
      <c r="AB643" s="322"/>
      <c r="AC643" s="322"/>
    </row>
    <row r="644" spans="1:29" ht="12" customHeight="1" x14ac:dyDescent="0.25">
      <c r="A644" s="322"/>
      <c r="B644" s="322"/>
      <c r="C644" s="322"/>
      <c r="D644" s="322"/>
      <c r="E644" s="322"/>
      <c r="F644" s="322"/>
      <c r="G644" s="322"/>
      <c r="H644" s="322"/>
      <c r="I644" s="322"/>
      <c r="J644" s="322"/>
      <c r="K644" s="322"/>
      <c r="L644" s="322"/>
      <c r="M644" s="322"/>
      <c r="N644" s="322"/>
      <c r="O644" s="322"/>
      <c r="P644" s="322"/>
      <c r="Q644" s="322"/>
      <c r="R644" s="322"/>
      <c r="S644" s="322"/>
      <c r="T644" s="322"/>
      <c r="U644" s="322"/>
      <c r="V644" s="322"/>
      <c r="W644" s="322"/>
      <c r="X644" s="322"/>
      <c r="Y644" s="322"/>
      <c r="Z644" s="322"/>
      <c r="AA644" s="322"/>
      <c r="AB644" s="322"/>
      <c r="AC644" s="322"/>
    </row>
    <row r="645" spans="1:29" ht="12" customHeight="1" x14ac:dyDescent="0.25">
      <c r="A645" s="322"/>
      <c r="B645" s="322"/>
      <c r="C645" s="322"/>
      <c r="D645" s="322"/>
      <c r="E645" s="322"/>
      <c r="F645" s="322"/>
      <c r="G645" s="322"/>
      <c r="H645" s="322"/>
      <c r="I645" s="322"/>
      <c r="J645" s="322"/>
      <c r="K645" s="322"/>
      <c r="L645" s="322"/>
      <c r="M645" s="322"/>
      <c r="N645" s="322"/>
      <c r="O645" s="322"/>
      <c r="P645" s="322"/>
      <c r="Q645" s="322"/>
      <c r="R645" s="322"/>
      <c r="S645" s="322"/>
      <c r="T645" s="322"/>
      <c r="U645" s="322"/>
      <c r="V645" s="322"/>
      <c r="W645" s="322"/>
      <c r="X645" s="322"/>
      <c r="Y645" s="322"/>
      <c r="Z645" s="322"/>
      <c r="AA645" s="322"/>
      <c r="AB645" s="322"/>
      <c r="AC645" s="322"/>
    </row>
    <row r="646" spans="1:29" ht="12" customHeight="1" x14ac:dyDescent="0.25">
      <c r="A646" s="322"/>
      <c r="B646" s="322"/>
      <c r="C646" s="322"/>
      <c r="D646" s="322"/>
      <c r="E646" s="322"/>
      <c r="F646" s="322"/>
      <c r="G646" s="322"/>
      <c r="H646" s="322"/>
      <c r="I646" s="322"/>
      <c r="J646" s="322"/>
      <c r="K646" s="322"/>
      <c r="L646" s="322"/>
      <c r="M646" s="322"/>
      <c r="N646" s="322"/>
      <c r="O646" s="322"/>
      <c r="P646" s="322"/>
      <c r="Q646" s="322"/>
      <c r="R646" s="322"/>
      <c r="S646" s="322"/>
      <c r="T646" s="322"/>
      <c r="U646" s="322"/>
      <c r="V646" s="322"/>
      <c r="W646" s="322"/>
      <c r="X646" s="322"/>
      <c r="Y646" s="322"/>
      <c r="Z646" s="322"/>
      <c r="AA646" s="322"/>
      <c r="AB646" s="322"/>
      <c r="AC646" s="322"/>
    </row>
    <row r="647" spans="1:29" ht="12" customHeight="1" x14ac:dyDescent="0.25">
      <c r="A647" s="322"/>
      <c r="B647" s="322"/>
      <c r="C647" s="322"/>
      <c r="D647" s="322"/>
      <c r="E647" s="322"/>
      <c r="F647" s="322"/>
      <c r="G647" s="322"/>
      <c r="H647" s="322"/>
      <c r="I647" s="322"/>
      <c r="J647" s="322"/>
      <c r="K647" s="322"/>
      <c r="L647" s="322"/>
      <c r="M647" s="322"/>
      <c r="N647" s="322"/>
      <c r="O647" s="322"/>
      <c r="P647" s="322"/>
      <c r="Q647" s="322"/>
      <c r="R647" s="322"/>
      <c r="S647" s="322"/>
      <c r="T647" s="322"/>
      <c r="U647" s="322"/>
      <c r="V647" s="322"/>
      <c r="W647" s="322"/>
      <c r="X647" s="322"/>
      <c r="Y647" s="322"/>
      <c r="Z647" s="322"/>
      <c r="AA647" s="322"/>
      <c r="AB647" s="322"/>
      <c r="AC647" s="322"/>
    </row>
    <row r="648" spans="1:29" ht="12" customHeight="1" x14ac:dyDescent="0.25">
      <c r="A648" s="322"/>
      <c r="B648" s="322"/>
      <c r="C648" s="322"/>
      <c r="D648" s="322"/>
      <c r="E648" s="322"/>
      <c r="F648" s="322"/>
      <c r="G648" s="322"/>
      <c r="H648" s="322"/>
      <c r="I648" s="322"/>
      <c r="J648" s="322"/>
      <c r="K648" s="322"/>
      <c r="L648" s="322"/>
      <c r="M648" s="322"/>
      <c r="N648" s="322"/>
      <c r="O648" s="322"/>
      <c r="P648" s="322"/>
      <c r="Q648" s="322"/>
      <c r="R648" s="322"/>
      <c r="S648" s="322"/>
      <c r="T648" s="322"/>
      <c r="U648" s="322"/>
      <c r="V648" s="322"/>
      <c r="W648" s="322"/>
      <c r="X648" s="322"/>
      <c r="Y648" s="322"/>
      <c r="Z648" s="322"/>
      <c r="AA648" s="322"/>
      <c r="AB648" s="322"/>
      <c r="AC648" s="322"/>
    </row>
    <row r="649" spans="1:29" ht="12" customHeight="1" x14ac:dyDescent="0.25">
      <c r="A649" s="322"/>
      <c r="B649" s="322"/>
      <c r="C649" s="322"/>
      <c r="D649" s="322"/>
      <c r="E649" s="322"/>
      <c r="F649" s="322"/>
      <c r="G649" s="322"/>
      <c r="H649" s="322"/>
      <c r="I649" s="322"/>
      <c r="J649" s="322"/>
      <c r="K649" s="322"/>
      <c r="L649" s="322"/>
      <c r="M649" s="322"/>
      <c r="N649" s="322"/>
      <c r="O649" s="322"/>
      <c r="P649" s="322"/>
      <c r="Q649" s="322"/>
      <c r="R649" s="322"/>
      <c r="S649" s="322"/>
      <c r="T649" s="322"/>
      <c r="U649" s="322"/>
      <c r="V649" s="322"/>
      <c r="W649" s="322"/>
      <c r="X649" s="322"/>
      <c r="Y649" s="322"/>
      <c r="Z649" s="322"/>
      <c r="AA649" s="322"/>
      <c r="AB649" s="322"/>
      <c r="AC649" s="322"/>
    </row>
    <row r="650" spans="1:29" ht="12" customHeight="1" x14ac:dyDescent="0.25">
      <c r="A650" s="322"/>
      <c r="B650" s="322"/>
      <c r="C650" s="322"/>
      <c r="D650" s="322"/>
      <c r="E650" s="322"/>
      <c r="F650" s="322"/>
      <c r="G650" s="322"/>
      <c r="H650" s="322"/>
      <c r="I650" s="322"/>
      <c r="J650" s="322"/>
      <c r="K650" s="322"/>
      <c r="L650" s="322"/>
      <c r="M650" s="322"/>
      <c r="N650" s="322"/>
      <c r="O650" s="322"/>
      <c r="P650" s="322"/>
      <c r="Q650" s="322"/>
      <c r="R650" s="322"/>
      <c r="S650" s="322"/>
      <c r="T650" s="322"/>
      <c r="U650" s="322"/>
      <c r="V650" s="322"/>
      <c r="W650" s="322"/>
      <c r="X650" s="322"/>
      <c r="Y650" s="322"/>
      <c r="Z650" s="322"/>
      <c r="AA650" s="322"/>
      <c r="AB650" s="322"/>
      <c r="AC650" s="322"/>
    </row>
    <row r="651" spans="1:29" ht="12" customHeight="1" x14ac:dyDescent="0.25">
      <c r="A651" s="322"/>
      <c r="B651" s="322"/>
      <c r="C651" s="322"/>
      <c r="D651" s="322"/>
      <c r="E651" s="322"/>
      <c r="F651" s="322"/>
      <c r="G651" s="322"/>
      <c r="H651" s="322"/>
      <c r="I651" s="322"/>
      <c r="J651" s="322"/>
      <c r="K651" s="322"/>
      <c r="L651" s="322"/>
      <c r="M651" s="322"/>
      <c r="N651" s="322"/>
      <c r="O651" s="322"/>
      <c r="P651" s="322"/>
      <c r="Q651" s="322"/>
      <c r="R651" s="322"/>
      <c r="S651" s="322"/>
      <c r="T651" s="322"/>
      <c r="U651" s="322"/>
      <c r="V651" s="322"/>
      <c r="W651" s="322"/>
      <c r="X651" s="322"/>
      <c r="Y651" s="322"/>
      <c r="Z651" s="322"/>
      <c r="AA651" s="322"/>
      <c r="AB651" s="322"/>
      <c r="AC651" s="322"/>
    </row>
    <row r="652" spans="1:29" ht="12" customHeight="1" x14ac:dyDescent="0.25">
      <c r="A652" s="322"/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</row>
    <row r="653" spans="1:29" ht="12" customHeight="1" x14ac:dyDescent="0.25">
      <c r="A653" s="322"/>
      <c r="B653" s="322"/>
      <c r="C653" s="322"/>
      <c r="D653" s="322"/>
      <c r="E653" s="322"/>
      <c r="F653" s="322"/>
      <c r="G653" s="322"/>
      <c r="H653" s="322"/>
      <c r="I653" s="322"/>
      <c r="J653" s="322"/>
      <c r="K653" s="322"/>
      <c r="L653" s="322"/>
      <c r="M653" s="322"/>
      <c r="N653" s="322"/>
      <c r="O653" s="322"/>
      <c r="P653" s="322"/>
      <c r="Q653" s="322"/>
      <c r="R653" s="322"/>
      <c r="S653" s="322"/>
      <c r="T653" s="322"/>
      <c r="U653" s="322"/>
      <c r="V653" s="322"/>
      <c r="W653" s="322"/>
      <c r="X653" s="322"/>
      <c r="Y653" s="322"/>
      <c r="Z653" s="322"/>
      <c r="AA653" s="322"/>
      <c r="AB653" s="322"/>
      <c r="AC653" s="322"/>
    </row>
    <row r="654" spans="1:29" ht="12" customHeight="1" x14ac:dyDescent="0.25">
      <c r="A654" s="322"/>
      <c r="B654" s="322"/>
      <c r="C654" s="322"/>
      <c r="D654" s="322"/>
      <c r="E654" s="322"/>
      <c r="F654" s="322"/>
      <c r="G654" s="322"/>
      <c r="H654" s="322"/>
      <c r="I654" s="322"/>
      <c r="J654" s="322"/>
      <c r="K654" s="322"/>
      <c r="L654" s="322"/>
      <c r="M654" s="322"/>
      <c r="N654" s="322"/>
      <c r="O654" s="322"/>
      <c r="P654" s="322"/>
      <c r="Q654" s="322"/>
      <c r="R654" s="322"/>
      <c r="S654" s="322"/>
      <c r="T654" s="322"/>
      <c r="U654" s="322"/>
      <c r="V654" s="322"/>
      <c r="W654" s="322"/>
      <c r="X654" s="322"/>
      <c r="Y654" s="322"/>
      <c r="Z654" s="322"/>
      <c r="AA654" s="322"/>
      <c r="AB654" s="322"/>
      <c r="AC654" s="322"/>
    </row>
    <row r="655" spans="1:29" ht="12" customHeight="1" x14ac:dyDescent="0.25">
      <c r="A655" s="322"/>
      <c r="B655" s="322"/>
      <c r="C655" s="322"/>
      <c r="D655" s="322"/>
      <c r="E655" s="322"/>
      <c r="F655" s="322"/>
      <c r="G655" s="322"/>
      <c r="H655" s="322"/>
      <c r="I655" s="322"/>
      <c r="J655" s="322"/>
      <c r="K655" s="322"/>
      <c r="L655" s="322"/>
      <c r="M655" s="322"/>
      <c r="N655" s="322"/>
      <c r="O655" s="322"/>
      <c r="P655" s="322"/>
      <c r="Q655" s="322"/>
      <c r="R655" s="322"/>
      <c r="S655" s="322"/>
      <c r="T655" s="322"/>
      <c r="U655" s="322"/>
      <c r="V655" s="322"/>
      <c r="W655" s="322"/>
      <c r="X655" s="322"/>
      <c r="Y655" s="322"/>
      <c r="Z655" s="322"/>
      <c r="AA655" s="322"/>
      <c r="AB655" s="322"/>
      <c r="AC655" s="322"/>
    </row>
    <row r="656" spans="1:29" ht="12" customHeight="1" x14ac:dyDescent="0.25">
      <c r="A656" s="322"/>
      <c r="B656" s="322"/>
      <c r="C656" s="322"/>
      <c r="D656" s="322"/>
      <c r="E656" s="322"/>
      <c r="F656" s="322"/>
      <c r="G656" s="322"/>
      <c r="H656" s="322"/>
      <c r="I656" s="322"/>
      <c r="J656" s="322"/>
      <c r="K656" s="322"/>
      <c r="L656" s="322"/>
      <c r="M656" s="322"/>
      <c r="N656" s="322"/>
      <c r="O656" s="322"/>
      <c r="P656" s="322"/>
      <c r="Q656" s="322"/>
      <c r="R656" s="322"/>
      <c r="S656" s="322"/>
      <c r="T656" s="322"/>
      <c r="U656" s="322"/>
      <c r="V656" s="322"/>
      <c r="W656" s="322"/>
      <c r="X656" s="322"/>
      <c r="Y656" s="322"/>
      <c r="Z656" s="322"/>
      <c r="AA656" s="322"/>
      <c r="AB656" s="322"/>
      <c r="AC656" s="322"/>
    </row>
    <row r="657" spans="1:29" ht="12" customHeight="1" x14ac:dyDescent="0.25">
      <c r="A657" s="322"/>
      <c r="B657" s="322"/>
      <c r="C657" s="322"/>
      <c r="D657" s="322"/>
      <c r="E657" s="322"/>
      <c r="F657" s="322"/>
      <c r="G657" s="322"/>
      <c r="H657" s="322"/>
      <c r="I657" s="322"/>
      <c r="J657" s="322"/>
      <c r="K657" s="322"/>
      <c r="L657" s="322"/>
      <c r="M657" s="322"/>
      <c r="N657" s="322"/>
      <c r="O657" s="322"/>
      <c r="P657" s="322"/>
      <c r="Q657" s="322"/>
      <c r="R657" s="322"/>
      <c r="S657" s="322"/>
      <c r="T657" s="322"/>
      <c r="U657" s="322"/>
      <c r="V657" s="322"/>
      <c r="W657" s="322"/>
      <c r="X657" s="322"/>
      <c r="Y657" s="322"/>
      <c r="Z657" s="322"/>
      <c r="AA657" s="322"/>
      <c r="AB657" s="322"/>
      <c r="AC657" s="322"/>
    </row>
    <row r="658" spans="1:29" ht="12" customHeight="1" x14ac:dyDescent="0.25">
      <c r="A658" s="322"/>
      <c r="B658" s="322"/>
      <c r="C658" s="322"/>
      <c r="D658" s="322"/>
      <c r="E658" s="322"/>
      <c r="F658" s="322"/>
      <c r="G658" s="322"/>
      <c r="H658" s="322"/>
      <c r="I658" s="322"/>
      <c r="J658" s="322"/>
      <c r="K658" s="322"/>
      <c r="L658" s="322"/>
      <c r="M658" s="322"/>
      <c r="N658" s="322"/>
      <c r="O658" s="322"/>
      <c r="P658" s="322"/>
      <c r="Q658" s="322"/>
      <c r="R658" s="322"/>
      <c r="S658" s="322"/>
      <c r="T658" s="322"/>
      <c r="U658" s="322"/>
      <c r="V658" s="322"/>
      <c r="W658" s="322"/>
      <c r="X658" s="322"/>
      <c r="Y658" s="322"/>
      <c r="Z658" s="322"/>
      <c r="AA658" s="322"/>
      <c r="AB658" s="322"/>
      <c r="AC658" s="322"/>
    </row>
    <row r="659" spans="1:29" ht="12" customHeight="1" x14ac:dyDescent="0.25">
      <c r="A659" s="322"/>
      <c r="B659" s="322"/>
      <c r="C659" s="322"/>
      <c r="D659" s="322"/>
      <c r="E659" s="322"/>
      <c r="F659" s="322"/>
      <c r="G659" s="322"/>
      <c r="H659" s="322"/>
      <c r="I659" s="322"/>
      <c r="J659" s="322"/>
      <c r="K659" s="322"/>
      <c r="L659" s="322"/>
      <c r="M659" s="322"/>
      <c r="N659" s="322"/>
      <c r="O659" s="322"/>
      <c r="P659" s="322"/>
      <c r="Q659" s="322"/>
      <c r="R659" s="322"/>
      <c r="S659" s="322"/>
      <c r="T659" s="322"/>
      <c r="U659" s="322"/>
      <c r="V659" s="322"/>
      <c r="W659" s="322"/>
      <c r="X659" s="322"/>
      <c r="Y659" s="322"/>
      <c r="Z659" s="322"/>
      <c r="AA659" s="322"/>
      <c r="AB659" s="322"/>
      <c r="AC659" s="322"/>
    </row>
    <row r="660" spans="1:29" ht="12" customHeight="1" x14ac:dyDescent="0.25">
      <c r="A660" s="322"/>
      <c r="B660" s="322"/>
      <c r="C660" s="322"/>
      <c r="D660" s="322"/>
      <c r="E660" s="322"/>
      <c r="F660" s="322"/>
      <c r="G660" s="322"/>
      <c r="H660" s="322"/>
      <c r="I660" s="322"/>
      <c r="J660" s="322"/>
      <c r="K660" s="322"/>
      <c r="L660" s="322"/>
      <c r="M660" s="322"/>
      <c r="N660" s="322"/>
      <c r="O660" s="322"/>
      <c r="P660" s="322"/>
      <c r="Q660" s="322"/>
      <c r="R660" s="322"/>
      <c r="S660" s="322"/>
      <c r="T660" s="322"/>
      <c r="U660" s="322"/>
      <c r="V660" s="322"/>
      <c r="W660" s="322"/>
      <c r="X660" s="322"/>
      <c r="Y660" s="322"/>
      <c r="Z660" s="322"/>
      <c r="AA660" s="322"/>
      <c r="AB660" s="322"/>
      <c r="AC660" s="322"/>
    </row>
    <row r="661" spans="1:29" ht="12" customHeight="1" x14ac:dyDescent="0.25">
      <c r="A661" s="322"/>
      <c r="B661" s="322"/>
      <c r="C661" s="322"/>
      <c r="D661" s="322"/>
      <c r="E661" s="322"/>
      <c r="F661" s="322"/>
      <c r="G661" s="322"/>
      <c r="H661" s="322"/>
      <c r="I661" s="322"/>
      <c r="J661" s="322"/>
      <c r="K661" s="322"/>
      <c r="L661" s="322"/>
      <c r="M661" s="322"/>
      <c r="N661" s="322"/>
      <c r="O661" s="322"/>
      <c r="P661" s="322"/>
      <c r="Q661" s="322"/>
      <c r="R661" s="322"/>
      <c r="S661" s="322"/>
      <c r="T661" s="322"/>
      <c r="U661" s="322"/>
      <c r="V661" s="322"/>
      <c r="W661" s="322"/>
      <c r="X661" s="322"/>
      <c r="Y661" s="322"/>
      <c r="Z661" s="322"/>
      <c r="AA661" s="322"/>
      <c r="AB661" s="322"/>
      <c r="AC661" s="322"/>
    </row>
    <row r="662" spans="1:29" ht="12" customHeight="1" x14ac:dyDescent="0.25">
      <c r="A662" s="322"/>
      <c r="B662" s="322"/>
      <c r="C662" s="322"/>
      <c r="D662" s="322"/>
      <c r="E662" s="322"/>
      <c r="F662" s="322"/>
      <c r="G662" s="322"/>
      <c r="H662" s="322"/>
      <c r="I662" s="322"/>
      <c r="J662" s="322"/>
      <c r="K662" s="322"/>
      <c r="L662" s="322"/>
      <c r="M662" s="322"/>
      <c r="N662" s="322"/>
      <c r="O662" s="322"/>
      <c r="P662" s="322"/>
      <c r="Q662" s="322"/>
      <c r="R662" s="322"/>
      <c r="S662" s="322"/>
      <c r="T662" s="322"/>
      <c r="U662" s="322"/>
      <c r="V662" s="322"/>
      <c r="W662" s="322"/>
      <c r="X662" s="322"/>
      <c r="Y662" s="322"/>
      <c r="Z662" s="322"/>
      <c r="AA662" s="322"/>
      <c r="AB662" s="322"/>
      <c r="AC662" s="322"/>
    </row>
    <row r="663" spans="1:29" ht="12" customHeight="1" x14ac:dyDescent="0.25">
      <c r="A663" s="322"/>
      <c r="B663" s="322"/>
      <c r="C663" s="322"/>
      <c r="D663" s="322"/>
      <c r="E663" s="322"/>
      <c r="F663" s="322"/>
      <c r="G663" s="322"/>
      <c r="H663" s="322"/>
      <c r="I663" s="322"/>
      <c r="J663" s="322"/>
      <c r="K663" s="322"/>
      <c r="L663" s="322"/>
      <c r="M663" s="322"/>
      <c r="N663" s="322"/>
      <c r="O663" s="322"/>
      <c r="P663" s="322"/>
      <c r="Q663" s="322"/>
      <c r="R663" s="322"/>
      <c r="S663" s="322"/>
      <c r="T663" s="322"/>
      <c r="U663" s="322"/>
      <c r="V663" s="322"/>
      <c r="W663" s="322"/>
      <c r="X663" s="322"/>
      <c r="Y663" s="322"/>
      <c r="Z663" s="322"/>
      <c r="AA663" s="322"/>
      <c r="AB663" s="322"/>
      <c r="AC663" s="322"/>
    </row>
    <row r="664" spans="1:29" ht="12" customHeight="1" x14ac:dyDescent="0.25">
      <c r="A664" s="322"/>
      <c r="B664" s="322"/>
      <c r="C664" s="322"/>
      <c r="D664" s="322"/>
      <c r="E664" s="322"/>
      <c r="F664" s="322"/>
      <c r="G664" s="322"/>
      <c r="H664" s="322"/>
      <c r="I664" s="322"/>
      <c r="J664" s="322"/>
      <c r="K664" s="322"/>
      <c r="L664" s="322"/>
      <c r="M664" s="322"/>
      <c r="N664" s="322"/>
      <c r="O664" s="322"/>
      <c r="P664" s="322"/>
      <c r="Q664" s="322"/>
      <c r="R664" s="322"/>
      <c r="S664" s="322"/>
      <c r="T664" s="322"/>
      <c r="U664" s="322"/>
      <c r="V664" s="322"/>
      <c r="W664" s="322"/>
      <c r="X664" s="322"/>
      <c r="Y664" s="322"/>
      <c r="Z664" s="322"/>
      <c r="AA664" s="322"/>
      <c r="AB664" s="322"/>
      <c r="AC664" s="322"/>
    </row>
    <row r="665" spans="1:29" ht="12" customHeight="1" x14ac:dyDescent="0.25">
      <c r="A665" s="322"/>
      <c r="B665" s="322"/>
      <c r="C665" s="322"/>
      <c r="D665" s="322"/>
      <c r="E665" s="322"/>
      <c r="F665" s="322"/>
      <c r="G665" s="322"/>
      <c r="H665" s="322"/>
      <c r="I665" s="322"/>
      <c r="J665" s="322"/>
      <c r="K665" s="322"/>
      <c r="L665" s="322"/>
      <c r="M665" s="322"/>
      <c r="N665" s="322"/>
      <c r="O665" s="322"/>
      <c r="P665" s="322"/>
      <c r="Q665" s="322"/>
      <c r="R665" s="322"/>
      <c r="S665" s="322"/>
      <c r="T665" s="322"/>
      <c r="U665" s="322"/>
      <c r="V665" s="322"/>
      <c r="W665" s="322"/>
      <c r="X665" s="322"/>
      <c r="Y665" s="322"/>
      <c r="Z665" s="322"/>
      <c r="AA665" s="322"/>
      <c r="AB665" s="322"/>
      <c r="AC665" s="322"/>
    </row>
    <row r="666" spans="1:29" ht="12" customHeight="1" x14ac:dyDescent="0.25">
      <c r="A666" s="322"/>
      <c r="B666" s="322"/>
      <c r="C666" s="322"/>
      <c r="D666" s="322"/>
      <c r="E666" s="322"/>
      <c r="F666" s="322"/>
      <c r="G666" s="322"/>
      <c r="H666" s="322"/>
      <c r="I666" s="322"/>
      <c r="J666" s="322"/>
      <c r="K666" s="322"/>
      <c r="L666" s="322"/>
      <c r="M666" s="322"/>
      <c r="N666" s="322"/>
      <c r="O666" s="322"/>
      <c r="P666" s="322"/>
      <c r="Q666" s="322"/>
      <c r="R666" s="322"/>
      <c r="S666" s="322"/>
      <c r="T666" s="322"/>
      <c r="U666" s="322"/>
      <c r="V666" s="322"/>
      <c r="W666" s="322"/>
      <c r="X666" s="322"/>
      <c r="Y666" s="322"/>
      <c r="Z666" s="322"/>
      <c r="AA666" s="322"/>
      <c r="AB666" s="322"/>
      <c r="AC666" s="322"/>
    </row>
    <row r="667" spans="1:29" ht="12" customHeight="1" x14ac:dyDescent="0.25">
      <c r="A667" s="322"/>
      <c r="B667" s="322"/>
      <c r="C667" s="322"/>
      <c r="D667" s="322"/>
      <c r="E667" s="322"/>
      <c r="F667" s="322"/>
      <c r="G667" s="322"/>
      <c r="H667" s="322"/>
      <c r="I667" s="322"/>
      <c r="J667" s="322"/>
      <c r="K667" s="322"/>
      <c r="L667" s="322"/>
      <c r="M667" s="322"/>
      <c r="N667" s="322"/>
      <c r="O667" s="322"/>
      <c r="P667" s="322"/>
      <c r="Q667" s="322"/>
      <c r="R667" s="322"/>
      <c r="S667" s="322"/>
      <c r="T667" s="322"/>
      <c r="U667" s="322"/>
      <c r="V667" s="322"/>
      <c r="W667" s="322"/>
      <c r="X667" s="322"/>
      <c r="Y667" s="322"/>
      <c r="Z667" s="322"/>
      <c r="AA667" s="322"/>
      <c r="AB667" s="322"/>
      <c r="AC667" s="322"/>
    </row>
    <row r="668" spans="1:29" ht="12" customHeight="1" x14ac:dyDescent="0.25">
      <c r="A668" s="322"/>
      <c r="B668" s="322"/>
      <c r="C668" s="322"/>
      <c r="D668" s="322"/>
      <c r="E668" s="322"/>
      <c r="F668" s="322"/>
      <c r="G668" s="322"/>
      <c r="H668" s="322"/>
      <c r="I668" s="322"/>
      <c r="J668" s="322"/>
      <c r="K668" s="322"/>
      <c r="L668" s="322"/>
      <c r="M668" s="322"/>
      <c r="N668" s="322"/>
      <c r="O668" s="322"/>
      <c r="P668" s="322"/>
      <c r="Q668" s="322"/>
      <c r="R668" s="322"/>
      <c r="S668" s="322"/>
      <c r="T668" s="322"/>
      <c r="U668" s="322"/>
      <c r="V668" s="322"/>
      <c r="W668" s="322"/>
      <c r="X668" s="322"/>
      <c r="Y668" s="322"/>
      <c r="Z668" s="322"/>
      <c r="AA668" s="322"/>
      <c r="AB668" s="322"/>
      <c r="AC668" s="322"/>
    </row>
    <row r="669" spans="1:29" ht="12" customHeight="1" x14ac:dyDescent="0.25">
      <c r="A669" s="322"/>
      <c r="B669" s="322"/>
      <c r="C669" s="322"/>
      <c r="D669" s="322"/>
      <c r="E669" s="322"/>
      <c r="F669" s="322"/>
      <c r="G669" s="322"/>
      <c r="H669" s="322"/>
      <c r="I669" s="322"/>
      <c r="J669" s="322"/>
      <c r="K669" s="322"/>
      <c r="L669" s="322"/>
      <c r="M669" s="322"/>
      <c r="N669" s="322"/>
      <c r="O669" s="322"/>
      <c r="P669" s="322"/>
      <c r="Q669" s="322"/>
      <c r="R669" s="322"/>
      <c r="S669" s="322"/>
      <c r="T669" s="322"/>
      <c r="U669" s="322"/>
      <c r="V669" s="322"/>
      <c r="W669" s="322"/>
      <c r="X669" s="322"/>
      <c r="Y669" s="322"/>
      <c r="Z669" s="322"/>
      <c r="AA669" s="322"/>
      <c r="AB669" s="322"/>
      <c r="AC669" s="322"/>
    </row>
    <row r="670" spans="1:29" ht="12" customHeight="1" x14ac:dyDescent="0.25">
      <c r="A670" s="322"/>
      <c r="B670" s="322"/>
      <c r="C670" s="322"/>
      <c r="D670" s="322"/>
      <c r="E670" s="322"/>
      <c r="F670" s="322"/>
      <c r="G670" s="322"/>
      <c r="H670" s="322"/>
      <c r="I670" s="322"/>
      <c r="J670" s="322"/>
      <c r="K670" s="322"/>
      <c r="L670" s="322"/>
      <c r="M670" s="322"/>
      <c r="N670" s="322"/>
      <c r="O670" s="322"/>
      <c r="P670" s="322"/>
      <c r="Q670" s="322"/>
      <c r="R670" s="322"/>
      <c r="S670" s="322"/>
      <c r="T670" s="322"/>
      <c r="U670" s="322"/>
      <c r="V670" s="322"/>
      <c r="W670" s="322"/>
      <c r="X670" s="322"/>
      <c r="Y670" s="322"/>
      <c r="Z670" s="322"/>
      <c r="AA670" s="322"/>
      <c r="AB670" s="322"/>
      <c r="AC670" s="322"/>
    </row>
    <row r="671" spans="1:29" ht="12" customHeight="1" x14ac:dyDescent="0.25">
      <c r="A671" s="322"/>
      <c r="B671" s="322"/>
      <c r="C671" s="322"/>
      <c r="D671" s="322"/>
      <c r="E671" s="322"/>
      <c r="F671" s="322"/>
      <c r="G671" s="322"/>
      <c r="H671" s="322"/>
      <c r="I671" s="322"/>
      <c r="J671" s="322"/>
      <c r="K671" s="322"/>
      <c r="L671" s="322"/>
      <c r="M671" s="322"/>
      <c r="N671" s="322"/>
      <c r="O671" s="322"/>
      <c r="P671" s="322"/>
      <c r="Q671" s="322"/>
      <c r="R671" s="322"/>
      <c r="S671" s="322"/>
      <c r="T671" s="322"/>
      <c r="U671" s="322"/>
      <c r="V671" s="322"/>
      <c r="W671" s="322"/>
      <c r="X671" s="322"/>
      <c r="Y671" s="322"/>
      <c r="Z671" s="322"/>
      <c r="AA671" s="322"/>
      <c r="AB671" s="322"/>
      <c r="AC671" s="322"/>
    </row>
    <row r="672" spans="1:29" ht="12" customHeight="1" x14ac:dyDescent="0.25">
      <c r="A672" s="322"/>
      <c r="B672" s="322"/>
      <c r="C672" s="322"/>
      <c r="D672" s="322"/>
      <c r="E672" s="322"/>
      <c r="F672" s="322"/>
      <c r="G672" s="322"/>
      <c r="H672" s="322"/>
      <c r="I672" s="322"/>
      <c r="J672" s="322"/>
      <c r="K672" s="322"/>
      <c r="L672" s="322"/>
      <c r="M672" s="322"/>
      <c r="N672" s="322"/>
      <c r="O672" s="322"/>
      <c r="P672" s="322"/>
      <c r="Q672" s="322"/>
      <c r="R672" s="322"/>
      <c r="S672" s="322"/>
      <c r="T672" s="322"/>
      <c r="U672" s="322"/>
      <c r="V672" s="322"/>
      <c r="W672" s="322"/>
      <c r="X672" s="322"/>
      <c r="Y672" s="322"/>
      <c r="Z672" s="322"/>
      <c r="AA672" s="322"/>
      <c r="AB672" s="322"/>
      <c r="AC672" s="322"/>
    </row>
    <row r="673" spans="1:29" ht="12" customHeight="1" x14ac:dyDescent="0.25">
      <c r="A673" s="322"/>
      <c r="B673" s="322"/>
      <c r="C673" s="322"/>
      <c r="D673" s="322"/>
      <c r="E673" s="322"/>
      <c r="F673" s="322"/>
      <c r="G673" s="322"/>
      <c r="H673" s="322"/>
      <c r="I673" s="322"/>
      <c r="J673" s="322"/>
      <c r="K673" s="322"/>
      <c r="L673" s="322"/>
      <c r="M673" s="322"/>
      <c r="N673" s="322"/>
      <c r="O673" s="322"/>
      <c r="P673" s="322"/>
      <c r="Q673" s="322"/>
      <c r="R673" s="322"/>
      <c r="S673" s="322"/>
      <c r="T673" s="322"/>
      <c r="U673" s="322"/>
      <c r="V673" s="322"/>
      <c r="W673" s="322"/>
      <c r="X673" s="322"/>
      <c r="Y673" s="322"/>
      <c r="Z673" s="322"/>
      <c r="AA673" s="322"/>
      <c r="AB673" s="322"/>
      <c r="AC673" s="322"/>
    </row>
    <row r="674" spans="1:29" ht="12" customHeight="1" x14ac:dyDescent="0.25">
      <c r="A674" s="322"/>
      <c r="B674" s="322"/>
      <c r="C674" s="322"/>
      <c r="D674" s="322"/>
      <c r="E674" s="322"/>
      <c r="F674" s="322"/>
      <c r="G674" s="322"/>
      <c r="H674" s="322"/>
      <c r="I674" s="322"/>
      <c r="J674" s="322"/>
      <c r="K674" s="322"/>
      <c r="L674" s="322"/>
      <c r="M674" s="322"/>
      <c r="N674" s="322"/>
      <c r="O674" s="322"/>
      <c r="P674" s="322"/>
      <c r="Q674" s="322"/>
      <c r="R674" s="322"/>
      <c r="S674" s="322"/>
      <c r="T674" s="322"/>
      <c r="U674" s="322"/>
      <c r="V674" s="322"/>
      <c r="W674" s="322"/>
      <c r="X674" s="322"/>
      <c r="Y674" s="322"/>
      <c r="Z674" s="322"/>
      <c r="AA674" s="322"/>
      <c r="AB674" s="322"/>
      <c r="AC674" s="322"/>
    </row>
    <row r="675" spans="1:29" ht="12" customHeight="1" x14ac:dyDescent="0.25">
      <c r="A675" s="322"/>
      <c r="B675" s="322"/>
      <c r="C675" s="322"/>
      <c r="D675" s="322"/>
      <c r="E675" s="322"/>
      <c r="F675" s="322"/>
      <c r="G675" s="322"/>
      <c r="H675" s="322"/>
      <c r="I675" s="322"/>
      <c r="J675" s="322"/>
      <c r="K675" s="322"/>
      <c r="L675" s="322"/>
      <c r="M675" s="322"/>
      <c r="N675" s="322"/>
      <c r="O675" s="322"/>
      <c r="P675" s="322"/>
      <c r="Q675" s="322"/>
      <c r="R675" s="322"/>
      <c r="S675" s="322"/>
      <c r="T675" s="322"/>
      <c r="U675" s="322"/>
      <c r="V675" s="322"/>
      <c r="W675" s="322"/>
      <c r="X675" s="322"/>
      <c r="Y675" s="322"/>
      <c r="Z675" s="322"/>
      <c r="AA675" s="322"/>
      <c r="AB675" s="322"/>
      <c r="AC675" s="322"/>
    </row>
    <row r="676" spans="1:29" ht="12" customHeight="1" x14ac:dyDescent="0.25">
      <c r="A676" s="322"/>
      <c r="B676" s="322"/>
      <c r="C676" s="322"/>
      <c r="D676" s="322"/>
      <c r="E676" s="322"/>
      <c r="F676" s="322"/>
      <c r="G676" s="322"/>
      <c r="H676" s="322"/>
      <c r="I676" s="322"/>
      <c r="J676" s="322"/>
      <c r="K676" s="322"/>
      <c r="L676" s="322"/>
      <c r="M676" s="322"/>
      <c r="N676" s="322"/>
      <c r="O676" s="322"/>
      <c r="P676" s="322"/>
      <c r="Q676" s="322"/>
      <c r="R676" s="322"/>
      <c r="S676" s="322"/>
      <c r="T676" s="322"/>
      <c r="U676" s="322"/>
      <c r="V676" s="322"/>
      <c r="W676" s="322"/>
      <c r="X676" s="322"/>
      <c r="Y676" s="322"/>
      <c r="Z676" s="322"/>
      <c r="AA676" s="322"/>
      <c r="AB676" s="322"/>
      <c r="AC676" s="322"/>
    </row>
    <row r="677" spans="1:29" ht="12" customHeight="1" x14ac:dyDescent="0.25">
      <c r="A677" s="322"/>
      <c r="B677" s="322"/>
      <c r="C677" s="322"/>
      <c r="D677" s="322"/>
      <c r="E677" s="322"/>
      <c r="F677" s="322"/>
      <c r="G677" s="322"/>
      <c r="H677" s="322"/>
      <c r="I677" s="322"/>
      <c r="J677" s="322"/>
      <c r="K677" s="322"/>
      <c r="L677" s="322"/>
      <c r="M677" s="322"/>
      <c r="N677" s="322"/>
      <c r="O677" s="322"/>
      <c r="P677" s="322"/>
      <c r="Q677" s="322"/>
      <c r="R677" s="322"/>
      <c r="S677" s="322"/>
      <c r="T677" s="322"/>
      <c r="U677" s="322"/>
      <c r="V677" s="322"/>
      <c r="W677" s="322"/>
      <c r="X677" s="322"/>
      <c r="Y677" s="322"/>
      <c r="Z677" s="322"/>
      <c r="AA677" s="322"/>
      <c r="AB677" s="322"/>
      <c r="AC677" s="322"/>
    </row>
    <row r="678" spans="1:29" ht="12" customHeight="1" x14ac:dyDescent="0.25">
      <c r="A678" s="322"/>
      <c r="B678" s="322"/>
      <c r="C678" s="322"/>
      <c r="D678" s="322"/>
      <c r="E678" s="322"/>
      <c r="F678" s="322"/>
      <c r="G678" s="322"/>
      <c r="H678" s="322"/>
      <c r="I678" s="322"/>
      <c r="J678" s="322"/>
      <c r="K678" s="322"/>
      <c r="L678" s="322"/>
      <c r="M678" s="322"/>
      <c r="N678" s="322"/>
      <c r="O678" s="322"/>
      <c r="P678" s="322"/>
      <c r="Q678" s="322"/>
      <c r="R678" s="322"/>
      <c r="S678" s="322"/>
      <c r="T678" s="322"/>
      <c r="U678" s="322"/>
      <c r="V678" s="322"/>
      <c r="W678" s="322"/>
      <c r="X678" s="322"/>
      <c r="Y678" s="322"/>
      <c r="Z678" s="322"/>
      <c r="AA678" s="322"/>
      <c r="AB678" s="322"/>
      <c r="AC678" s="322"/>
    </row>
    <row r="679" spans="1:29" ht="12" customHeight="1" x14ac:dyDescent="0.25">
      <c r="A679" s="322"/>
      <c r="B679" s="322"/>
      <c r="C679" s="322"/>
      <c r="D679" s="322"/>
      <c r="E679" s="322"/>
      <c r="F679" s="322"/>
      <c r="G679" s="322"/>
      <c r="H679" s="322"/>
      <c r="I679" s="322"/>
      <c r="J679" s="322"/>
      <c r="K679" s="322"/>
      <c r="L679" s="322"/>
      <c r="M679" s="322"/>
      <c r="N679" s="322"/>
      <c r="O679" s="322"/>
      <c r="P679" s="322"/>
      <c r="Q679" s="322"/>
      <c r="R679" s="322"/>
      <c r="S679" s="322"/>
      <c r="T679" s="322"/>
      <c r="U679" s="322"/>
      <c r="V679" s="322"/>
      <c r="W679" s="322"/>
      <c r="X679" s="322"/>
      <c r="Y679" s="322"/>
      <c r="Z679" s="322"/>
      <c r="AA679" s="322"/>
      <c r="AB679" s="322"/>
      <c r="AC679" s="322"/>
    </row>
    <row r="680" spans="1:29" ht="12" customHeight="1" x14ac:dyDescent="0.25">
      <c r="A680" s="322"/>
      <c r="B680" s="322"/>
      <c r="C680" s="322"/>
      <c r="D680" s="322"/>
      <c r="E680" s="322"/>
      <c r="F680" s="322"/>
      <c r="G680" s="322"/>
      <c r="H680" s="322"/>
      <c r="I680" s="322"/>
      <c r="J680" s="322"/>
      <c r="K680" s="322"/>
      <c r="L680" s="322"/>
      <c r="M680" s="322"/>
      <c r="N680" s="322"/>
      <c r="O680" s="322"/>
      <c r="P680" s="322"/>
      <c r="Q680" s="322"/>
      <c r="R680" s="322"/>
      <c r="S680" s="322"/>
      <c r="T680" s="322"/>
      <c r="U680" s="322"/>
      <c r="V680" s="322"/>
      <c r="W680" s="322"/>
      <c r="X680" s="322"/>
      <c r="Y680" s="322"/>
      <c r="Z680" s="322"/>
      <c r="AA680" s="322"/>
      <c r="AB680" s="322"/>
      <c r="AC680" s="322"/>
    </row>
    <row r="681" spans="1:29" ht="12" customHeight="1" x14ac:dyDescent="0.25">
      <c r="A681" s="322"/>
      <c r="B681" s="322"/>
      <c r="C681" s="322"/>
      <c r="D681" s="322"/>
      <c r="E681" s="322"/>
      <c r="F681" s="322"/>
      <c r="G681" s="322"/>
      <c r="H681" s="322"/>
      <c r="I681" s="322"/>
      <c r="J681" s="322"/>
      <c r="K681" s="322"/>
      <c r="L681" s="322"/>
      <c r="M681" s="322"/>
      <c r="N681" s="322"/>
      <c r="O681" s="322"/>
      <c r="P681" s="322"/>
      <c r="Q681" s="322"/>
      <c r="R681" s="322"/>
      <c r="S681" s="322"/>
      <c r="T681" s="322"/>
      <c r="U681" s="322"/>
      <c r="V681" s="322"/>
      <c r="W681" s="322"/>
      <c r="X681" s="322"/>
      <c r="Y681" s="322"/>
      <c r="Z681" s="322"/>
      <c r="AA681" s="322"/>
      <c r="AB681" s="322"/>
      <c r="AC681" s="322"/>
    </row>
    <row r="682" spans="1:29" ht="12" customHeight="1" x14ac:dyDescent="0.25">
      <c r="A682" s="322"/>
      <c r="B682" s="322"/>
      <c r="C682" s="322"/>
      <c r="D682" s="322"/>
      <c r="E682" s="322"/>
      <c r="F682" s="322"/>
      <c r="G682" s="322"/>
      <c r="H682" s="322"/>
      <c r="I682" s="322"/>
      <c r="J682" s="322"/>
      <c r="K682" s="322"/>
      <c r="L682" s="322"/>
      <c r="M682" s="322"/>
      <c r="N682" s="322"/>
      <c r="O682" s="322"/>
      <c r="P682" s="322"/>
      <c r="Q682" s="322"/>
      <c r="R682" s="322"/>
      <c r="S682" s="322"/>
      <c r="T682" s="322"/>
      <c r="U682" s="322"/>
      <c r="V682" s="322"/>
      <c r="W682" s="322"/>
      <c r="X682" s="322"/>
      <c r="Y682" s="322"/>
      <c r="Z682" s="322"/>
      <c r="AA682" s="322"/>
      <c r="AB682" s="322"/>
      <c r="AC682" s="322"/>
    </row>
    <row r="683" spans="1:29" ht="12" customHeight="1" x14ac:dyDescent="0.25">
      <c r="A683" s="322"/>
      <c r="B683" s="322"/>
      <c r="C683" s="322"/>
      <c r="D683" s="322"/>
      <c r="E683" s="322"/>
      <c r="F683" s="322"/>
      <c r="G683" s="322"/>
      <c r="H683" s="322"/>
      <c r="I683" s="322"/>
      <c r="J683" s="322"/>
      <c r="K683" s="322"/>
      <c r="L683" s="322"/>
      <c r="M683" s="322"/>
      <c r="N683" s="322"/>
      <c r="O683" s="322"/>
      <c r="P683" s="322"/>
      <c r="Q683" s="322"/>
      <c r="R683" s="322"/>
      <c r="S683" s="322"/>
      <c r="T683" s="322"/>
      <c r="U683" s="322"/>
      <c r="V683" s="322"/>
      <c r="W683" s="322"/>
      <c r="X683" s="322"/>
      <c r="Y683" s="322"/>
      <c r="Z683" s="322"/>
      <c r="AA683" s="322"/>
      <c r="AB683" s="322"/>
      <c r="AC683" s="322"/>
    </row>
    <row r="684" spans="1:29" ht="12" customHeight="1" x14ac:dyDescent="0.25">
      <c r="A684" s="322"/>
      <c r="B684" s="322"/>
      <c r="C684" s="322"/>
      <c r="D684" s="322"/>
      <c r="E684" s="322"/>
      <c r="F684" s="322"/>
      <c r="G684" s="322"/>
      <c r="H684" s="322"/>
      <c r="I684" s="322"/>
      <c r="J684" s="322"/>
      <c r="K684" s="322"/>
      <c r="L684" s="322"/>
      <c r="M684" s="322"/>
      <c r="N684" s="322"/>
      <c r="O684" s="322"/>
      <c r="P684" s="322"/>
      <c r="Q684" s="322"/>
      <c r="R684" s="322"/>
      <c r="S684" s="322"/>
      <c r="T684" s="322"/>
      <c r="U684" s="322"/>
      <c r="V684" s="322"/>
      <c r="W684" s="322"/>
      <c r="X684" s="322"/>
      <c r="Y684" s="322"/>
      <c r="Z684" s="322"/>
      <c r="AA684" s="322"/>
      <c r="AB684" s="322"/>
      <c r="AC684" s="322"/>
    </row>
    <row r="685" spans="1:29" ht="12" customHeight="1" x14ac:dyDescent="0.25">
      <c r="A685" s="322"/>
      <c r="B685" s="322"/>
      <c r="C685" s="322"/>
      <c r="D685" s="322"/>
      <c r="E685" s="322"/>
      <c r="F685" s="322"/>
      <c r="G685" s="322"/>
      <c r="H685" s="322"/>
      <c r="I685" s="322"/>
      <c r="J685" s="322"/>
      <c r="K685" s="322"/>
      <c r="L685" s="322"/>
      <c r="M685" s="322"/>
      <c r="N685" s="322"/>
      <c r="O685" s="322"/>
      <c r="P685" s="322"/>
      <c r="Q685" s="322"/>
      <c r="R685" s="322"/>
      <c r="S685" s="322"/>
      <c r="T685" s="322"/>
      <c r="U685" s="322"/>
      <c r="V685" s="322"/>
      <c r="W685" s="322"/>
      <c r="X685" s="322"/>
      <c r="Y685" s="322"/>
      <c r="Z685" s="322"/>
      <c r="AA685" s="322"/>
      <c r="AB685" s="322"/>
      <c r="AC685" s="322"/>
    </row>
    <row r="686" spans="1:29" ht="12" customHeight="1" x14ac:dyDescent="0.25">
      <c r="A686" s="322"/>
      <c r="B686" s="322"/>
      <c r="C686" s="322"/>
      <c r="D686" s="322"/>
      <c r="E686" s="322"/>
      <c r="F686" s="322"/>
      <c r="G686" s="322"/>
      <c r="H686" s="322"/>
      <c r="I686" s="322"/>
      <c r="J686" s="322"/>
      <c r="K686" s="322"/>
      <c r="L686" s="322"/>
      <c r="M686" s="322"/>
      <c r="N686" s="322"/>
      <c r="O686" s="322"/>
      <c r="P686" s="322"/>
      <c r="Q686" s="322"/>
      <c r="R686" s="322"/>
      <c r="S686" s="322"/>
      <c r="T686" s="322"/>
      <c r="U686" s="322"/>
      <c r="V686" s="322"/>
      <c r="W686" s="322"/>
      <c r="X686" s="322"/>
      <c r="Y686" s="322"/>
      <c r="Z686" s="322"/>
      <c r="AA686" s="322"/>
      <c r="AB686" s="322"/>
      <c r="AC686" s="322"/>
    </row>
    <row r="687" spans="1:29" ht="12" customHeight="1" x14ac:dyDescent="0.25">
      <c r="A687" s="322"/>
      <c r="B687" s="322"/>
      <c r="C687" s="322"/>
      <c r="D687" s="322"/>
      <c r="E687" s="322"/>
      <c r="F687" s="322"/>
      <c r="G687" s="322"/>
      <c r="H687" s="322"/>
      <c r="I687" s="322"/>
      <c r="J687" s="322"/>
      <c r="K687" s="322"/>
      <c r="L687" s="322"/>
      <c r="M687" s="322"/>
      <c r="N687" s="322"/>
      <c r="O687" s="322"/>
      <c r="P687" s="322"/>
      <c r="Q687" s="322"/>
      <c r="R687" s="322"/>
      <c r="S687" s="322"/>
      <c r="T687" s="322"/>
      <c r="U687" s="322"/>
      <c r="V687" s="322"/>
      <c r="W687" s="322"/>
      <c r="X687" s="322"/>
      <c r="Y687" s="322"/>
      <c r="Z687" s="322"/>
      <c r="AA687" s="322"/>
      <c r="AB687" s="322"/>
      <c r="AC687" s="322"/>
    </row>
    <row r="688" spans="1:29" ht="12" customHeight="1" x14ac:dyDescent="0.25">
      <c r="A688" s="322"/>
      <c r="B688" s="322"/>
      <c r="C688" s="322"/>
      <c r="D688" s="322"/>
      <c r="E688" s="322"/>
      <c r="F688" s="322"/>
      <c r="G688" s="322"/>
      <c r="H688" s="322"/>
      <c r="I688" s="322"/>
      <c r="J688" s="322"/>
      <c r="K688" s="322"/>
      <c r="L688" s="322"/>
      <c r="M688" s="322"/>
      <c r="N688" s="322"/>
      <c r="O688" s="322"/>
      <c r="P688" s="322"/>
      <c r="Q688" s="322"/>
      <c r="R688" s="322"/>
      <c r="S688" s="322"/>
      <c r="T688" s="322"/>
      <c r="U688" s="322"/>
      <c r="V688" s="322"/>
      <c r="W688" s="322"/>
      <c r="X688" s="322"/>
      <c r="Y688" s="322"/>
      <c r="Z688" s="322"/>
      <c r="AA688" s="322"/>
      <c r="AB688" s="322"/>
      <c r="AC688" s="322"/>
    </row>
    <row r="689" spans="1:29" ht="12" customHeight="1" x14ac:dyDescent="0.25">
      <c r="A689" s="322"/>
      <c r="B689" s="322"/>
      <c r="C689" s="322"/>
      <c r="D689" s="322"/>
      <c r="E689" s="322"/>
      <c r="F689" s="322"/>
      <c r="G689" s="322"/>
      <c r="H689" s="322"/>
      <c r="I689" s="322"/>
      <c r="J689" s="322"/>
      <c r="K689" s="322"/>
      <c r="L689" s="322"/>
      <c r="M689" s="322"/>
      <c r="N689" s="322"/>
      <c r="O689" s="322"/>
      <c r="P689" s="322"/>
      <c r="Q689" s="322"/>
      <c r="R689" s="322"/>
      <c r="S689" s="322"/>
      <c r="T689" s="322"/>
      <c r="U689" s="322"/>
      <c r="V689" s="322"/>
      <c r="W689" s="322"/>
      <c r="X689" s="322"/>
      <c r="Y689" s="322"/>
      <c r="Z689" s="322"/>
      <c r="AA689" s="322"/>
      <c r="AB689" s="322"/>
      <c r="AC689" s="322"/>
    </row>
    <row r="690" spans="1:29" ht="12" customHeight="1" x14ac:dyDescent="0.25">
      <c r="A690" s="322"/>
      <c r="B690" s="322"/>
      <c r="C690" s="322"/>
      <c r="D690" s="322"/>
      <c r="E690" s="322"/>
      <c r="F690" s="322"/>
      <c r="G690" s="322"/>
      <c r="H690" s="322"/>
      <c r="I690" s="322"/>
      <c r="J690" s="322"/>
      <c r="K690" s="322"/>
      <c r="L690" s="322"/>
      <c r="M690" s="322"/>
      <c r="N690" s="322"/>
      <c r="O690" s="322"/>
      <c r="P690" s="322"/>
      <c r="Q690" s="322"/>
      <c r="R690" s="322"/>
      <c r="S690" s="322"/>
      <c r="T690" s="322"/>
      <c r="U690" s="322"/>
      <c r="V690" s="322"/>
      <c r="W690" s="322"/>
      <c r="X690" s="322"/>
      <c r="Y690" s="322"/>
      <c r="Z690" s="322"/>
      <c r="AA690" s="322"/>
      <c r="AB690" s="322"/>
      <c r="AC690" s="322"/>
    </row>
    <row r="691" spans="1:29" ht="12" customHeight="1" x14ac:dyDescent="0.25">
      <c r="A691" s="322"/>
      <c r="B691" s="322"/>
      <c r="C691" s="322"/>
      <c r="D691" s="322"/>
      <c r="E691" s="322"/>
      <c r="F691" s="322"/>
      <c r="G691" s="322"/>
      <c r="H691" s="322"/>
      <c r="I691" s="322"/>
      <c r="J691" s="322"/>
      <c r="K691" s="322"/>
      <c r="L691" s="322"/>
      <c r="M691" s="322"/>
      <c r="N691" s="322"/>
      <c r="O691" s="322"/>
      <c r="P691" s="322"/>
      <c r="Q691" s="322"/>
      <c r="R691" s="322"/>
      <c r="S691" s="322"/>
      <c r="T691" s="322"/>
      <c r="U691" s="322"/>
      <c r="V691" s="322"/>
      <c r="W691" s="322"/>
      <c r="X691" s="322"/>
      <c r="Y691" s="322"/>
      <c r="Z691" s="322"/>
      <c r="AA691" s="322"/>
      <c r="AB691" s="322"/>
      <c r="AC691" s="322"/>
    </row>
    <row r="692" spans="1:29" ht="12" customHeight="1" x14ac:dyDescent="0.25">
      <c r="A692" s="322"/>
      <c r="B692" s="322"/>
      <c r="C692" s="322"/>
      <c r="D692" s="322"/>
      <c r="E692" s="322"/>
      <c r="F692" s="322"/>
      <c r="G692" s="322"/>
      <c r="H692" s="322"/>
      <c r="I692" s="322"/>
      <c r="J692" s="322"/>
      <c r="K692" s="322"/>
      <c r="L692" s="322"/>
      <c r="M692" s="322"/>
      <c r="N692" s="322"/>
      <c r="O692" s="322"/>
      <c r="P692" s="322"/>
      <c r="Q692" s="322"/>
      <c r="R692" s="322"/>
      <c r="S692" s="322"/>
      <c r="T692" s="322"/>
      <c r="U692" s="322"/>
      <c r="V692" s="322"/>
      <c r="W692" s="322"/>
      <c r="X692" s="322"/>
      <c r="Y692" s="322"/>
      <c r="Z692" s="322"/>
      <c r="AA692" s="322"/>
      <c r="AB692" s="322"/>
      <c r="AC692" s="322"/>
    </row>
    <row r="693" spans="1:29" ht="12" customHeight="1" x14ac:dyDescent="0.25">
      <c r="A693" s="322"/>
      <c r="B693" s="322"/>
      <c r="C693" s="322"/>
      <c r="D693" s="322"/>
      <c r="E693" s="322"/>
      <c r="F693" s="322"/>
      <c r="G693" s="322"/>
      <c r="H693" s="322"/>
      <c r="I693" s="322"/>
      <c r="J693" s="322"/>
      <c r="K693" s="322"/>
      <c r="L693" s="322"/>
      <c r="M693" s="322"/>
      <c r="N693" s="322"/>
      <c r="O693" s="322"/>
      <c r="P693" s="322"/>
      <c r="Q693" s="322"/>
      <c r="R693" s="322"/>
      <c r="S693" s="322"/>
      <c r="T693" s="322"/>
      <c r="U693" s="322"/>
      <c r="V693" s="322"/>
      <c r="W693" s="322"/>
      <c r="X693" s="322"/>
      <c r="Y693" s="322"/>
      <c r="Z693" s="322"/>
      <c r="AA693" s="322"/>
      <c r="AB693" s="322"/>
      <c r="AC693" s="322"/>
    </row>
    <row r="694" spans="1:29" ht="12" customHeight="1" x14ac:dyDescent="0.25">
      <c r="A694" s="322"/>
      <c r="B694" s="322"/>
      <c r="C694" s="322"/>
      <c r="D694" s="322"/>
      <c r="E694" s="322"/>
      <c r="F694" s="322"/>
      <c r="G694" s="322"/>
      <c r="H694" s="322"/>
      <c r="I694" s="322"/>
      <c r="J694" s="322"/>
      <c r="K694" s="322"/>
      <c r="L694" s="322"/>
      <c r="M694" s="322"/>
      <c r="N694" s="322"/>
      <c r="O694" s="322"/>
      <c r="P694" s="322"/>
      <c r="Q694" s="322"/>
      <c r="R694" s="322"/>
      <c r="S694" s="322"/>
      <c r="T694" s="322"/>
      <c r="U694" s="322"/>
      <c r="V694" s="322"/>
      <c r="W694" s="322"/>
      <c r="X694" s="322"/>
      <c r="Y694" s="322"/>
      <c r="Z694" s="322"/>
      <c r="AA694" s="322"/>
      <c r="AB694" s="322"/>
      <c r="AC694" s="322"/>
    </row>
    <row r="695" spans="1:29" ht="12" customHeight="1" x14ac:dyDescent="0.25">
      <c r="A695" s="322"/>
      <c r="B695" s="322"/>
      <c r="C695" s="322"/>
      <c r="D695" s="322"/>
      <c r="E695" s="322"/>
      <c r="F695" s="322"/>
      <c r="G695" s="322"/>
      <c r="H695" s="322"/>
      <c r="I695" s="322"/>
      <c r="J695" s="322"/>
      <c r="K695" s="322"/>
      <c r="L695" s="322"/>
      <c r="M695" s="322"/>
      <c r="N695" s="322"/>
      <c r="O695" s="322"/>
      <c r="P695" s="322"/>
      <c r="Q695" s="322"/>
      <c r="R695" s="322"/>
      <c r="S695" s="322"/>
      <c r="T695" s="322"/>
      <c r="U695" s="322"/>
      <c r="V695" s="322"/>
      <c r="W695" s="322"/>
      <c r="X695" s="322"/>
      <c r="Y695" s="322"/>
      <c r="Z695" s="322"/>
      <c r="AA695" s="322"/>
      <c r="AB695" s="322"/>
      <c r="AC695" s="322"/>
    </row>
    <row r="696" spans="1:29" ht="12" customHeight="1" x14ac:dyDescent="0.25">
      <c r="A696" s="322"/>
      <c r="B696" s="322"/>
      <c r="C696" s="322"/>
      <c r="D696" s="322"/>
      <c r="E696" s="322"/>
      <c r="F696" s="322"/>
      <c r="G696" s="322"/>
      <c r="H696" s="322"/>
      <c r="I696" s="322"/>
      <c r="J696" s="322"/>
      <c r="K696" s="322"/>
      <c r="L696" s="322"/>
      <c r="M696" s="322"/>
      <c r="N696" s="322"/>
      <c r="O696" s="322"/>
      <c r="P696" s="322"/>
      <c r="Q696" s="322"/>
      <c r="R696" s="322"/>
      <c r="S696" s="322"/>
      <c r="T696" s="322"/>
      <c r="U696" s="322"/>
      <c r="V696" s="322"/>
      <c r="W696" s="322"/>
      <c r="X696" s="322"/>
      <c r="Y696" s="322"/>
      <c r="Z696" s="322"/>
      <c r="AA696" s="322"/>
      <c r="AB696" s="322"/>
      <c r="AC696" s="322"/>
    </row>
    <row r="697" spans="1:29" ht="12" customHeight="1" x14ac:dyDescent="0.25">
      <c r="A697" s="322"/>
      <c r="B697" s="322"/>
      <c r="C697" s="322"/>
      <c r="D697" s="322"/>
      <c r="E697" s="322"/>
      <c r="F697" s="322"/>
      <c r="G697" s="322"/>
      <c r="H697" s="322"/>
      <c r="I697" s="322"/>
      <c r="J697" s="322"/>
      <c r="K697" s="322"/>
      <c r="L697" s="322"/>
      <c r="M697" s="322"/>
      <c r="N697" s="322"/>
      <c r="O697" s="322"/>
      <c r="P697" s="322"/>
      <c r="Q697" s="322"/>
      <c r="R697" s="322"/>
      <c r="S697" s="322"/>
      <c r="T697" s="322"/>
      <c r="U697" s="322"/>
      <c r="V697" s="322"/>
      <c r="W697" s="322"/>
      <c r="X697" s="322"/>
      <c r="Y697" s="322"/>
      <c r="Z697" s="322"/>
      <c r="AA697" s="322"/>
      <c r="AB697" s="322"/>
      <c r="AC697" s="322"/>
    </row>
    <row r="698" spans="1:29" ht="12" customHeight="1" x14ac:dyDescent="0.25">
      <c r="A698" s="322"/>
      <c r="B698" s="322"/>
      <c r="C698" s="322"/>
      <c r="D698" s="322"/>
      <c r="E698" s="322"/>
      <c r="F698" s="322"/>
      <c r="G698" s="322"/>
      <c r="H698" s="322"/>
      <c r="I698" s="322"/>
      <c r="J698" s="322"/>
      <c r="K698" s="322"/>
      <c r="L698" s="322"/>
      <c r="M698" s="322"/>
      <c r="N698" s="322"/>
      <c r="O698" s="322"/>
      <c r="P698" s="322"/>
      <c r="Q698" s="322"/>
      <c r="R698" s="322"/>
      <c r="S698" s="322"/>
      <c r="T698" s="322"/>
      <c r="U698" s="322"/>
      <c r="V698" s="322"/>
      <c r="W698" s="322"/>
      <c r="X698" s="322"/>
      <c r="Y698" s="322"/>
      <c r="Z698" s="322"/>
      <c r="AA698" s="322"/>
      <c r="AB698" s="322"/>
      <c r="AC698" s="322"/>
    </row>
    <row r="699" spans="1:29" ht="12" customHeight="1" x14ac:dyDescent="0.25">
      <c r="A699" s="322"/>
      <c r="B699" s="322"/>
      <c r="C699" s="322"/>
      <c r="D699" s="322"/>
      <c r="E699" s="322"/>
      <c r="F699" s="322"/>
      <c r="G699" s="322"/>
      <c r="H699" s="322"/>
      <c r="I699" s="322"/>
      <c r="J699" s="322"/>
      <c r="K699" s="322"/>
      <c r="L699" s="322"/>
      <c r="M699" s="322"/>
      <c r="N699" s="322"/>
      <c r="O699" s="322"/>
      <c r="P699" s="322"/>
      <c r="Q699" s="322"/>
      <c r="R699" s="322"/>
      <c r="S699" s="322"/>
      <c r="T699" s="322"/>
      <c r="U699" s="322"/>
      <c r="V699" s="322"/>
      <c r="W699" s="322"/>
      <c r="X699" s="322"/>
      <c r="Y699" s="322"/>
      <c r="Z699" s="322"/>
      <c r="AA699" s="322"/>
      <c r="AB699" s="322"/>
      <c r="AC699" s="322"/>
    </row>
    <row r="700" spans="1:29" ht="12" customHeight="1" x14ac:dyDescent="0.25">
      <c r="A700" s="322"/>
      <c r="B700" s="322"/>
      <c r="C700" s="322"/>
      <c r="D700" s="322"/>
      <c r="E700" s="322"/>
      <c r="F700" s="322"/>
      <c r="G700" s="322"/>
      <c r="H700" s="322"/>
      <c r="I700" s="322"/>
      <c r="J700" s="322"/>
      <c r="K700" s="322"/>
      <c r="L700" s="322"/>
      <c r="M700" s="322"/>
      <c r="N700" s="322"/>
      <c r="O700" s="322"/>
      <c r="P700" s="322"/>
      <c r="Q700" s="322"/>
      <c r="R700" s="322"/>
      <c r="S700" s="322"/>
      <c r="T700" s="322"/>
      <c r="U700" s="322"/>
      <c r="V700" s="322"/>
      <c r="W700" s="322"/>
      <c r="X700" s="322"/>
      <c r="Y700" s="322"/>
      <c r="Z700" s="322"/>
      <c r="AA700" s="322"/>
      <c r="AB700" s="322"/>
      <c r="AC700" s="322"/>
    </row>
    <row r="701" spans="1:29" ht="12" customHeight="1" x14ac:dyDescent="0.25">
      <c r="A701" s="322"/>
      <c r="B701" s="322"/>
      <c r="C701" s="322"/>
      <c r="D701" s="322"/>
      <c r="E701" s="322"/>
      <c r="F701" s="322"/>
      <c r="G701" s="322"/>
      <c r="H701" s="322"/>
      <c r="I701" s="322"/>
      <c r="J701" s="322"/>
      <c r="K701" s="322"/>
      <c r="L701" s="322"/>
      <c r="M701" s="322"/>
      <c r="N701" s="322"/>
      <c r="O701" s="322"/>
      <c r="P701" s="322"/>
      <c r="Q701" s="322"/>
      <c r="R701" s="322"/>
      <c r="S701" s="322"/>
      <c r="T701" s="322"/>
      <c r="U701" s="322"/>
      <c r="V701" s="322"/>
      <c r="W701" s="322"/>
      <c r="X701" s="322"/>
      <c r="Y701" s="322"/>
      <c r="Z701" s="322"/>
      <c r="AA701" s="322"/>
      <c r="AB701" s="322"/>
      <c r="AC701" s="322"/>
    </row>
    <row r="702" spans="1:29" ht="12" customHeight="1" x14ac:dyDescent="0.25">
      <c r="A702" s="322"/>
      <c r="B702" s="322"/>
      <c r="C702" s="322"/>
      <c r="D702" s="322"/>
      <c r="E702" s="322"/>
      <c r="F702" s="322"/>
      <c r="G702" s="322"/>
      <c r="H702" s="322"/>
      <c r="I702" s="322"/>
      <c r="J702" s="322"/>
      <c r="K702" s="322"/>
      <c r="L702" s="322"/>
      <c r="M702" s="322"/>
      <c r="N702" s="322"/>
      <c r="O702" s="322"/>
      <c r="P702" s="322"/>
      <c r="Q702" s="322"/>
      <c r="R702" s="322"/>
      <c r="S702" s="322"/>
      <c r="T702" s="322"/>
      <c r="U702" s="322"/>
      <c r="V702" s="322"/>
      <c r="W702" s="322"/>
      <c r="X702" s="322"/>
      <c r="Y702" s="322"/>
      <c r="Z702" s="322"/>
      <c r="AA702" s="322"/>
      <c r="AB702" s="322"/>
      <c r="AC702" s="322"/>
    </row>
    <row r="703" spans="1:29" ht="12" customHeight="1" x14ac:dyDescent="0.25">
      <c r="A703" s="322"/>
      <c r="B703" s="322"/>
      <c r="C703" s="322"/>
      <c r="D703" s="322"/>
      <c r="E703" s="322"/>
      <c r="F703" s="322"/>
      <c r="G703" s="322"/>
      <c r="H703" s="322"/>
      <c r="I703" s="322"/>
      <c r="J703" s="322"/>
      <c r="K703" s="322"/>
      <c r="L703" s="322"/>
      <c r="M703" s="322"/>
      <c r="N703" s="322"/>
      <c r="O703" s="322"/>
      <c r="P703" s="322"/>
      <c r="Q703" s="322"/>
      <c r="R703" s="322"/>
      <c r="S703" s="322"/>
      <c r="T703" s="322"/>
      <c r="U703" s="322"/>
      <c r="V703" s="322"/>
      <c r="W703" s="322"/>
      <c r="X703" s="322"/>
      <c r="Y703" s="322"/>
      <c r="Z703" s="322"/>
      <c r="AA703" s="322"/>
      <c r="AB703" s="322"/>
      <c r="AC703" s="322"/>
    </row>
    <row r="704" spans="1:29" ht="12" customHeight="1" x14ac:dyDescent="0.25">
      <c r="A704" s="322"/>
      <c r="B704" s="322"/>
      <c r="C704" s="322"/>
      <c r="D704" s="322"/>
      <c r="E704" s="322"/>
      <c r="F704" s="322"/>
      <c r="G704" s="322"/>
      <c r="H704" s="322"/>
      <c r="I704" s="322"/>
      <c r="J704" s="322"/>
      <c r="K704" s="322"/>
      <c r="L704" s="322"/>
      <c r="M704" s="322"/>
      <c r="N704" s="322"/>
      <c r="O704" s="322"/>
      <c r="P704" s="322"/>
      <c r="Q704" s="322"/>
      <c r="R704" s="322"/>
      <c r="S704" s="322"/>
      <c r="T704" s="322"/>
      <c r="U704" s="322"/>
      <c r="V704" s="322"/>
      <c r="W704" s="322"/>
      <c r="X704" s="322"/>
      <c r="Y704" s="322"/>
      <c r="Z704" s="322"/>
      <c r="AA704" s="322"/>
      <c r="AB704" s="322"/>
      <c r="AC704" s="322"/>
    </row>
    <row r="705" spans="1:29" ht="12" customHeight="1" x14ac:dyDescent="0.25">
      <c r="A705" s="322"/>
      <c r="B705" s="322"/>
      <c r="C705" s="322"/>
      <c r="D705" s="322"/>
      <c r="E705" s="322"/>
      <c r="F705" s="322"/>
      <c r="G705" s="322"/>
      <c r="H705" s="322"/>
      <c r="I705" s="322"/>
      <c r="J705" s="322"/>
      <c r="K705" s="322"/>
      <c r="L705" s="322"/>
      <c r="M705" s="322"/>
      <c r="N705" s="322"/>
      <c r="O705" s="322"/>
      <c r="P705" s="322"/>
      <c r="Q705" s="322"/>
      <c r="R705" s="322"/>
      <c r="S705" s="322"/>
      <c r="T705" s="322"/>
      <c r="U705" s="322"/>
      <c r="V705" s="322"/>
      <c r="W705" s="322"/>
      <c r="X705" s="322"/>
      <c r="Y705" s="322"/>
      <c r="Z705" s="322"/>
      <c r="AA705" s="322"/>
      <c r="AB705" s="322"/>
      <c r="AC705" s="322"/>
    </row>
    <row r="706" spans="1:29" ht="12" customHeight="1" x14ac:dyDescent="0.25">
      <c r="A706" s="322"/>
      <c r="B706" s="322"/>
      <c r="C706" s="322"/>
      <c r="D706" s="322"/>
      <c r="E706" s="322"/>
      <c r="F706" s="322"/>
      <c r="G706" s="322"/>
      <c r="H706" s="322"/>
      <c r="I706" s="322"/>
      <c r="J706" s="322"/>
      <c r="K706" s="322"/>
      <c r="L706" s="322"/>
      <c r="M706" s="322"/>
      <c r="N706" s="322"/>
      <c r="O706" s="322"/>
      <c r="P706" s="322"/>
      <c r="Q706" s="322"/>
      <c r="R706" s="322"/>
      <c r="S706" s="322"/>
      <c r="T706" s="322"/>
      <c r="U706" s="322"/>
      <c r="V706" s="322"/>
      <c r="W706" s="322"/>
      <c r="X706" s="322"/>
      <c r="Y706" s="322"/>
      <c r="Z706" s="322"/>
      <c r="AA706" s="322"/>
      <c r="AB706" s="322"/>
      <c r="AC706" s="322"/>
    </row>
    <row r="707" spans="1:29" ht="12" customHeight="1" x14ac:dyDescent="0.25">
      <c r="A707" s="322"/>
      <c r="B707" s="322"/>
      <c r="C707" s="322"/>
      <c r="D707" s="322"/>
      <c r="E707" s="322"/>
      <c r="F707" s="322"/>
      <c r="G707" s="322"/>
      <c r="H707" s="322"/>
      <c r="I707" s="322"/>
      <c r="J707" s="322"/>
      <c r="K707" s="322"/>
      <c r="L707" s="322"/>
      <c r="M707" s="322"/>
      <c r="N707" s="322"/>
      <c r="O707" s="322"/>
      <c r="P707" s="322"/>
      <c r="Q707" s="322"/>
      <c r="R707" s="322"/>
      <c r="S707" s="322"/>
      <c r="T707" s="322"/>
      <c r="U707" s="322"/>
      <c r="V707" s="322"/>
      <c r="W707" s="322"/>
      <c r="X707" s="322"/>
      <c r="Y707" s="322"/>
      <c r="Z707" s="322"/>
      <c r="AA707" s="322"/>
      <c r="AB707" s="322"/>
      <c r="AC707" s="322"/>
    </row>
    <row r="708" spans="1:29" ht="12" customHeight="1" x14ac:dyDescent="0.25">
      <c r="A708" s="322"/>
      <c r="B708" s="322"/>
      <c r="C708" s="322"/>
      <c r="D708" s="322"/>
      <c r="E708" s="322"/>
      <c r="F708" s="322"/>
      <c r="G708" s="322"/>
      <c r="H708" s="322"/>
      <c r="I708" s="322"/>
      <c r="J708" s="322"/>
      <c r="K708" s="322"/>
      <c r="L708" s="322"/>
      <c r="M708" s="322"/>
      <c r="N708" s="322"/>
      <c r="O708" s="322"/>
      <c r="P708" s="322"/>
      <c r="Q708" s="322"/>
      <c r="R708" s="322"/>
      <c r="S708" s="322"/>
      <c r="T708" s="322"/>
      <c r="U708" s="322"/>
      <c r="V708" s="322"/>
      <c r="W708" s="322"/>
      <c r="X708" s="322"/>
      <c r="Y708" s="322"/>
      <c r="Z708" s="322"/>
      <c r="AA708" s="322"/>
      <c r="AB708" s="322"/>
      <c r="AC708" s="322"/>
    </row>
    <row r="709" spans="1:29" ht="12" customHeight="1" x14ac:dyDescent="0.25">
      <c r="A709" s="322"/>
      <c r="B709" s="322"/>
      <c r="C709" s="322"/>
      <c r="D709" s="322"/>
      <c r="E709" s="322"/>
      <c r="F709" s="322"/>
      <c r="G709" s="322"/>
      <c r="H709" s="322"/>
      <c r="I709" s="322"/>
      <c r="J709" s="322"/>
      <c r="K709" s="322"/>
      <c r="L709" s="322"/>
      <c r="M709" s="322"/>
      <c r="N709" s="322"/>
      <c r="O709" s="322"/>
      <c r="P709" s="322"/>
      <c r="Q709" s="322"/>
      <c r="R709" s="322"/>
      <c r="S709" s="322"/>
      <c r="T709" s="322"/>
      <c r="U709" s="322"/>
      <c r="V709" s="322"/>
      <c r="W709" s="322"/>
      <c r="X709" s="322"/>
      <c r="Y709" s="322"/>
      <c r="Z709" s="322"/>
      <c r="AA709" s="322"/>
      <c r="AB709" s="322"/>
      <c r="AC709" s="322"/>
    </row>
    <row r="710" spans="1:29" ht="12" customHeight="1" x14ac:dyDescent="0.25">
      <c r="A710" s="322"/>
      <c r="B710" s="322"/>
      <c r="C710" s="322"/>
      <c r="D710" s="322"/>
      <c r="E710" s="322"/>
      <c r="F710" s="322"/>
      <c r="G710" s="322"/>
      <c r="H710" s="322"/>
      <c r="I710" s="322"/>
      <c r="J710" s="322"/>
      <c r="K710" s="322"/>
      <c r="L710" s="322"/>
      <c r="M710" s="322"/>
      <c r="N710" s="322"/>
      <c r="O710" s="322"/>
      <c r="P710" s="322"/>
      <c r="Q710" s="322"/>
      <c r="R710" s="322"/>
      <c r="S710" s="322"/>
      <c r="T710" s="322"/>
      <c r="U710" s="322"/>
      <c r="V710" s="322"/>
      <c r="W710" s="322"/>
      <c r="X710" s="322"/>
      <c r="Y710" s="322"/>
      <c r="Z710" s="322"/>
      <c r="AA710" s="322"/>
      <c r="AB710" s="322"/>
      <c r="AC710" s="322"/>
    </row>
    <row r="711" spans="1:29" ht="12" customHeight="1" x14ac:dyDescent="0.25">
      <c r="A711" s="322"/>
      <c r="B711" s="322"/>
      <c r="C711" s="322"/>
      <c r="D711" s="322"/>
      <c r="E711" s="322"/>
      <c r="F711" s="322"/>
      <c r="G711" s="322"/>
      <c r="H711" s="322"/>
      <c r="I711" s="322"/>
      <c r="J711" s="322"/>
      <c r="K711" s="322"/>
      <c r="L711" s="322"/>
      <c r="M711" s="322"/>
      <c r="N711" s="322"/>
      <c r="O711" s="322"/>
      <c r="P711" s="322"/>
      <c r="Q711" s="322"/>
      <c r="R711" s="322"/>
      <c r="S711" s="322"/>
      <c r="T711" s="322"/>
      <c r="U711" s="322"/>
      <c r="V711" s="322"/>
      <c r="W711" s="322"/>
      <c r="X711" s="322"/>
      <c r="Y711" s="322"/>
      <c r="Z711" s="322"/>
      <c r="AA711" s="322"/>
      <c r="AB711" s="322"/>
      <c r="AC711" s="322"/>
    </row>
    <row r="712" spans="1:29" ht="12" customHeight="1" x14ac:dyDescent="0.25">
      <c r="A712" s="322"/>
      <c r="B712" s="322"/>
      <c r="C712" s="322"/>
      <c r="D712" s="322"/>
      <c r="E712" s="322"/>
      <c r="F712" s="322"/>
      <c r="G712" s="322"/>
      <c r="H712" s="322"/>
      <c r="I712" s="322"/>
      <c r="J712" s="322"/>
      <c r="K712" s="322"/>
      <c r="L712" s="322"/>
      <c r="M712" s="322"/>
      <c r="N712" s="322"/>
      <c r="O712" s="322"/>
      <c r="P712" s="322"/>
      <c r="Q712" s="322"/>
      <c r="R712" s="322"/>
      <c r="S712" s="322"/>
      <c r="T712" s="322"/>
      <c r="U712" s="322"/>
      <c r="V712" s="322"/>
      <c r="W712" s="322"/>
      <c r="X712" s="322"/>
      <c r="Y712" s="322"/>
      <c r="Z712" s="322"/>
      <c r="AA712" s="322"/>
      <c r="AB712" s="322"/>
      <c r="AC712" s="322"/>
    </row>
    <row r="713" spans="1:29" ht="12" customHeight="1" x14ac:dyDescent="0.25">
      <c r="A713" s="322"/>
      <c r="B713" s="322"/>
      <c r="C713" s="322"/>
      <c r="D713" s="322"/>
      <c r="E713" s="322"/>
      <c r="F713" s="322"/>
      <c r="G713" s="322"/>
      <c r="H713" s="322"/>
      <c r="I713" s="322"/>
      <c r="J713" s="322"/>
      <c r="K713" s="322"/>
      <c r="L713" s="322"/>
      <c r="M713" s="322"/>
      <c r="N713" s="322"/>
      <c r="O713" s="322"/>
      <c r="P713" s="322"/>
      <c r="Q713" s="322"/>
      <c r="R713" s="322"/>
      <c r="S713" s="322"/>
      <c r="T713" s="322"/>
      <c r="U713" s="322"/>
      <c r="V713" s="322"/>
      <c r="W713" s="322"/>
      <c r="X713" s="322"/>
      <c r="Y713" s="322"/>
      <c r="Z713" s="322"/>
      <c r="AA713" s="322"/>
      <c r="AB713" s="322"/>
      <c r="AC713" s="322"/>
    </row>
    <row r="714" spans="1:29" ht="12" customHeight="1" x14ac:dyDescent="0.25">
      <c r="A714" s="322"/>
      <c r="B714" s="322"/>
      <c r="C714" s="322"/>
      <c r="D714" s="322"/>
      <c r="E714" s="322"/>
      <c r="F714" s="322"/>
      <c r="G714" s="322"/>
      <c r="H714" s="322"/>
      <c r="I714" s="322"/>
      <c r="J714" s="322"/>
      <c r="K714" s="322"/>
      <c r="L714" s="322"/>
      <c r="M714" s="322"/>
      <c r="N714" s="322"/>
      <c r="O714" s="322"/>
      <c r="P714" s="322"/>
      <c r="Q714" s="322"/>
      <c r="R714" s="322"/>
      <c r="S714" s="322"/>
      <c r="T714" s="322"/>
      <c r="U714" s="322"/>
      <c r="V714" s="322"/>
      <c r="W714" s="322"/>
      <c r="X714" s="322"/>
      <c r="Y714" s="322"/>
      <c r="Z714" s="322"/>
      <c r="AA714" s="322"/>
      <c r="AB714" s="322"/>
      <c r="AC714" s="322"/>
    </row>
    <row r="715" spans="1:29" ht="12" customHeight="1" x14ac:dyDescent="0.25">
      <c r="A715" s="322"/>
      <c r="B715" s="322"/>
      <c r="C715" s="322"/>
      <c r="D715" s="322"/>
      <c r="E715" s="322"/>
      <c r="F715" s="322"/>
      <c r="G715" s="322"/>
      <c r="H715" s="322"/>
      <c r="I715" s="322"/>
      <c r="J715" s="322"/>
      <c r="K715" s="322"/>
      <c r="L715" s="322"/>
      <c r="M715" s="322"/>
      <c r="N715" s="322"/>
      <c r="O715" s="322"/>
      <c r="P715" s="322"/>
      <c r="Q715" s="322"/>
      <c r="R715" s="322"/>
      <c r="S715" s="322"/>
      <c r="T715" s="322"/>
      <c r="U715" s="322"/>
      <c r="V715" s="322"/>
      <c r="W715" s="322"/>
      <c r="X715" s="322"/>
      <c r="Y715" s="322"/>
      <c r="Z715" s="322"/>
      <c r="AA715" s="322"/>
      <c r="AB715" s="322"/>
      <c r="AC715" s="322"/>
    </row>
    <row r="716" spans="1:29" ht="12" customHeight="1" x14ac:dyDescent="0.25">
      <c r="A716" s="322"/>
      <c r="B716" s="322"/>
      <c r="C716" s="322"/>
      <c r="D716" s="322"/>
      <c r="E716" s="322"/>
      <c r="F716" s="322"/>
      <c r="G716" s="322"/>
      <c r="H716" s="322"/>
      <c r="I716" s="322"/>
      <c r="J716" s="322"/>
      <c r="K716" s="322"/>
      <c r="L716" s="322"/>
      <c r="M716" s="322"/>
      <c r="N716" s="322"/>
      <c r="O716" s="322"/>
      <c r="P716" s="322"/>
      <c r="Q716" s="322"/>
      <c r="R716" s="322"/>
      <c r="S716" s="322"/>
      <c r="T716" s="322"/>
      <c r="U716" s="322"/>
      <c r="V716" s="322"/>
      <c r="W716" s="322"/>
      <c r="X716" s="322"/>
      <c r="Y716" s="322"/>
      <c r="Z716" s="322"/>
      <c r="AA716" s="322"/>
      <c r="AB716" s="322"/>
      <c r="AC716" s="322"/>
    </row>
    <row r="717" spans="1:29" ht="12" customHeight="1" x14ac:dyDescent="0.25">
      <c r="A717" s="322"/>
      <c r="B717" s="322"/>
      <c r="C717" s="322"/>
      <c r="D717" s="322"/>
      <c r="E717" s="322"/>
      <c r="F717" s="322"/>
      <c r="G717" s="322"/>
      <c r="H717" s="322"/>
      <c r="I717" s="322"/>
      <c r="J717" s="322"/>
      <c r="K717" s="322"/>
      <c r="L717" s="322"/>
      <c r="M717" s="322"/>
      <c r="N717" s="322"/>
      <c r="O717" s="322"/>
      <c r="P717" s="322"/>
      <c r="Q717" s="322"/>
      <c r="R717" s="322"/>
      <c r="S717" s="322"/>
      <c r="T717" s="322"/>
      <c r="U717" s="322"/>
      <c r="V717" s="322"/>
      <c r="W717" s="322"/>
      <c r="X717" s="322"/>
      <c r="Y717" s="322"/>
      <c r="Z717" s="322"/>
      <c r="AA717" s="322"/>
      <c r="AB717" s="322"/>
      <c r="AC717" s="322"/>
    </row>
    <row r="718" spans="1:29" ht="12" customHeight="1" x14ac:dyDescent="0.25">
      <c r="A718" s="322"/>
      <c r="B718" s="322"/>
      <c r="C718" s="322"/>
      <c r="D718" s="322"/>
      <c r="E718" s="322"/>
      <c r="F718" s="322"/>
      <c r="G718" s="322"/>
      <c r="H718" s="322"/>
      <c r="I718" s="322"/>
      <c r="J718" s="322"/>
      <c r="K718" s="322"/>
      <c r="L718" s="322"/>
      <c r="M718" s="322"/>
      <c r="N718" s="322"/>
      <c r="O718" s="322"/>
      <c r="P718" s="322"/>
      <c r="Q718" s="322"/>
      <c r="R718" s="322"/>
      <c r="S718" s="322"/>
      <c r="T718" s="322"/>
      <c r="U718" s="322"/>
      <c r="V718" s="322"/>
      <c r="W718" s="322"/>
      <c r="X718" s="322"/>
      <c r="Y718" s="322"/>
      <c r="Z718" s="322"/>
      <c r="AA718" s="322"/>
      <c r="AB718" s="322"/>
      <c r="AC718" s="322"/>
    </row>
    <row r="719" spans="1:29" ht="12" customHeight="1" x14ac:dyDescent="0.25">
      <c r="A719" s="322"/>
      <c r="B719" s="322"/>
      <c r="C719" s="322"/>
      <c r="D719" s="322"/>
      <c r="E719" s="322"/>
      <c r="F719" s="322"/>
      <c r="G719" s="322"/>
      <c r="H719" s="322"/>
      <c r="I719" s="322"/>
      <c r="J719" s="322"/>
      <c r="K719" s="322"/>
      <c r="L719" s="322"/>
      <c r="M719" s="322"/>
      <c r="N719" s="322"/>
      <c r="O719" s="322"/>
      <c r="P719" s="322"/>
      <c r="Q719" s="322"/>
      <c r="R719" s="322"/>
      <c r="S719" s="322"/>
      <c r="T719" s="322"/>
      <c r="U719" s="322"/>
      <c r="V719" s="322"/>
      <c r="W719" s="322"/>
      <c r="X719" s="322"/>
      <c r="Y719" s="322"/>
      <c r="Z719" s="322"/>
      <c r="AA719" s="322"/>
      <c r="AB719" s="322"/>
      <c r="AC719" s="322"/>
    </row>
    <row r="720" spans="1:29" ht="12" customHeight="1" x14ac:dyDescent="0.25">
      <c r="A720" s="322"/>
      <c r="B720" s="322"/>
      <c r="C720" s="322"/>
      <c r="D720" s="322"/>
      <c r="E720" s="322"/>
      <c r="F720" s="322"/>
      <c r="G720" s="322"/>
      <c r="H720" s="322"/>
      <c r="I720" s="322"/>
      <c r="J720" s="322"/>
      <c r="K720" s="322"/>
      <c r="L720" s="322"/>
      <c r="M720" s="322"/>
      <c r="N720" s="322"/>
      <c r="O720" s="322"/>
      <c r="P720" s="322"/>
      <c r="Q720" s="322"/>
      <c r="R720" s="322"/>
      <c r="S720" s="322"/>
      <c r="T720" s="322"/>
      <c r="U720" s="322"/>
      <c r="V720" s="322"/>
      <c r="W720" s="322"/>
      <c r="X720" s="322"/>
      <c r="Y720" s="322"/>
      <c r="Z720" s="322"/>
      <c r="AA720" s="322"/>
      <c r="AB720" s="322"/>
      <c r="AC720" s="322"/>
    </row>
    <row r="721" spans="1:29" ht="12" customHeight="1" x14ac:dyDescent="0.25">
      <c r="A721" s="322"/>
      <c r="B721" s="322"/>
      <c r="C721" s="322"/>
      <c r="D721" s="322"/>
      <c r="E721" s="322"/>
      <c r="F721" s="322"/>
      <c r="G721" s="322"/>
      <c r="H721" s="322"/>
      <c r="I721" s="322"/>
      <c r="J721" s="322"/>
      <c r="K721" s="322"/>
      <c r="L721" s="322"/>
      <c r="M721" s="322"/>
      <c r="N721" s="322"/>
      <c r="O721" s="322"/>
      <c r="P721" s="322"/>
      <c r="Q721" s="322"/>
      <c r="R721" s="322"/>
      <c r="S721" s="322"/>
      <c r="T721" s="322"/>
      <c r="U721" s="322"/>
      <c r="V721" s="322"/>
      <c r="W721" s="322"/>
      <c r="X721" s="322"/>
      <c r="Y721" s="322"/>
      <c r="Z721" s="322"/>
      <c r="AA721" s="322"/>
      <c r="AB721" s="322"/>
      <c r="AC721" s="322"/>
    </row>
    <row r="722" spans="1:29" ht="12" customHeight="1" x14ac:dyDescent="0.25">
      <c r="A722" s="322"/>
      <c r="B722" s="322"/>
      <c r="C722" s="322"/>
      <c r="D722" s="322"/>
      <c r="E722" s="322"/>
      <c r="F722" s="322"/>
      <c r="G722" s="322"/>
      <c r="H722" s="322"/>
      <c r="I722" s="322"/>
      <c r="J722" s="322"/>
      <c r="K722" s="322"/>
      <c r="L722" s="322"/>
      <c r="M722" s="322"/>
      <c r="N722" s="322"/>
      <c r="O722" s="322"/>
      <c r="P722" s="322"/>
      <c r="Q722" s="322"/>
      <c r="R722" s="322"/>
      <c r="S722" s="322"/>
      <c r="T722" s="322"/>
      <c r="U722" s="322"/>
      <c r="V722" s="322"/>
      <c r="W722" s="322"/>
      <c r="X722" s="322"/>
      <c r="Y722" s="322"/>
      <c r="Z722" s="322"/>
      <c r="AA722" s="322"/>
      <c r="AB722" s="322"/>
      <c r="AC722" s="322"/>
    </row>
    <row r="723" spans="1:29" ht="12" customHeight="1" x14ac:dyDescent="0.25">
      <c r="A723" s="322"/>
      <c r="B723" s="322"/>
      <c r="C723" s="322"/>
      <c r="D723" s="322"/>
      <c r="E723" s="322"/>
      <c r="F723" s="322"/>
      <c r="G723" s="322"/>
      <c r="H723" s="322"/>
      <c r="I723" s="322"/>
      <c r="J723" s="322"/>
      <c r="K723" s="322"/>
      <c r="L723" s="322"/>
      <c r="M723" s="322"/>
      <c r="N723" s="322"/>
      <c r="O723" s="322"/>
      <c r="P723" s="322"/>
      <c r="Q723" s="322"/>
      <c r="R723" s="322"/>
      <c r="S723" s="322"/>
      <c r="T723" s="322"/>
      <c r="U723" s="322"/>
      <c r="V723" s="322"/>
      <c r="W723" s="322"/>
      <c r="X723" s="322"/>
      <c r="Y723" s="322"/>
      <c r="Z723" s="322"/>
      <c r="AA723" s="322"/>
      <c r="AB723" s="322"/>
      <c r="AC723" s="322"/>
    </row>
    <row r="724" spans="1:29" ht="12" customHeight="1" x14ac:dyDescent="0.25">
      <c r="A724" s="322"/>
      <c r="B724" s="322"/>
      <c r="C724" s="322"/>
      <c r="D724" s="322"/>
      <c r="E724" s="322"/>
      <c r="F724" s="322"/>
      <c r="G724" s="322"/>
      <c r="H724" s="322"/>
      <c r="I724" s="322"/>
      <c r="J724" s="322"/>
      <c r="K724" s="322"/>
      <c r="L724" s="322"/>
      <c r="M724" s="322"/>
      <c r="N724" s="322"/>
      <c r="O724" s="322"/>
      <c r="P724" s="322"/>
      <c r="Q724" s="322"/>
      <c r="R724" s="322"/>
      <c r="S724" s="322"/>
      <c r="T724" s="322"/>
      <c r="U724" s="322"/>
      <c r="V724" s="322"/>
      <c r="W724" s="322"/>
      <c r="X724" s="322"/>
      <c r="Y724" s="322"/>
      <c r="Z724" s="322"/>
      <c r="AA724" s="322"/>
      <c r="AB724" s="322"/>
      <c r="AC724" s="322"/>
    </row>
    <row r="725" spans="1:29" ht="12" customHeight="1" x14ac:dyDescent="0.25">
      <c r="A725" s="322"/>
      <c r="B725" s="322"/>
      <c r="C725" s="322"/>
      <c r="D725" s="322"/>
      <c r="E725" s="322"/>
      <c r="F725" s="322"/>
      <c r="G725" s="322"/>
      <c r="H725" s="322"/>
      <c r="I725" s="322"/>
      <c r="J725" s="322"/>
      <c r="K725" s="322"/>
      <c r="L725" s="322"/>
      <c r="M725" s="322"/>
      <c r="N725" s="322"/>
      <c r="O725" s="322"/>
      <c r="P725" s="322"/>
      <c r="Q725" s="322"/>
      <c r="R725" s="322"/>
      <c r="S725" s="322"/>
      <c r="T725" s="322"/>
      <c r="U725" s="322"/>
      <c r="V725" s="322"/>
      <c r="W725" s="322"/>
      <c r="X725" s="322"/>
      <c r="Y725" s="322"/>
      <c r="Z725" s="322"/>
      <c r="AA725" s="322"/>
      <c r="AB725" s="322"/>
      <c r="AC725" s="322"/>
    </row>
    <row r="726" spans="1:29" ht="12" customHeight="1" x14ac:dyDescent="0.25">
      <c r="A726" s="322"/>
      <c r="B726" s="322"/>
      <c r="C726" s="322"/>
      <c r="D726" s="322"/>
      <c r="E726" s="322"/>
      <c r="F726" s="322"/>
      <c r="G726" s="322"/>
      <c r="H726" s="322"/>
      <c r="I726" s="322"/>
      <c r="J726" s="322"/>
      <c r="K726" s="322"/>
      <c r="L726" s="322"/>
      <c r="M726" s="322"/>
      <c r="N726" s="322"/>
      <c r="O726" s="322"/>
      <c r="P726" s="322"/>
      <c r="Q726" s="322"/>
      <c r="R726" s="322"/>
      <c r="S726" s="322"/>
      <c r="T726" s="322"/>
      <c r="U726" s="322"/>
      <c r="V726" s="322"/>
      <c r="W726" s="322"/>
      <c r="X726" s="322"/>
      <c r="Y726" s="322"/>
      <c r="Z726" s="322"/>
      <c r="AA726" s="322"/>
      <c r="AB726" s="322"/>
      <c r="AC726" s="322"/>
    </row>
    <row r="727" spans="1:29" ht="12" customHeight="1" x14ac:dyDescent="0.25">
      <c r="A727" s="322"/>
      <c r="B727" s="322"/>
      <c r="C727" s="322"/>
      <c r="D727" s="322"/>
      <c r="E727" s="322"/>
      <c r="F727" s="322"/>
      <c r="G727" s="322"/>
      <c r="H727" s="322"/>
      <c r="I727" s="322"/>
      <c r="J727" s="322"/>
      <c r="K727" s="322"/>
      <c r="L727" s="322"/>
      <c r="M727" s="322"/>
      <c r="N727" s="322"/>
      <c r="O727" s="322"/>
      <c r="P727" s="322"/>
      <c r="Q727" s="322"/>
      <c r="R727" s="322"/>
      <c r="S727" s="322"/>
      <c r="T727" s="322"/>
      <c r="U727" s="322"/>
      <c r="V727" s="322"/>
      <c r="W727" s="322"/>
      <c r="X727" s="322"/>
      <c r="Y727" s="322"/>
      <c r="Z727" s="322"/>
      <c r="AA727" s="322"/>
      <c r="AB727" s="322"/>
      <c r="AC727" s="322"/>
    </row>
    <row r="728" spans="1:29" ht="12" customHeight="1" x14ac:dyDescent="0.25">
      <c r="A728" s="322"/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</row>
    <row r="729" spans="1:29" ht="12" customHeight="1" x14ac:dyDescent="0.25">
      <c r="A729" s="322"/>
      <c r="B729" s="322"/>
      <c r="C729" s="322"/>
      <c r="D729" s="322"/>
      <c r="E729" s="322"/>
      <c r="F729" s="322"/>
      <c r="G729" s="322"/>
      <c r="H729" s="322"/>
      <c r="I729" s="322"/>
      <c r="J729" s="322"/>
      <c r="K729" s="322"/>
      <c r="L729" s="322"/>
      <c r="M729" s="322"/>
      <c r="N729" s="322"/>
      <c r="O729" s="322"/>
      <c r="P729" s="322"/>
      <c r="Q729" s="322"/>
      <c r="R729" s="322"/>
      <c r="S729" s="322"/>
      <c r="T729" s="322"/>
      <c r="U729" s="322"/>
      <c r="V729" s="322"/>
      <c r="W729" s="322"/>
      <c r="X729" s="322"/>
      <c r="Y729" s="322"/>
      <c r="Z729" s="322"/>
      <c r="AA729" s="322"/>
      <c r="AB729" s="322"/>
      <c r="AC729" s="322"/>
    </row>
    <row r="730" spans="1:29" ht="12" customHeight="1" x14ac:dyDescent="0.25">
      <c r="A730" s="322"/>
      <c r="B730" s="322"/>
      <c r="C730" s="322"/>
      <c r="D730" s="322"/>
      <c r="E730" s="322"/>
      <c r="F730" s="322"/>
      <c r="G730" s="322"/>
      <c r="H730" s="322"/>
      <c r="I730" s="322"/>
      <c r="J730" s="322"/>
      <c r="K730" s="322"/>
      <c r="L730" s="322"/>
      <c r="M730" s="322"/>
      <c r="N730" s="322"/>
      <c r="O730" s="322"/>
      <c r="P730" s="322"/>
      <c r="Q730" s="322"/>
      <c r="R730" s="322"/>
      <c r="S730" s="322"/>
      <c r="T730" s="322"/>
      <c r="U730" s="322"/>
      <c r="V730" s="322"/>
      <c r="W730" s="322"/>
      <c r="X730" s="322"/>
      <c r="Y730" s="322"/>
      <c r="Z730" s="322"/>
      <c r="AA730" s="322"/>
      <c r="AB730" s="322"/>
      <c r="AC730" s="322"/>
    </row>
    <row r="731" spans="1:29" ht="12" customHeight="1" x14ac:dyDescent="0.25">
      <c r="A731" s="322"/>
      <c r="B731" s="322"/>
      <c r="C731" s="322"/>
      <c r="D731" s="322"/>
      <c r="E731" s="322"/>
      <c r="F731" s="322"/>
      <c r="G731" s="322"/>
      <c r="H731" s="322"/>
      <c r="I731" s="322"/>
      <c r="J731" s="322"/>
      <c r="K731" s="322"/>
      <c r="L731" s="322"/>
      <c r="M731" s="322"/>
      <c r="N731" s="322"/>
      <c r="O731" s="322"/>
      <c r="P731" s="322"/>
      <c r="Q731" s="322"/>
      <c r="R731" s="322"/>
      <c r="S731" s="322"/>
      <c r="T731" s="322"/>
      <c r="U731" s="322"/>
      <c r="V731" s="322"/>
      <c r="W731" s="322"/>
      <c r="X731" s="322"/>
      <c r="Y731" s="322"/>
      <c r="Z731" s="322"/>
      <c r="AA731" s="322"/>
      <c r="AB731" s="322"/>
      <c r="AC731" s="322"/>
    </row>
    <row r="732" spans="1:29" ht="12" customHeight="1" x14ac:dyDescent="0.25">
      <c r="A732" s="322"/>
      <c r="B732" s="322"/>
      <c r="C732" s="322"/>
      <c r="D732" s="322"/>
      <c r="E732" s="322"/>
      <c r="F732" s="322"/>
      <c r="G732" s="322"/>
      <c r="H732" s="322"/>
      <c r="I732" s="322"/>
      <c r="J732" s="322"/>
      <c r="K732" s="322"/>
      <c r="L732" s="322"/>
      <c r="M732" s="322"/>
      <c r="N732" s="322"/>
      <c r="O732" s="322"/>
      <c r="P732" s="322"/>
      <c r="Q732" s="322"/>
      <c r="R732" s="322"/>
      <c r="S732" s="322"/>
      <c r="T732" s="322"/>
      <c r="U732" s="322"/>
      <c r="V732" s="322"/>
      <c r="W732" s="322"/>
      <c r="X732" s="322"/>
      <c r="Y732" s="322"/>
      <c r="Z732" s="322"/>
      <c r="AA732" s="322"/>
      <c r="AB732" s="322"/>
      <c r="AC732" s="322"/>
    </row>
    <row r="733" spans="1:29" ht="12" customHeight="1" x14ac:dyDescent="0.25">
      <c r="A733" s="322"/>
      <c r="B733" s="322"/>
      <c r="C733" s="322"/>
      <c r="D733" s="322"/>
      <c r="E733" s="322"/>
      <c r="F733" s="322"/>
      <c r="G733" s="322"/>
      <c r="H733" s="322"/>
      <c r="I733" s="322"/>
      <c r="J733" s="322"/>
      <c r="K733" s="322"/>
      <c r="L733" s="322"/>
      <c r="M733" s="322"/>
      <c r="N733" s="322"/>
      <c r="O733" s="322"/>
      <c r="P733" s="322"/>
      <c r="Q733" s="322"/>
      <c r="R733" s="322"/>
      <c r="S733" s="322"/>
      <c r="T733" s="322"/>
      <c r="U733" s="322"/>
      <c r="V733" s="322"/>
      <c r="W733" s="322"/>
      <c r="X733" s="322"/>
      <c r="Y733" s="322"/>
      <c r="Z733" s="322"/>
      <c r="AA733" s="322"/>
      <c r="AB733" s="322"/>
      <c r="AC733" s="322"/>
    </row>
    <row r="734" spans="1:29" ht="12" customHeight="1" x14ac:dyDescent="0.25">
      <c r="A734" s="322"/>
      <c r="B734" s="322"/>
      <c r="C734" s="322"/>
      <c r="D734" s="322"/>
      <c r="E734" s="322"/>
      <c r="F734" s="322"/>
      <c r="G734" s="322"/>
      <c r="H734" s="322"/>
      <c r="I734" s="322"/>
      <c r="J734" s="322"/>
      <c r="K734" s="322"/>
      <c r="L734" s="322"/>
      <c r="M734" s="322"/>
      <c r="N734" s="322"/>
      <c r="O734" s="322"/>
      <c r="P734" s="322"/>
      <c r="Q734" s="322"/>
      <c r="R734" s="322"/>
      <c r="S734" s="322"/>
      <c r="T734" s="322"/>
      <c r="U734" s="322"/>
      <c r="V734" s="322"/>
      <c r="W734" s="322"/>
      <c r="X734" s="322"/>
      <c r="Y734" s="322"/>
      <c r="Z734" s="322"/>
      <c r="AA734" s="322"/>
      <c r="AB734" s="322"/>
      <c r="AC734" s="322"/>
    </row>
    <row r="735" spans="1:29" ht="12" customHeight="1" x14ac:dyDescent="0.25">
      <c r="A735" s="322"/>
      <c r="B735" s="322"/>
      <c r="C735" s="322"/>
      <c r="D735" s="322"/>
      <c r="E735" s="322"/>
      <c r="F735" s="322"/>
      <c r="G735" s="322"/>
      <c r="H735" s="322"/>
      <c r="I735" s="322"/>
      <c r="J735" s="322"/>
      <c r="K735" s="322"/>
      <c r="L735" s="322"/>
      <c r="M735" s="322"/>
      <c r="N735" s="322"/>
      <c r="O735" s="322"/>
      <c r="P735" s="322"/>
      <c r="Q735" s="322"/>
      <c r="R735" s="322"/>
      <c r="S735" s="322"/>
      <c r="T735" s="322"/>
      <c r="U735" s="322"/>
      <c r="V735" s="322"/>
      <c r="W735" s="322"/>
      <c r="X735" s="322"/>
      <c r="Y735" s="322"/>
      <c r="Z735" s="322"/>
      <c r="AA735" s="322"/>
      <c r="AB735" s="322"/>
      <c r="AC735" s="322"/>
    </row>
    <row r="736" spans="1:29" ht="12" customHeight="1" x14ac:dyDescent="0.25">
      <c r="A736" s="322"/>
      <c r="B736" s="322"/>
      <c r="C736" s="322"/>
      <c r="D736" s="322"/>
      <c r="E736" s="322"/>
      <c r="F736" s="322"/>
      <c r="G736" s="322"/>
      <c r="H736" s="322"/>
      <c r="I736" s="322"/>
      <c r="J736" s="322"/>
      <c r="K736" s="322"/>
      <c r="L736" s="322"/>
      <c r="M736" s="322"/>
      <c r="N736" s="322"/>
      <c r="O736" s="322"/>
      <c r="P736" s="322"/>
      <c r="Q736" s="322"/>
      <c r="R736" s="322"/>
      <c r="S736" s="322"/>
      <c r="T736" s="322"/>
      <c r="U736" s="322"/>
      <c r="V736" s="322"/>
      <c r="W736" s="322"/>
      <c r="X736" s="322"/>
      <c r="Y736" s="322"/>
      <c r="Z736" s="322"/>
      <c r="AA736" s="322"/>
      <c r="AB736" s="322"/>
      <c r="AC736" s="322"/>
    </row>
    <row r="737" spans="1:29" ht="12" customHeight="1" x14ac:dyDescent="0.25">
      <c r="A737" s="322"/>
      <c r="B737" s="322"/>
      <c r="C737" s="322"/>
      <c r="D737" s="322"/>
      <c r="E737" s="322"/>
      <c r="F737" s="322"/>
      <c r="G737" s="322"/>
      <c r="H737" s="322"/>
      <c r="I737" s="322"/>
      <c r="J737" s="322"/>
      <c r="K737" s="322"/>
      <c r="L737" s="322"/>
      <c r="M737" s="322"/>
      <c r="N737" s="322"/>
      <c r="O737" s="322"/>
      <c r="P737" s="322"/>
      <c r="Q737" s="322"/>
      <c r="R737" s="322"/>
      <c r="S737" s="322"/>
      <c r="T737" s="322"/>
      <c r="U737" s="322"/>
      <c r="V737" s="322"/>
      <c r="W737" s="322"/>
      <c r="X737" s="322"/>
      <c r="Y737" s="322"/>
      <c r="Z737" s="322"/>
      <c r="AA737" s="322"/>
      <c r="AB737" s="322"/>
      <c r="AC737" s="322"/>
    </row>
    <row r="738" spans="1:29" ht="12" customHeight="1" x14ac:dyDescent="0.25">
      <c r="A738" s="322"/>
      <c r="B738" s="322"/>
      <c r="C738" s="322"/>
      <c r="D738" s="322"/>
      <c r="E738" s="322"/>
      <c r="F738" s="322"/>
      <c r="G738" s="322"/>
      <c r="H738" s="322"/>
      <c r="I738" s="322"/>
      <c r="J738" s="322"/>
      <c r="K738" s="322"/>
      <c r="L738" s="322"/>
      <c r="M738" s="322"/>
      <c r="N738" s="322"/>
      <c r="O738" s="322"/>
      <c r="P738" s="322"/>
      <c r="Q738" s="322"/>
      <c r="R738" s="322"/>
      <c r="S738" s="322"/>
      <c r="T738" s="322"/>
      <c r="U738" s="322"/>
      <c r="V738" s="322"/>
      <c r="W738" s="322"/>
      <c r="X738" s="322"/>
      <c r="Y738" s="322"/>
      <c r="Z738" s="322"/>
      <c r="AA738" s="322"/>
      <c r="AB738" s="322"/>
      <c r="AC738" s="322"/>
    </row>
    <row r="739" spans="1:29" ht="12" customHeight="1" x14ac:dyDescent="0.25">
      <c r="A739" s="322"/>
      <c r="B739" s="322"/>
      <c r="C739" s="322"/>
      <c r="D739" s="322"/>
      <c r="E739" s="322"/>
      <c r="F739" s="322"/>
      <c r="G739" s="322"/>
      <c r="H739" s="322"/>
      <c r="I739" s="322"/>
      <c r="J739" s="322"/>
      <c r="K739" s="322"/>
      <c r="L739" s="322"/>
      <c r="M739" s="322"/>
      <c r="N739" s="322"/>
      <c r="O739" s="322"/>
      <c r="P739" s="322"/>
      <c r="Q739" s="322"/>
      <c r="R739" s="322"/>
      <c r="S739" s="322"/>
      <c r="T739" s="322"/>
      <c r="U739" s="322"/>
      <c r="V739" s="322"/>
      <c r="W739" s="322"/>
      <c r="X739" s="322"/>
      <c r="Y739" s="322"/>
      <c r="Z739" s="322"/>
      <c r="AA739" s="322"/>
      <c r="AB739" s="322"/>
      <c r="AC739" s="322"/>
    </row>
    <row r="740" spans="1:29" ht="12" customHeight="1" x14ac:dyDescent="0.25">
      <c r="A740" s="322"/>
      <c r="B740" s="322"/>
      <c r="C740" s="322"/>
      <c r="D740" s="322"/>
      <c r="E740" s="322"/>
      <c r="F740" s="322"/>
      <c r="G740" s="322"/>
      <c r="H740" s="322"/>
      <c r="I740" s="322"/>
      <c r="J740" s="322"/>
      <c r="K740" s="322"/>
      <c r="L740" s="322"/>
      <c r="M740" s="322"/>
      <c r="N740" s="322"/>
      <c r="O740" s="322"/>
      <c r="P740" s="322"/>
      <c r="Q740" s="322"/>
      <c r="R740" s="322"/>
      <c r="S740" s="322"/>
      <c r="T740" s="322"/>
      <c r="U740" s="322"/>
      <c r="V740" s="322"/>
      <c r="W740" s="322"/>
      <c r="X740" s="322"/>
      <c r="Y740" s="322"/>
      <c r="Z740" s="322"/>
      <c r="AA740" s="322"/>
      <c r="AB740" s="322"/>
      <c r="AC740" s="322"/>
    </row>
    <row r="741" spans="1:29" ht="12" customHeight="1" x14ac:dyDescent="0.25">
      <c r="A741" s="322"/>
      <c r="B741" s="322"/>
      <c r="C741" s="322"/>
      <c r="D741" s="322"/>
      <c r="E741" s="322"/>
      <c r="F741" s="322"/>
      <c r="G741" s="322"/>
      <c r="H741" s="322"/>
      <c r="I741" s="322"/>
      <c r="J741" s="322"/>
      <c r="K741" s="322"/>
      <c r="L741" s="322"/>
      <c r="M741" s="322"/>
      <c r="N741" s="322"/>
      <c r="O741" s="322"/>
      <c r="P741" s="322"/>
      <c r="Q741" s="322"/>
      <c r="R741" s="322"/>
      <c r="S741" s="322"/>
      <c r="T741" s="322"/>
      <c r="U741" s="322"/>
      <c r="V741" s="322"/>
      <c r="W741" s="322"/>
      <c r="X741" s="322"/>
      <c r="Y741" s="322"/>
      <c r="Z741" s="322"/>
      <c r="AA741" s="322"/>
      <c r="AB741" s="322"/>
      <c r="AC741" s="322"/>
    </row>
    <row r="742" spans="1:29" ht="12" customHeight="1" x14ac:dyDescent="0.25">
      <c r="A742" s="322"/>
      <c r="B742" s="322"/>
      <c r="C742" s="322"/>
      <c r="D742" s="322"/>
      <c r="E742" s="322"/>
      <c r="F742" s="322"/>
      <c r="G742" s="322"/>
      <c r="H742" s="322"/>
      <c r="I742" s="322"/>
      <c r="J742" s="322"/>
      <c r="K742" s="322"/>
      <c r="L742" s="322"/>
      <c r="M742" s="322"/>
      <c r="N742" s="322"/>
      <c r="O742" s="322"/>
      <c r="P742" s="322"/>
      <c r="Q742" s="322"/>
      <c r="R742" s="322"/>
      <c r="S742" s="322"/>
      <c r="T742" s="322"/>
      <c r="U742" s="322"/>
      <c r="V742" s="322"/>
      <c r="W742" s="322"/>
      <c r="X742" s="322"/>
      <c r="Y742" s="322"/>
      <c r="Z742" s="322"/>
      <c r="AA742" s="322"/>
      <c r="AB742" s="322"/>
      <c r="AC742" s="322"/>
    </row>
    <row r="743" spans="1:29" ht="12" customHeight="1" x14ac:dyDescent="0.25">
      <c r="A743" s="322"/>
      <c r="B743" s="322"/>
      <c r="C743" s="322"/>
      <c r="D743" s="322"/>
      <c r="E743" s="322"/>
      <c r="F743" s="322"/>
      <c r="G743" s="322"/>
      <c r="H743" s="322"/>
      <c r="I743" s="322"/>
      <c r="J743" s="322"/>
      <c r="K743" s="322"/>
      <c r="L743" s="322"/>
      <c r="M743" s="322"/>
      <c r="N743" s="322"/>
      <c r="O743" s="322"/>
      <c r="P743" s="322"/>
      <c r="Q743" s="322"/>
      <c r="R743" s="322"/>
      <c r="S743" s="322"/>
      <c r="T743" s="322"/>
      <c r="U743" s="322"/>
      <c r="V743" s="322"/>
      <c r="W743" s="322"/>
      <c r="X743" s="322"/>
      <c r="Y743" s="322"/>
      <c r="Z743" s="322"/>
      <c r="AA743" s="322"/>
      <c r="AB743" s="322"/>
      <c r="AC743" s="322"/>
    </row>
    <row r="744" spans="1:29" ht="12" customHeight="1" x14ac:dyDescent="0.25">
      <c r="A744" s="322"/>
      <c r="B744" s="322"/>
      <c r="C744" s="322"/>
      <c r="D744" s="322"/>
      <c r="E744" s="322"/>
      <c r="F744" s="322"/>
      <c r="G744" s="322"/>
      <c r="H744" s="322"/>
      <c r="I744" s="322"/>
      <c r="J744" s="322"/>
      <c r="K744" s="322"/>
      <c r="L744" s="322"/>
      <c r="M744" s="322"/>
      <c r="N744" s="322"/>
      <c r="O744" s="322"/>
      <c r="P744" s="322"/>
      <c r="Q744" s="322"/>
      <c r="R744" s="322"/>
      <c r="S744" s="322"/>
      <c r="T744" s="322"/>
      <c r="U744" s="322"/>
      <c r="V744" s="322"/>
      <c r="W744" s="322"/>
      <c r="X744" s="322"/>
      <c r="Y744" s="322"/>
      <c r="Z744" s="322"/>
      <c r="AA744" s="322"/>
      <c r="AB744" s="322"/>
      <c r="AC744" s="322"/>
    </row>
    <row r="745" spans="1:29" ht="12" customHeight="1" x14ac:dyDescent="0.25">
      <c r="A745" s="322"/>
      <c r="B745" s="322"/>
      <c r="C745" s="322"/>
      <c r="D745" s="322"/>
      <c r="E745" s="322"/>
      <c r="F745" s="322"/>
      <c r="G745" s="322"/>
      <c r="H745" s="322"/>
      <c r="I745" s="322"/>
      <c r="J745" s="322"/>
      <c r="K745" s="322"/>
      <c r="L745" s="322"/>
      <c r="M745" s="322"/>
      <c r="N745" s="322"/>
      <c r="O745" s="322"/>
      <c r="P745" s="322"/>
      <c r="Q745" s="322"/>
      <c r="R745" s="322"/>
      <c r="S745" s="322"/>
      <c r="T745" s="322"/>
      <c r="U745" s="322"/>
      <c r="V745" s="322"/>
      <c r="W745" s="322"/>
      <c r="X745" s="322"/>
      <c r="Y745" s="322"/>
      <c r="Z745" s="322"/>
      <c r="AA745" s="322"/>
      <c r="AB745" s="322"/>
      <c r="AC745" s="322"/>
    </row>
    <row r="746" spans="1:29" ht="12" customHeight="1" x14ac:dyDescent="0.25">
      <c r="A746" s="322"/>
      <c r="B746" s="322"/>
      <c r="C746" s="322"/>
      <c r="D746" s="322"/>
      <c r="E746" s="322"/>
      <c r="F746" s="322"/>
      <c r="G746" s="322"/>
      <c r="H746" s="322"/>
      <c r="I746" s="322"/>
      <c r="J746" s="322"/>
      <c r="K746" s="322"/>
      <c r="L746" s="322"/>
      <c r="M746" s="322"/>
      <c r="N746" s="322"/>
      <c r="O746" s="322"/>
      <c r="P746" s="322"/>
      <c r="Q746" s="322"/>
      <c r="R746" s="322"/>
      <c r="S746" s="322"/>
      <c r="T746" s="322"/>
      <c r="U746" s="322"/>
      <c r="V746" s="322"/>
      <c r="W746" s="322"/>
      <c r="X746" s="322"/>
      <c r="Y746" s="322"/>
      <c r="Z746" s="322"/>
      <c r="AA746" s="322"/>
      <c r="AB746" s="322"/>
      <c r="AC746" s="322"/>
    </row>
    <row r="747" spans="1:29" ht="12" customHeight="1" x14ac:dyDescent="0.25">
      <c r="A747" s="322"/>
      <c r="B747" s="322"/>
      <c r="C747" s="322"/>
      <c r="D747" s="322"/>
      <c r="E747" s="322"/>
      <c r="F747" s="322"/>
      <c r="G747" s="322"/>
      <c r="H747" s="322"/>
      <c r="I747" s="322"/>
      <c r="J747" s="322"/>
      <c r="K747" s="322"/>
      <c r="L747" s="322"/>
      <c r="M747" s="322"/>
      <c r="N747" s="322"/>
      <c r="O747" s="322"/>
      <c r="P747" s="322"/>
      <c r="Q747" s="322"/>
      <c r="R747" s="322"/>
      <c r="S747" s="322"/>
      <c r="T747" s="322"/>
      <c r="U747" s="322"/>
      <c r="V747" s="322"/>
      <c r="W747" s="322"/>
      <c r="X747" s="322"/>
      <c r="Y747" s="322"/>
      <c r="Z747" s="322"/>
      <c r="AA747" s="322"/>
      <c r="AB747" s="322"/>
      <c r="AC747" s="322"/>
    </row>
    <row r="748" spans="1:29" ht="12" customHeight="1" x14ac:dyDescent="0.25">
      <c r="A748" s="322"/>
      <c r="B748" s="322"/>
      <c r="C748" s="322"/>
      <c r="D748" s="322"/>
      <c r="E748" s="322"/>
      <c r="F748" s="322"/>
      <c r="G748" s="322"/>
      <c r="H748" s="322"/>
      <c r="I748" s="322"/>
      <c r="J748" s="322"/>
      <c r="K748" s="322"/>
      <c r="L748" s="322"/>
      <c r="M748" s="322"/>
      <c r="N748" s="322"/>
      <c r="O748" s="322"/>
      <c r="P748" s="322"/>
      <c r="Q748" s="322"/>
      <c r="R748" s="322"/>
      <c r="S748" s="322"/>
      <c r="T748" s="322"/>
      <c r="U748" s="322"/>
      <c r="V748" s="322"/>
      <c r="W748" s="322"/>
      <c r="X748" s="322"/>
      <c r="Y748" s="322"/>
      <c r="Z748" s="322"/>
      <c r="AA748" s="322"/>
      <c r="AB748" s="322"/>
      <c r="AC748" s="322"/>
    </row>
    <row r="749" spans="1:29" ht="12" customHeight="1" x14ac:dyDescent="0.25">
      <c r="A749" s="322"/>
      <c r="B749" s="322"/>
      <c r="C749" s="322"/>
      <c r="D749" s="322"/>
      <c r="E749" s="322"/>
      <c r="F749" s="322"/>
      <c r="G749" s="322"/>
      <c r="H749" s="322"/>
      <c r="I749" s="322"/>
      <c r="J749" s="322"/>
      <c r="K749" s="322"/>
      <c r="L749" s="322"/>
      <c r="M749" s="322"/>
      <c r="N749" s="322"/>
      <c r="O749" s="322"/>
      <c r="P749" s="322"/>
      <c r="Q749" s="322"/>
      <c r="R749" s="322"/>
      <c r="S749" s="322"/>
      <c r="T749" s="322"/>
      <c r="U749" s="322"/>
      <c r="V749" s="322"/>
      <c r="W749" s="322"/>
      <c r="X749" s="322"/>
      <c r="Y749" s="322"/>
      <c r="Z749" s="322"/>
      <c r="AA749" s="322"/>
      <c r="AB749" s="322"/>
      <c r="AC749" s="322"/>
    </row>
    <row r="750" spans="1:29" ht="12" customHeight="1" x14ac:dyDescent="0.25">
      <c r="A750" s="322"/>
      <c r="B750" s="322"/>
      <c r="C750" s="322"/>
      <c r="D750" s="322"/>
      <c r="E750" s="322"/>
      <c r="F750" s="322"/>
      <c r="G750" s="322"/>
      <c r="H750" s="322"/>
      <c r="I750" s="322"/>
      <c r="J750" s="322"/>
      <c r="K750" s="322"/>
      <c r="L750" s="322"/>
      <c r="M750" s="322"/>
      <c r="N750" s="322"/>
      <c r="O750" s="322"/>
      <c r="P750" s="322"/>
      <c r="Q750" s="322"/>
      <c r="R750" s="322"/>
      <c r="S750" s="322"/>
      <c r="T750" s="322"/>
      <c r="U750" s="322"/>
      <c r="V750" s="322"/>
      <c r="W750" s="322"/>
      <c r="X750" s="322"/>
      <c r="Y750" s="322"/>
      <c r="Z750" s="322"/>
      <c r="AA750" s="322"/>
      <c r="AB750" s="322"/>
      <c r="AC750" s="322"/>
    </row>
    <row r="751" spans="1:29" ht="12" customHeight="1" x14ac:dyDescent="0.25">
      <c r="A751" s="322"/>
      <c r="B751" s="322"/>
      <c r="C751" s="322"/>
      <c r="D751" s="322"/>
      <c r="E751" s="322"/>
      <c r="F751" s="322"/>
      <c r="G751" s="322"/>
      <c r="H751" s="322"/>
      <c r="I751" s="322"/>
      <c r="J751" s="322"/>
      <c r="K751" s="322"/>
      <c r="L751" s="322"/>
      <c r="M751" s="322"/>
      <c r="N751" s="322"/>
      <c r="O751" s="322"/>
      <c r="P751" s="322"/>
      <c r="Q751" s="322"/>
      <c r="R751" s="322"/>
      <c r="S751" s="322"/>
      <c r="T751" s="322"/>
      <c r="U751" s="322"/>
      <c r="V751" s="322"/>
      <c r="W751" s="322"/>
      <c r="X751" s="322"/>
      <c r="Y751" s="322"/>
      <c r="Z751" s="322"/>
      <c r="AA751" s="322"/>
      <c r="AB751" s="322"/>
      <c r="AC751" s="322"/>
    </row>
    <row r="752" spans="1:29" ht="12" customHeight="1" x14ac:dyDescent="0.25">
      <c r="A752" s="322"/>
      <c r="B752" s="322"/>
      <c r="C752" s="322"/>
      <c r="D752" s="322"/>
      <c r="E752" s="322"/>
      <c r="F752" s="322"/>
      <c r="G752" s="322"/>
      <c r="H752" s="322"/>
      <c r="I752" s="322"/>
      <c r="J752" s="322"/>
      <c r="K752" s="322"/>
      <c r="L752" s="322"/>
      <c r="M752" s="322"/>
      <c r="N752" s="322"/>
      <c r="O752" s="322"/>
      <c r="P752" s="322"/>
      <c r="Q752" s="322"/>
      <c r="R752" s="322"/>
      <c r="S752" s="322"/>
      <c r="T752" s="322"/>
      <c r="U752" s="322"/>
      <c r="V752" s="322"/>
      <c r="W752" s="322"/>
      <c r="X752" s="322"/>
      <c r="Y752" s="322"/>
      <c r="Z752" s="322"/>
      <c r="AA752" s="322"/>
      <c r="AB752" s="322"/>
      <c r="AC752" s="322"/>
    </row>
    <row r="753" spans="1:29" ht="12" customHeight="1" x14ac:dyDescent="0.25">
      <c r="A753" s="322"/>
      <c r="B753" s="322"/>
      <c r="C753" s="322"/>
      <c r="D753" s="322"/>
      <c r="E753" s="322"/>
      <c r="F753" s="322"/>
      <c r="G753" s="322"/>
      <c r="H753" s="322"/>
      <c r="I753" s="322"/>
      <c r="J753" s="322"/>
      <c r="K753" s="322"/>
      <c r="L753" s="322"/>
      <c r="M753" s="322"/>
      <c r="N753" s="322"/>
      <c r="O753" s="322"/>
      <c r="P753" s="322"/>
      <c r="Q753" s="322"/>
      <c r="R753" s="322"/>
      <c r="S753" s="322"/>
      <c r="T753" s="322"/>
      <c r="U753" s="322"/>
      <c r="V753" s="322"/>
      <c r="W753" s="322"/>
      <c r="X753" s="322"/>
      <c r="Y753" s="322"/>
      <c r="Z753" s="322"/>
      <c r="AA753" s="322"/>
      <c r="AB753" s="322"/>
      <c r="AC753" s="322"/>
    </row>
    <row r="754" spans="1:29" ht="12" customHeight="1" x14ac:dyDescent="0.25">
      <c r="A754" s="322"/>
      <c r="B754" s="322"/>
      <c r="C754" s="322"/>
      <c r="D754" s="322"/>
      <c r="E754" s="322"/>
      <c r="F754" s="322"/>
      <c r="G754" s="322"/>
      <c r="H754" s="322"/>
      <c r="I754" s="322"/>
      <c r="J754" s="322"/>
      <c r="K754" s="322"/>
      <c r="L754" s="322"/>
      <c r="M754" s="322"/>
      <c r="N754" s="322"/>
      <c r="O754" s="322"/>
      <c r="P754" s="322"/>
      <c r="Q754" s="322"/>
      <c r="R754" s="322"/>
      <c r="S754" s="322"/>
      <c r="T754" s="322"/>
      <c r="U754" s="322"/>
      <c r="V754" s="322"/>
      <c r="W754" s="322"/>
      <c r="X754" s="322"/>
      <c r="Y754" s="322"/>
      <c r="Z754" s="322"/>
      <c r="AA754" s="322"/>
      <c r="AB754" s="322"/>
      <c r="AC754" s="322"/>
    </row>
    <row r="755" spans="1:29" ht="12" customHeight="1" x14ac:dyDescent="0.25">
      <c r="A755" s="322"/>
      <c r="B755" s="322"/>
      <c r="C755" s="322"/>
      <c r="D755" s="322"/>
      <c r="E755" s="322"/>
      <c r="F755" s="322"/>
      <c r="G755" s="322"/>
      <c r="H755" s="322"/>
      <c r="I755" s="322"/>
      <c r="J755" s="322"/>
      <c r="K755" s="322"/>
      <c r="L755" s="322"/>
      <c r="M755" s="322"/>
      <c r="N755" s="322"/>
      <c r="O755" s="322"/>
      <c r="P755" s="322"/>
      <c r="Q755" s="322"/>
      <c r="R755" s="322"/>
      <c r="S755" s="322"/>
      <c r="T755" s="322"/>
      <c r="U755" s="322"/>
      <c r="V755" s="322"/>
      <c r="W755" s="322"/>
      <c r="X755" s="322"/>
      <c r="Y755" s="322"/>
      <c r="Z755" s="322"/>
      <c r="AA755" s="322"/>
      <c r="AB755" s="322"/>
      <c r="AC755" s="322"/>
    </row>
    <row r="756" spans="1:29" ht="12" customHeight="1" x14ac:dyDescent="0.25">
      <c r="A756" s="322"/>
      <c r="B756" s="322"/>
      <c r="C756" s="322"/>
      <c r="D756" s="322"/>
      <c r="E756" s="322"/>
      <c r="F756" s="322"/>
      <c r="G756" s="322"/>
      <c r="H756" s="322"/>
      <c r="I756" s="322"/>
      <c r="J756" s="322"/>
      <c r="K756" s="322"/>
      <c r="L756" s="322"/>
      <c r="M756" s="322"/>
      <c r="N756" s="322"/>
      <c r="O756" s="322"/>
      <c r="P756" s="322"/>
      <c r="Q756" s="322"/>
      <c r="R756" s="322"/>
      <c r="S756" s="322"/>
      <c r="T756" s="322"/>
      <c r="U756" s="322"/>
      <c r="V756" s="322"/>
      <c r="W756" s="322"/>
      <c r="X756" s="322"/>
      <c r="Y756" s="322"/>
      <c r="Z756" s="322"/>
      <c r="AA756" s="322"/>
      <c r="AB756" s="322"/>
      <c r="AC756" s="322"/>
    </row>
    <row r="757" spans="1:29" ht="12" customHeight="1" x14ac:dyDescent="0.25">
      <c r="A757" s="322"/>
      <c r="B757" s="322"/>
      <c r="C757" s="322"/>
      <c r="D757" s="322"/>
      <c r="E757" s="322"/>
      <c r="F757" s="322"/>
      <c r="G757" s="322"/>
      <c r="H757" s="322"/>
      <c r="I757" s="322"/>
      <c r="J757" s="322"/>
      <c r="K757" s="322"/>
      <c r="L757" s="322"/>
      <c r="M757" s="322"/>
      <c r="N757" s="322"/>
      <c r="O757" s="322"/>
      <c r="P757" s="322"/>
      <c r="Q757" s="322"/>
      <c r="R757" s="322"/>
      <c r="S757" s="322"/>
      <c r="T757" s="322"/>
      <c r="U757" s="322"/>
      <c r="V757" s="322"/>
      <c r="W757" s="322"/>
      <c r="X757" s="322"/>
      <c r="Y757" s="322"/>
      <c r="Z757" s="322"/>
      <c r="AA757" s="322"/>
      <c r="AB757" s="322"/>
      <c r="AC757" s="322"/>
    </row>
    <row r="758" spans="1:29" ht="12" customHeight="1" x14ac:dyDescent="0.25">
      <c r="A758" s="322"/>
      <c r="B758" s="322"/>
      <c r="C758" s="322"/>
      <c r="D758" s="322"/>
      <c r="E758" s="322"/>
      <c r="F758" s="322"/>
      <c r="G758" s="322"/>
      <c r="H758" s="322"/>
      <c r="I758" s="322"/>
      <c r="J758" s="322"/>
      <c r="K758" s="322"/>
      <c r="L758" s="322"/>
      <c r="M758" s="322"/>
      <c r="N758" s="322"/>
      <c r="O758" s="322"/>
      <c r="P758" s="322"/>
      <c r="Q758" s="322"/>
      <c r="R758" s="322"/>
      <c r="S758" s="322"/>
      <c r="T758" s="322"/>
      <c r="U758" s="322"/>
      <c r="V758" s="322"/>
      <c r="W758" s="322"/>
      <c r="X758" s="322"/>
      <c r="Y758" s="322"/>
      <c r="Z758" s="322"/>
      <c r="AA758" s="322"/>
      <c r="AB758" s="322"/>
      <c r="AC758" s="322"/>
    </row>
    <row r="759" spans="1:29" ht="12" customHeight="1" x14ac:dyDescent="0.25">
      <c r="A759" s="322"/>
      <c r="B759" s="322"/>
      <c r="C759" s="322"/>
      <c r="D759" s="322"/>
      <c r="E759" s="322"/>
      <c r="F759" s="322"/>
      <c r="G759" s="322"/>
      <c r="H759" s="322"/>
      <c r="I759" s="322"/>
      <c r="J759" s="322"/>
      <c r="K759" s="322"/>
      <c r="L759" s="322"/>
      <c r="M759" s="322"/>
      <c r="N759" s="322"/>
      <c r="O759" s="322"/>
      <c r="P759" s="322"/>
      <c r="Q759" s="322"/>
      <c r="R759" s="322"/>
      <c r="S759" s="322"/>
      <c r="T759" s="322"/>
      <c r="U759" s="322"/>
      <c r="V759" s="322"/>
      <c r="W759" s="322"/>
      <c r="X759" s="322"/>
      <c r="Y759" s="322"/>
      <c r="Z759" s="322"/>
      <c r="AA759" s="322"/>
      <c r="AB759" s="322"/>
      <c r="AC759" s="322"/>
    </row>
    <row r="760" spans="1:29" ht="12" customHeight="1" x14ac:dyDescent="0.25">
      <c r="A760" s="322"/>
      <c r="B760" s="322"/>
      <c r="C760" s="322"/>
      <c r="D760" s="322"/>
      <c r="E760" s="322"/>
      <c r="F760" s="322"/>
      <c r="G760" s="322"/>
      <c r="H760" s="322"/>
      <c r="I760" s="322"/>
      <c r="J760" s="322"/>
      <c r="K760" s="322"/>
      <c r="L760" s="322"/>
      <c r="M760" s="322"/>
      <c r="N760" s="322"/>
      <c r="O760" s="322"/>
      <c r="P760" s="322"/>
      <c r="Q760" s="322"/>
      <c r="R760" s="322"/>
      <c r="S760" s="322"/>
      <c r="T760" s="322"/>
      <c r="U760" s="322"/>
      <c r="V760" s="322"/>
      <c r="W760" s="322"/>
      <c r="X760" s="322"/>
      <c r="Y760" s="322"/>
      <c r="Z760" s="322"/>
      <c r="AA760" s="322"/>
      <c r="AB760" s="322"/>
      <c r="AC760" s="322"/>
    </row>
    <row r="761" spans="1:29" ht="12" customHeight="1" x14ac:dyDescent="0.25">
      <c r="A761" s="322"/>
      <c r="B761" s="322"/>
      <c r="C761" s="322"/>
      <c r="D761" s="322"/>
      <c r="E761" s="322"/>
      <c r="F761" s="322"/>
      <c r="G761" s="322"/>
      <c r="H761" s="322"/>
      <c r="I761" s="322"/>
      <c r="J761" s="322"/>
      <c r="K761" s="322"/>
      <c r="L761" s="322"/>
      <c r="M761" s="322"/>
      <c r="N761" s="322"/>
      <c r="O761" s="322"/>
      <c r="P761" s="322"/>
      <c r="Q761" s="322"/>
      <c r="R761" s="322"/>
      <c r="S761" s="322"/>
      <c r="T761" s="322"/>
      <c r="U761" s="322"/>
      <c r="V761" s="322"/>
      <c r="W761" s="322"/>
      <c r="X761" s="322"/>
      <c r="Y761" s="322"/>
      <c r="Z761" s="322"/>
      <c r="AA761" s="322"/>
      <c r="AB761" s="322"/>
      <c r="AC761" s="322"/>
    </row>
    <row r="762" spans="1:29" ht="12" customHeight="1" x14ac:dyDescent="0.25">
      <c r="A762" s="322"/>
      <c r="B762" s="322"/>
      <c r="C762" s="322"/>
      <c r="D762" s="322"/>
      <c r="E762" s="322"/>
      <c r="F762" s="322"/>
      <c r="G762" s="322"/>
      <c r="H762" s="322"/>
      <c r="I762" s="322"/>
      <c r="J762" s="322"/>
      <c r="K762" s="322"/>
      <c r="L762" s="322"/>
      <c r="M762" s="322"/>
      <c r="N762" s="322"/>
      <c r="O762" s="322"/>
      <c r="P762" s="322"/>
      <c r="Q762" s="322"/>
      <c r="R762" s="322"/>
      <c r="S762" s="322"/>
      <c r="T762" s="322"/>
      <c r="U762" s="322"/>
      <c r="V762" s="322"/>
      <c r="W762" s="322"/>
      <c r="X762" s="322"/>
      <c r="Y762" s="322"/>
      <c r="Z762" s="322"/>
      <c r="AA762" s="322"/>
      <c r="AB762" s="322"/>
      <c r="AC762" s="322"/>
    </row>
    <row r="763" spans="1:29" ht="12" customHeight="1" x14ac:dyDescent="0.25">
      <c r="A763" s="322"/>
      <c r="B763" s="322"/>
      <c r="C763" s="322"/>
      <c r="D763" s="322"/>
      <c r="E763" s="322"/>
      <c r="F763" s="322"/>
      <c r="G763" s="322"/>
      <c r="H763" s="322"/>
      <c r="I763" s="322"/>
      <c r="J763" s="322"/>
      <c r="K763" s="322"/>
      <c r="L763" s="322"/>
      <c r="M763" s="322"/>
      <c r="N763" s="322"/>
      <c r="O763" s="322"/>
      <c r="P763" s="322"/>
      <c r="Q763" s="322"/>
      <c r="R763" s="322"/>
      <c r="S763" s="322"/>
      <c r="T763" s="322"/>
      <c r="U763" s="322"/>
      <c r="V763" s="322"/>
      <c r="W763" s="322"/>
      <c r="X763" s="322"/>
      <c r="Y763" s="322"/>
      <c r="Z763" s="322"/>
      <c r="AA763" s="322"/>
      <c r="AB763" s="322"/>
      <c r="AC763" s="322"/>
    </row>
    <row r="764" spans="1:29" ht="12" customHeight="1" x14ac:dyDescent="0.25">
      <c r="A764" s="322"/>
      <c r="B764" s="322"/>
      <c r="C764" s="322"/>
      <c r="D764" s="322"/>
      <c r="E764" s="322"/>
      <c r="F764" s="322"/>
      <c r="G764" s="322"/>
      <c r="H764" s="322"/>
      <c r="I764" s="322"/>
      <c r="J764" s="322"/>
      <c r="K764" s="322"/>
      <c r="L764" s="322"/>
      <c r="M764" s="322"/>
      <c r="N764" s="322"/>
      <c r="O764" s="322"/>
      <c r="P764" s="322"/>
      <c r="Q764" s="322"/>
      <c r="R764" s="322"/>
      <c r="S764" s="322"/>
      <c r="T764" s="322"/>
      <c r="U764" s="322"/>
      <c r="V764" s="322"/>
      <c r="W764" s="322"/>
      <c r="X764" s="322"/>
      <c r="Y764" s="322"/>
      <c r="Z764" s="322"/>
      <c r="AA764" s="322"/>
      <c r="AB764" s="322"/>
      <c r="AC764" s="322"/>
    </row>
    <row r="765" spans="1:29" ht="12" customHeight="1" x14ac:dyDescent="0.25">
      <c r="A765" s="322"/>
      <c r="B765" s="322"/>
      <c r="C765" s="322"/>
      <c r="D765" s="322"/>
      <c r="E765" s="322"/>
      <c r="F765" s="322"/>
      <c r="G765" s="322"/>
      <c r="H765" s="322"/>
      <c r="I765" s="322"/>
      <c r="J765" s="322"/>
      <c r="K765" s="322"/>
      <c r="L765" s="322"/>
      <c r="M765" s="322"/>
      <c r="N765" s="322"/>
      <c r="O765" s="322"/>
      <c r="P765" s="322"/>
      <c r="Q765" s="322"/>
      <c r="R765" s="322"/>
      <c r="S765" s="322"/>
      <c r="T765" s="322"/>
      <c r="U765" s="322"/>
      <c r="V765" s="322"/>
      <c r="W765" s="322"/>
      <c r="X765" s="322"/>
      <c r="Y765" s="322"/>
      <c r="Z765" s="322"/>
      <c r="AA765" s="322"/>
      <c r="AB765" s="322"/>
      <c r="AC765" s="322"/>
    </row>
    <row r="766" spans="1:29" ht="12" customHeight="1" x14ac:dyDescent="0.25">
      <c r="A766" s="322"/>
      <c r="B766" s="322"/>
      <c r="C766" s="322"/>
      <c r="D766" s="322"/>
      <c r="E766" s="322"/>
      <c r="F766" s="322"/>
      <c r="G766" s="322"/>
      <c r="H766" s="322"/>
      <c r="I766" s="322"/>
      <c r="J766" s="322"/>
      <c r="K766" s="322"/>
      <c r="L766" s="322"/>
      <c r="M766" s="322"/>
      <c r="N766" s="322"/>
      <c r="O766" s="322"/>
      <c r="P766" s="322"/>
      <c r="Q766" s="322"/>
      <c r="R766" s="322"/>
      <c r="S766" s="322"/>
      <c r="T766" s="322"/>
      <c r="U766" s="322"/>
      <c r="V766" s="322"/>
      <c r="W766" s="322"/>
      <c r="X766" s="322"/>
      <c r="Y766" s="322"/>
      <c r="Z766" s="322"/>
      <c r="AA766" s="322"/>
      <c r="AB766" s="322"/>
      <c r="AC766" s="322"/>
    </row>
    <row r="767" spans="1:29" ht="12" customHeight="1" x14ac:dyDescent="0.25">
      <c r="A767" s="322"/>
      <c r="B767" s="322"/>
      <c r="C767" s="322"/>
      <c r="D767" s="322"/>
      <c r="E767" s="322"/>
      <c r="F767" s="322"/>
      <c r="G767" s="322"/>
      <c r="H767" s="322"/>
      <c r="I767" s="322"/>
      <c r="J767" s="322"/>
      <c r="K767" s="322"/>
      <c r="L767" s="322"/>
      <c r="M767" s="322"/>
      <c r="N767" s="322"/>
      <c r="O767" s="322"/>
      <c r="P767" s="322"/>
      <c r="Q767" s="322"/>
      <c r="R767" s="322"/>
      <c r="S767" s="322"/>
      <c r="T767" s="322"/>
      <c r="U767" s="322"/>
      <c r="V767" s="322"/>
      <c r="W767" s="322"/>
      <c r="X767" s="322"/>
      <c r="Y767" s="322"/>
      <c r="Z767" s="322"/>
      <c r="AA767" s="322"/>
      <c r="AB767" s="322"/>
      <c r="AC767" s="322"/>
    </row>
    <row r="768" spans="1:29" ht="12" customHeight="1" x14ac:dyDescent="0.25">
      <c r="A768" s="322"/>
      <c r="B768" s="322"/>
      <c r="C768" s="322"/>
      <c r="D768" s="322"/>
      <c r="E768" s="322"/>
      <c r="F768" s="322"/>
      <c r="G768" s="322"/>
      <c r="H768" s="322"/>
      <c r="I768" s="322"/>
      <c r="J768" s="322"/>
      <c r="K768" s="322"/>
      <c r="L768" s="322"/>
      <c r="M768" s="322"/>
      <c r="N768" s="322"/>
      <c r="O768" s="322"/>
      <c r="P768" s="322"/>
      <c r="Q768" s="322"/>
      <c r="R768" s="322"/>
      <c r="S768" s="322"/>
      <c r="T768" s="322"/>
      <c r="U768" s="322"/>
      <c r="V768" s="322"/>
      <c r="W768" s="322"/>
      <c r="X768" s="322"/>
      <c r="Y768" s="322"/>
      <c r="Z768" s="322"/>
      <c r="AA768" s="322"/>
      <c r="AB768" s="322"/>
      <c r="AC768" s="322"/>
    </row>
    <row r="769" spans="1:29" ht="12" customHeight="1" x14ac:dyDescent="0.25">
      <c r="A769" s="322"/>
      <c r="B769" s="322"/>
      <c r="C769" s="322"/>
      <c r="D769" s="322"/>
      <c r="E769" s="322"/>
      <c r="F769" s="322"/>
      <c r="G769" s="322"/>
      <c r="H769" s="322"/>
      <c r="I769" s="322"/>
      <c r="J769" s="322"/>
      <c r="K769" s="322"/>
      <c r="L769" s="322"/>
      <c r="M769" s="322"/>
      <c r="N769" s="322"/>
      <c r="O769" s="322"/>
      <c r="P769" s="322"/>
      <c r="Q769" s="322"/>
      <c r="R769" s="322"/>
      <c r="S769" s="322"/>
      <c r="T769" s="322"/>
      <c r="U769" s="322"/>
      <c r="V769" s="322"/>
      <c r="W769" s="322"/>
      <c r="X769" s="322"/>
      <c r="Y769" s="322"/>
      <c r="Z769" s="322"/>
      <c r="AA769" s="322"/>
      <c r="AB769" s="322"/>
      <c r="AC769" s="322"/>
    </row>
    <row r="770" spans="1:29" ht="12" customHeight="1" x14ac:dyDescent="0.25">
      <c r="A770" s="322"/>
      <c r="B770" s="322"/>
      <c r="C770" s="322"/>
      <c r="D770" s="322"/>
      <c r="E770" s="322"/>
      <c r="F770" s="322"/>
      <c r="G770" s="322"/>
      <c r="H770" s="322"/>
      <c r="I770" s="322"/>
      <c r="J770" s="322"/>
      <c r="K770" s="322"/>
      <c r="L770" s="322"/>
      <c r="M770" s="322"/>
      <c r="N770" s="322"/>
      <c r="O770" s="322"/>
      <c r="P770" s="322"/>
      <c r="Q770" s="322"/>
      <c r="R770" s="322"/>
      <c r="S770" s="322"/>
      <c r="T770" s="322"/>
      <c r="U770" s="322"/>
      <c r="V770" s="322"/>
      <c r="W770" s="322"/>
      <c r="X770" s="322"/>
      <c r="Y770" s="322"/>
      <c r="Z770" s="322"/>
      <c r="AA770" s="322"/>
      <c r="AB770" s="322"/>
      <c r="AC770" s="322"/>
    </row>
    <row r="771" spans="1:29" ht="12" customHeight="1" x14ac:dyDescent="0.25">
      <c r="A771" s="322"/>
      <c r="B771" s="322"/>
      <c r="C771" s="322"/>
      <c r="D771" s="322"/>
      <c r="E771" s="322"/>
      <c r="F771" s="322"/>
      <c r="G771" s="322"/>
      <c r="H771" s="322"/>
      <c r="I771" s="322"/>
      <c r="J771" s="322"/>
      <c r="K771" s="322"/>
      <c r="L771" s="322"/>
      <c r="M771" s="322"/>
      <c r="N771" s="322"/>
      <c r="O771" s="322"/>
      <c r="P771" s="322"/>
      <c r="Q771" s="322"/>
      <c r="R771" s="322"/>
      <c r="S771" s="322"/>
      <c r="T771" s="322"/>
      <c r="U771" s="322"/>
      <c r="V771" s="322"/>
      <c r="W771" s="322"/>
      <c r="X771" s="322"/>
      <c r="Y771" s="322"/>
      <c r="Z771" s="322"/>
      <c r="AA771" s="322"/>
      <c r="AB771" s="322"/>
      <c r="AC771" s="322"/>
    </row>
    <row r="772" spans="1:29" ht="12" customHeight="1" x14ac:dyDescent="0.25">
      <c r="A772" s="322"/>
      <c r="B772" s="322"/>
      <c r="C772" s="322"/>
      <c r="D772" s="322"/>
      <c r="E772" s="322"/>
      <c r="F772" s="322"/>
      <c r="G772" s="322"/>
      <c r="H772" s="322"/>
      <c r="I772" s="322"/>
      <c r="J772" s="322"/>
      <c r="K772" s="322"/>
      <c r="L772" s="322"/>
      <c r="M772" s="322"/>
      <c r="N772" s="322"/>
      <c r="O772" s="322"/>
      <c r="P772" s="322"/>
      <c r="Q772" s="322"/>
      <c r="R772" s="322"/>
      <c r="S772" s="322"/>
      <c r="T772" s="322"/>
      <c r="U772" s="322"/>
      <c r="V772" s="322"/>
      <c r="W772" s="322"/>
      <c r="X772" s="322"/>
      <c r="Y772" s="322"/>
      <c r="Z772" s="322"/>
      <c r="AA772" s="322"/>
      <c r="AB772" s="322"/>
      <c r="AC772" s="322"/>
    </row>
    <row r="773" spans="1:29" ht="12" customHeight="1" x14ac:dyDescent="0.25">
      <c r="A773" s="322"/>
      <c r="B773" s="322"/>
      <c r="C773" s="322"/>
      <c r="D773" s="322"/>
      <c r="E773" s="322"/>
      <c r="F773" s="322"/>
      <c r="G773" s="322"/>
      <c r="H773" s="322"/>
      <c r="I773" s="322"/>
      <c r="J773" s="322"/>
      <c r="K773" s="322"/>
      <c r="L773" s="322"/>
      <c r="M773" s="322"/>
      <c r="N773" s="322"/>
      <c r="O773" s="322"/>
      <c r="P773" s="322"/>
      <c r="Q773" s="322"/>
      <c r="R773" s="322"/>
      <c r="S773" s="322"/>
      <c r="T773" s="322"/>
      <c r="U773" s="322"/>
      <c r="V773" s="322"/>
      <c r="W773" s="322"/>
      <c r="X773" s="322"/>
      <c r="Y773" s="322"/>
      <c r="Z773" s="322"/>
      <c r="AA773" s="322"/>
      <c r="AB773" s="322"/>
      <c r="AC773" s="322"/>
    </row>
    <row r="774" spans="1:29" ht="12" customHeight="1" x14ac:dyDescent="0.25">
      <c r="A774" s="322"/>
      <c r="B774" s="322"/>
      <c r="C774" s="322"/>
      <c r="D774" s="322"/>
      <c r="E774" s="322"/>
      <c r="F774" s="322"/>
      <c r="G774" s="322"/>
      <c r="H774" s="322"/>
      <c r="I774" s="322"/>
      <c r="J774" s="322"/>
      <c r="K774" s="322"/>
      <c r="L774" s="322"/>
      <c r="M774" s="322"/>
      <c r="N774" s="322"/>
      <c r="O774" s="322"/>
      <c r="P774" s="322"/>
      <c r="Q774" s="322"/>
      <c r="R774" s="322"/>
      <c r="S774" s="322"/>
      <c r="T774" s="322"/>
      <c r="U774" s="322"/>
      <c r="V774" s="322"/>
      <c r="W774" s="322"/>
      <c r="X774" s="322"/>
      <c r="Y774" s="322"/>
      <c r="Z774" s="322"/>
      <c r="AA774" s="322"/>
      <c r="AB774" s="322"/>
      <c r="AC774" s="322"/>
    </row>
    <row r="775" spans="1:29" ht="12" customHeight="1" x14ac:dyDescent="0.25">
      <c r="A775" s="322"/>
      <c r="B775" s="322"/>
      <c r="C775" s="322"/>
      <c r="D775" s="322"/>
      <c r="E775" s="322"/>
      <c r="F775" s="322"/>
      <c r="G775" s="322"/>
      <c r="H775" s="322"/>
      <c r="I775" s="322"/>
      <c r="J775" s="322"/>
      <c r="K775" s="322"/>
      <c r="L775" s="322"/>
      <c r="M775" s="322"/>
      <c r="N775" s="322"/>
      <c r="O775" s="322"/>
      <c r="P775" s="322"/>
      <c r="Q775" s="322"/>
      <c r="R775" s="322"/>
      <c r="S775" s="322"/>
      <c r="T775" s="322"/>
      <c r="U775" s="322"/>
      <c r="V775" s="322"/>
      <c r="W775" s="322"/>
      <c r="X775" s="322"/>
      <c r="Y775" s="322"/>
      <c r="Z775" s="322"/>
      <c r="AA775" s="322"/>
      <c r="AB775" s="322"/>
      <c r="AC775" s="322"/>
    </row>
    <row r="776" spans="1:29" ht="12" customHeight="1" x14ac:dyDescent="0.25">
      <c r="A776" s="322"/>
      <c r="B776" s="322"/>
      <c r="C776" s="322"/>
      <c r="D776" s="322"/>
      <c r="E776" s="322"/>
      <c r="F776" s="322"/>
      <c r="G776" s="322"/>
      <c r="H776" s="322"/>
      <c r="I776" s="322"/>
      <c r="J776" s="322"/>
      <c r="K776" s="322"/>
      <c r="L776" s="322"/>
      <c r="M776" s="322"/>
      <c r="N776" s="322"/>
      <c r="O776" s="322"/>
      <c r="P776" s="322"/>
      <c r="Q776" s="322"/>
      <c r="R776" s="322"/>
      <c r="S776" s="322"/>
      <c r="T776" s="322"/>
      <c r="U776" s="322"/>
      <c r="V776" s="322"/>
      <c r="W776" s="322"/>
      <c r="X776" s="322"/>
      <c r="Y776" s="322"/>
      <c r="Z776" s="322"/>
      <c r="AA776" s="322"/>
      <c r="AB776" s="322"/>
      <c r="AC776" s="322"/>
    </row>
    <row r="777" spans="1:29" ht="12" customHeight="1" x14ac:dyDescent="0.25">
      <c r="A777" s="322"/>
      <c r="B777" s="322"/>
      <c r="C777" s="322"/>
      <c r="D777" s="322"/>
      <c r="E777" s="322"/>
      <c r="F777" s="322"/>
      <c r="G777" s="322"/>
      <c r="H777" s="322"/>
      <c r="I777" s="322"/>
      <c r="J777" s="322"/>
      <c r="K777" s="322"/>
      <c r="L777" s="322"/>
      <c r="M777" s="322"/>
      <c r="N777" s="322"/>
      <c r="O777" s="322"/>
      <c r="P777" s="322"/>
      <c r="Q777" s="322"/>
      <c r="R777" s="322"/>
      <c r="S777" s="322"/>
      <c r="T777" s="322"/>
      <c r="U777" s="322"/>
      <c r="V777" s="322"/>
      <c r="W777" s="322"/>
      <c r="X777" s="322"/>
      <c r="Y777" s="322"/>
      <c r="Z777" s="322"/>
      <c r="AA777" s="322"/>
      <c r="AB777" s="322"/>
      <c r="AC777" s="322"/>
    </row>
    <row r="778" spans="1:29" ht="12" customHeight="1" x14ac:dyDescent="0.25">
      <c r="A778" s="322"/>
      <c r="B778" s="322"/>
      <c r="C778" s="322"/>
      <c r="D778" s="322"/>
      <c r="E778" s="322"/>
      <c r="F778" s="322"/>
      <c r="G778" s="322"/>
      <c r="H778" s="322"/>
      <c r="I778" s="322"/>
      <c r="J778" s="322"/>
      <c r="K778" s="322"/>
      <c r="L778" s="322"/>
      <c r="M778" s="322"/>
      <c r="N778" s="322"/>
      <c r="O778" s="322"/>
      <c r="P778" s="322"/>
      <c r="Q778" s="322"/>
      <c r="R778" s="322"/>
      <c r="S778" s="322"/>
      <c r="T778" s="322"/>
      <c r="U778" s="322"/>
      <c r="V778" s="322"/>
      <c r="W778" s="322"/>
      <c r="X778" s="322"/>
      <c r="Y778" s="322"/>
      <c r="Z778" s="322"/>
      <c r="AA778" s="322"/>
      <c r="AB778" s="322"/>
      <c r="AC778" s="322"/>
    </row>
    <row r="779" spans="1:29" ht="12" customHeight="1" x14ac:dyDescent="0.25">
      <c r="A779" s="322"/>
      <c r="B779" s="322"/>
      <c r="C779" s="322"/>
      <c r="D779" s="322"/>
      <c r="E779" s="322"/>
      <c r="F779" s="322"/>
      <c r="G779" s="322"/>
      <c r="H779" s="322"/>
      <c r="I779" s="322"/>
      <c r="J779" s="322"/>
      <c r="K779" s="322"/>
      <c r="L779" s="322"/>
      <c r="M779" s="322"/>
      <c r="N779" s="322"/>
      <c r="O779" s="322"/>
      <c r="P779" s="322"/>
      <c r="Q779" s="322"/>
      <c r="R779" s="322"/>
      <c r="S779" s="322"/>
      <c r="T779" s="322"/>
      <c r="U779" s="322"/>
      <c r="V779" s="322"/>
      <c r="W779" s="322"/>
      <c r="X779" s="322"/>
      <c r="Y779" s="322"/>
      <c r="Z779" s="322"/>
      <c r="AA779" s="322"/>
      <c r="AB779" s="322"/>
      <c r="AC779" s="322"/>
    </row>
    <row r="780" spans="1:29" ht="12" customHeight="1" x14ac:dyDescent="0.25">
      <c r="A780" s="322"/>
      <c r="B780" s="322"/>
      <c r="C780" s="322"/>
      <c r="D780" s="322"/>
      <c r="E780" s="322"/>
      <c r="F780" s="322"/>
      <c r="G780" s="322"/>
      <c r="H780" s="322"/>
      <c r="I780" s="322"/>
      <c r="J780" s="322"/>
      <c r="K780" s="322"/>
      <c r="L780" s="322"/>
      <c r="M780" s="322"/>
      <c r="N780" s="322"/>
      <c r="O780" s="322"/>
      <c r="P780" s="322"/>
      <c r="Q780" s="322"/>
      <c r="R780" s="322"/>
      <c r="S780" s="322"/>
      <c r="T780" s="322"/>
      <c r="U780" s="322"/>
      <c r="V780" s="322"/>
      <c r="W780" s="322"/>
      <c r="X780" s="322"/>
      <c r="Y780" s="322"/>
      <c r="Z780" s="322"/>
      <c r="AA780" s="322"/>
      <c r="AB780" s="322"/>
      <c r="AC780" s="322"/>
    </row>
    <row r="781" spans="1:29" ht="12" customHeight="1" x14ac:dyDescent="0.25">
      <c r="A781" s="322"/>
      <c r="B781" s="322"/>
      <c r="C781" s="322"/>
      <c r="D781" s="322"/>
      <c r="E781" s="322"/>
      <c r="F781" s="322"/>
      <c r="G781" s="322"/>
      <c r="H781" s="322"/>
      <c r="I781" s="322"/>
      <c r="J781" s="322"/>
      <c r="K781" s="322"/>
      <c r="L781" s="322"/>
      <c r="M781" s="322"/>
      <c r="N781" s="322"/>
      <c r="O781" s="322"/>
      <c r="P781" s="322"/>
      <c r="Q781" s="322"/>
      <c r="R781" s="322"/>
      <c r="S781" s="322"/>
      <c r="T781" s="322"/>
      <c r="U781" s="322"/>
      <c r="V781" s="322"/>
      <c r="W781" s="322"/>
      <c r="X781" s="322"/>
      <c r="Y781" s="322"/>
      <c r="Z781" s="322"/>
      <c r="AA781" s="322"/>
      <c r="AB781" s="322"/>
      <c r="AC781" s="322"/>
    </row>
    <row r="782" spans="1:29" ht="12" customHeight="1" x14ac:dyDescent="0.25">
      <c r="A782" s="322"/>
      <c r="B782" s="322"/>
      <c r="C782" s="322"/>
      <c r="D782" s="322"/>
      <c r="E782" s="322"/>
      <c r="F782" s="322"/>
      <c r="G782" s="322"/>
      <c r="H782" s="322"/>
      <c r="I782" s="322"/>
      <c r="J782" s="322"/>
      <c r="K782" s="322"/>
      <c r="L782" s="322"/>
      <c r="M782" s="322"/>
      <c r="N782" s="322"/>
      <c r="O782" s="322"/>
      <c r="P782" s="322"/>
      <c r="Q782" s="322"/>
      <c r="R782" s="322"/>
      <c r="S782" s="322"/>
      <c r="T782" s="322"/>
      <c r="U782" s="322"/>
      <c r="V782" s="322"/>
      <c r="W782" s="322"/>
      <c r="X782" s="322"/>
      <c r="Y782" s="322"/>
      <c r="Z782" s="322"/>
      <c r="AA782" s="322"/>
      <c r="AB782" s="322"/>
      <c r="AC782" s="322"/>
    </row>
    <row r="783" spans="1:29" ht="12" customHeight="1" x14ac:dyDescent="0.25">
      <c r="A783" s="322"/>
      <c r="B783" s="322"/>
      <c r="C783" s="322"/>
      <c r="D783" s="322"/>
      <c r="E783" s="322"/>
      <c r="F783" s="322"/>
      <c r="G783" s="322"/>
      <c r="H783" s="322"/>
      <c r="I783" s="322"/>
      <c r="J783" s="322"/>
      <c r="K783" s="322"/>
      <c r="L783" s="322"/>
      <c r="M783" s="322"/>
      <c r="N783" s="322"/>
      <c r="O783" s="322"/>
      <c r="P783" s="322"/>
      <c r="Q783" s="322"/>
      <c r="R783" s="322"/>
      <c r="S783" s="322"/>
      <c r="T783" s="322"/>
      <c r="U783" s="322"/>
      <c r="V783" s="322"/>
      <c r="W783" s="322"/>
      <c r="X783" s="322"/>
      <c r="Y783" s="322"/>
      <c r="Z783" s="322"/>
      <c r="AA783" s="322"/>
      <c r="AB783" s="322"/>
      <c r="AC783" s="322"/>
    </row>
    <row r="784" spans="1:29" ht="12" customHeight="1" x14ac:dyDescent="0.25">
      <c r="A784" s="322"/>
      <c r="B784" s="322"/>
      <c r="C784" s="322"/>
      <c r="D784" s="322"/>
      <c r="E784" s="322"/>
      <c r="F784" s="322"/>
      <c r="G784" s="322"/>
      <c r="H784" s="322"/>
      <c r="I784" s="322"/>
      <c r="J784" s="322"/>
      <c r="K784" s="322"/>
      <c r="L784" s="322"/>
      <c r="M784" s="322"/>
      <c r="N784" s="322"/>
      <c r="O784" s="322"/>
      <c r="P784" s="322"/>
      <c r="Q784" s="322"/>
      <c r="R784" s="322"/>
      <c r="S784" s="322"/>
      <c r="T784" s="322"/>
      <c r="U784" s="322"/>
      <c r="V784" s="322"/>
      <c r="W784" s="322"/>
      <c r="X784" s="322"/>
      <c r="Y784" s="322"/>
      <c r="Z784" s="322"/>
      <c r="AA784" s="322"/>
      <c r="AB784" s="322"/>
      <c r="AC784" s="322"/>
    </row>
    <row r="785" spans="1:29" ht="12" customHeight="1" x14ac:dyDescent="0.25">
      <c r="A785" s="322"/>
      <c r="B785" s="322"/>
      <c r="C785" s="322"/>
      <c r="D785" s="322"/>
      <c r="E785" s="322"/>
      <c r="F785" s="322"/>
      <c r="G785" s="322"/>
      <c r="H785" s="322"/>
      <c r="I785" s="322"/>
      <c r="J785" s="322"/>
      <c r="K785" s="322"/>
      <c r="L785" s="322"/>
      <c r="M785" s="322"/>
      <c r="N785" s="322"/>
      <c r="O785" s="322"/>
      <c r="P785" s="322"/>
      <c r="Q785" s="322"/>
      <c r="R785" s="322"/>
      <c r="S785" s="322"/>
      <c r="T785" s="322"/>
      <c r="U785" s="322"/>
      <c r="V785" s="322"/>
      <c r="W785" s="322"/>
      <c r="X785" s="322"/>
      <c r="Y785" s="322"/>
      <c r="Z785" s="322"/>
      <c r="AA785" s="322"/>
      <c r="AB785" s="322"/>
      <c r="AC785" s="322"/>
    </row>
    <row r="786" spans="1:29" ht="12" customHeight="1" x14ac:dyDescent="0.25">
      <c r="A786" s="322"/>
      <c r="B786" s="322"/>
      <c r="C786" s="322"/>
      <c r="D786" s="322"/>
      <c r="E786" s="322"/>
      <c r="F786" s="322"/>
      <c r="G786" s="322"/>
      <c r="H786" s="322"/>
      <c r="I786" s="322"/>
      <c r="J786" s="322"/>
      <c r="K786" s="322"/>
      <c r="L786" s="322"/>
      <c r="M786" s="322"/>
      <c r="N786" s="322"/>
      <c r="O786" s="322"/>
      <c r="P786" s="322"/>
      <c r="Q786" s="322"/>
      <c r="R786" s="322"/>
      <c r="S786" s="322"/>
      <c r="T786" s="322"/>
      <c r="U786" s="322"/>
      <c r="V786" s="322"/>
      <c r="W786" s="322"/>
      <c r="X786" s="322"/>
      <c r="Y786" s="322"/>
      <c r="Z786" s="322"/>
      <c r="AA786" s="322"/>
      <c r="AB786" s="322"/>
      <c r="AC786" s="322"/>
    </row>
    <row r="787" spans="1:29" ht="12" customHeight="1" x14ac:dyDescent="0.25">
      <c r="A787" s="322"/>
      <c r="B787" s="322"/>
      <c r="C787" s="322"/>
      <c r="D787" s="322"/>
      <c r="E787" s="322"/>
      <c r="F787" s="322"/>
      <c r="G787" s="322"/>
      <c r="H787" s="322"/>
      <c r="I787" s="322"/>
      <c r="J787" s="322"/>
      <c r="K787" s="322"/>
      <c r="L787" s="322"/>
      <c r="M787" s="322"/>
      <c r="N787" s="322"/>
      <c r="O787" s="322"/>
      <c r="P787" s="322"/>
      <c r="Q787" s="322"/>
      <c r="R787" s="322"/>
      <c r="S787" s="322"/>
      <c r="T787" s="322"/>
      <c r="U787" s="322"/>
      <c r="V787" s="322"/>
      <c r="W787" s="322"/>
      <c r="X787" s="322"/>
      <c r="Y787" s="322"/>
      <c r="Z787" s="322"/>
      <c r="AA787" s="322"/>
      <c r="AB787" s="322"/>
      <c r="AC787" s="322"/>
    </row>
    <row r="788" spans="1:29" ht="12" customHeight="1" x14ac:dyDescent="0.25">
      <c r="A788" s="322"/>
      <c r="B788" s="322"/>
      <c r="C788" s="322"/>
      <c r="D788" s="322"/>
      <c r="E788" s="322"/>
      <c r="F788" s="322"/>
      <c r="G788" s="322"/>
      <c r="H788" s="322"/>
      <c r="I788" s="322"/>
      <c r="J788" s="322"/>
      <c r="K788" s="322"/>
      <c r="L788" s="322"/>
      <c r="M788" s="322"/>
      <c r="N788" s="322"/>
      <c r="O788" s="322"/>
      <c r="P788" s="322"/>
      <c r="Q788" s="322"/>
      <c r="R788" s="322"/>
      <c r="S788" s="322"/>
      <c r="T788" s="322"/>
      <c r="U788" s="322"/>
      <c r="V788" s="322"/>
      <c r="W788" s="322"/>
      <c r="X788" s="322"/>
      <c r="Y788" s="322"/>
      <c r="Z788" s="322"/>
      <c r="AA788" s="322"/>
      <c r="AB788" s="322"/>
      <c r="AC788" s="322"/>
    </row>
    <row r="789" spans="1:29" ht="12" customHeight="1" x14ac:dyDescent="0.25">
      <c r="A789" s="322"/>
      <c r="B789" s="322"/>
      <c r="C789" s="322"/>
      <c r="D789" s="322"/>
      <c r="E789" s="322"/>
      <c r="F789" s="322"/>
      <c r="G789" s="322"/>
      <c r="H789" s="322"/>
      <c r="I789" s="322"/>
      <c r="J789" s="322"/>
      <c r="K789" s="322"/>
      <c r="L789" s="322"/>
      <c r="M789" s="322"/>
      <c r="N789" s="322"/>
      <c r="O789" s="322"/>
      <c r="P789" s="322"/>
      <c r="Q789" s="322"/>
      <c r="R789" s="322"/>
      <c r="S789" s="322"/>
      <c r="T789" s="322"/>
      <c r="U789" s="322"/>
      <c r="V789" s="322"/>
      <c r="W789" s="322"/>
      <c r="X789" s="322"/>
      <c r="Y789" s="322"/>
      <c r="Z789" s="322"/>
      <c r="AA789" s="322"/>
      <c r="AB789" s="322"/>
      <c r="AC789" s="322"/>
    </row>
    <row r="790" spans="1:29" ht="12" customHeight="1" x14ac:dyDescent="0.25">
      <c r="A790" s="322"/>
      <c r="B790" s="322"/>
      <c r="C790" s="322"/>
      <c r="D790" s="322"/>
      <c r="E790" s="322"/>
      <c r="F790" s="322"/>
      <c r="G790" s="322"/>
      <c r="H790" s="322"/>
      <c r="I790" s="322"/>
      <c r="J790" s="322"/>
      <c r="K790" s="322"/>
      <c r="L790" s="322"/>
      <c r="M790" s="322"/>
      <c r="N790" s="322"/>
      <c r="O790" s="322"/>
      <c r="P790" s="322"/>
      <c r="Q790" s="322"/>
      <c r="R790" s="322"/>
      <c r="S790" s="322"/>
      <c r="T790" s="322"/>
      <c r="U790" s="322"/>
      <c r="V790" s="322"/>
      <c r="W790" s="322"/>
      <c r="X790" s="322"/>
      <c r="Y790" s="322"/>
      <c r="Z790" s="322"/>
      <c r="AA790" s="322"/>
      <c r="AB790" s="322"/>
      <c r="AC790" s="322"/>
    </row>
    <row r="791" spans="1:29" ht="12" customHeight="1" x14ac:dyDescent="0.25">
      <c r="A791" s="322"/>
      <c r="B791" s="322"/>
      <c r="C791" s="322"/>
      <c r="D791" s="322"/>
      <c r="E791" s="322"/>
      <c r="F791" s="322"/>
      <c r="G791" s="322"/>
      <c r="H791" s="322"/>
      <c r="I791" s="322"/>
      <c r="J791" s="322"/>
      <c r="K791" s="322"/>
      <c r="L791" s="322"/>
      <c r="M791" s="322"/>
      <c r="N791" s="322"/>
      <c r="O791" s="322"/>
      <c r="P791" s="322"/>
      <c r="Q791" s="322"/>
      <c r="R791" s="322"/>
      <c r="S791" s="322"/>
      <c r="T791" s="322"/>
      <c r="U791" s="322"/>
      <c r="V791" s="322"/>
      <c r="W791" s="322"/>
      <c r="X791" s="322"/>
      <c r="Y791" s="322"/>
      <c r="Z791" s="322"/>
      <c r="AA791" s="322"/>
      <c r="AB791" s="322"/>
      <c r="AC791" s="322"/>
    </row>
    <row r="792" spans="1:29" ht="12" customHeight="1" x14ac:dyDescent="0.25">
      <c r="A792" s="322"/>
      <c r="B792" s="322"/>
      <c r="C792" s="322"/>
      <c r="D792" s="322"/>
      <c r="E792" s="322"/>
      <c r="F792" s="322"/>
      <c r="G792" s="322"/>
      <c r="H792" s="322"/>
      <c r="I792" s="322"/>
      <c r="J792" s="322"/>
      <c r="K792" s="322"/>
      <c r="L792" s="322"/>
      <c r="M792" s="322"/>
      <c r="N792" s="322"/>
      <c r="O792" s="322"/>
      <c r="P792" s="322"/>
      <c r="Q792" s="322"/>
      <c r="R792" s="322"/>
      <c r="S792" s="322"/>
      <c r="T792" s="322"/>
      <c r="U792" s="322"/>
      <c r="V792" s="322"/>
      <c r="W792" s="322"/>
      <c r="X792" s="322"/>
      <c r="Y792" s="322"/>
      <c r="Z792" s="322"/>
      <c r="AA792" s="322"/>
      <c r="AB792" s="322"/>
      <c r="AC792" s="322"/>
    </row>
    <row r="793" spans="1:29" ht="12" customHeight="1" x14ac:dyDescent="0.25">
      <c r="A793" s="322"/>
      <c r="B793" s="322"/>
      <c r="C793" s="322"/>
      <c r="D793" s="322"/>
      <c r="E793" s="322"/>
      <c r="F793" s="322"/>
      <c r="G793" s="322"/>
      <c r="H793" s="322"/>
      <c r="I793" s="322"/>
      <c r="J793" s="322"/>
      <c r="K793" s="322"/>
      <c r="L793" s="322"/>
      <c r="M793" s="322"/>
      <c r="N793" s="322"/>
      <c r="O793" s="322"/>
      <c r="P793" s="322"/>
      <c r="Q793" s="322"/>
      <c r="R793" s="322"/>
      <c r="S793" s="322"/>
      <c r="T793" s="322"/>
      <c r="U793" s="322"/>
      <c r="V793" s="322"/>
      <c r="W793" s="322"/>
      <c r="X793" s="322"/>
      <c r="Y793" s="322"/>
      <c r="Z793" s="322"/>
      <c r="AA793" s="322"/>
      <c r="AB793" s="322"/>
      <c r="AC793" s="322"/>
    </row>
    <row r="794" spans="1:29" ht="12" customHeight="1" x14ac:dyDescent="0.25">
      <c r="A794" s="322"/>
      <c r="B794" s="322"/>
      <c r="C794" s="322"/>
      <c r="D794" s="322"/>
      <c r="E794" s="322"/>
      <c r="F794" s="322"/>
      <c r="G794" s="322"/>
      <c r="H794" s="322"/>
      <c r="I794" s="322"/>
      <c r="J794" s="322"/>
      <c r="K794" s="322"/>
      <c r="L794" s="322"/>
      <c r="M794" s="322"/>
      <c r="N794" s="322"/>
      <c r="O794" s="322"/>
      <c r="P794" s="322"/>
      <c r="Q794" s="322"/>
      <c r="R794" s="322"/>
      <c r="S794" s="322"/>
      <c r="T794" s="322"/>
      <c r="U794" s="322"/>
      <c r="V794" s="322"/>
      <c r="W794" s="322"/>
      <c r="X794" s="322"/>
      <c r="Y794" s="322"/>
      <c r="Z794" s="322"/>
      <c r="AA794" s="322"/>
      <c r="AB794" s="322"/>
      <c r="AC794" s="322"/>
    </row>
    <row r="795" spans="1:29" ht="12" customHeight="1" x14ac:dyDescent="0.25">
      <c r="A795" s="322"/>
      <c r="B795" s="322"/>
      <c r="C795" s="322"/>
      <c r="D795" s="322"/>
      <c r="E795" s="322"/>
      <c r="F795" s="322"/>
      <c r="G795" s="322"/>
      <c r="H795" s="322"/>
      <c r="I795" s="322"/>
      <c r="J795" s="322"/>
      <c r="K795" s="322"/>
      <c r="L795" s="322"/>
      <c r="M795" s="322"/>
      <c r="N795" s="322"/>
      <c r="O795" s="322"/>
      <c r="P795" s="322"/>
      <c r="Q795" s="322"/>
      <c r="R795" s="322"/>
      <c r="S795" s="322"/>
      <c r="T795" s="322"/>
      <c r="U795" s="322"/>
      <c r="V795" s="322"/>
      <c r="W795" s="322"/>
      <c r="X795" s="322"/>
      <c r="Y795" s="322"/>
      <c r="Z795" s="322"/>
      <c r="AA795" s="322"/>
      <c r="AB795" s="322"/>
      <c r="AC795" s="322"/>
    </row>
    <row r="796" spans="1:29" ht="12" customHeight="1" x14ac:dyDescent="0.25">
      <c r="A796" s="322"/>
      <c r="B796" s="322"/>
      <c r="C796" s="322"/>
      <c r="D796" s="322"/>
      <c r="E796" s="322"/>
      <c r="F796" s="322"/>
      <c r="G796" s="322"/>
      <c r="H796" s="322"/>
      <c r="I796" s="322"/>
      <c r="J796" s="322"/>
      <c r="K796" s="322"/>
      <c r="L796" s="322"/>
      <c r="M796" s="322"/>
      <c r="N796" s="322"/>
      <c r="O796" s="322"/>
      <c r="P796" s="322"/>
      <c r="Q796" s="322"/>
      <c r="R796" s="322"/>
      <c r="S796" s="322"/>
      <c r="T796" s="322"/>
      <c r="U796" s="322"/>
      <c r="V796" s="322"/>
      <c r="W796" s="322"/>
      <c r="X796" s="322"/>
      <c r="Y796" s="322"/>
      <c r="Z796" s="322"/>
      <c r="AA796" s="322"/>
      <c r="AB796" s="322"/>
      <c r="AC796" s="322"/>
    </row>
    <row r="797" spans="1:29" ht="12" customHeight="1" x14ac:dyDescent="0.25">
      <c r="A797" s="322"/>
      <c r="B797" s="322"/>
      <c r="C797" s="322"/>
      <c r="D797" s="322"/>
      <c r="E797" s="322"/>
      <c r="F797" s="322"/>
      <c r="G797" s="322"/>
      <c r="H797" s="322"/>
      <c r="I797" s="322"/>
      <c r="J797" s="322"/>
      <c r="K797" s="322"/>
      <c r="L797" s="322"/>
      <c r="M797" s="322"/>
      <c r="N797" s="322"/>
      <c r="O797" s="322"/>
      <c r="P797" s="322"/>
      <c r="Q797" s="322"/>
      <c r="R797" s="322"/>
      <c r="S797" s="322"/>
      <c r="T797" s="322"/>
      <c r="U797" s="322"/>
      <c r="V797" s="322"/>
      <c r="W797" s="322"/>
      <c r="X797" s="322"/>
      <c r="Y797" s="322"/>
      <c r="Z797" s="322"/>
      <c r="AA797" s="322"/>
      <c r="AB797" s="322"/>
      <c r="AC797" s="322"/>
    </row>
    <row r="798" spans="1:29" ht="12" customHeight="1" x14ac:dyDescent="0.25">
      <c r="A798" s="322"/>
      <c r="B798" s="322"/>
      <c r="C798" s="322"/>
      <c r="D798" s="322"/>
      <c r="E798" s="322"/>
      <c r="F798" s="322"/>
      <c r="G798" s="322"/>
      <c r="H798" s="322"/>
      <c r="I798" s="322"/>
      <c r="J798" s="322"/>
      <c r="K798" s="322"/>
      <c r="L798" s="322"/>
      <c r="M798" s="322"/>
      <c r="N798" s="322"/>
      <c r="O798" s="322"/>
      <c r="P798" s="322"/>
      <c r="Q798" s="322"/>
      <c r="R798" s="322"/>
      <c r="S798" s="322"/>
      <c r="T798" s="322"/>
      <c r="U798" s="322"/>
      <c r="V798" s="322"/>
      <c r="W798" s="322"/>
      <c r="X798" s="322"/>
      <c r="Y798" s="322"/>
      <c r="Z798" s="322"/>
      <c r="AA798" s="322"/>
      <c r="AB798" s="322"/>
      <c r="AC798" s="322"/>
    </row>
    <row r="799" spans="1:29" ht="12" customHeight="1" x14ac:dyDescent="0.25">
      <c r="A799" s="322"/>
      <c r="B799" s="322"/>
      <c r="C799" s="322"/>
      <c r="D799" s="322"/>
      <c r="E799" s="322"/>
      <c r="F799" s="322"/>
      <c r="G799" s="322"/>
      <c r="H799" s="322"/>
      <c r="I799" s="322"/>
      <c r="J799" s="322"/>
      <c r="K799" s="322"/>
      <c r="L799" s="322"/>
      <c r="M799" s="322"/>
      <c r="N799" s="322"/>
      <c r="O799" s="322"/>
      <c r="P799" s="322"/>
      <c r="Q799" s="322"/>
      <c r="R799" s="322"/>
      <c r="S799" s="322"/>
      <c r="T799" s="322"/>
      <c r="U799" s="322"/>
      <c r="V799" s="322"/>
      <c r="W799" s="322"/>
      <c r="X799" s="322"/>
      <c r="Y799" s="322"/>
      <c r="Z799" s="322"/>
      <c r="AA799" s="322"/>
      <c r="AB799" s="322"/>
      <c r="AC799" s="322"/>
    </row>
    <row r="800" spans="1:29" ht="12" customHeight="1" x14ac:dyDescent="0.25">
      <c r="A800" s="322"/>
      <c r="B800" s="322"/>
      <c r="C800" s="322"/>
      <c r="D800" s="322"/>
      <c r="E800" s="322"/>
      <c r="F800" s="322"/>
      <c r="G800" s="322"/>
      <c r="H800" s="322"/>
      <c r="I800" s="322"/>
      <c r="J800" s="322"/>
      <c r="K800" s="322"/>
      <c r="L800" s="322"/>
      <c r="M800" s="322"/>
      <c r="N800" s="322"/>
      <c r="O800" s="322"/>
      <c r="P800" s="322"/>
      <c r="Q800" s="322"/>
      <c r="R800" s="322"/>
      <c r="S800" s="322"/>
      <c r="T800" s="322"/>
      <c r="U800" s="322"/>
      <c r="V800" s="322"/>
      <c r="W800" s="322"/>
      <c r="X800" s="322"/>
      <c r="Y800" s="322"/>
      <c r="Z800" s="322"/>
      <c r="AA800" s="322"/>
      <c r="AB800" s="322"/>
      <c r="AC800" s="322"/>
    </row>
    <row r="801" spans="1:29" ht="12" customHeight="1" x14ac:dyDescent="0.25">
      <c r="A801" s="322"/>
      <c r="B801" s="322"/>
      <c r="C801" s="322"/>
      <c r="D801" s="322"/>
      <c r="E801" s="322"/>
      <c r="F801" s="322"/>
      <c r="G801" s="322"/>
      <c r="H801" s="322"/>
      <c r="I801" s="322"/>
      <c r="J801" s="322"/>
      <c r="K801" s="322"/>
      <c r="L801" s="322"/>
      <c r="M801" s="322"/>
      <c r="N801" s="322"/>
      <c r="O801" s="322"/>
      <c r="P801" s="322"/>
      <c r="Q801" s="322"/>
      <c r="R801" s="322"/>
      <c r="S801" s="322"/>
      <c r="T801" s="322"/>
      <c r="U801" s="322"/>
      <c r="V801" s="322"/>
      <c r="W801" s="322"/>
      <c r="X801" s="322"/>
      <c r="Y801" s="322"/>
      <c r="Z801" s="322"/>
      <c r="AA801" s="322"/>
      <c r="AB801" s="322"/>
      <c r="AC801" s="322"/>
    </row>
    <row r="802" spans="1:29" ht="12" customHeight="1" x14ac:dyDescent="0.25">
      <c r="A802" s="322"/>
      <c r="B802" s="322"/>
      <c r="C802" s="322"/>
      <c r="D802" s="322"/>
      <c r="E802" s="322"/>
      <c r="F802" s="322"/>
      <c r="G802" s="322"/>
      <c r="H802" s="322"/>
      <c r="I802" s="322"/>
      <c r="J802" s="322"/>
      <c r="K802" s="322"/>
      <c r="L802" s="322"/>
      <c r="M802" s="322"/>
      <c r="N802" s="322"/>
      <c r="O802" s="322"/>
      <c r="P802" s="322"/>
      <c r="Q802" s="322"/>
      <c r="R802" s="322"/>
      <c r="S802" s="322"/>
      <c r="T802" s="322"/>
      <c r="U802" s="322"/>
      <c r="V802" s="322"/>
      <c r="W802" s="322"/>
      <c r="X802" s="322"/>
      <c r="Y802" s="322"/>
      <c r="Z802" s="322"/>
      <c r="AA802" s="322"/>
      <c r="AB802" s="322"/>
      <c r="AC802" s="322"/>
    </row>
    <row r="803" spans="1:29" ht="12" customHeight="1" x14ac:dyDescent="0.25">
      <c r="A803" s="322"/>
      <c r="B803" s="322"/>
      <c r="C803" s="322"/>
      <c r="D803" s="322"/>
      <c r="E803" s="322"/>
      <c r="F803" s="322"/>
      <c r="G803" s="322"/>
      <c r="H803" s="322"/>
      <c r="I803" s="322"/>
      <c r="J803" s="322"/>
      <c r="K803" s="322"/>
      <c r="L803" s="322"/>
      <c r="M803" s="322"/>
      <c r="N803" s="322"/>
      <c r="O803" s="322"/>
      <c r="P803" s="322"/>
      <c r="Q803" s="322"/>
      <c r="R803" s="322"/>
      <c r="S803" s="322"/>
      <c r="T803" s="322"/>
      <c r="U803" s="322"/>
      <c r="V803" s="322"/>
      <c r="W803" s="322"/>
      <c r="X803" s="322"/>
      <c r="Y803" s="322"/>
      <c r="Z803" s="322"/>
      <c r="AA803" s="322"/>
      <c r="AB803" s="322"/>
      <c r="AC803" s="322"/>
    </row>
    <row r="804" spans="1:29" ht="12" customHeight="1" x14ac:dyDescent="0.25">
      <c r="A804" s="322"/>
      <c r="B804" s="322"/>
      <c r="C804" s="322"/>
      <c r="D804" s="322"/>
      <c r="E804" s="322"/>
      <c r="F804" s="322"/>
      <c r="G804" s="322"/>
      <c r="H804" s="322"/>
      <c r="I804" s="322"/>
      <c r="J804" s="322"/>
      <c r="K804" s="322"/>
      <c r="L804" s="322"/>
      <c r="M804" s="322"/>
      <c r="N804" s="322"/>
      <c r="O804" s="322"/>
      <c r="P804" s="322"/>
      <c r="Q804" s="322"/>
      <c r="R804" s="322"/>
      <c r="S804" s="322"/>
      <c r="T804" s="322"/>
      <c r="U804" s="322"/>
      <c r="V804" s="322"/>
      <c r="W804" s="322"/>
      <c r="X804" s="322"/>
      <c r="Y804" s="322"/>
      <c r="Z804" s="322"/>
      <c r="AA804" s="322"/>
      <c r="AB804" s="322"/>
      <c r="AC804" s="322"/>
    </row>
    <row r="805" spans="1:29" ht="12" customHeight="1" x14ac:dyDescent="0.25">
      <c r="A805" s="322"/>
      <c r="B805" s="322"/>
      <c r="C805" s="322"/>
      <c r="D805" s="322"/>
      <c r="E805" s="322"/>
      <c r="F805" s="322"/>
      <c r="G805" s="322"/>
      <c r="H805" s="322"/>
      <c r="I805" s="322"/>
      <c r="J805" s="322"/>
      <c r="K805" s="322"/>
      <c r="L805" s="322"/>
      <c r="M805" s="322"/>
      <c r="N805" s="322"/>
      <c r="O805" s="322"/>
      <c r="P805" s="322"/>
      <c r="Q805" s="322"/>
      <c r="R805" s="322"/>
      <c r="S805" s="322"/>
      <c r="T805" s="322"/>
      <c r="U805" s="322"/>
      <c r="V805" s="322"/>
      <c r="W805" s="322"/>
      <c r="X805" s="322"/>
      <c r="Y805" s="322"/>
      <c r="Z805" s="322"/>
      <c r="AA805" s="322"/>
      <c r="AB805" s="322"/>
      <c r="AC805" s="322"/>
    </row>
    <row r="806" spans="1:29" ht="12" customHeight="1" x14ac:dyDescent="0.25">
      <c r="A806" s="322"/>
      <c r="B806" s="322"/>
      <c r="C806" s="322"/>
      <c r="D806" s="322"/>
      <c r="E806" s="322"/>
      <c r="F806" s="322"/>
      <c r="G806" s="322"/>
      <c r="H806" s="322"/>
      <c r="I806" s="322"/>
      <c r="J806" s="322"/>
      <c r="K806" s="322"/>
      <c r="L806" s="322"/>
      <c r="M806" s="322"/>
      <c r="N806" s="322"/>
      <c r="O806" s="322"/>
      <c r="P806" s="322"/>
      <c r="Q806" s="322"/>
      <c r="R806" s="322"/>
      <c r="S806" s="322"/>
      <c r="T806" s="322"/>
      <c r="U806" s="322"/>
      <c r="V806" s="322"/>
      <c r="W806" s="322"/>
      <c r="X806" s="322"/>
      <c r="Y806" s="322"/>
      <c r="Z806" s="322"/>
      <c r="AA806" s="322"/>
      <c r="AB806" s="322"/>
      <c r="AC806" s="322"/>
    </row>
    <row r="807" spans="1:29" ht="12" customHeight="1" x14ac:dyDescent="0.25">
      <c r="A807" s="322"/>
      <c r="B807" s="322"/>
      <c r="C807" s="322"/>
      <c r="D807" s="322"/>
      <c r="E807" s="322"/>
      <c r="F807" s="322"/>
      <c r="G807" s="322"/>
      <c r="H807" s="322"/>
      <c r="I807" s="322"/>
      <c r="J807" s="322"/>
      <c r="K807" s="322"/>
      <c r="L807" s="322"/>
      <c r="M807" s="322"/>
      <c r="N807" s="322"/>
      <c r="O807" s="322"/>
      <c r="P807" s="322"/>
      <c r="Q807" s="322"/>
      <c r="R807" s="322"/>
      <c r="S807" s="322"/>
      <c r="T807" s="322"/>
      <c r="U807" s="322"/>
      <c r="V807" s="322"/>
      <c r="W807" s="322"/>
      <c r="X807" s="322"/>
      <c r="Y807" s="322"/>
      <c r="Z807" s="322"/>
      <c r="AA807" s="322"/>
      <c r="AB807" s="322"/>
      <c r="AC807" s="322"/>
    </row>
    <row r="808" spans="1:29" ht="12" customHeight="1" x14ac:dyDescent="0.25">
      <c r="A808" s="322"/>
      <c r="B808" s="322"/>
      <c r="C808" s="322"/>
      <c r="D808" s="322"/>
      <c r="E808" s="322"/>
      <c r="F808" s="322"/>
      <c r="G808" s="322"/>
      <c r="H808" s="322"/>
      <c r="I808" s="322"/>
      <c r="J808" s="322"/>
      <c r="K808" s="322"/>
      <c r="L808" s="322"/>
      <c r="M808" s="322"/>
      <c r="N808" s="322"/>
      <c r="O808" s="322"/>
      <c r="P808" s="322"/>
      <c r="Q808" s="322"/>
      <c r="R808" s="322"/>
      <c r="S808" s="322"/>
      <c r="T808" s="322"/>
      <c r="U808" s="322"/>
      <c r="V808" s="322"/>
      <c r="W808" s="322"/>
      <c r="X808" s="322"/>
      <c r="Y808" s="322"/>
      <c r="Z808" s="322"/>
      <c r="AA808" s="322"/>
      <c r="AB808" s="322"/>
      <c r="AC808" s="322"/>
    </row>
    <row r="809" spans="1:29" ht="12" customHeight="1" x14ac:dyDescent="0.25">
      <c r="A809" s="322"/>
      <c r="B809" s="322"/>
      <c r="C809" s="322"/>
      <c r="D809" s="322"/>
      <c r="E809" s="322"/>
      <c r="F809" s="322"/>
      <c r="G809" s="322"/>
      <c r="H809" s="322"/>
      <c r="I809" s="322"/>
      <c r="J809" s="322"/>
      <c r="K809" s="322"/>
      <c r="L809" s="322"/>
      <c r="M809" s="322"/>
      <c r="N809" s="322"/>
      <c r="O809" s="322"/>
      <c r="P809" s="322"/>
      <c r="Q809" s="322"/>
      <c r="R809" s="322"/>
      <c r="S809" s="322"/>
      <c r="T809" s="322"/>
      <c r="U809" s="322"/>
      <c r="V809" s="322"/>
      <c r="W809" s="322"/>
      <c r="X809" s="322"/>
      <c r="Y809" s="322"/>
      <c r="Z809" s="322"/>
      <c r="AA809" s="322"/>
      <c r="AB809" s="322"/>
      <c r="AC809" s="322"/>
    </row>
    <row r="810" spans="1:29" ht="12" customHeight="1" x14ac:dyDescent="0.25">
      <c r="A810" s="322"/>
      <c r="B810" s="322"/>
      <c r="C810" s="322"/>
      <c r="D810" s="322"/>
      <c r="E810" s="322"/>
      <c r="F810" s="322"/>
      <c r="G810" s="322"/>
      <c r="H810" s="322"/>
      <c r="I810" s="322"/>
      <c r="J810" s="322"/>
      <c r="K810" s="322"/>
      <c r="L810" s="322"/>
      <c r="M810" s="322"/>
      <c r="N810" s="322"/>
      <c r="O810" s="322"/>
      <c r="P810" s="322"/>
      <c r="Q810" s="322"/>
      <c r="R810" s="322"/>
      <c r="S810" s="322"/>
      <c r="T810" s="322"/>
      <c r="U810" s="322"/>
      <c r="V810" s="322"/>
      <c r="W810" s="322"/>
      <c r="X810" s="322"/>
      <c r="Y810" s="322"/>
      <c r="Z810" s="322"/>
      <c r="AA810" s="322"/>
      <c r="AB810" s="322"/>
      <c r="AC810" s="322"/>
    </row>
    <row r="811" spans="1:29" ht="12" customHeight="1" x14ac:dyDescent="0.25">
      <c r="A811" s="322"/>
      <c r="B811" s="322"/>
      <c r="C811" s="322"/>
      <c r="D811" s="322"/>
      <c r="E811" s="322"/>
      <c r="F811" s="322"/>
      <c r="G811" s="322"/>
      <c r="H811" s="322"/>
      <c r="I811" s="322"/>
      <c r="J811" s="322"/>
      <c r="K811" s="322"/>
      <c r="L811" s="322"/>
      <c r="M811" s="322"/>
      <c r="N811" s="322"/>
      <c r="O811" s="322"/>
      <c r="P811" s="322"/>
      <c r="Q811" s="322"/>
      <c r="R811" s="322"/>
      <c r="S811" s="322"/>
      <c r="T811" s="322"/>
      <c r="U811" s="322"/>
      <c r="V811" s="322"/>
      <c r="W811" s="322"/>
      <c r="X811" s="322"/>
      <c r="Y811" s="322"/>
      <c r="Z811" s="322"/>
      <c r="AA811" s="322"/>
      <c r="AB811" s="322"/>
      <c r="AC811" s="322"/>
    </row>
    <row r="812" spans="1:29" ht="12" customHeight="1" x14ac:dyDescent="0.25">
      <c r="A812" s="322"/>
      <c r="B812" s="322"/>
      <c r="C812" s="322"/>
      <c r="D812" s="322"/>
      <c r="E812" s="322"/>
      <c r="F812" s="322"/>
      <c r="G812" s="322"/>
      <c r="H812" s="322"/>
      <c r="I812" s="322"/>
      <c r="J812" s="322"/>
      <c r="K812" s="322"/>
      <c r="L812" s="322"/>
      <c r="M812" s="322"/>
      <c r="N812" s="322"/>
      <c r="O812" s="322"/>
      <c r="P812" s="322"/>
      <c r="Q812" s="322"/>
      <c r="R812" s="322"/>
      <c r="S812" s="322"/>
      <c r="T812" s="322"/>
      <c r="U812" s="322"/>
      <c r="V812" s="322"/>
      <c r="W812" s="322"/>
      <c r="X812" s="322"/>
      <c r="Y812" s="322"/>
      <c r="Z812" s="322"/>
      <c r="AA812" s="322"/>
      <c r="AB812" s="322"/>
      <c r="AC812" s="322"/>
    </row>
    <row r="813" spans="1:29" ht="12" customHeight="1" x14ac:dyDescent="0.25">
      <c r="A813" s="322"/>
      <c r="B813" s="322"/>
      <c r="C813" s="322"/>
      <c r="D813" s="322"/>
      <c r="E813" s="322"/>
      <c r="F813" s="322"/>
      <c r="G813" s="322"/>
      <c r="H813" s="322"/>
      <c r="I813" s="322"/>
      <c r="J813" s="322"/>
      <c r="K813" s="322"/>
      <c r="L813" s="322"/>
      <c r="M813" s="322"/>
      <c r="N813" s="322"/>
      <c r="O813" s="322"/>
      <c r="P813" s="322"/>
      <c r="Q813" s="322"/>
      <c r="R813" s="322"/>
      <c r="S813" s="322"/>
      <c r="T813" s="322"/>
      <c r="U813" s="322"/>
      <c r="V813" s="322"/>
      <c r="W813" s="322"/>
      <c r="X813" s="322"/>
      <c r="Y813" s="322"/>
      <c r="Z813" s="322"/>
      <c r="AA813" s="322"/>
      <c r="AB813" s="322"/>
      <c r="AC813" s="322"/>
    </row>
    <row r="814" spans="1:29" ht="12" customHeight="1" x14ac:dyDescent="0.25">
      <c r="A814" s="322"/>
      <c r="B814" s="322"/>
      <c r="C814" s="322"/>
      <c r="D814" s="322"/>
      <c r="E814" s="322"/>
      <c r="F814" s="322"/>
      <c r="G814" s="322"/>
      <c r="H814" s="322"/>
      <c r="I814" s="322"/>
      <c r="J814" s="322"/>
      <c r="K814" s="322"/>
      <c r="L814" s="322"/>
      <c r="M814" s="322"/>
      <c r="N814" s="322"/>
      <c r="O814" s="322"/>
      <c r="P814" s="322"/>
      <c r="Q814" s="322"/>
      <c r="R814" s="322"/>
      <c r="S814" s="322"/>
      <c r="T814" s="322"/>
      <c r="U814" s="322"/>
      <c r="V814" s="322"/>
      <c r="W814" s="322"/>
      <c r="X814" s="322"/>
      <c r="Y814" s="322"/>
      <c r="Z814" s="322"/>
      <c r="AA814" s="322"/>
      <c r="AB814" s="322"/>
      <c r="AC814" s="322"/>
    </row>
    <row r="815" spans="1:29" ht="12" customHeight="1" x14ac:dyDescent="0.25">
      <c r="A815" s="322"/>
      <c r="B815" s="322"/>
      <c r="C815" s="322"/>
      <c r="D815" s="322"/>
      <c r="E815" s="322"/>
      <c r="F815" s="322"/>
      <c r="G815" s="322"/>
      <c r="H815" s="322"/>
      <c r="I815" s="322"/>
      <c r="J815" s="322"/>
      <c r="K815" s="322"/>
      <c r="L815" s="322"/>
      <c r="M815" s="322"/>
      <c r="N815" s="322"/>
      <c r="O815" s="322"/>
      <c r="P815" s="322"/>
      <c r="Q815" s="322"/>
      <c r="R815" s="322"/>
      <c r="S815" s="322"/>
      <c r="T815" s="322"/>
      <c r="U815" s="322"/>
      <c r="V815" s="322"/>
      <c r="W815" s="322"/>
      <c r="X815" s="322"/>
      <c r="Y815" s="322"/>
      <c r="Z815" s="322"/>
      <c r="AA815" s="322"/>
      <c r="AB815" s="322"/>
      <c r="AC815" s="322"/>
    </row>
    <row r="816" spans="1:29" ht="12" customHeight="1" x14ac:dyDescent="0.25">
      <c r="A816" s="322"/>
      <c r="B816" s="322"/>
      <c r="C816" s="322"/>
      <c r="D816" s="322"/>
      <c r="E816" s="322"/>
      <c r="F816" s="322"/>
      <c r="G816" s="322"/>
      <c r="H816" s="322"/>
      <c r="I816" s="322"/>
      <c r="J816" s="322"/>
      <c r="K816" s="322"/>
      <c r="L816" s="322"/>
      <c r="M816" s="322"/>
      <c r="N816" s="322"/>
      <c r="O816" s="322"/>
      <c r="P816" s="322"/>
      <c r="Q816" s="322"/>
      <c r="R816" s="322"/>
      <c r="S816" s="322"/>
      <c r="T816" s="322"/>
      <c r="U816" s="322"/>
      <c r="V816" s="322"/>
      <c r="W816" s="322"/>
      <c r="X816" s="322"/>
      <c r="Y816" s="322"/>
      <c r="Z816" s="322"/>
      <c r="AA816" s="322"/>
      <c r="AB816" s="322"/>
      <c r="AC816" s="322"/>
    </row>
    <row r="817" spans="1:29" ht="12" customHeight="1" x14ac:dyDescent="0.25">
      <c r="A817" s="322"/>
      <c r="B817" s="322"/>
      <c r="C817" s="322"/>
      <c r="D817" s="322"/>
      <c r="E817" s="322"/>
      <c r="F817" s="322"/>
      <c r="G817" s="322"/>
      <c r="H817" s="322"/>
      <c r="I817" s="322"/>
      <c r="J817" s="322"/>
      <c r="K817" s="322"/>
      <c r="L817" s="322"/>
      <c r="M817" s="322"/>
      <c r="N817" s="322"/>
      <c r="O817" s="322"/>
      <c r="P817" s="322"/>
      <c r="Q817" s="322"/>
      <c r="R817" s="322"/>
      <c r="S817" s="322"/>
      <c r="T817" s="322"/>
      <c r="U817" s="322"/>
      <c r="V817" s="322"/>
      <c r="W817" s="322"/>
      <c r="X817" s="322"/>
      <c r="Y817" s="322"/>
      <c r="Z817" s="322"/>
      <c r="AA817" s="322"/>
      <c r="AB817" s="322"/>
      <c r="AC817" s="322"/>
    </row>
    <row r="818" spans="1:29" ht="12" customHeight="1" x14ac:dyDescent="0.25">
      <c r="A818" s="322"/>
      <c r="B818" s="322"/>
      <c r="C818" s="322"/>
      <c r="D818" s="322"/>
      <c r="E818" s="322"/>
      <c r="F818" s="322"/>
      <c r="G818" s="322"/>
      <c r="H818" s="322"/>
      <c r="I818" s="322"/>
      <c r="J818" s="322"/>
      <c r="K818" s="322"/>
      <c r="L818" s="322"/>
      <c r="M818" s="322"/>
      <c r="N818" s="322"/>
      <c r="O818" s="322"/>
      <c r="P818" s="322"/>
      <c r="Q818" s="322"/>
      <c r="R818" s="322"/>
      <c r="S818" s="322"/>
      <c r="T818" s="322"/>
      <c r="U818" s="322"/>
      <c r="V818" s="322"/>
      <c r="W818" s="322"/>
      <c r="X818" s="322"/>
      <c r="Y818" s="322"/>
      <c r="Z818" s="322"/>
      <c r="AA818" s="322"/>
      <c r="AB818" s="322"/>
      <c r="AC818" s="322"/>
    </row>
    <row r="819" spans="1:29" ht="12" customHeight="1" x14ac:dyDescent="0.25">
      <c r="A819" s="322"/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</row>
    <row r="820" spans="1:29" ht="12" customHeight="1" x14ac:dyDescent="0.25">
      <c r="A820" s="322"/>
      <c r="B820" s="322"/>
      <c r="C820" s="322"/>
      <c r="D820" s="322"/>
      <c r="E820" s="322"/>
      <c r="F820" s="322"/>
      <c r="G820" s="322"/>
      <c r="H820" s="322"/>
      <c r="I820" s="322"/>
      <c r="J820" s="322"/>
      <c r="K820" s="322"/>
      <c r="L820" s="322"/>
      <c r="M820" s="322"/>
      <c r="N820" s="322"/>
      <c r="O820" s="322"/>
      <c r="P820" s="322"/>
      <c r="Q820" s="322"/>
      <c r="R820" s="322"/>
      <c r="S820" s="322"/>
      <c r="T820" s="322"/>
      <c r="U820" s="322"/>
      <c r="V820" s="322"/>
      <c r="W820" s="322"/>
      <c r="X820" s="322"/>
      <c r="Y820" s="322"/>
      <c r="Z820" s="322"/>
      <c r="AA820" s="322"/>
      <c r="AB820" s="322"/>
      <c r="AC820" s="322"/>
    </row>
    <row r="821" spans="1:29" ht="12" customHeight="1" x14ac:dyDescent="0.25">
      <c r="A821" s="322"/>
      <c r="B821" s="322"/>
      <c r="C821" s="322"/>
      <c r="D821" s="322"/>
      <c r="E821" s="322"/>
      <c r="F821" s="322"/>
      <c r="G821" s="322"/>
      <c r="H821" s="322"/>
      <c r="I821" s="322"/>
      <c r="J821" s="322"/>
      <c r="K821" s="322"/>
      <c r="L821" s="322"/>
      <c r="M821" s="322"/>
      <c r="N821" s="322"/>
      <c r="O821" s="322"/>
      <c r="P821" s="322"/>
      <c r="Q821" s="322"/>
      <c r="R821" s="322"/>
      <c r="S821" s="322"/>
      <c r="T821" s="322"/>
      <c r="U821" s="322"/>
      <c r="V821" s="322"/>
      <c r="W821" s="322"/>
      <c r="X821" s="322"/>
      <c r="Y821" s="322"/>
      <c r="Z821" s="322"/>
      <c r="AA821" s="322"/>
      <c r="AB821" s="322"/>
      <c r="AC821" s="322"/>
    </row>
    <row r="822" spans="1:29" ht="12" customHeight="1" x14ac:dyDescent="0.25">
      <c r="A822" s="322"/>
      <c r="B822" s="322"/>
      <c r="C822" s="322"/>
      <c r="D822" s="322"/>
      <c r="E822" s="322"/>
      <c r="F822" s="322"/>
      <c r="G822" s="322"/>
      <c r="H822" s="322"/>
      <c r="I822" s="322"/>
      <c r="J822" s="322"/>
      <c r="K822" s="322"/>
      <c r="L822" s="322"/>
      <c r="M822" s="322"/>
      <c r="N822" s="322"/>
      <c r="O822" s="322"/>
      <c r="P822" s="322"/>
      <c r="Q822" s="322"/>
      <c r="R822" s="322"/>
      <c r="S822" s="322"/>
      <c r="T822" s="322"/>
      <c r="U822" s="322"/>
      <c r="V822" s="322"/>
      <c r="W822" s="322"/>
      <c r="X822" s="322"/>
      <c r="Y822" s="322"/>
      <c r="Z822" s="322"/>
      <c r="AA822" s="322"/>
      <c r="AB822" s="322"/>
      <c r="AC822" s="322"/>
    </row>
    <row r="823" spans="1:29" ht="12" customHeight="1" x14ac:dyDescent="0.25">
      <c r="A823" s="322"/>
      <c r="B823" s="322"/>
      <c r="C823" s="322"/>
      <c r="D823" s="322"/>
      <c r="E823" s="322"/>
      <c r="F823" s="322"/>
      <c r="G823" s="322"/>
      <c r="H823" s="322"/>
      <c r="I823" s="322"/>
      <c r="J823" s="322"/>
      <c r="K823" s="322"/>
      <c r="L823" s="322"/>
      <c r="M823" s="322"/>
      <c r="N823" s="322"/>
      <c r="O823" s="322"/>
      <c r="P823" s="322"/>
      <c r="Q823" s="322"/>
      <c r="R823" s="322"/>
      <c r="S823" s="322"/>
      <c r="T823" s="322"/>
      <c r="U823" s="322"/>
      <c r="V823" s="322"/>
      <c r="W823" s="322"/>
      <c r="X823" s="322"/>
      <c r="Y823" s="322"/>
      <c r="Z823" s="322"/>
      <c r="AA823" s="322"/>
      <c r="AB823" s="322"/>
      <c r="AC823" s="322"/>
    </row>
    <row r="824" spans="1:29" ht="12" customHeight="1" x14ac:dyDescent="0.25">
      <c r="A824" s="322"/>
      <c r="B824" s="322"/>
      <c r="C824" s="322"/>
      <c r="D824" s="322"/>
      <c r="E824" s="322"/>
      <c r="F824" s="322"/>
      <c r="G824" s="322"/>
      <c r="H824" s="322"/>
      <c r="I824" s="322"/>
      <c r="J824" s="322"/>
      <c r="K824" s="322"/>
      <c r="L824" s="322"/>
      <c r="M824" s="322"/>
      <c r="N824" s="322"/>
      <c r="O824" s="322"/>
      <c r="P824" s="322"/>
      <c r="Q824" s="322"/>
      <c r="R824" s="322"/>
      <c r="S824" s="322"/>
      <c r="T824" s="322"/>
      <c r="U824" s="322"/>
      <c r="V824" s="322"/>
      <c r="W824" s="322"/>
      <c r="X824" s="322"/>
      <c r="Y824" s="322"/>
      <c r="Z824" s="322"/>
      <c r="AA824" s="322"/>
      <c r="AB824" s="322"/>
      <c r="AC824" s="322"/>
    </row>
    <row r="825" spans="1:29" ht="12" customHeight="1" x14ac:dyDescent="0.25">
      <c r="A825" s="322"/>
      <c r="B825" s="322"/>
      <c r="C825" s="322"/>
      <c r="D825" s="322"/>
      <c r="E825" s="322"/>
      <c r="F825" s="322"/>
      <c r="G825" s="322"/>
      <c r="H825" s="322"/>
      <c r="I825" s="322"/>
      <c r="J825" s="322"/>
      <c r="K825" s="322"/>
      <c r="L825" s="322"/>
      <c r="M825" s="322"/>
      <c r="N825" s="322"/>
      <c r="O825" s="322"/>
      <c r="P825" s="322"/>
      <c r="Q825" s="322"/>
      <c r="R825" s="322"/>
      <c r="S825" s="322"/>
      <c r="T825" s="322"/>
      <c r="U825" s="322"/>
      <c r="V825" s="322"/>
      <c r="W825" s="322"/>
      <c r="X825" s="322"/>
      <c r="Y825" s="322"/>
      <c r="Z825" s="322"/>
      <c r="AA825" s="322"/>
      <c r="AB825" s="322"/>
      <c r="AC825" s="322"/>
    </row>
    <row r="826" spans="1:29" ht="12" customHeight="1" x14ac:dyDescent="0.25">
      <c r="A826" s="322"/>
      <c r="B826" s="322"/>
      <c r="C826" s="322"/>
      <c r="D826" s="322"/>
      <c r="E826" s="322"/>
      <c r="F826" s="322"/>
      <c r="G826" s="322"/>
      <c r="H826" s="322"/>
      <c r="I826" s="322"/>
      <c r="J826" s="322"/>
      <c r="K826" s="322"/>
      <c r="L826" s="322"/>
      <c r="M826" s="322"/>
      <c r="N826" s="322"/>
      <c r="O826" s="322"/>
      <c r="P826" s="322"/>
      <c r="Q826" s="322"/>
      <c r="R826" s="322"/>
      <c r="S826" s="322"/>
      <c r="T826" s="322"/>
      <c r="U826" s="322"/>
      <c r="V826" s="322"/>
      <c r="W826" s="322"/>
      <c r="X826" s="322"/>
      <c r="Y826" s="322"/>
      <c r="Z826" s="322"/>
      <c r="AA826" s="322"/>
      <c r="AB826" s="322"/>
      <c r="AC826" s="322"/>
    </row>
    <row r="827" spans="1:29" ht="12" customHeight="1" x14ac:dyDescent="0.25">
      <c r="A827" s="322"/>
      <c r="B827" s="322"/>
      <c r="C827" s="322"/>
      <c r="D827" s="322"/>
      <c r="E827" s="322"/>
      <c r="F827" s="322"/>
      <c r="G827" s="322"/>
      <c r="H827" s="322"/>
      <c r="I827" s="322"/>
      <c r="J827" s="322"/>
      <c r="K827" s="322"/>
      <c r="L827" s="322"/>
      <c r="M827" s="322"/>
      <c r="N827" s="322"/>
      <c r="O827" s="322"/>
      <c r="P827" s="322"/>
      <c r="Q827" s="322"/>
      <c r="R827" s="322"/>
      <c r="S827" s="322"/>
      <c r="T827" s="322"/>
      <c r="U827" s="322"/>
      <c r="V827" s="322"/>
      <c r="W827" s="322"/>
      <c r="X827" s="322"/>
      <c r="Y827" s="322"/>
      <c r="Z827" s="322"/>
      <c r="AA827" s="322"/>
      <c r="AB827" s="322"/>
      <c r="AC827" s="322"/>
    </row>
    <row r="828" spans="1:29" ht="12" customHeight="1" x14ac:dyDescent="0.25">
      <c r="A828" s="322"/>
      <c r="B828" s="322"/>
      <c r="C828" s="322"/>
      <c r="D828" s="322"/>
      <c r="E828" s="322"/>
      <c r="F828" s="322"/>
      <c r="G828" s="322"/>
      <c r="H828" s="322"/>
      <c r="I828" s="322"/>
      <c r="J828" s="322"/>
      <c r="K828" s="322"/>
      <c r="L828" s="322"/>
      <c r="M828" s="322"/>
      <c r="N828" s="322"/>
      <c r="O828" s="322"/>
      <c r="P828" s="322"/>
      <c r="Q828" s="322"/>
      <c r="R828" s="322"/>
      <c r="S828" s="322"/>
      <c r="T828" s="322"/>
      <c r="U828" s="322"/>
      <c r="V828" s="322"/>
      <c r="W828" s="322"/>
      <c r="X828" s="322"/>
      <c r="Y828" s="322"/>
      <c r="Z828" s="322"/>
      <c r="AA828" s="322"/>
      <c r="AB828" s="322"/>
      <c r="AC828" s="322"/>
    </row>
    <row r="829" spans="1:29" ht="12" customHeight="1" x14ac:dyDescent="0.25">
      <c r="A829" s="322"/>
      <c r="B829" s="322"/>
      <c r="C829" s="322"/>
      <c r="D829" s="322"/>
      <c r="E829" s="322"/>
      <c r="F829" s="322"/>
      <c r="G829" s="322"/>
      <c r="H829" s="322"/>
      <c r="I829" s="322"/>
      <c r="J829" s="322"/>
      <c r="K829" s="322"/>
      <c r="L829" s="322"/>
      <c r="M829" s="322"/>
      <c r="N829" s="322"/>
      <c r="O829" s="322"/>
      <c r="P829" s="322"/>
      <c r="Q829" s="322"/>
      <c r="R829" s="322"/>
      <c r="S829" s="322"/>
      <c r="T829" s="322"/>
      <c r="U829" s="322"/>
      <c r="V829" s="322"/>
      <c r="W829" s="322"/>
      <c r="X829" s="322"/>
      <c r="Y829" s="322"/>
      <c r="Z829" s="322"/>
      <c r="AA829" s="322"/>
      <c r="AB829" s="322"/>
      <c r="AC829" s="322"/>
    </row>
    <row r="830" spans="1:29" ht="12" customHeight="1" x14ac:dyDescent="0.25">
      <c r="A830" s="322"/>
      <c r="B830" s="322"/>
      <c r="C830" s="322"/>
      <c r="D830" s="322"/>
      <c r="E830" s="322"/>
      <c r="F830" s="322"/>
      <c r="G830" s="322"/>
      <c r="H830" s="322"/>
      <c r="I830" s="322"/>
      <c r="J830" s="322"/>
      <c r="K830" s="322"/>
      <c r="L830" s="322"/>
      <c r="M830" s="322"/>
      <c r="N830" s="322"/>
      <c r="O830" s="322"/>
      <c r="P830" s="322"/>
      <c r="Q830" s="322"/>
      <c r="R830" s="322"/>
      <c r="S830" s="322"/>
      <c r="T830" s="322"/>
      <c r="U830" s="322"/>
      <c r="V830" s="322"/>
      <c r="W830" s="322"/>
      <c r="X830" s="322"/>
      <c r="Y830" s="322"/>
      <c r="Z830" s="322"/>
      <c r="AA830" s="322"/>
      <c r="AB830" s="322"/>
      <c r="AC830" s="322"/>
    </row>
    <row r="831" spans="1:29" ht="12" customHeight="1" x14ac:dyDescent="0.25">
      <c r="A831" s="322"/>
      <c r="B831" s="322"/>
      <c r="C831" s="322"/>
      <c r="D831" s="322"/>
      <c r="E831" s="322"/>
      <c r="F831" s="322"/>
      <c r="G831" s="322"/>
      <c r="H831" s="322"/>
      <c r="I831" s="322"/>
      <c r="J831" s="322"/>
      <c r="K831" s="322"/>
      <c r="L831" s="322"/>
      <c r="M831" s="322"/>
      <c r="N831" s="322"/>
      <c r="O831" s="322"/>
      <c r="P831" s="322"/>
      <c r="Q831" s="322"/>
      <c r="R831" s="322"/>
      <c r="S831" s="322"/>
      <c r="T831" s="322"/>
      <c r="U831" s="322"/>
      <c r="V831" s="322"/>
      <c r="W831" s="322"/>
      <c r="X831" s="322"/>
      <c r="Y831" s="322"/>
      <c r="Z831" s="322"/>
      <c r="AA831" s="322"/>
      <c r="AB831" s="322"/>
      <c r="AC831" s="322"/>
    </row>
    <row r="832" spans="1:29" ht="12" customHeight="1" x14ac:dyDescent="0.25">
      <c r="A832" s="322"/>
      <c r="B832" s="322"/>
      <c r="C832" s="322"/>
      <c r="D832" s="322"/>
      <c r="E832" s="322"/>
      <c r="F832" s="322"/>
      <c r="G832" s="322"/>
      <c r="H832" s="322"/>
      <c r="I832" s="322"/>
      <c r="J832" s="322"/>
      <c r="K832" s="322"/>
      <c r="L832" s="322"/>
      <c r="M832" s="322"/>
      <c r="N832" s="322"/>
      <c r="O832" s="322"/>
      <c r="P832" s="322"/>
      <c r="Q832" s="322"/>
      <c r="R832" s="322"/>
      <c r="S832" s="322"/>
      <c r="T832" s="322"/>
      <c r="U832" s="322"/>
      <c r="V832" s="322"/>
      <c r="W832" s="322"/>
      <c r="X832" s="322"/>
      <c r="Y832" s="322"/>
      <c r="Z832" s="322"/>
      <c r="AA832" s="322"/>
      <c r="AB832" s="322"/>
      <c r="AC832" s="322"/>
    </row>
    <row r="833" spans="1:29" ht="12" customHeight="1" x14ac:dyDescent="0.25">
      <c r="A833" s="322"/>
      <c r="B833" s="322"/>
      <c r="C833" s="322"/>
      <c r="D833" s="322"/>
      <c r="E833" s="322"/>
      <c r="F833" s="322"/>
      <c r="G833" s="322"/>
      <c r="H833" s="322"/>
      <c r="I833" s="322"/>
      <c r="J833" s="322"/>
      <c r="K833" s="322"/>
      <c r="L833" s="322"/>
      <c r="M833" s="322"/>
      <c r="N833" s="322"/>
      <c r="O833" s="322"/>
      <c r="P833" s="322"/>
      <c r="Q833" s="322"/>
      <c r="R833" s="322"/>
      <c r="S833" s="322"/>
      <c r="T833" s="322"/>
      <c r="U833" s="322"/>
      <c r="V833" s="322"/>
      <c r="W833" s="322"/>
      <c r="X833" s="322"/>
      <c r="Y833" s="322"/>
      <c r="Z833" s="322"/>
      <c r="AA833" s="322"/>
      <c r="AB833" s="322"/>
      <c r="AC833" s="322"/>
    </row>
    <row r="834" spans="1:29" ht="12" customHeight="1" x14ac:dyDescent="0.25">
      <c r="A834" s="322"/>
      <c r="B834" s="322"/>
      <c r="C834" s="322"/>
      <c r="D834" s="322"/>
      <c r="E834" s="322"/>
      <c r="F834" s="322"/>
      <c r="G834" s="322"/>
      <c r="H834" s="322"/>
      <c r="I834" s="322"/>
      <c r="J834" s="322"/>
      <c r="K834" s="322"/>
      <c r="L834" s="322"/>
      <c r="M834" s="322"/>
      <c r="N834" s="322"/>
      <c r="O834" s="322"/>
      <c r="P834" s="322"/>
      <c r="Q834" s="322"/>
      <c r="R834" s="322"/>
      <c r="S834" s="322"/>
      <c r="T834" s="322"/>
      <c r="U834" s="322"/>
      <c r="V834" s="322"/>
      <c r="W834" s="322"/>
      <c r="X834" s="322"/>
      <c r="Y834" s="322"/>
      <c r="Z834" s="322"/>
      <c r="AA834" s="322"/>
      <c r="AB834" s="322"/>
      <c r="AC834" s="322"/>
    </row>
    <row r="835" spans="1:29" ht="12" customHeight="1" x14ac:dyDescent="0.25">
      <c r="A835" s="322"/>
      <c r="B835" s="322"/>
      <c r="C835" s="322"/>
      <c r="D835" s="322"/>
      <c r="E835" s="322"/>
      <c r="F835" s="322"/>
      <c r="G835" s="322"/>
      <c r="H835" s="322"/>
      <c r="I835" s="322"/>
      <c r="J835" s="322"/>
      <c r="K835" s="322"/>
      <c r="L835" s="322"/>
      <c r="M835" s="322"/>
      <c r="N835" s="322"/>
      <c r="O835" s="322"/>
      <c r="P835" s="322"/>
      <c r="Q835" s="322"/>
      <c r="R835" s="322"/>
      <c r="S835" s="322"/>
      <c r="T835" s="322"/>
      <c r="U835" s="322"/>
      <c r="V835" s="322"/>
      <c r="W835" s="322"/>
      <c r="X835" s="322"/>
      <c r="Y835" s="322"/>
      <c r="Z835" s="322"/>
      <c r="AA835" s="322"/>
      <c r="AB835" s="322"/>
      <c r="AC835" s="322"/>
    </row>
    <row r="836" spans="1:29" ht="12" customHeight="1" x14ac:dyDescent="0.25">
      <c r="A836" s="322"/>
      <c r="B836" s="322"/>
      <c r="C836" s="322"/>
      <c r="D836" s="322"/>
      <c r="E836" s="322"/>
      <c r="F836" s="322"/>
      <c r="G836" s="322"/>
      <c r="H836" s="322"/>
      <c r="I836" s="322"/>
      <c r="J836" s="322"/>
      <c r="K836" s="322"/>
      <c r="L836" s="322"/>
      <c r="M836" s="322"/>
      <c r="N836" s="322"/>
      <c r="O836" s="322"/>
      <c r="P836" s="322"/>
      <c r="Q836" s="322"/>
      <c r="R836" s="322"/>
      <c r="S836" s="322"/>
      <c r="T836" s="322"/>
      <c r="U836" s="322"/>
      <c r="V836" s="322"/>
      <c r="W836" s="322"/>
      <c r="X836" s="322"/>
      <c r="Y836" s="322"/>
      <c r="Z836" s="322"/>
      <c r="AA836" s="322"/>
      <c r="AB836" s="322"/>
      <c r="AC836" s="322"/>
    </row>
    <row r="837" spans="1:29" ht="12" customHeight="1" x14ac:dyDescent="0.25">
      <c r="A837" s="322"/>
      <c r="B837" s="322"/>
      <c r="C837" s="322"/>
      <c r="D837" s="322"/>
      <c r="E837" s="322"/>
      <c r="F837" s="322"/>
      <c r="G837" s="322"/>
      <c r="H837" s="322"/>
      <c r="I837" s="322"/>
      <c r="J837" s="322"/>
      <c r="K837" s="322"/>
      <c r="L837" s="322"/>
      <c r="M837" s="322"/>
      <c r="N837" s="322"/>
      <c r="O837" s="322"/>
      <c r="P837" s="322"/>
      <c r="Q837" s="322"/>
      <c r="R837" s="322"/>
      <c r="S837" s="322"/>
      <c r="T837" s="322"/>
      <c r="U837" s="322"/>
      <c r="V837" s="322"/>
      <c r="W837" s="322"/>
      <c r="X837" s="322"/>
      <c r="Y837" s="322"/>
      <c r="Z837" s="322"/>
      <c r="AA837" s="322"/>
      <c r="AB837" s="322"/>
      <c r="AC837" s="322"/>
    </row>
    <row r="838" spans="1:29" ht="12" customHeight="1" x14ac:dyDescent="0.25">
      <c r="A838" s="322"/>
      <c r="B838" s="322"/>
      <c r="C838" s="322"/>
      <c r="D838" s="322"/>
      <c r="E838" s="322"/>
      <c r="F838" s="322"/>
      <c r="G838" s="322"/>
      <c r="H838" s="322"/>
      <c r="I838" s="322"/>
      <c r="J838" s="322"/>
      <c r="K838" s="322"/>
      <c r="L838" s="322"/>
      <c r="M838" s="322"/>
      <c r="N838" s="322"/>
      <c r="O838" s="322"/>
      <c r="P838" s="322"/>
      <c r="Q838" s="322"/>
      <c r="R838" s="322"/>
      <c r="S838" s="322"/>
      <c r="T838" s="322"/>
      <c r="U838" s="322"/>
      <c r="V838" s="322"/>
      <c r="W838" s="322"/>
      <c r="X838" s="322"/>
      <c r="Y838" s="322"/>
      <c r="Z838" s="322"/>
      <c r="AA838" s="322"/>
      <c r="AB838" s="322"/>
      <c r="AC838" s="322"/>
    </row>
    <row r="839" spans="1:29" ht="12" customHeight="1" x14ac:dyDescent="0.25">
      <c r="A839" s="322"/>
      <c r="B839" s="322"/>
      <c r="C839" s="322"/>
      <c r="D839" s="322"/>
      <c r="E839" s="322"/>
      <c r="F839" s="322"/>
      <c r="G839" s="322"/>
      <c r="H839" s="322"/>
      <c r="I839" s="322"/>
      <c r="J839" s="322"/>
      <c r="K839" s="322"/>
      <c r="L839" s="322"/>
      <c r="M839" s="322"/>
      <c r="N839" s="322"/>
      <c r="O839" s="322"/>
      <c r="P839" s="322"/>
      <c r="Q839" s="322"/>
      <c r="R839" s="322"/>
      <c r="S839" s="322"/>
      <c r="T839" s="322"/>
      <c r="U839" s="322"/>
      <c r="V839" s="322"/>
      <c r="W839" s="322"/>
      <c r="X839" s="322"/>
      <c r="Y839" s="322"/>
      <c r="Z839" s="322"/>
      <c r="AA839" s="322"/>
      <c r="AB839" s="322"/>
      <c r="AC839" s="322"/>
    </row>
    <row r="840" spans="1:29" ht="12" customHeight="1" x14ac:dyDescent="0.25">
      <c r="A840" s="322"/>
      <c r="B840" s="322"/>
      <c r="C840" s="322"/>
      <c r="D840" s="322"/>
      <c r="E840" s="322"/>
      <c r="F840" s="322"/>
      <c r="G840" s="322"/>
      <c r="H840" s="322"/>
      <c r="I840" s="322"/>
      <c r="J840" s="322"/>
      <c r="K840" s="322"/>
      <c r="L840" s="322"/>
      <c r="M840" s="322"/>
      <c r="N840" s="322"/>
      <c r="O840" s="322"/>
      <c r="P840" s="322"/>
      <c r="Q840" s="322"/>
      <c r="R840" s="322"/>
      <c r="S840" s="322"/>
      <c r="T840" s="322"/>
      <c r="U840" s="322"/>
      <c r="V840" s="322"/>
      <c r="W840" s="322"/>
      <c r="X840" s="322"/>
      <c r="Y840" s="322"/>
      <c r="Z840" s="322"/>
      <c r="AA840" s="322"/>
      <c r="AB840" s="322"/>
      <c r="AC840" s="322"/>
    </row>
    <row r="841" spans="1:29" ht="12" customHeight="1" x14ac:dyDescent="0.25">
      <c r="A841" s="322"/>
      <c r="B841" s="322"/>
      <c r="C841" s="322"/>
      <c r="D841" s="322"/>
      <c r="E841" s="322"/>
      <c r="F841" s="322"/>
      <c r="G841" s="322"/>
      <c r="H841" s="322"/>
      <c r="I841" s="322"/>
      <c r="J841" s="322"/>
      <c r="K841" s="322"/>
      <c r="L841" s="322"/>
      <c r="M841" s="322"/>
      <c r="N841" s="322"/>
      <c r="O841" s="322"/>
      <c r="P841" s="322"/>
      <c r="Q841" s="322"/>
      <c r="R841" s="322"/>
      <c r="S841" s="322"/>
      <c r="T841" s="322"/>
      <c r="U841" s="322"/>
      <c r="V841" s="322"/>
      <c r="W841" s="322"/>
      <c r="X841" s="322"/>
      <c r="Y841" s="322"/>
      <c r="Z841" s="322"/>
      <c r="AA841" s="322"/>
      <c r="AB841" s="322"/>
      <c r="AC841" s="322"/>
    </row>
    <row r="842" spans="1:29" ht="12" customHeight="1" x14ac:dyDescent="0.25">
      <c r="A842" s="322"/>
      <c r="B842" s="322"/>
      <c r="C842" s="322"/>
      <c r="D842" s="322"/>
      <c r="E842" s="322"/>
      <c r="F842" s="322"/>
      <c r="G842" s="322"/>
      <c r="H842" s="322"/>
      <c r="I842" s="322"/>
      <c r="J842" s="322"/>
      <c r="K842" s="322"/>
      <c r="L842" s="322"/>
      <c r="M842" s="322"/>
      <c r="N842" s="322"/>
      <c r="O842" s="322"/>
      <c r="P842" s="322"/>
      <c r="Q842" s="322"/>
      <c r="R842" s="322"/>
      <c r="S842" s="322"/>
      <c r="T842" s="322"/>
      <c r="U842" s="322"/>
      <c r="V842" s="322"/>
      <c r="W842" s="322"/>
      <c r="X842" s="322"/>
      <c r="Y842" s="322"/>
      <c r="Z842" s="322"/>
      <c r="AA842" s="322"/>
      <c r="AB842" s="322"/>
      <c r="AC842" s="322"/>
    </row>
    <row r="843" spans="1:29" ht="12" customHeight="1" x14ac:dyDescent="0.25">
      <c r="A843" s="322"/>
      <c r="B843" s="322"/>
      <c r="C843" s="322"/>
      <c r="D843" s="322"/>
      <c r="E843" s="322"/>
      <c r="F843" s="322"/>
      <c r="G843" s="322"/>
      <c r="H843" s="322"/>
      <c r="I843" s="322"/>
      <c r="J843" s="322"/>
      <c r="K843" s="322"/>
      <c r="L843" s="322"/>
      <c r="M843" s="322"/>
      <c r="N843" s="322"/>
      <c r="O843" s="322"/>
      <c r="P843" s="322"/>
      <c r="Q843" s="322"/>
      <c r="R843" s="322"/>
      <c r="S843" s="322"/>
      <c r="T843" s="322"/>
      <c r="U843" s="322"/>
      <c r="V843" s="322"/>
      <c r="W843" s="322"/>
      <c r="X843" s="322"/>
      <c r="Y843" s="322"/>
      <c r="Z843" s="322"/>
      <c r="AA843" s="322"/>
      <c r="AB843" s="322"/>
      <c r="AC843" s="322"/>
    </row>
    <row r="844" spans="1:29" ht="12" customHeight="1" x14ac:dyDescent="0.25">
      <c r="A844" s="322"/>
      <c r="B844" s="322"/>
      <c r="C844" s="322"/>
      <c r="D844" s="322"/>
      <c r="E844" s="322"/>
      <c r="F844" s="322"/>
      <c r="G844" s="322"/>
      <c r="H844" s="322"/>
      <c r="I844" s="322"/>
      <c r="J844" s="322"/>
      <c r="K844" s="322"/>
      <c r="L844" s="322"/>
      <c r="M844" s="322"/>
      <c r="N844" s="322"/>
      <c r="O844" s="322"/>
      <c r="P844" s="322"/>
      <c r="Q844" s="322"/>
      <c r="R844" s="322"/>
      <c r="S844" s="322"/>
      <c r="T844" s="322"/>
      <c r="U844" s="322"/>
      <c r="V844" s="322"/>
      <c r="W844" s="322"/>
      <c r="X844" s="322"/>
      <c r="Y844" s="322"/>
      <c r="Z844" s="322"/>
      <c r="AA844" s="322"/>
      <c r="AB844" s="322"/>
      <c r="AC844" s="322"/>
    </row>
    <row r="845" spans="1:29" ht="12" customHeight="1" x14ac:dyDescent="0.25">
      <c r="A845" s="322"/>
      <c r="B845" s="322"/>
      <c r="C845" s="322"/>
      <c r="D845" s="322"/>
      <c r="E845" s="322"/>
      <c r="F845" s="322"/>
      <c r="G845" s="322"/>
      <c r="H845" s="322"/>
      <c r="I845" s="322"/>
      <c r="J845" s="322"/>
      <c r="K845" s="322"/>
      <c r="L845" s="322"/>
      <c r="M845" s="322"/>
      <c r="N845" s="322"/>
      <c r="O845" s="322"/>
      <c r="P845" s="322"/>
      <c r="Q845" s="322"/>
      <c r="R845" s="322"/>
      <c r="S845" s="322"/>
      <c r="T845" s="322"/>
      <c r="U845" s="322"/>
      <c r="V845" s="322"/>
      <c r="W845" s="322"/>
      <c r="X845" s="322"/>
      <c r="Y845" s="322"/>
      <c r="Z845" s="322"/>
      <c r="AA845" s="322"/>
      <c r="AB845" s="322"/>
      <c r="AC845" s="322"/>
    </row>
    <row r="846" spans="1:29" ht="12" customHeight="1" x14ac:dyDescent="0.25">
      <c r="A846" s="322"/>
      <c r="B846" s="322"/>
      <c r="C846" s="322"/>
      <c r="D846" s="322"/>
      <c r="E846" s="322"/>
      <c r="F846" s="322"/>
      <c r="G846" s="322"/>
      <c r="H846" s="322"/>
      <c r="I846" s="322"/>
      <c r="J846" s="322"/>
      <c r="K846" s="322"/>
      <c r="L846" s="322"/>
      <c r="M846" s="322"/>
      <c r="N846" s="322"/>
      <c r="O846" s="322"/>
      <c r="P846" s="322"/>
      <c r="Q846" s="322"/>
      <c r="R846" s="322"/>
      <c r="S846" s="322"/>
      <c r="T846" s="322"/>
      <c r="U846" s="322"/>
      <c r="V846" s="322"/>
      <c r="W846" s="322"/>
      <c r="X846" s="322"/>
      <c r="Y846" s="322"/>
      <c r="Z846" s="322"/>
      <c r="AA846" s="322"/>
      <c r="AB846" s="322"/>
      <c r="AC846" s="322"/>
    </row>
    <row r="847" spans="1:29" ht="12" customHeight="1" x14ac:dyDescent="0.25">
      <c r="A847" s="322"/>
      <c r="B847" s="322"/>
      <c r="C847" s="322"/>
      <c r="D847" s="322"/>
      <c r="E847" s="322"/>
      <c r="F847" s="322"/>
      <c r="G847" s="322"/>
      <c r="H847" s="322"/>
      <c r="I847" s="322"/>
      <c r="J847" s="322"/>
      <c r="K847" s="322"/>
      <c r="L847" s="322"/>
      <c r="M847" s="322"/>
      <c r="N847" s="322"/>
      <c r="O847" s="322"/>
      <c r="P847" s="322"/>
      <c r="Q847" s="322"/>
      <c r="R847" s="322"/>
      <c r="S847" s="322"/>
      <c r="T847" s="322"/>
      <c r="U847" s="322"/>
      <c r="V847" s="322"/>
      <c r="W847" s="322"/>
      <c r="X847" s="322"/>
      <c r="Y847" s="322"/>
      <c r="Z847" s="322"/>
      <c r="AA847" s="322"/>
      <c r="AB847" s="322"/>
      <c r="AC847" s="322"/>
    </row>
    <row r="848" spans="1:29" ht="12" customHeight="1" x14ac:dyDescent="0.25">
      <c r="A848" s="322"/>
      <c r="B848" s="322"/>
      <c r="C848" s="322"/>
      <c r="D848" s="322"/>
      <c r="E848" s="322"/>
      <c r="F848" s="322"/>
      <c r="G848" s="322"/>
      <c r="H848" s="322"/>
      <c r="I848" s="322"/>
      <c r="J848" s="322"/>
      <c r="K848" s="322"/>
      <c r="L848" s="322"/>
      <c r="M848" s="322"/>
      <c r="N848" s="322"/>
      <c r="O848" s="322"/>
      <c r="P848" s="322"/>
      <c r="Q848" s="322"/>
      <c r="R848" s="322"/>
      <c r="S848" s="322"/>
      <c r="T848" s="322"/>
      <c r="U848" s="322"/>
      <c r="V848" s="322"/>
      <c r="W848" s="322"/>
      <c r="X848" s="322"/>
      <c r="Y848" s="322"/>
      <c r="Z848" s="322"/>
      <c r="AA848" s="322"/>
      <c r="AB848" s="322"/>
      <c r="AC848" s="322"/>
    </row>
    <row r="849" spans="1:29" ht="12" customHeight="1" x14ac:dyDescent="0.25">
      <c r="A849" s="322"/>
      <c r="B849" s="322"/>
      <c r="C849" s="322"/>
      <c r="D849" s="322"/>
      <c r="E849" s="322"/>
      <c r="F849" s="322"/>
      <c r="G849" s="322"/>
      <c r="H849" s="322"/>
      <c r="I849" s="322"/>
      <c r="J849" s="322"/>
      <c r="K849" s="322"/>
      <c r="L849" s="322"/>
      <c r="M849" s="322"/>
      <c r="N849" s="322"/>
      <c r="O849" s="322"/>
      <c r="P849" s="322"/>
      <c r="Q849" s="322"/>
      <c r="R849" s="322"/>
      <c r="S849" s="322"/>
      <c r="T849" s="322"/>
      <c r="U849" s="322"/>
      <c r="V849" s="322"/>
      <c r="W849" s="322"/>
      <c r="X849" s="322"/>
      <c r="Y849" s="322"/>
      <c r="Z849" s="322"/>
      <c r="AA849" s="322"/>
      <c r="AB849" s="322"/>
      <c r="AC849" s="322"/>
    </row>
    <row r="850" spans="1:29" ht="12" customHeight="1" x14ac:dyDescent="0.25">
      <c r="A850" s="322"/>
      <c r="B850" s="322"/>
      <c r="C850" s="322"/>
      <c r="D850" s="322"/>
      <c r="E850" s="322"/>
      <c r="F850" s="322"/>
      <c r="G850" s="322"/>
      <c r="H850" s="322"/>
      <c r="I850" s="322"/>
      <c r="J850" s="322"/>
      <c r="K850" s="322"/>
      <c r="L850" s="322"/>
      <c r="M850" s="322"/>
      <c r="N850" s="322"/>
      <c r="O850" s="322"/>
      <c r="P850" s="322"/>
      <c r="Q850" s="322"/>
      <c r="R850" s="322"/>
      <c r="S850" s="322"/>
      <c r="T850" s="322"/>
      <c r="U850" s="322"/>
      <c r="V850" s="322"/>
      <c r="W850" s="322"/>
      <c r="X850" s="322"/>
      <c r="Y850" s="322"/>
      <c r="Z850" s="322"/>
      <c r="AA850" s="322"/>
      <c r="AB850" s="322"/>
      <c r="AC850" s="322"/>
    </row>
    <row r="851" spans="1:29" ht="12" customHeight="1" x14ac:dyDescent="0.25">
      <c r="A851" s="322"/>
      <c r="B851" s="322"/>
      <c r="C851" s="322"/>
      <c r="D851" s="322"/>
      <c r="E851" s="322"/>
      <c r="F851" s="322"/>
      <c r="G851" s="322"/>
      <c r="H851" s="322"/>
      <c r="I851" s="322"/>
      <c r="J851" s="322"/>
      <c r="K851" s="322"/>
      <c r="L851" s="322"/>
      <c r="M851" s="322"/>
      <c r="N851" s="322"/>
      <c r="O851" s="322"/>
      <c r="P851" s="322"/>
      <c r="Q851" s="322"/>
      <c r="R851" s="322"/>
      <c r="S851" s="322"/>
      <c r="T851" s="322"/>
      <c r="U851" s="322"/>
      <c r="V851" s="322"/>
      <c r="W851" s="322"/>
      <c r="X851" s="322"/>
      <c r="Y851" s="322"/>
      <c r="Z851" s="322"/>
      <c r="AA851" s="322"/>
      <c r="AB851" s="322"/>
      <c r="AC851" s="322"/>
    </row>
    <row r="852" spans="1:29" ht="12" customHeight="1" x14ac:dyDescent="0.25">
      <c r="A852" s="322"/>
      <c r="B852" s="322"/>
      <c r="C852" s="322"/>
      <c r="D852" s="322"/>
      <c r="E852" s="322"/>
      <c r="F852" s="322"/>
      <c r="G852" s="322"/>
      <c r="H852" s="322"/>
      <c r="I852" s="322"/>
      <c r="J852" s="322"/>
      <c r="K852" s="322"/>
      <c r="L852" s="322"/>
      <c r="M852" s="322"/>
      <c r="N852" s="322"/>
      <c r="O852" s="322"/>
      <c r="P852" s="322"/>
      <c r="Q852" s="322"/>
      <c r="R852" s="322"/>
      <c r="S852" s="322"/>
      <c r="T852" s="322"/>
      <c r="U852" s="322"/>
      <c r="V852" s="322"/>
      <c r="W852" s="322"/>
      <c r="X852" s="322"/>
      <c r="Y852" s="322"/>
      <c r="Z852" s="322"/>
      <c r="AA852" s="322"/>
      <c r="AB852" s="322"/>
      <c r="AC852" s="322"/>
    </row>
    <row r="853" spans="1:29" ht="12" customHeight="1" x14ac:dyDescent="0.25">
      <c r="A853" s="322"/>
      <c r="B853" s="322"/>
      <c r="C853" s="322"/>
      <c r="D853" s="322"/>
      <c r="E853" s="322"/>
      <c r="F853" s="322"/>
      <c r="G853" s="322"/>
      <c r="H853" s="322"/>
      <c r="I853" s="322"/>
      <c r="J853" s="322"/>
      <c r="K853" s="322"/>
      <c r="L853" s="322"/>
      <c r="M853" s="322"/>
      <c r="N853" s="322"/>
      <c r="O853" s="322"/>
      <c r="P853" s="322"/>
      <c r="Q853" s="322"/>
      <c r="R853" s="322"/>
      <c r="S853" s="322"/>
      <c r="T853" s="322"/>
      <c r="U853" s="322"/>
      <c r="V853" s="322"/>
      <c r="W853" s="322"/>
      <c r="X853" s="322"/>
      <c r="Y853" s="322"/>
      <c r="Z853" s="322"/>
      <c r="AA853" s="322"/>
      <c r="AB853" s="322"/>
      <c r="AC853" s="322"/>
    </row>
    <row r="854" spans="1:29" ht="12" customHeight="1" x14ac:dyDescent="0.25">
      <c r="A854" s="322"/>
      <c r="B854" s="322"/>
      <c r="C854" s="322"/>
      <c r="D854" s="322"/>
      <c r="E854" s="322"/>
      <c r="F854" s="322"/>
      <c r="G854" s="322"/>
      <c r="H854" s="322"/>
      <c r="I854" s="322"/>
      <c r="J854" s="322"/>
      <c r="K854" s="322"/>
      <c r="L854" s="322"/>
      <c r="M854" s="322"/>
      <c r="N854" s="322"/>
      <c r="O854" s="322"/>
      <c r="P854" s="322"/>
      <c r="Q854" s="322"/>
      <c r="R854" s="322"/>
      <c r="S854" s="322"/>
      <c r="T854" s="322"/>
      <c r="U854" s="322"/>
      <c r="V854" s="322"/>
      <c r="W854" s="322"/>
      <c r="X854" s="322"/>
      <c r="Y854" s="322"/>
      <c r="Z854" s="322"/>
      <c r="AA854" s="322"/>
      <c r="AB854" s="322"/>
      <c r="AC854" s="322"/>
    </row>
    <row r="855" spans="1:29" ht="12" customHeight="1" x14ac:dyDescent="0.25">
      <c r="A855" s="322"/>
      <c r="B855" s="322"/>
      <c r="C855" s="322"/>
      <c r="D855" s="322"/>
      <c r="E855" s="322"/>
      <c r="F855" s="322"/>
      <c r="G855" s="322"/>
      <c r="H855" s="322"/>
      <c r="I855" s="322"/>
      <c r="J855" s="322"/>
      <c r="K855" s="322"/>
      <c r="L855" s="322"/>
      <c r="M855" s="322"/>
      <c r="N855" s="322"/>
      <c r="O855" s="322"/>
      <c r="P855" s="322"/>
      <c r="Q855" s="322"/>
      <c r="R855" s="322"/>
      <c r="S855" s="322"/>
      <c r="T855" s="322"/>
      <c r="U855" s="322"/>
      <c r="V855" s="322"/>
      <c r="W855" s="322"/>
      <c r="X855" s="322"/>
      <c r="Y855" s="322"/>
      <c r="Z855" s="322"/>
      <c r="AA855" s="322"/>
      <c r="AB855" s="322"/>
      <c r="AC855" s="322"/>
    </row>
    <row r="856" spans="1:29" ht="12" customHeight="1" x14ac:dyDescent="0.25">
      <c r="A856" s="322"/>
      <c r="B856" s="322"/>
      <c r="C856" s="322"/>
      <c r="D856" s="322"/>
      <c r="E856" s="322"/>
      <c r="F856" s="322"/>
      <c r="G856" s="322"/>
      <c r="H856" s="322"/>
      <c r="I856" s="322"/>
      <c r="J856" s="322"/>
      <c r="K856" s="322"/>
      <c r="L856" s="322"/>
      <c r="M856" s="322"/>
      <c r="N856" s="322"/>
      <c r="O856" s="322"/>
      <c r="P856" s="322"/>
      <c r="Q856" s="322"/>
      <c r="R856" s="322"/>
      <c r="S856" s="322"/>
      <c r="T856" s="322"/>
      <c r="U856" s="322"/>
      <c r="V856" s="322"/>
      <c r="W856" s="322"/>
      <c r="X856" s="322"/>
      <c r="Y856" s="322"/>
      <c r="Z856" s="322"/>
      <c r="AA856" s="322"/>
      <c r="AB856" s="322"/>
      <c r="AC856" s="322"/>
    </row>
    <row r="857" spans="1:29" ht="12" customHeight="1" x14ac:dyDescent="0.25">
      <c r="A857" s="322"/>
      <c r="B857" s="322"/>
      <c r="C857" s="322"/>
      <c r="D857" s="322"/>
      <c r="E857" s="322"/>
      <c r="F857" s="322"/>
      <c r="G857" s="322"/>
      <c r="H857" s="322"/>
      <c r="I857" s="322"/>
      <c r="J857" s="322"/>
      <c r="K857" s="322"/>
      <c r="L857" s="322"/>
      <c r="M857" s="322"/>
      <c r="N857" s="322"/>
      <c r="O857" s="322"/>
      <c r="P857" s="322"/>
      <c r="Q857" s="322"/>
      <c r="R857" s="322"/>
      <c r="S857" s="322"/>
      <c r="T857" s="322"/>
      <c r="U857" s="322"/>
      <c r="V857" s="322"/>
      <c r="W857" s="322"/>
      <c r="X857" s="322"/>
      <c r="Y857" s="322"/>
      <c r="Z857" s="322"/>
      <c r="AA857" s="322"/>
      <c r="AB857" s="322"/>
      <c r="AC857" s="322"/>
    </row>
    <row r="858" spans="1:29" ht="12" customHeight="1" x14ac:dyDescent="0.25">
      <c r="A858" s="322"/>
      <c r="B858" s="322"/>
      <c r="C858" s="322"/>
      <c r="D858" s="322"/>
      <c r="E858" s="322"/>
      <c r="F858" s="322"/>
      <c r="G858" s="322"/>
      <c r="H858" s="322"/>
      <c r="I858" s="322"/>
      <c r="J858" s="322"/>
      <c r="K858" s="322"/>
      <c r="L858" s="322"/>
      <c r="M858" s="322"/>
      <c r="N858" s="322"/>
      <c r="O858" s="322"/>
      <c r="P858" s="322"/>
      <c r="Q858" s="322"/>
      <c r="R858" s="322"/>
      <c r="S858" s="322"/>
      <c r="T858" s="322"/>
      <c r="U858" s="322"/>
      <c r="V858" s="322"/>
      <c r="W858" s="322"/>
      <c r="X858" s="322"/>
      <c r="Y858" s="322"/>
      <c r="Z858" s="322"/>
      <c r="AA858" s="322"/>
      <c r="AB858" s="322"/>
      <c r="AC858" s="322"/>
    </row>
    <row r="859" spans="1:29" ht="12" customHeight="1" x14ac:dyDescent="0.25">
      <c r="A859" s="322"/>
      <c r="B859" s="322"/>
      <c r="C859" s="322"/>
      <c r="D859" s="322"/>
      <c r="E859" s="322"/>
      <c r="F859" s="322"/>
      <c r="G859" s="322"/>
      <c r="H859" s="322"/>
      <c r="I859" s="322"/>
      <c r="J859" s="322"/>
      <c r="K859" s="322"/>
      <c r="L859" s="322"/>
      <c r="M859" s="322"/>
      <c r="N859" s="322"/>
      <c r="O859" s="322"/>
      <c r="P859" s="322"/>
      <c r="Q859" s="322"/>
      <c r="R859" s="322"/>
      <c r="S859" s="322"/>
      <c r="T859" s="322"/>
      <c r="U859" s="322"/>
      <c r="V859" s="322"/>
      <c r="W859" s="322"/>
      <c r="X859" s="322"/>
      <c r="Y859" s="322"/>
      <c r="Z859" s="322"/>
      <c r="AA859" s="322"/>
      <c r="AB859" s="322"/>
      <c r="AC859" s="322"/>
    </row>
    <row r="860" spans="1:29" ht="12" customHeight="1" x14ac:dyDescent="0.25">
      <c r="A860" s="322"/>
      <c r="B860" s="322"/>
      <c r="C860" s="322"/>
      <c r="D860" s="322"/>
      <c r="E860" s="322"/>
      <c r="F860" s="322"/>
      <c r="G860" s="322"/>
      <c r="H860" s="322"/>
      <c r="I860" s="322"/>
      <c r="J860" s="322"/>
      <c r="K860" s="322"/>
      <c r="L860" s="322"/>
      <c r="M860" s="322"/>
      <c r="N860" s="322"/>
      <c r="O860" s="322"/>
      <c r="P860" s="322"/>
      <c r="Q860" s="322"/>
      <c r="R860" s="322"/>
      <c r="S860" s="322"/>
      <c r="T860" s="322"/>
      <c r="U860" s="322"/>
      <c r="V860" s="322"/>
      <c r="W860" s="322"/>
      <c r="X860" s="322"/>
      <c r="Y860" s="322"/>
      <c r="Z860" s="322"/>
      <c r="AA860" s="322"/>
      <c r="AB860" s="322"/>
      <c r="AC860" s="322"/>
    </row>
    <row r="861" spans="1:29" ht="12" customHeight="1" x14ac:dyDescent="0.25">
      <c r="A861" s="322"/>
      <c r="B861" s="322"/>
      <c r="C861" s="322"/>
      <c r="D861" s="322"/>
      <c r="E861" s="322"/>
      <c r="F861" s="322"/>
      <c r="G861" s="322"/>
      <c r="H861" s="322"/>
      <c r="I861" s="322"/>
      <c r="J861" s="322"/>
      <c r="K861" s="322"/>
      <c r="L861" s="322"/>
      <c r="M861" s="322"/>
      <c r="N861" s="322"/>
      <c r="O861" s="322"/>
      <c r="P861" s="322"/>
      <c r="Q861" s="322"/>
      <c r="R861" s="322"/>
      <c r="S861" s="322"/>
      <c r="T861" s="322"/>
      <c r="U861" s="322"/>
      <c r="V861" s="322"/>
      <c r="W861" s="322"/>
      <c r="X861" s="322"/>
      <c r="Y861" s="322"/>
      <c r="Z861" s="322"/>
      <c r="AA861" s="322"/>
      <c r="AB861" s="322"/>
      <c r="AC861" s="322"/>
    </row>
    <row r="862" spans="1:29" ht="12" customHeight="1" x14ac:dyDescent="0.25">
      <c r="A862" s="322"/>
      <c r="B862" s="322"/>
      <c r="C862" s="322"/>
      <c r="D862" s="322"/>
      <c r="E862" s="322"/>
      <c r="F862" s="322"/>
      <c r="G862" s="322"/>
      <c r="H862" s="322"/>
      <c r="I862" s="322"/>
      <c r="J862" s="322"/>
      <c r="K862" s="322"/>
      <c r="L862" s="322"/>
      <c r="M862" s="322"/>
      <c r="N862" s="322"/>
      <c r="O862" s="322"/>
      <c r="P862" s="322"/>
      <c r="Q862" s="322"/>
      <c r="R862" s="322"/>
      <c r="S862" s="322"/>
      <c r="T862" s="322"/>
      <c r="U862" s="322"/>
      <c r="V862" s="322"/>
      <c r="W862" s="322"/>
      <c r="X862" s="322"/>
      <c r="Y862" s="322"/>
      <c r="Z862" s="322"/>
      <c r="AA862" s="322"/>
      <c r="AB862" s="322"/>
      <c r="AC862" s="322"/>
    </row>
    <row r="863" spans="1:29" ht="12" customHeight="1" x14ac:dyDescent="0.25">
      <c r="A863" s="322"/>
      <c r="B863" s="322"/>
      <c r="C863" s="322"/>
      <c r="D863" s="322"/>
      <c r="E863" s="322"/>
      <c r="F863" s="322"/>
      <c r="G863" s="322"/>
      <c r="H863" s="322"/>
      <c r="I863" s="322"/>
      <c r="J863" s="322"/>
      <c r="K863" s="322"/>
      <c r="L863" s="322"/>
      <c r="M863" s="322"/>
      <c r="N863" s="322"/>
      <c r="O863" s="322"/>
      <c r="P863" s="322"/>
      <c r="Q863" s="322"/>
      <c r="R863" s="322"/>
      <c r="S863" s="322"/>
      <c r="T863" s="322"/>
      <c r="U863" s="322"/>
      <c r="V863" s="322"/>
      <c r="W863" s="322"/>
      <c r="X863" s="322"/>
      <c r="Y863" s="322"/>
      <c r="Z863" s="322"/>
      <c r="AA863" s="322"/>
      <c r="AB863" s="322"/>
      <c r="AC863" s="322"/>
    </row>
    <row r="864" spans="1:29" ht="12" customHeight="1" x14ac:dyDescent="0.25">
      <c r="A864" s="322"/>
      <c r="B864" s="322"/>
      <c r="C864" s="322"/>
      <c r="D864" s="322"/>
      <c r="E864" s="322"/>
      <c r="F864" s="322"/>
      <c r="G864" s="322"/>
      <c r="H864" s="322"/>
      <c r="I864" s="322"/>
      <c r="J864" s="322"/>
      <c r="K864" s="322"/>
      <c r="L864" s="322"/>
      <c r="M864" s="322"/>
      <c r="N864" s="322"/>
      <c r="O864" s="322"/>
      <c r="P864" s="322"/>
      <c r="Q864" s="322"/>
      <c r="R864" s="322"/>
      <c r="S864" s="322"/>
      <c r="T864" s="322"/>
      <c r="U864" s="322"/>
      <c r="V864" s="322"/>
      <c r="W864" s="322"/>
      <c r="X864" s="322"/>
      <c r="Y864" s="322"/>
      <c r="Z864" s="322"/>
      <c r="AA864" s="322"/>
      <c r="AB864" s="322"/>
      <c r="AC864" s="322"/>
    </row>
    <row r="865" spans="1:29" ht="12" customHeight="1" x14ac:dyDescent="0.25">
      <c r="A865" s="322"/>
      <c r="B865" s="322"/>
      <c r="C865" s="322"/>
      <c r="D865" s="322"/>
      <c r="E865" s="322"/>
      <c r="F865" s="322"/>
      <c r="G865" s="322"/>
      <c r="H865" s="322"/>
      <c r="I865" s="322"/>
      <c r="J865" s="322"/>
      <c r="K865" s="322"/>
      <c r="L865" s="322"/>
      <c r="M865" s="322"/>
      <c r="N865" s="322"/>
      <c r="O865" s="322"/>
      <c r="P865" s="322"/>
      <c r="Q865" s="322"/>
      <c r="R865" s="322"/>
      <c r="S865" s="322"/>
      <c r="T865" s="322"/>
      <c r="U865" s="322"/>
      <c r="V865" s="322"/>
      <c r="W865" s="322"/>
      <c r="X865" s="322"/>
      <c r="Y865" s="322"/>
      <c r="Z865" s="322"/>
      <c r="AA865" s="322"/>
      <c r="AB865" s="322"/>
      <c r="AC865" s="322"/>
    </row>
    <row r="866" spans="1:29" ht="12" customHeight="1" x14ac:dyDescent="0.25">
      <c r="A866" s="322"/>
      <c r="B866" s="322"/>
      <c r="C866" s="322"/>
      <c r="D866" s="322"/>
      <c r="E866" s="322"/>
      <c r="F866" s="322"/>
      <c r="G866" s="322"/>
      <c r="H866" s="322"/>
      <c r="I866" s="322"/>
      <c r="J866" s="322"/>
      <c r="K866" s="322"/>
      <c r="L866" s="322"/>
      <c r="M866" s="322"/>
      <c r="N866" s="322"/>
      <c r="O866" s="322"/>
      <c r="P866" s="322"/>
      <c r="Q866" s="322"/>
      <c r="R866" s="322"/>
      <c r="S866" s="322"/>
      <c r="T866" s="322"/>
      <c r="U866" s="322"/>
      <c r="V866" s="322"/>
      <c r="W866" s="322"/>
      <c r="X866" s="322"/>
      <c r="Y866" s="322"/>
      <c r="Z866" s="322"/>
      <c r="AA866" s="322"/>
      <c r="AB866" s="322"/>
      <c r="AC866" s="322"/>
    </row>
    <row r="867" spans="1:29" ht="12" customHeight="1" x14ac:dyDescent="0.25">
      <c r="A867" s="322"/>
      <c r="B867" s="322"/>
      <c r="C867" s="322"/>
      <c r="D867" s="322"/>
      <c r="E867" s="322"/>
      <c r="F867" s="322"/>
      <c r="G867" s="322"/>
      <c r="H867" s="322"/>
      <c r="I867" s="322"/>
      <c r="J867" s="322"/>
      <c r="K867" s="322"/>
      <c r="L867" s="322"/>
      <c r="M867" s="322"/>
      <c r="N867" s="322"/>
      <c r="O867" s="322"/>
      <c r="P867" s="322"/>
      <c r="Q867" s="322"/>
      <c r="R867" s="322"/>
      <c r="S867" s="322"/>
      <c r="T867" s="322"/>
      <c r="U867" s="322"/>
      <c r="V867" s="322"/>
      <c r="W867" s="322"/>
      <c r="X867" s="322"/>
      <c r="Y867" s="322"/>
      <c r="Z867" s="322"/>
      <c r="AA867" s="322"/>
      <c r="AB867" s="322"/>
      <c r="AC867" s="322"/>
    </row>
    <row r="868" spans="1:29" ht="12" customHeight="1" x14ac:dyDescent="0.25">
      <c r="A868" s="322"/>
      <c r="B868" s="322"/>
      <c r="C868" s="322"/>
      <c r="D868" s="322"/>
      <c r="E868" s="322"/>
      <c r="F868" s="322"/>
      <c r="G868" s="322"/>
      <c r="H868" s="322"/>
      <c r="I868" s="322"/>
      <c r="J868" s="322"/>
      <c r="K868" s="322"/>
      <c r="L868" s="322"/>
      <c r="M868" s="322"/>
      <c r="N868" s="322"/>
      <c r="O868" s="322"/>
      <c r="P868" s="322"/>
      <c r="Q868" s="322"/>
      <c r="R868" s="322"/>
      <c r="S868" s="322"/>
      <c r="T868" s="322"/>
      <c r="U868" s="322"/>
      <c r="V868" s="322"/>
      <c r="W868" s="322"/>
      <c r="X868" s="322"/>
      <c r="Y868" s="322"/>
      <c r="Z868" s="322"/>
      <c r="AA868" s="322"/>
      <c r="AB868" s="322"/>
      <c r="AC868" s="322"/>
    </row>
    <row r="869" spans="1:29" ht="12" customHeight="1" x14ac:dyDescent="0.25">
      <c r="A869" s="322"/>
      <c r="B869" s="322"/>
      <c r="C869" s="322"/>
      <c r="D869" s="322"/>
      <c r="E869" s="322"/>
      <c r="F869" s="322"/>
      <c r="G869" s="322"/>
      <c r="H869" s="322"/>
      <c r="I869" s="322"/>
      <c r="J869" s="322"/>
      <c r="K869" s="322"/>
      <c r="L869" s="322"/>
      <c r="M869" s="322"/>
      <c r="N869" s="322"/>
      <c r="O869" s="322"/>
      <c r="P869" s="322"/>
      <c r="Q869" s="322"/>
      <c r="R869" s="322"/>
      <c r="S869" s="322"/>
      <c r="T869" s="322"/>
      <c r="U869" s="322"/>
      <c r="V869" s="322"/>
      <c r="W869" s="322"/>
      <c r="X869" s="322"/>
      <c r="Y869" s="322"/>
      <c r="Z869" s="322"/>
      <c r="AA869" s="322"/>
      <c r="AB869" s="322"/>
      <c r="AC869" s="322"/>
    </row>
    <row r="870" spans="1:29" ht="12" customHeight="1" x14ac:dyDescent="0.25">
      <c r="A870" s="322"/>
      <c r="B870" s="322"/>
      <c r="C870" s="322"/>
      <c r="D870" s="322"/>
      <c r="E870" s="322"/>
      <c r="F870" s="322"/>
      <c r="G870" s="322"/>
      <c r="H870" s="322"/>
      <c r="I870" s="322"/>
      <c r="J870" s="322"/>
      <c r="K870" s="322"/>
      <c r="L870" s="322"/>
      <c r="M870" s="322"/>
      <c r="N870" s="322"/>
      <c r="O870" s="322"/>
      <c r="P870" s="322"/>
      <c r="Q870" s="322"/>
      <c r="R870" s="322"/>
      <c r="S870" s="322"/>
      <c r="T870" s="322"/>
      <c r="U870" s="322"/>
      <c r="V870" s="322"/>
      <c r="W870" s="322"/>
      <c r="X870" s="322"/>
      <c r="Y870" s="322"/>
      <c r="Z870" s="322"/>
      <c r="AA870" s="322"/>
      <c r="AB870" s="322"/>
      <c r="AC870" s="322"/>
    </row>
    <row r="871" spans="1:29" ht="12" customHeight="1" x14ac:dyDescent="0.25">
      <c r="A871" s="322"/>
      <c r="B871" s="322"/>
      <c r="C871" s="322"/>
      <c r="D871" s="322"/>
      <c r="E871" s="322"/>
      <c r="F871" s="322"/>
      <c r="G871" s="322"/>
      <c r="H871" s="322"/>
      <c r="I871" s="322"/>
      <c r="J871" s="322"/>
      <c r="K871" s="322"/>
      <c r="L871" s="322"/>
      <c r="M871" s="322"/>
      <c r="N871" s="322"/>
      <c r="O871" s="322"/>
      <c r="P871" s="322"/>
      <c r="Q871" s="322"/>
      <c r="R871" s="322"/>
      <c r="S871" s="322"/>
      <c r="T871" s="322"/>
      <c r="U871" s="322"/>
      <c r="V871" s="322"/>
      <c r="W871" s="322"/>
      <c r="X871" s="322"/>
      <c r="Y871" s="322"/>
      <c r="Z871" s="322"/>
      <c r="AA871" s="322"/>
      <c r="AB871" s="322"/>
      <c r="AC871" s="322"/>
    </row>
    <row r="872" spans="1:29" ht="12" customHeight="1" x14ac:dyDescent="0.25">
      <c r="A872" s="322"/>
      <c r="B872" s="322"/>
      <c r="C872" s="322"/>
      <c r="D872" s="322"/>
      <c r="E872" s="322"/>
      <c r="F872" s="322"/>
      <c r="G872" s="322"/>
      <c r="H872" s="322"/>
      <c r="I872" s="322"/>
      <c r="J872" s="322"/>
      <c r="K872" s="322"/>
      <c r="L872" s="322"/>
      <c r="M872" s="322"/>
      <c r="N872" s="322"/>
      <c r="O872" s="322"/>
      <c r="P872" s="322"/>
      <c r="Q872" s="322"/>
      <c r="R872" s="322"/>
      <c r="S872" s="322"/>
      <c r="T872" s="322"/>
      <c r="U872" s="322"/>
      <c r="V872" s="322"/>
      <c r="W872" s="322"/>
      <c r="X872" s="322"/>
      <c r="Y872" s="322"/>
      <c r="Z872" s="322"/>
      <c r="AA872" s="322"/>
      <c r="AB872" s="322"/>
      <c r="AC872" s="322"/>
    </row>
    <row r="873" spans="1:29" ht="12" customHeight="1" x14ac:dyDescent="0.25">
      <c r="A873" s="322"/>
      <c r="B873" s="322"/>
      <c r="C873" s="322"/>
      <c r="D873" s="322"/>
      <c r="E873" s="322"/>
      <c r="F873" s="322"/>
      <c r="G873" s="322"/>
      <c r="H873" s="322"/>
      <c r="I873" s="322"/>
      <c r="J873" s="322"/>
      <c r="K873" s="322"/>
      <c r="L873" s="322"/>
      <c r="M873" s="322"/>
      <c r="N873" s="322"/>
      <c r="O873" s="322"/>
      <c r="P873" s="322"/>
      <c r="Q873" s="322"/>
      <c r="R873" s="322"/>
      <c r="S873" s="322"/>
      <c r="T873" s="322"/>
      <c r="U873" s="322"/>
      <c r="V873" s="322"/>
      <c r="W873" s="322"/>
      <c r="X873" s="322"/>
      <c r="Y873" s="322"/>
      <c r="Z873" s="322"/>
      <c r="AA873" s="322"/>
      <c r="AB873" s="322"/>
      <c r="AC873" s="322"/>
    </row>
    <row r="874" spans="1:29" ht="12" customHeight="1" x14ac:dyDescent="0.25">
      <c r="A874" s="322"/>
      <c r="B874" s="322"/>
      <c r="C874" s="322"/>
      <c r="D874" s="322"/>
      <c r="E874" s="322"/>
      <c r="F874" s="322"/>
      <c r="G874" s="322"/>
      <c r="H874" s="322"/>
      <c r="I874" s="322"/>
      <c r="J874" s="322"/>
      <c r="K874" s="322"/>
      <c r="L874" s="322"/>
      <c r="M874" s="322"/>
      <c r="N874" s="322"/>
      <c r="O874" s="322"/>
      <c r="P874" s="322"/>
      <c r="Q874" s="322"/>
      <c r="R874" s="322"/>
      <c r="S874" s="322"/>
      <c r="T874" s="322"/>
      <c r="U874" s="322"/>
      <c r="V874" s="322"/>
      <c r="W874" s="322"/>
      <c r="X874" s="322"/>
      <c r="Y874" s="322"/>
      <c r="Z874" s="322"/>
      <c r="AA874" s="322"/>
      <c r="AB874" s="322"/>
      <c r="AC874" s="322"/>
    </row>
    <row r="875" spans="1:29" ht="12" customHeight="1" x14ac:dyDescent="0.25">
      <c r="A875" s="322"/>
      <c r="B875" s="322"/>
      <c r="C875" s="322"/>
      <c r="D875" s="322"/>
      <c r="E875" s="322"/>
      <c r="F875" s="322"/>
      <c r="G875" s="322"/>
      <c r="H875" s="322"/>
      <c r="I875" s="322"/>
      <c r="J875" s="322"/>
      <c r="K875" s="322"/>
      <c r="L875" s="322"/>
      <c r="M875" s="322"/>
      <c r="N875" s="322"/>
      <c r="O875" s="322"/>
      <c r="P875" s="322"/>
      <c r="Q875" s="322"/>
      <c r="R875" s="322"/>
      <c r="S875" s="322"/>
      <c r="T875" s="322"/>
      <c r="U875" s="322"/>
      <c r="V875" s="322"/>
      <c r="W875" s="322"/>
      <c r="X875" s="322"/>
      <c r="Y875" s="322"/>
      <c r="Z875" s="322"/>
      <c r="AA875" s="322"/>
      <c r="AB875" s="322"/>
      <c r="AC875" s="322"/>
    </row>
    <row r="876" spans="1:29" ht="12" customHeight="1" x14ac:dyDescent="0.25">
      <c r="A876" s="322"/>
      <c r="B876" s="322"/>
      <c r="C876" s="322"/>
      <c r="D876" s="322"/>
      <c r="E876" s="322"/>
      <c r="F876" s="322"/>
      <c r="G876" s="322"/>
      <c r="H876" s="322"/>
      <c r="I876" s="322"/>
      <c r="J876" s="322"/>
      <c r="K876" s="322"/>
      <c r="L876" s="322"/>
      <c r="M876" s="322"/>
      <c r="N876" s="322"/>
      <c r="O876" s="322"/>
      <c r="P876" s="322"/>
      <c r="Q876" s="322"/>
      <c r="R876" s="322"/>
      <c r="S876" s="322"/>
      <c r="T876" s="322"/>
      <c r="U876" s="322"/>
      <c r="V876" s="322"/>
      <c r="W876" s="322"/>
      <c r="X876" s="322"/>
      <c r="Y876" s="322"/>
      <c r="Z876" s="322"/>
      <c r="AA876" s="322"/>
      <c r="AB876" s="322"/>
      <c r="AC876" s="322"/>
    </row>
    <row r="877" spans="1:29" ht="12" customHeight="1" x14ac:dyDescent="0.25">
      <c r="A877" s="322"/>
      <c r="B877" s="322"/>
      <c r="C877" s="322"/>
      <c r="D877" s="322"/>
      <c r="E877" s="322"/>
      <c r="F877" s="322"/>
      <c r="G877" s="322"/>
      <c r="H877" s="322"/>
      <c r="I877" s="322"/>
      <c r="J877" s="322"/>
      <c r="K877" s="322"/>
      <c r="L877" s="322"/>
      <c r="M877" s="322"/>
      <c r="N877" s="322"/>
      <c r="O877" s="322"/>
      <c r="P877" s="322"/>
      <c r="Q877" s="322"/>
      <c r="R877" s="322"/>
      <c r="S877" s="322"/>
      <c r="T877" s="322"/>
      <c r="U877" s="322"/>
      <c r="V877" s="322"/>
      <c r="W877" s="322"/>
      <c r="X877" s="322"/>
      <c r="Y877" s="322"/>
      <c r="Z877" s="322"/>
      <c r="AA877" s="322"/>
      <c r="AB877" s="322"/>
      <c r="AC877" s="322"/>
    </row>
    <row r="878" spans="1:29" ht="12" customHeight="1" x14ac:dyDescent="0.25">
      <c r="A878" s="322"/>
      <c r="B878" s="322"/>
      <c r="C878" s="322"/>
      <c r="D878" s="322"/>
      <c r="E878" s="322"/>
      <c r="F878" s="322"/>
      <c r="G878" s="322"/>
      <c r="H878" s="322"/>
      <c r="I878" s="322"/>
      <c r="J878" s="322"/>
      <c r="K878" s="322"/>
      <c r="L878" s="322"/>
      <c r="M878" s="322"/>
      <c r="N878" s="322"/>
      <c r="O878" s="322"/>
      <c r="P878" s="322"/>
      <c r="Q878" s="322"/>
      <c r="R878" s="322"/>
      <c r="S878" s="322"/>
      <c r="T878" s="322"/>
      <c r="U878" s="322"/>
      <c r="V878" s="322"/>
      <c r="W878" s="322"/>
      <c r="X878" s="322"/>
      <c r="Y878" s="322"/>
      <c r="Z878" s="322"/>
      <c r="AA878" s="322"/>
      <c r="AB878" s="322"/>
      <c r="AC878" s="322"/>
    </row>
    <row r="879" spans="1:29" ht="12" customHeight="1" x14ac:dyDescent="0.25">
      <c r="A879" s="322"/>
      <c r="B879" s="322"/>
      <c r="C879" s="322"/>
      <c r="D879" s="322"/>
      <c r="E879" s="322"/>
      <c r="F879" s="322"/>
      <c r="G879" s="322"/>
      <c r="H879" s="322"/>
      <c r="I879" s="322"/>
      <c r="J879" s="322"/>
      <c r="K879" s="322"/>
      <c r="L879" s="322"/>
      <c r="M879" s="322"/>
      <c r="N879" s="322"/>
      <c r="O879" s="322"/>
      <c r="P879" s="322"/>
      <c r="Q879" s="322"/>
      <c r="R879" s="322"/>
      <c r="S879" s="322"/>
      <c r="T879" s="322"/>
      <c r="U879" s="322"/>
      <c r="V879" s="322"/>
      <c r="W879" s="322"/>
      <c r="X879" s="322"/>
      <c r="Y879" s="322"/>
      <c r="Z879" s="322"/>
      <c r="AA879" s="322"/>
      <c r="AB879" s="322"/>
      <c r="AC879" s="322"/>
    </row>
    <row r="880" spans="1:29" ht="12" customHeight="1" x14ac:dyDescent="0.25">
      <c r="A880" s="322"/>
      <c r="B880" s="322"/>
      <c r="C880" s="322"/>
      <c r="D880" s="322"/>
      <c r="E880" s="322"/>
      <c r="F880" s="322"/>
      <c r="G880" s="322"/>
      <c r="H880" s="322"/>
      <c r="I880" s="322"/>
      <c r="J880" s="322"/>
      <c r="K880" s="322"/>
      <c r="L880" s="322"/>
      <c r="M880" s="322"/>
      <c r="N880" s="322"/>
      <c r="O880" s="322"/>
      <c r="P880" s="322"/>
      <c r="Q880" s="322"/>
      <c r="R880" s="322"/>
      <c r="S880" s="322"/>
      <c r="T880" s="322"/>
      <c r="U880" s="322"/>
      <c r="V880" s="322"/>
      <c r="W880" s="322"/>
      <c r="X880" s="322"/>
      <c r="Y880" s="322"/>
      <c r="Z880" s="322"/>
      <c r="AA880" s="322"/>
      <c r="AB880" s="322"/>
      <c r="AC880" s="322"/>
    </row>
    <row r="881" spans="1:29" ht="12" customHeight="1" x14ac:dyDescent="0.25">
      <c r="A881" s="322"/>
      <c r="B881" s="322"/>
      <c r="C881" s="322"/>
      <c r="D881" s="322"/>
      <c r="E881" s="322"/>
      <c r="F881" s="322"/>
      <c r="G881" s="322"/>
      <c r="H881" s="322"/>
      <c r="I881" s="322"/>
      <c r="J881" s="322"/>
      <c r="K881" s="322"/>
      <c r="L881" s="322"/>
      <c r="M881" s="322"/>
      <c r="N881" s="322"/>
      <c r="O881" s="322"/>
      <c r="P881" s="322"/>
      <c r="Q881" s="322"/>
      <c r="R881" s="322"/>
      <c r="S881" s="322"/>
      <c r="T881" s="322"/>
      <c r="U881" s="322"/>
      <c r="V881" s="322"/>
      <c r="W881" s="322"/>
      <c r="X881" s="322"/>
      <c r="Y881" s="322"/>
      <c r="Z881" s="322"/>
      <c r="AA881" s="322"/>
      <c r="AB881" s="322"/>
      <c r="AC881" s="322"/>
    </row>
    <row r="882" spans="1:29" ht="12" customHeight="1" x14ac:dyDescent="0.25">
      <c r="A882" s="322"/>
      <c r="B882" s="322"/>
      <c r="C882" s="322"/>
      <c r="D882" s="322"/>
      <c r="E882" s="322"/>
      <c r="F882" s="322"/>
      <c r="G882" s="322"/>
      <c r="H882" s="322"/>
      <c r="I882" s="322"/>
      <c r="J882" s="322"/>
      <c r="K882" s="322"/>
      <c r="L882" s="322"/>
      <c r="M882" s="322"/>
      <c r="N882" s="322"/>
      <c r="O882" s="322"/>
      <c r="P882" s="322"/>
      <c r="Q882" s="322"/>
      <c r="R882" s="322"/>
      <c r="S882" s="322"/>
      <c r="T882" s="322"/>
      <c r="U882" s="322"/>
      <c r="V882" s="322"/>
      <c r="W882" s="322"/>
      <c r="X882" s="322"/>
      <c r="Y882" s="322"/>
      <c r="Z882" s="322"/>
      <c r="AA882" s="322"/>
      <c r="AB882" s="322"/>
      <c r="AC882" s="322"/>
    </row>
    <row r="883" spans="1:29" ht="12" customHeight="1" x14ac:dyDescent="0.25">
      <c r="A883" s="322"/>
      <c r="B883" s="322"/>
      <c r="C883" s="322"/>
      <c r="D883" s="322"/>
      <c r="E883" s="322"/>
      <c r="F883" s="322"/>
      <c r="G883" s="322"/>
      <c r="H883" s="322"/>
      <c r="I883" s="322"/>
      <c r="J883" s="322"/>
      <c r="K883" s="322"/>
      <c r="L883" s="322"/>
      <c r="M883" s="322"/>
      <c r="N883" s="322"/>
      <c r="O883" s="322"/>
      <c r="P883" s="322"/>
      <c r="Q883" s="322"/>
      <c r="R883" s="322"/>
      <c r="S883" s="322"/>
      <c r="T883" s="322"/>
      <c r="U883" s="322"/>
      <c r="V883" s="322"/>
      <c r="W883" s="322"/>
      <c r="X883" s="322"/>
      <c r="Y883" s="322"/>
      <c r="Z883" s="322"/>
      <c r="AA883" s="322"/>
      <c r="AB883" s="322"/>
      <c r="AC883" s="322"/>
    </row>
    <row r="884" spans="1:29" ht="12" customHeight="1" x14ac:dyDescent="0.25">
      <c r="A884" s="322"/>
      <c r="B884" s="322"/>
      <c r="C884" s="322"/>
      <c r="D884" s="322"/>
      <c r="E884" s="322"/>
      <c r="F884" s="322"/>
      <c r="G884" s="322"/>
      <c r="H884" s="322"/>
      <c r="I884" s="322"/>
      <c r="J884" s="322"/>
      <c r="K884" s="322"/>
      <c r="L884" s="322"/>
      <c r="M884" s="322"/>
      <c r="N884" s="322"/>
      <c r="O884" s="322"/>
      <c r="P884" s="322"/>
      <c r="Q884" s="322"/>
      <c r="R884" s="322"/>
      <c r="S884" s="322"/>
      <c r="T884" s="322"/>
      <c r="U884" s="322"/>
      <c r="V884" s="322"/>
      <c r="W884" s="322"/>
      <c r="X884" s="322"/>
      <c r="Y884" s="322"/>
      <c r="Z884" s="322"/>
      <c r="AA884" s="322"/>
      <c r="AB884" s="322"/>
      <c r="AC884" s="322"/>
    </row>
    <row r="885" spans="1:29" ht="12" customHeight="1" x14ac:dyDescent="0.25">
      <c r="A885" s="322"/>
      <c r="B885" s="322"/>
      <c r="C885" s="322"/>
      <c r="D885" s="322"/>
      <c r="E885" s="322"/>
      <c r="F885" s="322"/>
      <c r="G885" s="322"/>
      <c r="H885" s="322"/>
      <c r="I885" s="322"/>
      <c r="J885" s="322"/>
      <c r="K885" s="322"/>
      <c r="L885" s="322"/>
      <c r="M885" s="322"/>
      <c r="N885" s="322"/>
      <c r="O885" s="322"/>
      <c r="P885" s="322"/>
      <c r="Q885" s="322"/>
      <c r="R885" s="322"/>
      <c r="S885" s="322"/>
      <c r="T885" s="322"/>
      <c r="U885" s="322"/>
      <c r="V885" s="322"/>
      <c r="W885" s="322"/>
      <c r="X885" s="322"/>
      <c r="Y885" s="322"/>
      <c r="Z885" s="322"/>
      <c r="AA885" s="322"/>
      <c r="AB885" s="322"/>
      <c r="AC885" s="322"/>
    </row>
    <row r="886" spans="1:29" ht="12" customHeight="1" x14ac:dyDescent="0.25">
      <c r="A886" s="322"/>
      <c r="B886" s="322"/>
      <c r="C886" s="322"/>
      <c r="D886" s="322"/>
      <c r="E886" s="322"/>
      <c r="F886" s="322"/>
      <c r="G886" s="322"/>
      <c r="H886" s="322"/>
      <c r="I886" s="322"/>
      <c r="J886" s="322"/>
      <c r="K886" s="322"/>
      <c r="L886" s="322"/>
      <c r="M886" s="322"/>
      <c r="N886" s="322"/>
      <c r="O886" s="322"/>
      <c r="P886" s="322"/>
      <c r="Q886" s="322"/>
      <c r="R886" s="322"/>
      <c r="S886" s="322"/>
      <c r="T886" s="322"/>
      <c r="U886" s="322"/>
      <c r="V886" s="322"/>
      <c r="W886" s="322"/>
      <c r="X886" s="322"/>
      <c r="Y886" s="322"/>
      <c r="Z886" s="322"/>
      <c r="AA886" s="322"/>
      <c r="AB886" s="322"/>
      <c r="AC886" s="322"/>
    </row>
    <row r="887" spans="1:29" ht="12" customHeight="1" x14ac:dyDescent="0.25">
      <c r="A887" s="322"/>
      <c r="B887" s="322"/>
      <c r="C887" s="322"/>
      <c r="D887" s="322"/>
      <c r="E887" s="322"/>
      <c r="F887" s="322"/>
      <c r="G887" s="322"/>
      <c r="H887" s="322"/>
      <c r="I887" s="322"/>
      <c r="J887" s="322"/>
      <c r="K887" s="322"/>
      <c r="L887" s="322"/>
      <c r="M887" s="322"/>
      <c r="N887" s="322"/>
      <c r="O887" s="322"/>
      <c r="P887" s="322"/>
      <c r="Q887" s="322"/>
      <c r="R887" s="322"/>
      <c r="S887" s="322"/>
      <c r="T887" s="322"/>
      <c r="U887" s="322"/>
      <c r="V887" s="322"/>
      <c r="W887" s="322"/>
      <c r="X887" s="322"/>
      <c r="Y887" s="322"/>
      <c r="Z887" s="322"/>
      <c r="AA887" s="322"/>
      <c r="AB887" s="322"/>
      <c r="AC887" s="322"/>
    </row>
    <row r="888" spans="1:29" ht="12" customHeight="1" x14ac:dyDescent="0.25">
      <c r="A888" s="322"/>
      <c r="B888" s="322"/>
      <c r="C888" s="322"/>
      <c r="D888" s="322"/>
      <c r="E888" s="322"/>
      <c r="F888" s="322"/>
      <c r="G888" s="322"/>
      <c r="H888" s="322"/>
      <c r="I888" s="322"/>
      <c r="J888" s="322"/>
      <c r="K888" s="322"/>
      <c r="L888" s="322"/>
      <c r="M888" s="322"/>
      <c r="N888" s="322"/>
      <c r="O888" s="322"/>
      <c r="P888" s="322"/>
      <c r="Q888" s="322"/>
      <c r="R888" s="322"/>
      <c r="S888" s="322"/>
      <c r="T888" s="322"/>
      <c r="U888" s="322"/>
      <c r="V888" s="322"/>
      <c r="W888" s="322"/>
      <c r="X888" s="322"/>
      <c r="Y888" s="322"/>
      <c r="Z888" s="322"/>
      <c r="AA888" s="322"/>
      <c r="AB888" s="322"/>
      <c r="AC888" s="322"/>
    </row>
    <row r="889" spans="1:29" ht="12" customHeight="1" x14ac:dyDescent="0.25">
      <c r="A889" s="322"/>
      <c r="B889" s="322"/>
      <c r="C889" s="322"/>
      <c r="D889" s="322"/>
      <c r="E889" s="322"/>
      <c r="F889" s="322"/>
      <c r="G889" s="322"/>
      <c r="H889" s="322"/>
      <c r="I889" s="322"/>
      <c r="J889" s="322"/>
      <c r="K889" s="322"/>
      <c r="L889" s="322"/>
      <c r="M889" s="322"/>
      <c r="N889" s="322"/>
      <c r="O889" s="322"/>
      <c r="P889" s="322"/>
      <c r="Q889" s="322"/>
      <c r="R889" s="322"/>
      <c r="S889" s="322"/>
      <c r="T889" s="322"/>
      <c r="U889" s="322"/>
      <c r="V889" s="322"/>
      <c r="W889" s="322"/>
      <c r="X889" s="322"/>
      <c r="Y889" s="322"/>
      <c r="Z889" s="322"/>
      <c r="AA889" s="322"/>
      <c r="AB889" s="322"/>
      <c r="AC889" s="322"/>
    </row>
    <row r="890" spans="1:29" ht="12" customHeight="1" x14ac:dyDescent="0.25">
      <c r="A890" s="322"/>
      <c r="B890" s="322"/>
      <c r="C890" s="322"/>
      <c r="D890" s="322"/>
      <c r="E890" s="322"/>
      <c r="F890" s="322"/>
      <c r="G890" s="322"/>
      <c r="H890" s="322"/>
      <c r="I890" s="322"/>
      <c r="J890" s="322"/>
      <c r="K890" s="322"/>
      <c r="L890" s="322"/>
      <c r="M890" s="322"/>
      <c r="N890" s="322"/>
      <c r="O890" s="322"/>
      <c r="P890" s="322"/>
      <c r="Q890" s="322"/>
      <c r="R890" s="322"/>
      <c r="S890" s="322"/>
      <c r="T890" s="322"/>
      <c r="U890" s="322"/>
      <c r="V890" s="322"/>
      <c r="W890" s="322"/>
      <c r="X890" s="322"/>
      <c r="Y890" s="322"/>
      <c r="Z890" s="322"/>
      <c r="AA890" s="322"/>
      <c r="AB890" s="322"/>
      <c r="AC890" s="322"/>
    </row>
    <row r="891" spans="1:29" ht="12" customHeight="1" x14ac:dyDescent="0.25">
      <c r="A891" s="322"/>
      <c r="B891" s="322"/>
      <c r="C891" s="322"/>
      <c r="D891" s="322"/>
      <c r="E891" s="322"/>
      <c r="F891" s="322"/>
      <c r="G891" s="322"/>
      <c r="H891" s="322"/>
      <c r="I891" s="322"/>
      <c r="J891" s="322"/>
      <c r="K891" s="322"/>
      <c r="L891" s="322"/>
      <c r="M891" s="322"/>
      <c r="N891" s="322"/>
      <c r="O891" s="322"/>
      <c r="P891" s="322"/>
      <c r="Q891" s="322"/>
      <c r="R891" s="322"/>
      <c r="S891" s="322"/>
      <c r="T891" s="322"/>
      <c r="U891" s="322"/>
      <c r="V891" s="322"/>
      <c r="W891" s="322"/>
      <c r="X891" s="322"/>
      <c r="Y891" s="322"/>
      <c r="Z891" s="322"/>
      <c r="AA891" s="322"/>
      <c r="AB891" s="322"/>
      <c r="AC891" s="322"/>
    </row>
    <row r="892" spans="1:29" ht="12" customHeight="1" x14ac:dyDescent="0.25">
      <c r="A892" s="322"/>
      <c r="B892" s="322"/>
      <c r="C892" s="322"/>
      <c r="D892" s="322"/>
      <c r="E892" s="322"/>
      <c r="F892" s="322"/>
      <c r="G892" s="322"/>
      <c r="H892" s="322"/>
      <c r="I892" s="322"/>
      <c r="J892" s="322"/>
      <c r="K892" s="322"/>
      <c r="L892" s="322"/>
      <c r="M892" s="322"/>
      <c r="N892" s="322"/>
      <c r="O892" s="322"/>
      <c r="P892" s="322"/>
      <c r="Q892" s="322"/>
      <c r="R892" s="322"/>
      <c r="S892" s="322"/>
      <c r="T892" s="322"/>
      <c r="U892" s="322"/>
      <c r="V892" s="322"/>
      <c r="W892" s="322"/>
      <c r="X892" s="322"/>
      <c r="Y892" s="322"/>
      <c r="Z892" s="322"/>
      <c r="AA892" s="322"/>
      <c r="AB892" s="322"/>
      <c r="AC892" s="322"/>
    </row>
    <row r="893" spans="1:29" ht="12" customHeight="1" x14ac:dyDescent="0.25">
      <c r="A893" s="322"/>
      <c r="B893" s="322"/>
      <c r="C893" s="322"/>
      <c r="D893" s="322"/>
      <c r="E893" s="322"/>
      <c r="F893" s="322"/>
      <c r="G893" s="322"/>
      <c r="H893" s="322"/>
      <c r="I893" s="322"/>
      <c r="J893" s="322"/>
      <c r="K893" s="322"/>
      <c r="L893" s="322"/>
      <c r="M893" s="322"/>
      <c r="N893" s="322"/>
      <c r="O893" s="322"/>
      <c r="P893" s="322"/>
      <c r="Q893" s="322"/>
      <c r="R893" s="322"/>
      <c r="S893" s="322"/>
      <c r="T893" s="322"/>
      <c r="U893" s="322"/>
      <c r="V893" s="322"/>
      <c r="W893" s="322"/>
      <c r="X893" s="322"/>
      <c r="Y893" s="322"/>
      <c r="Z893" s="322"/>
      <c r="AA893" s="322"/>
      <c r="AB893" s="322"/>
      <c r="AC893" s="322"/>
    </row>
    <row r="894" spans="1:29" ht="12" customHeight="1" x14ac:dyDescent="0.25">
      <c r="A894" s="322"/>
      <c r="B894" s="322"/>
      <c r="C894" s="322"/>
      <c r="D894" s="322"/>
      <c r="E894" s="322"/>
      <c r="F894" s="322"/>
      <c r="G894" s="322"/>
      <c r="H894" s="322"/>
      <c r="I894" s="322"/>
      <c r="J894" s="322"/>
      <c r="K894" s="322"/>
      <c r="L894" s="322"/>
      <c r="M894" s="322"/>
      <c r="N894" s="322"/>
      <c r="O894" s="322"/>
      <c r="P894" s="322"/>
      <c r="Q894" s="322"/>
      <c r="R894" s="322"/>
      <c r="S894" s="322"/>
      <c r="T894" s="322"/>
      <c r="U894" s="322"/>
      <c r="V894" s="322"/>
      <c r="W894" s="322"/>
      <c r="X894" s="322"/>
      <c r="Y894" s="322"/>
      <c r="Z894" s="322"/>
      <c r="AA894" s="322"/>
      <c r="AB894" s="322"/>
      <c r="AC894" s="322"/>
    </row>
    <row r="895" spans="1:29" ht="12" customHeight="1" x14ac:dyDescent="0.25">
      <c r="A895" s="322"/>
      <c r="B895" s="322"/>
      <c r="C895" s="322"/>
      <c r="D895" s="322"/>
      <c r="E895" s="322"/>
      <c r="F895" s="322"/>
      <c r="G895" s="322"/>
      <c r="H895" s="322"/>
      <c r="I895" s="322"/>
      <c r="J895" s="322"/>
      <c r="K895" s="322"/>
      <c r="L895" s="322"/>
      <c r="M895" s="322"/>
      <c r="N895" s="322"/>
      <c r="O895" s="322"/>
      <c r="P895" s="322"/>
      <c r="Q895" s="322"/>
      <c r="R895" s="322"/>
      <c r="S895" s="322"/>
      <c r="T895" s="322"/>
      <c r="U895" s="322"/>
      <c r="V895" s="322"/>
      <c r="W895" s="322"/>
      <c r="X895" s="322"/>
      <c r="Y895" s="322"/>
      <c r="Z895" s="322"/>
      <c r="AA895" s="322"/>
      <c r="AB895" s="322"/>
      <c r="AC895" s="322"/>
    </row>
    <row r="896" spans="1:29" ht="12" customHeight="1" x14ac:dyDescent="0.25">
      <c r="A896" s="322"/>
      <c r="B896" s="322"/>
      <c r="C896" s="322"/>
      <c r="D896" s="322"/>
      <c r="E896" s="322"/>
      <c r="F896" s="322"/>
      <c r="G896" s="322"/>
      <c r="H896" s="322"/>
      <c r="I896" s="322"/>
      <c r="J896" s="322"/>
      <c r="K896" s="322"/>
      <c r="L896" s="322"/>
      <c r="M896" s="322"/>
      <c r="N896" s="322"/>
      <c r="O896" s="322"/>
      <c r="P896" s="322"/>
      <c r="Q896" s="322"/>
      <c r="R896" s="322"/>
      <c r="S896" s="322"/>
      <c r="T896" s="322"/>
      <c r="U896" s="322"/>
      <c r="V896" s="322"/>
      <c r="W896" s="322"/>
      <c r="X896" s="322"/>
      <c r="Y896" s="322"/>
      <c r="Z896" s="322"/>
      <c r="AA896" s="322"/>
      <c r="AB896" s="322"/>
      <c r="AC896" s="322"/>
    </row>
    <row r="897" spans="1:29" ht="12" customHeight="1" x14ac:dyDescent="0.25">
      <c r="A897" s="322"/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</row>
    <row r="898" spans="1:29" ht="12" customHeight="1" x14ac:dyDescent="0.25">
      <c r="A898" s="322"/>
      <c r="B898" s="322"/>
      <c r="C898" s="322"/>
      <c r="D898" s="322"/>
      <c r="E898" s="322"/>
      <c r="F898" s="322"/>
      <c r="G898" s="322"/>
      <c r="H898" s="322"/>
      <c r="I898" s="322"/>
      <c r="J898" s="322"/>
      <c r="K898" s="322"/>
      <c r="L898" s="322"/>
      <c r="M898" s="322"/>
      <c r="N898" s="322"/>
      <c r="O898" s="322"/>
      <c r="P898" s="322"/>
      <c r="Q898" s="322"/>
      <c r="R898" s="322"/>
      <c r="S898" s="322"/>
      <c r="T898" s="322"/>
      <c r="U898" s="322"/>
      <c r="V898" s="322"/>
      <c r="W898" s="322"/>
      <c r="X898" s="322"/>
      <c r="Y898" s="322"/>
      <c r="Z898" s="322"/>
      <c r="AA898" s="322"/>
      <c r="AB898" s="322"/>
      <c r="AC898" s="322"/>
    </row>
    <row r="899" spans="1:29" ht="12" customHeight="1" x14ac:dyDescent="0.25">
      <c r="A899" s="322"/>
      <c r="B899" s="322"/>
      <c r="C899" s="322"/>
      <c r="D899" s="322"/>
      <c r="E899" s="322"/>
      <c r="F899" s="322"/>
      <c r="G899" s="322"/>
      <c r="H899" s="322"/>
      <c r="I899" s="322"/>
      <c r="J899" s="322"/>
      <c r="K899" s="322"/>
      <c r="L899" s="322"/>
      <c r="M899" s="322"/>
      <c r="N899" s="322"/>
      <c r="O899" s="322"/>
      <c r="P899" s="322"/>
      <c r="Q899" s="322"/>
      <c r="R899" s="322"/>
      <c r="S899" s="322"/>
      <c r="T899" s="322"/>
      <c r="U899" s="322"/>
      <c r="V899" s="322"/>
      <c r="W899" s="322"/>
      <c r="X899" s="322"/>
      <c r="Y899" s="322"/>
      <c r="Z899" s="322"/>
      <c r="AA899" s="322"/>
      <c r="AB899" s="322"/>
      <c r="AC899" s="322"/>
    </row>
    <row r="900" spans="1:29" ht="12" customHeight="1" x14ac:dyDescent="0.25">
      <c r="A900" s="322"/>
      <c r="B900" s="322"/>
      <c r="C900" s="322"/>
      <c r="D900" s="322"/>
      <c r="E900" s="322"/>
      <c r="F900" s="322"/>
      <c r="G900" s="322"/>
      <c r="H900" s="322"/>
      <c r="I900" s="322"/>
      <c r="J900" s="322"/>
      <c r="K900" s="322"/>
      <c r="L900" s="322"/>
      <c r="M900" s="322"/>
      <c r="N900" s="322"/>
      <c r="O900" s="322"/>
      <c r="P900" s="322"/>
      <c r="Q900" s="322"/>
      <c r="R900" s="322"/>
      <c r="S900" s="322"/>
      <c r="T900" s="322"/>
      <c r="U900" s="322"/>
      <c r="V900" s="322"/>
      <c r="W900" s="322"/>
      <c r="X900" s="322"/>
      <c r="Y900" s="322"/>
      <c r="Z900" s="322"/>
      <c r="AA900" s="322"/>
      <c r="AB900" s="322"/>
      <c r="AC900" s="322"/>
    </row>
    <row r="901" spans="1:29" ht="12" customHeight="1" x14ac:dyDescent="0.25">
      <c r="A901" s="322"/>
      <c r="B901" s="322"/>
      <c r="C901" s="322"/>
      <c r="D901" s="322"/>
      <c r="E901" s="322"/>
      <c r="F901" s="322"/>
      <c r="G901" s="322"/>
      <c r="H901" s="322"/>
      <c r="I901" s="322"/>
      <c r="J901" s="322"/>
      <c r="K901" s="322"/>
      <c r="L901" s="322"/>
      <c r="M901" s="322"/>
      <c r="N901" s="322"/>
      <c r="O901" s="322"/>
      <c r="P901" s="322"/>
      <c r="Q901" s="322"/>
      <c r="R901" s="322"/>
      <c r="S901" s="322"/>
      <c r="T901" s="322"/>
      <c r="U901" s="322"/>
      <c r="V901" s="322"/>
      <c r="W901" s="322"/>
      <c r="X901" s="322"/>
      <c r="Y901" s="322"/>
      <c r="Z901" s="322"/>
      <c r="AA901" s="322"/>
      <c r="AB901" s="322"/>
      <c r="AC901" s="322"/>
    </row>
    <row r="902" spans="1:29" ht="12" customHeight="1" x14ac:dyDescent="0.25">
      <c r="A902" s="322"/>
      <c r="B902" s="322"/>
      <c r="C902" s="322"/>
      <c r="D902" s="322"/>
      <c r="E902" s="322"/>
      <c r="F902" s="322"/>
      <c r="G902" s="322"/>
      <c r="H902" s="322"/>
      <c r="I902" s="322"/>
      <c r="J902" s="322"/>
      <c r="K902" s="322"/>
      <c r="L902" s="322"/>
      <c r="M902" s="322"/>
      <c r="N902" s="322"/>
      <c r="O902" s="322"/>
      <c r="P902" s="322"/>
      <c r="Q902" s="322"/>
      <c r="R902" s="322"/>
      <c r="S902" s="322"/>
      <c r="T902" s="322"/>
      <c r="U902" s="322"/>
      <c r="V902" s="322"/>
      <c r="W902" s="322"/>
      <c r="X902" s="322"/>
      <c r="Y902" s="322"/>
      <c r="Z902" s="322"/>
      <c r="AA902" s="322"/>
      <c r="AB902" s="322"/>
      <c r="AC902" s="322"/>
    </row>
    <row r="903" spans="1:29" ht="12" customHeight="1" x14ac:dyDescent="0.25">
      <c r="A903" s="322"/>
      <c r="B903" s="322"/>
      <c r="C903" s="322"/>
      <c r="D903" s="322"/>
      <c r="E903" s="322"/>
      <c r="F903" s="322"/>
      <c r="G903" s="322"/>
      <c r="H903" s="322"/>
      <c r="I903" s="322"/>
      <c r="J903" s="322"/>
      <c r="K903" s="322"/>
      <c r="L903" s="322"/>
      <c r="M903" s="322"/>
      <c r="N903" s="322"/>
      <c r="O903" s="322"/>
      <c r="P903" s="322"/>
      <c r="Q903" s="322"/>
      <c r="R903" s="322"/>
      <c r="S903" s="322"/>
      <c r="T903" s="322"/>
      <c r="U903" s="322"/>
      <c r="V903" s="322"/>
      <c r="W903" s="322"/>
      <c r="X903" s="322"/>
      <c r="Y903" s="322"/>
      <c r="Z903" s="322"/>
      <c r="AA903" s="322"/>
      <c r="AB903" s="322"/>
      <c r="AC903" s="322"/>
    </row>
    <row r="904" spans="1:29" ht="12" customHeight="1" x14ac:dyDescent="0.25">
      <c r="A904" s="322"/>
      <c r="B904" s="322"/>
      <c r="C904" s="322"/>
      <c r="D904" s="322"/>
      <c r="E904" s="322"/>
      <c r="F904" s="322"/>
      <c r="G904" s="322"/>
      <c r="H904" s="322"/>
      <c r="I904" s="322"/>
      <c r="J904" s="322"/>
      <c r="K904" s="322"/>
      <c r="L904" s="322"/>
      <c r="M904" s="322"/>
      <c r="N904" s="322"/>
      <c r="O904" s="322"/>
      <c r="P904" s="322"/>
      <c r="Q904" s="322"/>
      <c r="R904" s="322"/>
      <c r="S904" s="322"/>
      <c r="T904" s="322"/>
      <c r="U904" s="322"/>
      <c r="V904" s="322"/>
      <c r="W904" s="322"/>
      <c r="X904" s="322"/>
      <c r="Y904" s="322"/>
      <c r="Z904" s="322"/>
      <c r="AA904" s="322"/>
      <c r="AB904" s="322"/>
      <c r="AC904" s="322"/>
    </row>
    <row r="905" spans="1:29" ht="12" customHeight="1" x14ac:dyDescent="0.25">
      <c r="A905" s="322"/>
      <c r="B905" s="322"/>
      <c r="C905" s="322"/>
      <c r="D905" s="322"/>
      <c r="E905" s="322"/>
      <c r="F905" s="322"/>
      <c r="G905" s="322"/>
      <c r="H905" s="322"/>
      <c r="I905" s="322"/>
      <c r="J905" s="322"/>
      <c r="K905" s="322"/>
      <c r="L905" s="322"/>
      <c r="M905" s="322"/>
      <c r="N905" s="322"/>
      <c r="O905" s="322"/>
      <c r="P905" s="322"/>
      <c r="Q905" s="322"/>
      <c r="R905" s="322"/>
      <c r="S905" s="322"/>
      <c r="T905" s="322"/>
      <c r="U905" s="322"/>
      <c r="V905" s="322"/>
      <c r="W905" s="322"/>
      <c r="X905" s="322"/>
      <c r="Y905" s="322"/>
      <c r="Z905" s="322"/>
      <c r="AA905" s="322"/>
      <c r="AB905" s="322"/>
      <c r="AC905" s="322"/>
    </row>
    <row r="906" spans="1:29" ht="12" customHeight="1" x14ac:dyDescent="0.25">
      <c r="A906" s="322"/>
      <c r="B906" s="322"/>
      <c r="C906" s="322"/>
      <c r="D906" s="322"/>
      <c r="E906" s="322"/>
      <c r="F906" s="322"/>
      <c r="G906" s="322"/>
      <c r="H906" s="322"/>
      <c r="I906" s="322"/>
      <c r="J906" s="322"/>
      <c r="K906" s="322"/>
      <c r="L906" s="322"/>
      <c r="M906" s="322"/>
      <c r="N906" s="322"/>
      <c r="O906" s="322"/>
      <c r="P906" s="322"/>
      <c r="Q906" s="322"/>
      <c r="R906" s="322"/>
      <c r="S906" s="322"/>
      <c r="T906" s="322"/>
      <c r="U906" s="322"/>
      <c r="V906" s="322"/>
      <c r="W906" s="322"/>
      <c r="X906" s="322"/>
      <c r="Y906" s="322"/>
      <c r="Z906" s="322"/>
      <c r="AA906" s="322"/>
      <c r="AB906" s="322"/>
      <c r="AC906" s="322"/>
    </row>
    <row r="907" spans="1:29" ht="12" customHeight="1" x14ac:dyDescent="0.25">
      <c r="A907" s="322"/>
      <c r="B907" s="322"/>
      <c r="C907" s="322"/>
      <c r="D907" s="322"/>
      <c r="E907" s="322"/>
      <c r="F907" s="322"/>
      <c r="G907" s="322"/>
      <c r="H907" s="322"/>
      <c r="I907" s="322"/>
      <c r="J907" s="322"/>
      <c r="K907" s="322"/>
      <c r="L907" s="322"/>
      <c r="M907" s="322"/>
      <c r="N907" s="322"/>
      <c r="O907" s="322"/>
      <c r="P907" s="322"/>
      <c r="Q907" s="322"/>
      <c r="R907" s="322"/>
      <c r="S907" s="322"/>
      <c r="T907" s="322"/>
      <c r="U907" s="322"/>
      <c r="V907" s="322"/>
      <c r="W907" s="322"/>
      <c r="X907" s="322"/>
      <c r="Y907" s="322"/>
      <c r="Z907" s="322"/>
      <c r="AA907" s="322"/>
      <c r="AB907" s="322"/>
      <c r="AC907" s="322"/>
    </row>
    <row r="908" spans="1:29" ht="12" customHeight="1" x14ac:dyDescent="0.25">
      <c r="A908" s="322"/>
      <c r="B908" s="322"/>
      <c r="C908" s="322"/>
      <c r="D908" s="322"/>
      <c r="E908" s="322"/>
      <c r="F908" s="322"/>
      <c r="G908" s="322"/>
      <c r="H908" s="322"/>
      <c r="I908" s="322"/>
      <c r="J908" s="322"/>
      <c r="K908" s="322"/>
      <c r="L908" s="322"/>
      <c r="M908" s="322"/>
      <c r="N908" s="322"/>
      <c r="O908" s="322"/>
      <c r="P908" s="322"/>
      <c r="Q908" s="322"/>
      <c r="R908" s="322"/>
      <c r="S908" s="322"/>
      <c r="T908" s="322"/>
      <c r="U908" s="322"/>
      <c r="V908" s="322"/>
      <c r="W908" s="322"/>
      <c r="X908" s="322"/>
      <c r="Y908" s="322"/>
      <c r="Z908" s="322"/>
      <c r="AA908" s="322"/>
      <c r="AB908" s="322"/>
      <c r="AC908" s="322"/>
    </row>
    <row r="909" spans="1:29" ht="12" customHeight="1" x14ac:dyDescent="0.25">
      <c r="A909" s="322"/>
      <c r="B909" s="322"/>
      <c r="C909" s="322"/>
      <c r="D909" s="322"/>
      <c r="E909" s="322"/>
      <c r="F909" s="322"/>
      <c r="G909" s="322"/>
      <c r="H909" s="322"/>
      <c r="I909" s="322"/>
      <c r="J909" s="322"/>
      <c r="K909" s="322"/>
      <c r="L909" s="322"/>
      <c r="M909" s="322"/>
      <c r="N909" s="322"/>
      <c r="O909" s="322"/>
      <c r="P909" s="322"/>
      <c r="Q909" s="322"/>
      <c r="R909" s="322"/>
      <c r="S909" s="322"/>
      <c r="T909" s="322"/>
      <c r="U909" s="322"/>
      <c r="V909" s="322"/>
      <c r="W909" s="322"/>
      <c r="X909" s="322"/>
      <c r="Y909" s="322"/>
      <c r="Z909" s="322"/>
      <c r="AA909" s="322"/>
      <c r="AB909" s="322"/>
      <c r="AC909" s="322"/>
    </row>
    <row r="910" spans="1:29" ht="12" customHeight="1" x14ac:dyDescent="0.25">
      <c r="A910" s="322"/>
      <c r="B910" s="322"/>
      <c r="C910" s="322"/>
      <c r="D910" s="322"/>
      <c r="E910" s="322"/>
      <c r="F910" s="322"/>
      <c r="G910" s="322"/>
      <c r="H910" s="322"/>
      <c r="I910" s="322"/>
      <c r="J910" s="322"/>
      <c r="K910" s="322"/>
      <c r="L910" s="322"/>
      <c r="M910" s="322"/>
      <c r="N910" s="322"/>
      <c r="O910" s="322"/>
      <c r="P910" s="322"/>
      <c r="Q910" s="322"/>
      <c r="R910" s="322"/>
      <c r="S910" s="322"/>
      <c r="T910" s="322"/>
      <c r="U910" s="322"/>
      <c r="V910" s="322"/>
      <c r="W910" s="322"/>
      <c r="X910" s="322"/>
      <c r="Y910" s="322"/>
      <c r="Z910" s="322"/>
      <c r="AA910" s="322"/>
      <c r="AB910" s="322"/>
      <c r="AC910" s="322"/>
    </row>
    <row r="911" spans="1:29" ht="12" customHeight="1" x14ac:dyDescent="0.25">
      <c r="A911" s="322"/>
      <c r="B911" s="322"/>
      <c r="C911" s="322"/>
      <c r="D911" s="322"/>
      <c r="E911" s="322"/>
      <c r="F911" s="322"/>
      <c r="G911" s="322"/>
      <c r="H911" s="322"/>
      <c r="I911" s="322"/>
      <c r="J911" s="322"/>
      <c r="K911" s="322"/>
      <c r="L911" s="322"/>
      <c r="M911" s="322"/>
      <c r="N911" s="322"/>
      <c r="O911" s="322"/>
      <c r="P911" s="322"/>
      <c r="Q911" s="322"/>
      <c r="R911" s="322"/>
      <c r="S911" s="322"/>
      <c r="T911" s="322"/>
      <c r="U911" s="322"/>
      <c r="V911" s="322"/>
      <c r="W911" s="322"/>
      <c r="X911" s="322"/>
      <c r="Y911" s="322"/>
      <c r="Z911" s="322"/>
      <c r="AA911" s="322"/>
      <c r="AB911" s="322"/>
      <c r="AC911" s="322"/>
    </row>
    <row r="912" spans="1:29" ht="12" customHeight="1" x14ac:dyDescent="0.25">
      <c r="A912" s="322"/>
      <c r="B912" s="322"/>
      <c r="C912" s="322"/>
      <c r="D912" s="322"/>
      <c r="E912" s="322"/>
      <c r="F912" s="322"/>
      <c r="G912" s="322"/>
      <c r="H912" s="322"/>
      <c r="I912" s="322"/>
      <c r="J912" s="322"/>
      <c r="K912" s="322"/>
      <c r="L912" s="322"/>
      <c r="M912" s="322"/>
      <c r="N912" s="322"/>
      <c r="O912" s="322"/>
      <c r="P912" s="322"/>
      <c r="Q912" s="322"/>
      <c r="R912" s="322"/>
      <c r="S912" s="322"/>
      <c r="T912" s="322"/>
      <c r="U912" s="322"/>
      <c r="V912" s="322"/>
      <c r="W912" s="322"/>
      <c r="X912" s="322"/>
      <c r="Y912" s="322"/>
      <c r="Z912" s="322"/>
      <c r="AA912" s="322"/>
      <c r="AB912" s="322"/>
      <c r="AC912" s="322"/>
    </row>
    <row r="913" spans="1:29" ht="12" customHeight="1" x14ac:dyDescent="0.25">
      <c r="A913" s="322"/>
      <c r="B913" s="322"/>
      <c r="C913" s="322"/>
      <c r="D913" s="322"/>
      <c r="E913" s="322"/>
      <c r="F913" s="322"/>
      <c r="G913" s="322"/>
      <c r="H913" s="322"/>
      <c r="I913" s="322"/>
      <c r="J913" s="322"/>
      <c r="K913" s="322"/>
      <c r="L913" s="322"/>
      <c r="M913" s="322"/>
      <c r="N913" s="322"/>
      <c r="O913" s="322"/>
      <c r="P913" s="322"/>
      <c r="Q913" s="322"/>
      <c r="R913" s="322"/>
      <c r="S913" s="322"/>
      <c r="T913" s="322"/>
      <c r="U913" s="322"/>
      <c r="V913" s="322"/>
      <c r="W913" s="322"/>
      <c r="X913" s="322"/>
      <c r="Y913" s="322"/>
      <c r="Z913" s="322"/>
      <c r="AA913" s="322"/>
      <c r="AB913" s="322"/>
      <c r="AC913" s="322"/>
    </row>
    <row r="914" spans="1:29" ht="12" customHeight="1" x14ac:dyDescent="0.25">
      <c r="A914" s="322"/>
      <c r="B914" s="322"/>
      <c r="C914" s="322"/>
      <c r="D914" s="322"/>
      <c r="E914" s="322"/>
      <c r="F914" s="322"/>
      <c r="G914" s="322"/>
      <c r="H914" s="322"/>
      <c r="I914" s="322"/>
      <c r="J914" s="322"/>
      <c r="K914" s="322"/>
      <c r="L914" s="322"/>
      <c r="M914" s="322"/>
      <c r="N914" s="322"/>
      <c r="O914" s="322"/>
      <c r="P914" s="322"/>
      <c r="Q914" s="322"/>
      <c r="R914" s="322"/>
      <c r="S914" s="322"/>
      <c r="T914" s="322"/>
      <c r="U914" s="322"/>
      <c r="V914" s="322"/>
      <c r="W914" s="322"/>
      <c r="X914" s="322"/>
      <c r="Y914" s="322"/>
      <c r="Z914" s="322"/>
      <c r="AA914" s="322"/>
      <c r="AB914" s="322"/>
      <c r="AC914" s="322"/>
    </row>
    <row r="915" spans="1:29" ht="12" customHeight="1" x14ac:dyDescent="0.25">
      <c r="A915" s="322"/>
      <c r="B915" s="322"/>
      <c r="C915" s="322"/>
      <c r="D915" s="322"/>
      <c r="E915" s="322"/>
      <c r="F915" s="322"/>
      <c r="G915" s="322"/>
      <c r="H915" s="322"/>
      <c r="I915" s="322"/>
      <c r="J915" s="322"/>
      <c r="K915" s="322"/>
      <c r="L915" s="322"/>
      <c r="M915" s="322"/>
      <c r="N915" s="322"/>
      <c r="O915" s="322"/>
      <c r="P915" s="322"/>
      <c r="Q915" s="322"/>
      <c r="R915" s="322"/>
      <c r="S915" s="322"/>
      <c r="T915" s="322"/>
      <c r="U915" s="322"/>
      <c r="V915" s="322"/>
      <c r="W915" s="322"/>
      <c r="X915" s="322"/>
      <c r="Y915" s="322"/>
      <c r="Z915" s="322"/>
      <c r="AA915" s="322"/>
      <c r="AB915" s="322"/>
      <c r="AC915" s="322"/>
    </row>
    <row r="916" spans="1:29" ht="12" customHeight="1" x14ac:dyDescent="0.25">
      <c r="A916" s="322"/>
      <c r="B916" s="322"/>
      <c r="C916" s="322"/>
      <c r="D916" s="322"/>
      <c r="E916" s="322"/>
      <c r="F916" s="322"/>
      <c r="G916" s="322"/>
      <c r="H916" s="322"/>
      <c r="I916" s="322"/>
      <c r="J916" s="322"/>
      <c r="K916" s="322"/>
      <c r="L916" s="322"/>
      <c r="M916" s="322"/>
      <c r="N916" s="322"/>
      <c r="O916" s="322"/>
      <c r="P916" s="322"/>
      <c r="Q916" s="322"/>
      <c r="R916" s="322"/>
      <c r="S916" s="322"/>
      <c r="T916" s="322"/>
      <c r="U916" s="322"/>
      <c r="V916" s="322"/>
      <c r="W916" s="322"/>
      <c r="X916" s="322"/>
      <c r="Y916" s="322"/>
      <c r="Z916" s="322"/>
      <c r="AA916" s="322"/>
      <c r="AB916" s="322"/>
      <c r="AC916" s="322"/>
    </row>
    <row r="917" spans="1:29" ht="12" customHeight="1" x14ac:dyDescent="0.25">
      <c r="A917" s="322"/>
      <c r="B917" s="322"/>
      <c r="C917" s="322"/>
      <c r="D917" s="322"/>
      <c r="E917" s="322"/>
      <c r="F917" s="322"/>
      <c r="G917" s="322"/>
      <c r="H917" s="322"/>
      <c r="I917" s="322"/>
      <c r="J917" s="322"/>
      <c r="K917" s="322"/>
      <c r="L917" s="322"/>
      <c r="M917" s="322"/>
      <c r="N917" s="322"/>
      <c r="O917" s="322"/>
      <c r="P917" s="322"/>
      <c r="Q917" s="322"/>
      <c r="R917" s="322"/>
      <c r="S917" s="322"/>
      <c r="T917" s="322"/>
      <c r="U917" s="322"/>
      <c r="V917" s="322"/>
      <c r="W917" s="322"/>
      <c r="X917" s="322"/>
      <c r="Y917" s="322"/>
      <c r="Z917" s="322"/>
      <c r="AA917" s="322"/>
      <c r="AB917" s="322"/>
      <c r="AC917" s="322"/>
    </row>
    <row r="918" spans="1:29" ht="12" customHeight="1" x14ac:dyDescent="0.25">
      <c r="A918" s="322"/>
      <c r="B918" s="322"/>
      <c r="C918" s="322"/>
      <c r="D918" s="322"/>
      <c r="E918" s="322"/>
      <c r="F918" s="322"/>
      <c r="G918" s="322"/>
      <c r="H918" s="322"/>
      <c r="I918" s="322"/>
      <c r="J918" s="322"/>
      <c r="K918" s="322"/>
      <c r="L918" s="322"/>
      <c r="M918" s="322"/>
      <c r="N918" s="322"/>
      <c r="O918" s="322"/>
      <c r="P918" s="322"/>
      <c r="Q918" s="322"/>
      <c r="R918" s="322"/>
      <c r="S918" s="322"/>
      <c r="T918" s="322"/>
      <c r="U918" s="322"/>
      <c r="V918" s="322"/>
      <c r="W918" s="322"/>
      <c r="X918" s="322"/>
      <c r="Y918" s="322"/>
      <c r="Z918" s="322"/>
      <c r="AA918" s="322"/>
      <c r="AB918" s="322"/>
      <c r="AC918" s="322"/>
    </row>
    <row r="919" spans="1:29" ht="12" customHeight="1" x14ac:dyDescent="0.25">
      <c r="A919" s="322"/>
      <c r="B919" s="322"/>
      <c r="C919" s="322"/>
      <c r="D919" s="322"/>
      <c r="E919" s="322"/>
      <c r="F919" s="322"/>
      <c r="G919" s="322"/>
      <c r="H919" s="322"/>
      <c r="I919" s="322"/>
      <c r="J919" s="322"/>
      <c r="K919" s="322"/>
      <c r="L919" s="322"/>
      <c r="M919" s="322"/>
      <c r="N919" s="322"/>
      <c r="O919" s="322"/>
      <c r="P919" s="322"/>
      <c r="Q919" s="322"/>
      <c r="R919" s="322"/>
      <c r="S919" s="322"/>
      <c r="T919" s="322"/>
      <c r="U919" s="322"/>
      <c r="V919" s="322"/>
      <c r="W919" s="322"/>
      <c r="X919" s="322"/>
      <c r="Y919" s="322"/>
      <c r="Z919" s="322"/>
      <c r="AA919" s="322"/>
      <c r="AB919" s="322"/>
      <c r="AC919" s="322"/>
    </row>
    <row r="920" spans="1:29" ht="12" customHeight="1" x14ac:dyDescent="0.25">
      <c r="A920" s="322"/>
      <c r="B920" s="322"/>
      <c r="C920" s="322"/>
      <c r="D920" s="322"/>
      <c r="E920" s="322"/>
      <c r="F920" s="322"/>
      <c r="G920" s="322"/>
      <c r="H920" s="322"/>
      <c r="I920" s="322"/>
      <c r="J920" s="322"/>
      <c r="K920" s="322"/>
      <c r="L920" s="322"/>
      <c r="M920" s="322"/>
      <c r="N920" s="322"/>
      <c r="O920" s="322"/>
      <c r="P920" s="322"/>
      <c r="Q920" s="322"/>
      <c r="R920" s="322"/>
      <c r="S920" s="322"/>
      <c r="T920" s="322"/>
      <c r="U920" s="322"/>
      <c r="V920" s="322"/>
      <c r="W920" s="322"/>
      <c r="X920" s="322"/>
      <c r="Y920" s="322"/>
      <c r="Z920" s="322"/>
      <c r="AA920" s="322"/>
      <c r="AB920" s="322"/>
      <c r="AC920" s="322"/>
    </row>
    <row r="921" spans="1:29" ht="12" customHeight="1" x14ac:dyDescent="0.25">
      <c r="A921" s="322"/>
      <c r="B921" s="322"/>
      <c r="C921" s="322"/>
      <c r="D921" s="322"/>
      <c r="E921" s="322"/>
      <c r="F921" s="322"/>
      <c r="G921" s="322"/>
      <c r="H921" s="322"/>
      <c r="I921" s="322"/>
      <c r="J921" s="322"/>
      <c r="K921" s="322"/>
      <c r="L921" s="322"/>
      <c r="M921" s="322"/>
      <c r="N921" s="322"/>
      <c r="O921" s="322"/>
      <c r="P921" s="322"/>
      <c r="Q921" s="322"/>
      <c r="R921" s="322"/>
      <c r="S921" s="322"/>
      <c r="T921" s="322"/>
      <c r="U921" s="322"/>
      <c r="V921" s="322"/>
      <c r="W921" s="322"/>
      <c r="X921" s="322"/>
      <c r="Y921" s="322"/>
      <c r="Z921" s="322"/>
      <c r="AA921" s="322"/>
      <c r="AB921" s="322"/>
      <c r="AC921" s="322"/>
    </row>
    <row r="922" spans="1:29" ht="12" customHeight="1" x14ac:dyDescent="0.25">
      <c r="A922" s="322"/>
      <c r="B922" s="322"/>
      <c r="C922" s="322"/>
      <c r="D922" s="322"/>
      <c r="E922" s="322"/>
      <c r="F922" s="322"/>
      <c r="G922" s="322"/>
      <c r="H922" s="322"/>
      <c r="I922" s="322"/>
      <c r="J922" s="322"/>
      <c r="K922" s="322"/>
      <c r="L922" s="322"/>
      <c r="M922" s="322"/>
      <c r="N922" s="322"/>
      <c r="O922" s="322"/>
      <c r="P922" s="322"/>
      <c r="Q922" s="322"/>
      <c r="R922" s="322"/>
      <c r="S922" s="322"/>
      <c r="T922" s="322"/>
      <c r="U922" s="322"/>
      <c r="V922" s="322"/>
      <c r="W922" s="322"/>
      <c r="X922" s="322"/>
      <c r="Y922" s="322"/>
      <c r="Z922" s="322"/>
      <c r="AA922" s="322"/>
      <c r="AB922" s="322"/>
      <c r="AC922" s="322"/>
    </row>
    <row r="923" spans="1:29" ht="12" customHeight="1" x14ac:dyDescent="0.25">
      <c r="A923" s="322"/>
      <c r="B923" s="322"/>
      <c r="C923" s="322"/>
      <c r="D923" s="322"/>
      <c r="E923" s="322"/>
      <c r="F923" s="322"/>
      <c r="G923" s="322"/>
      <c r="H923" s="322"/>
      <c r="I923" s="322"/>
      <c r="J923" s="322"/>
      <c r="K923" s="322"/>
      <c r="L923" s="322"/>
      <c r="M923" s="322"/>
      <c r="N923" s="322"/>
      <c r="O923" s="322"/>
      <c r="P923" s="322"/>
      <c r="Q923" s="322"/>
      <c r="R923" s="322"/>
      <c r="S923" s="322"/>
      <c r="T923" s="322"/>
      <c r="U923" s="322"/>
      <c r="V923" s="322"/>
      <c r="W923" s="322"/>
      <c r="X923" s="322"/>
      <c r="Y923" s="322"/>
      <c r="Z923" s="322"/>
      <c r="AA923" s="322"/>
      <c r="AB923" s="322"/>
      <c r="AC923" s="322"/>
    </row>
    <row r="924" spans="1:29" ht="12" customHeight="1" x14ac:dyDescent="0.25">
      <c r="A924" s="322"/>
      <c r="B924" s="322"/>
      <c r="C924" s="322"/>
      <c r="D924" s="322"/>
      <c r="E924" s="322"/>
      <c r="F924" s="322"/>
      <c r="G924" s="322"/>
      <c r="H924" s="322"/>
      <c r="I924" s="322"/>
      <c r="J924" s="322"/>
      <c r="K924" s="322"/>
      <c r="L924" s="322"/>
      <c r="M924" s="322"/>
      <c r="N924" s="322"/>
      <c r="O924" s="322"/>
      <c r="P924" s="322"/>
      <c r="Q924" s="322"/>
      <c r="R924" s="322"/>
      <c r="S924" s="322"/>
      <c r="T924" s="322"/>
      <c r="U924" s="322"/>
      <c r="V924" s="322"/>
      <c r="W924" s="322"/>
      <c r="X924" s="322"/>
      <c r="Y924" s="322"/>
      <c r="Z924" s="322"/>
      <c r="AA924" s="322"/>
      <c r="AB924" s="322"/>
      <c r="AC924" s="322"/>
    </row>
    <row r="925" spans="1:29" ht="12" customHeight="1" x14ac:dyDescent="0.25">
      <c r="A925" s="322"/>
      <c r="B925" s="322"/>
      <c r="C925" s="322"/>
      <c r="D925" s="322"/>
      <c r="E925" s="322"/>
      <c r="F925" s="322"/>
      <c r="G925" s="322"/>
      <c r="H925" s="322"/>
      <c r="I925" s="322"/>
      <c r="J925" s="322"/>
      <c r="K925" s="322"/>
      <c r="L925" s="322"/>
      <c r="M925" s="322"/>
      <c r="N925" s="322"/>
      <c r="O925" s="322"/>
      <c r="P925" s="322"/>
      <c r="Q925" s="322"/>
      <c r="R925" s="322"/>
      <c r="S925" s="322"/>
      <c r="T925" s="322"/>
      <c r="U925" s="322"/>
      <c r="V925" s="322"/>
      <c r="W925" s="322"/>
      <c r="X925" s="322"/>
      <c r="Y925" s="322"/>
      <c r="Z925" s="322"/>
      <c r="AA925" s="322"/>
      <c r="AB925" s="322"/>
      <c r="AC925" s="322"/>
    </row>
    <row r="926" spans="1:29" ht="12" customHeight="1" x14ac:dyDescent="0.25">
      <c r="A926" s="322"/>
      <c r="B926" s="322"/>
      <c r="C926" s="322"/>
      <c r="D926" s="322"/>
      <c r="E926" s="322"/>
      <c r="F926" s="322"/>
      <c r="G926" s="322"/>
      <c r="H926" s="322"/>
      <c r="I926" s="322"/>
      <c r="J926" s="322"/>
      <c r="K926" s="322"/>
      <c r="L926" s="322"/>
      <c r="M926" s="322"/>
      <c r="N926" s="322"/>
      <c r="O926" s="322"/>
      <c r="P926" s="322"/>
      <c r="Q926" s="322"/>
      <c r="R926" s="322"/>
      <c r="S926" s="322"/>
      <c r="T926" s="322"/>
      <c r="U926" s="322"/>
      <c r="V926" s="322"/>
      <c r="W926" s="322"/>
      <c r="X926" s="322"/>
      <c r="Y926" s="322"/>
      <c r="Z926" s="322"/>
      <c r="AA926" s="322"/>
      <c r="AB926" s="322"/>
      <c r="AC926" s="322"/>
    </row>
    <row r="927" spans="1:29" ht="12" customHeight="1" x14ac:dyDescent="0.25">
      <c r="A927" s="322"/>
      <c r="B927" s="322"/>
      <c r="C927" s="322"/>
      <c r="D927" s="322"/>
      <c r="E927" s="322"/>
      <c r="F927" s="322"/>
      <c r="G927" s="322"/>
      <c r="H927" s="322"/>
      <c r="I927" s="322"/>
      <c r="J927" s="322"/>
      <c r="K927" s="322"/>
      <c r="L927" s="322"/>
      <c r="M927" s="322"/>
      <c r="N927" s="322"/>
      <c r="O927" s="322"/>
      <c r="P927" s="322"/>
      <c r="Q927" s="322"/>
      <c r="R927" s="322"/>
      <c r="S927" s="322"/>
      <c r="T927" s="322"/>
      <c r="U927" s="322"/>
      <c r="V927" s="322"/>
      <c r="W927" s="322"/>
      <c r="X927" s="322"/>
      <c r="Y927" s="322"/>
      <c r="Z927" s="322"/>
      <c r="AA927" s="322"/>
      <c r="AB927" s="322"/>
      <c r="AC927" s="322"/>
    </row>
    <row r="928" spans="1:29" ht="12" customHeight="1" x14ac:dyDescent="0.25">
      <c r="A928" s="322"/>
      <c r="B928" s="322"/>
      <c r="C928" s="322"/>
      <c r="D928" s="322"/>
      <c r="E928" s="322"/>
      <c r="F928" s="322"/>
      <c r="G928" s="322"/>
      <c r="H928" s="322"/>
      <c r="I928" s="322"/>
      <c r="J928" s="322"/>
      <c r="K928" s="322"/>
      <c r="L928" s="322"/>
      <c r="M928" s="322"/>
      <c r="N928" s="322"/>
      <c r="O928" s="322"/>
      <c r="P928" s="322"/>
      <c r="Q928" s="322"/>
      <c r="R928" s="322"/>
      <c r="S928" s="322"/>
      <c r="T928" s="322"/>
      <c r="U928" s="322"/>
      <c r="V928" s="322"/>
      <c r="W928" s="322"/>
      <c r="X928" s="322"/>
      <c r="Y928" s="322"/>
      <c r="Z928" s="322"/>
      <c r="AA928" s="322"/>
      <c r="AB928" s="322"/>
      <c r="AC928" s="322"/>
    </row>
    <row r="929" spans="1:29" ht="12" customHeight="1" x14ac:dyDescent="0.25">
      <c r="A929" s="322"/>
      <c r="B929" s="322"/>
      <c r="C929" s="322"/>
      <c r="D929" s="322"/>
      <c r="E929" s="322"/>
      <c r="F929" s="322"/>
      <c r="G929" s="322"/>
      <c r="H929" s="322"/>
      <c r="I929" s="322"/>
      <c r="J929" s="322"/>
      <c r="K929" s="322"/>
      <c r="L929" s="322"/>
      <c r="M929" s="322"/>
      <c r="N929" s="322"/>
      <c r="O929" s="322"/>
      <c r="P929" s="322"/>
      <c r="Q929" s="322"/>
      <c r="R929" s="322"/>
      <c r="S929" s="322"/>
      <c r="T929" s="322"/>
      <c r="U929" s="322"/>
      <c r="V929" s="322"/>
      <c r="W929" s="322"/>
      <c r="X929" s="322"/>
      <c r="Y929" s="322"/>
      <c r="Z929" s="322"/>
      <c r="AA929" s="322"/>
      <c r="AB929" s="322"/>
      <c r="AC929" s="322"/>
    </row>
    <row r="930" spans="1:29" ht="12" customHeight="1" x14ac:dyDescent="0.25">
      <c r="A930" s="322"/>
      <c r="B930" s="322"/>
      <c r="C930" s="322"/>
      <c r="D930" s="322"/>
      <c r="E930" s="322"/>
      <c r="F930" s="322"/>
      <c r="G930" s="322"/>
      <c r="H930" s="322"/>
      <c r="I930" s="322"/>
      <c r="J930" s="322"/>
      <c r="K930" s="322"/>
      <c r="L930" s="322"/>
      <c r="M930" s="322"/>
      <c r="N930" s="322"/>
      <c r="O930" s="322"/>
      <c r="P930" s="322"/>
      <c r="Q930" s="322"/>
      <c r="R930" s="322"/>
      <c r="S930" s="322"/>
      <c r="T930" s="322"/>
      <c r="U930" s="322"/>
      <c r="V930" s="322"/>
      <c r="W930" s="322"/>
      <c r="X930" s="322"/>
      <c r="Y930" s="322"/>
      <c r="Z930" s="322"/>
      <c r="AA930" s="322"/>
      <c r="AB930" s="322"/>
      <c r="AC930" s="322"/>
    </row>
    <row r="931" spans="1:29" ht="12" customHeight="1" x14ac:dyDescent="0.25">
      <c r="A931" s="322"/>
      <c r="B931" s="322"/>
      <c r="C931" s="322"/>
      <c r="D931" s="322"/>
      <c r="E931" s="322"/>
      <c r="F931" s="322"/>
      <c r="G931" s="322"/>
      <c r="H931" s="322"/>
      <c r="I931" s="322"/>
      <c r="J931" s="322"/>
      <c r="K931" s="322"/>
      <c r="L931" s="322"/>
      <c r="M931" s="322"/>
      <c r="N931" s="322"/>
      <c r="O931" s="322"/>
      <c r="P931" s="322"/>
      <c r="Q931" s="322"/>
      <c r="R931" s="322"/>
      <c r="S931" s="322"/>
      <c r="T931" s="322"/>
      <c r="U931" s="322"/>
      <c r="V931" s="322"/>
      <c r="W931" s="322"/>
      <c r="X931" s="322"/>
      <c r="Y931" s="322"/>
      <c r="Z931" s="322"/>
      <c r="AA931" s="322"/>
      <c r="AB931" s="322"/>
      <c r="AC931" s="322"/>
    </row>
    <row r="932" spans="1:29" ht="12" customHeight="1" x14ac:dyDescent="0.25">
      <c r="A932" s="322"/>
      <c r="B932" s="322"/>
      <c r="C932" s="322"/>
      <c r="D932" s="322"/>
      <c r="E932" s="322"/>
      <c r="F932" s="322"/>
      <c r="G932" s="322"/>
      <c r="H932" s="322"/>
      <c r="I932" s="322"/>
      <c r="J932" s="322"/>
      <c r="K932" s="322"/>
      <c r="L932" s="322"/>
      <c r="M932" s="322"/>
      <c r="N932" s="322"/>
      <c r="O932" s="322"/>
      <c r="P932" s="322"/>
      <c r="Q932" s="322"/>
      <c r="R932" s="322"/>
      <c r="S932" s="322"/>
      <c r="T932" s="322"/>
      <c r="U932" s="322"/>
      <c r="V932" s="322"/>
      <c r="W932" s="322"/>
      <c r="X932" s="322"/>
      <c r="Y932" s="322"/>
      <c r="Z932" s="322"/>
      <c r="AA932" s="322"/>
      <c r="AB932" s="322"/>
      <c r="AC932" s="322"/>
    </row>
    <row r="933" spans="1:29" ht="12" customHeight="1" x14ac:dyDescent="0.25">
      <c r="A933" s="322"/>
      <c r="B933" s="322"/>
      <c r="C933" s="322"/>
      <c r="D933" s="322"/>
      <c r="E933" s="322"/>
      <c r="F933" s="322"/>
      <c r="G933" s="322"/>
      <c r="H933" s="322"/>
      <c r="I933" s="322"/>
      <c r="J933" s="322"/>
      <c r="K933" s="322"/>
      <c r="L933" s="322"/>
      <c r="M933" s="322"/>
      <c r="N933" s="322"/>
      <c r="O933" s="322"/>
      <c r="P933" s="322"/>
      <c r="Q933" s="322"/>
      <c r="R933" s="322"/>
      <c r="S933" s="322"/>
      <c r="T933" s="322"/>
      <c r="U933" s="322"/>
      <c r="V933" s="322"/>
      <c r="W933" s="322"/>
      <c r="X933" s="322"/>
      <c r="Y933" s="322"/>
      <c r="Z933" s="322"/>
      <c r="AA933" s="322"/>
      <c r="AB933" s="322"/>
      <c r="AC933" s="322"/>
    </row>
    <row r="934" spans="1:29" ht="12" customHeight="1" x14ac:dyDescent="0.25">
      <c r="A934" s="322"/>
      <c r="B934" s="322"/>
      <c r="C934" s="322"/>
      <c r="D934" s="322"/>
      <c r="E934" s="322"/>
      <c r="F934" s="322"/>
      <c r="G934" s="322"/>
      <c r="H934" s="322"/>
      <c r="I934" s="322"/>
      <c r="J934" s="322"/>
      <c r="K934" s="322"/>
      <c r="L934" s="322"/>
      <c r="M934" s="322"/>
      <c r="N934" s="322"/>
      <c r="O934" s="322"/>
      <c r="P934" s="322"/>
      <c r="Q934" s="322"/>
      <c r="R934" s="322"/>
      <c r="S934" s="322"/>
      <c r="T934" s="322"/>
      <c r="U934" s="322"/>
      <c r="V934" s="322"/>
      <c r="W934" s="322"/>
      <c r="X934" s="322"/>
      <c r="Y934" s="322"/>
      <c r="Z934" s="322"/>
      <c r="AA934" s="322"/>
      <c r="AB934" s="322"/>
      <c r="AC934" s="322"/>
    </row>
    <row r="935" spans="1:29" ht="12" customHeight="1" x14ac:dyDescent="0.25">
      <c r="A935" s="322"/>
      <c r="B935" s="322"/>
      <c r="C935" s="322"/>
      <c r="D935" s="322"/>
      <c r="E935" s="322"/>
      <c r="F935" s="322"/>
      <c r="G935" s="322"/>
      <c r="H935" s="322"/>
      <c r="I935" s="322"/>
      <c r="J935" s="322"/>
      <c r="K935" s="322"/>
      <c r="L935" s="322"/>
      <c r="M935" s="322"/>
      <c r="N935" s="322"/>
      <c r="O935" s="322"/>
      <c r="P935" s="322"/>
      <c r="Q935" s="322"/>
      <c r="R935" s="322"/>
      <c r="S935" s="322"/>
      <c r="T935" s="322"/>
      <c r="U935" s="322"/>
      <c r="V935" s="322"/>
      <c r="W935" s="322"/>
      <c r="X935" s="322"/>
      <c r="Y935" s="322"/>
      <c r="Z935" s="322"/>
      <c r="AA935" s="322"/>
      <c r="AB935" s="322"/>
      <c r="AC935" s="322"/>
    </row>
    <row r="936" spans="1:29" ht="12" customHeight="1" x14ac:dyDescent="0.25">
      <c r="A936" s="322"/>
      <c r="B936" s="322"/>
      <c r="C936" s="322"/>
      <c r="D936" s="322"/>
      <c r="E936" s="322"/>
      <c r="F936" s="322"/>
      <c r="G936" s="322"/>
      <c r="H936" s="322"/>
      <c r="I936" s="322"/>
      <c r="J936" s="322"/>
      <c r="K936" s="322"/>
      <c r="L936" s="322"/>
      <c r="M936" s="322"/>
      <c r="N936" s="322"/>
      <c r="O936" s="322"/>
      <c r="P936" s="322"/>
      <c r="Q936" s="322"/>
      <c r="R936" s="322"/>
      <c r="S936" s="322"/>
      <c r="T936" s="322"/>
      <c r="U936" s="322"/>
      <c r="V936" s="322"/>
      <c r="W936" s="322"/>
      <c r="X936" s="322"/>
      <c r="Y936" s="322"/>
      <c r="Z936" s="322"/>
      <c r="AA936" s="322"/>
      <c r="AB936" s="322"/>
      <c r="AC936" s="322"/>
    </row>
    <row r="937" spans="1:29" ht="12" customHeight="1" x14ac:dyDescent="0.25">
      <c r="A937" s="322"/>
      <c r="B937" s="322"/>
      <c r="C937" s="322"/>
      <c r="D937" s="322"/>
      <c r="E937" s="322"/>
      <c r="F937" s="322"/>
      <c r="G937" s="322"/>
      <c r="H937" s="322"/>
      <c r="I937" s="322"/>
      <c r="J937" s="322"/>
      <c r="K937" s="322"/>
      <c r="L937" s="322"/>
      <c r="M937" s="322"/>
      <c r="N937" s="322"/>
      <c r="O937" s="322"/>
      <c r="P937" s="322"/>
      <c r="Q937" s="322"/>
      <c r="R937" s="322"/>
      <c r="S937" s="322"/>
      <c r="T937" s="322"/>
      <c r="U937" s="322"/>
      <c r="V937" s="322"/>
      <c r="W937" s="322"/>
      <c r="X937" s="322"/>
      <c r="Y937" s="322"/>
      <c r="Z937" s="322"/>
      <c r="AA937" s="322"/>
      <c r="AB937" s="322"/>
      <c r="AC937" s="322"/>
    </row>
    <row r="938" spans="1:29" ht="12" customHeight="1" x14ac:dyDescent="0.25">
      <c r="A938" s="322"/>
      <c r="B938" s="322"/>
      <c r="C938" s="322"/>
      <c r="D938" s="322"/>
      <c r="E938" s="322"/>
      <c r="F938" s="322"/>
      <c r="G938" s="322"/>
      <c r="H938" s="322"/>
      <c r="I938" s="322"/>
      <c r="J938" s="322"/>
      <c r="K938" s="322"/>
      <c r="L938" s="322"/>
      <c r="M938" s="322"/>
      <c r="N938" s="322"/>
      <c r="O938" s="322"/>
      <c r="P938" s="322"/>
      <c r="Q938" s="322"/>
      <c r="R938" s="322"/>
      <c r="S938" s="322"/>
      <c r="T938" s="322"/>
      <c r="U938" s="322"/>
      <c r="V938" s="322"/>
      <c r="W938" s="322"/>
      <c r="X938" s="322"/>
      <c r="Y938" s="322"/>
      <c r="Z938" s="322"/>
      <c r="AA938" s="322"/>
      <c r="AB938" s="322"/>
      <c r="AC938" s="322"/>
    </row>
    <row r="939" spans="1:29" ht="12" customHeight="1" x14ac:dyDescent="0.25">
      <c r="A939" s="322"/>
      <c r="B939" s="322"/>
      <c r="C939" s="322"/>
      <c r="D939" s="322"/>
      <c r="E939" s="322"/>
      <c r="F939" s="322"/>
      <c r="G939" s="322"/>
      <c r="H939" s="322"/>
      <c r="I939" s="322"/>
      <c r="J939" s="322"/>
      <c r="K939" s="322"/>
      <c r="L939" s="322"/>
      <c r="M939" s="322"/>
      <c r="N939" s="322"/>
      <c r="O939" s="322"/>
      <c r="P939" s="322"/>
      <c r="Q939" s="322"/>
      <c r="R939" s="322"/>
      <c r="S939" s="322"/>
      <c r="T939" s="322"/>
      <c r="U939" s="322"/>
      <c r="V939" s="322"/>
      <c r="W939" s="322"/>
      <c r="X939" s="322"/>
      <c r="Y939" s="322"/>
      <c r="Z939" s="322"/>
      <c r="AA939" s="322"/>
      <c r="AB939" s="322"/>
      <c r="AC939" s="322"/>
    </row>
    <row r="940" spans="1:29" ht="12" customHeight="1" x14ac:dyDescent="0.25">
      <c r="A940" s="322"/>
      <c r="B940" s="322"/>
      <c r="C940" s="322"/>
      <c r="D940" s="322"/>
      <c r="E940" s="322"/>
      <c r="F940" s="322"/>
      <c r="G940" s="322"/>
      <c r="H940" s="322"/>
      <c r="I940" s="322"/>
      <c r="J940" s="322"/>
      <c r="K940" s="322"/>
      <c r="L940" s="322"/>
      <c r="M940" s="322"/>
      <c r="N940" s="322"/>
      <c r="O940" s="322"/>
      <c r="P940" s="322"/>
      <c r="Q940" s="322"/>
      <c r="R940" s="322"/>
      <c r="S940" s="322"/>
      <c r="T940" s="322"/>
      <c r="U940" s="322"/>
      <c r="V940" s="322"/>
      <c r="W940" s="322"/>
      <c r="X940" s="322"/>
      <c r="Y940" s="322"/>
      <c r="Z940" s="322"/>
      <c r="AA940" s="322"/>
      <c r="AB940" s="322"/>
      <c r="AC940" s="322"/>
    </row>
    <row r="941" spans="1:29" ht="12" customHeight="1" x14ac:dyDescent="0.25">
      <c r="A941" s="322"/>
      <c r="B941" s="322"/>
      <c r="C941" s="322"/>
      <c r="D941" s="322"/>
      <c r="E941" s="322"/>
      <c r="F941" s="322"/>
      <c r="G941" s="322"/>
      <c r="H941" s="322"/>
      <c r="I941" s="322"/>
      <c r="J941" s="322"/>
      <c r="K941" s="322"/>
      <c r="L941" s="322"/>
      <c r="M941" s="322"/>
      <c r="N941" s="322"/>
      <c r="O941" s="322"/>
      <c r="P941" s="322"/>
      <c r="Q941" s="322"/>
      <c r="R941" s="322"/>
      <c r="S941" s="322"/>
      <c r="T941" s="322"/>
      <c r="U941" s="322"/>
      <c r="V941" s="322"/>
      <c r="W941" s="322"/>
      <c r="X941" s="322"/>
      <c r="Y941" s="322"/>
      <c r="Z941" s="322"/>
      <c r="AA941" s="322"/>
      <c r="AB941" s="322"/>
      <c r="AC941" s="322"/>
    </row>
    <row r="942" spans="1:29" ht="12" customHeight="1" x14ac:dyDescent="0.25">
      <c r="A942" s="322"/>
      <c r="B942" s="322"/>
      <c r="C942" s="322"/>
      <c r="D942" s="322"/>
      <c r="E942" s="322"/>
      <c r="F942" s="322"/>
      <c r="G942" s="322"/>
      <c r="H942" s="322"/>
      <c r="I942" s="322"/>
      <c r="J942" s="322"/>
      <c r="K942" s="322"/>
      <c r="L942" s="322"/>
      <c r="M942" s="322"/>
      <c r="N942" s="322"/>
      <c r="O942" s="322"/>
      <c r="P942" s="322"/>
      <c r="Q942" s="322"/>
      <c r="R942" s="322"/>
      <c r="S942" s="322"/>
      <c r="T942" s="322"/>
      <c r="U942" s="322"/>
      <c r="V942" s="322"/>
      <c r="W942" s="322"/>
      <c r="X942" s="322"/>
      <c r="Y942" s="322"/>
      <c r="Z942" s="322"/>
      <c r="AA942" s="322"/>
      <c r="AB942" s="322"/>
      <c r="AC942" s="322"/>
    </row>
    <row r="943" spans="1:29" ht="12" customHeight="1" x14ac:dyDescent="0.25">
      <c r="A943" s="322"/>
      <c r="B943" s="322"/>
      <c r="C943" s="322"/>
      <c r="D943" s="322"/>
      <c r="E943" s="322"/>
      <c r="F943" s="322"/>
      <c r="G943" s="322"/>
      <c r="H943" s="322"/>
      <c r="I943" s="322"/>
      <c r="J943" s="322"/>
      <c r="K943" s="322"/>
      <c r="L943" s="322"/>
      <c r="M943" s="322"/>
      <c r="N943" s="322"/>
      <c r="O943" s="322"/>
      <c r="P943" s="322"/>
      <c r="Q943" s="322"/>
      <c r="R943" s="322"/>
      <c r="S943" s="322"/>
      <c r="T943" s="322"/>
      <c r="U943" s="322"/>
      <c r="V943" s="322"/>
      <c r="W943" s="322"/>
      <c r="X943" s="322"/>
      <c r="Y943" s="322"/>
      <c r="Z943" s="322"/>
      <c r="AA943" s="322"/>
      <c r="AB943" s="322"/>
      <c r="AC943" s="322"/>
    </row>
    <row r="944" spans="1:29" ht="12" customHeight="1" x14ac:dyDescent="0.25">
      <c r="A944" s="322"/>
      <c r="B944" s="322"/>
      <c r="C944" s="322"/>
      <c r="D944" s="322"/>
      <c r="E944" s="322"/>
      <c r="F944" s="322"/>
      <c r="G944" s="322"/>
      <c r="H944" s="322"/>
      <c r="I944" s="322"/>
      <c r="J944" s="322"/>
      <c r="K944" s="322"/>
      <c r="L944" s="322"/>
      <c r="M944" s="322"/>
      <c r="N944" s="322"/>
      <c r="O944" s="322"/>
      <c r="P944" s="322"/>
      <c r="Q944" s="322"/>
      <c r="R944" s="322"/>
      <c r="S944" s="322"/>
      <c r="T944" s="322"/>
      <c r="U944" s="322"/>
      <c r="V944" s="322"/>
      <c r="W944" s="322"/>
      <c r="X944" s="322"/>
      <c r="Y944" s="322"/>
      <c r="Z944" s="322"/>
      <c r="AA944" s="322"/>
      <c r="AB944" s="322"/>
      <c r="AC944" s="322"/>
    </row>
    <row r="945" spans="1:29" ht="12" customHeight="1" x14ac:dyDescent="0.25">
      <c r="A945" s="322"/>
      <c r="B945" s="322"/>
      <c r="C945" s="322"/>
      <c r="D945" s="322"/>
      <c r="E945" s="322"/>
      <c r="F945" s="322"/>
      <c r="G945" s="322"/>
      <c r="H945" s="322"/>
      <c r="I945" s="322"/>
      <c r="J945" s="322"/>
      <c r="K945" s="322"/>
      <c r="L945" s="322"/>
      <c r="M945" s="322"/>
      <c r="N945" s="322"/>
      <c r="O945" s="322"/>
      <c r="P945" s="322"/>
      <c r="Q945" s="322"/>
      <c r="R945" s="322"/>
      <c r="S945" s="322"/>
      <c r="T945" s="322"/>
      <c r="U945" s="322"/>
      <c r="V945" s="322"/>
      <c r="W945" s="322"/>
      <c r="X945" s="322"/>
      <c r="Y945" s="322"/>
      <c r="Z945" s="322"/>
      <c r="AA945" s="322"/>
      <c r="AB945" s="322"/>
      <c r="AC945" s="322"/>
    </row>
    <row r="946" spans="1:29" ht="12" customHeight="1" x14ac:dyDescent="0.25">
      <c r="A946" s="322"/>
      <c r="B946" s="322"/>
      <c r="C946" s="322"/>
      <c r="D946" s="322"/>
      <c r="E946" s="322"/>
      <c r="F946" s="322"/>
      <c r="G946" s="322"/>
      <c r="H946" s="322"/>
      <c r="I946" s="322"/>
      <c r="J946" s="322"/>
      <c r="K946" s="322"/>
      <c r="L946" s="322"/>
      <c r="M946" s="322"/>
      <c r="N946" s="322"/>
      <c r="O946" s="322"/>
      <c r="P946" s="322"/>
      <c r="Q946" s="322"/>
      <c r="R946" s="322"/>
      <c r="S946" s="322"/>
      <c r="T946" s="322"/>
      <c r="U946" s="322"/>
      <c r="V946" s="322"/>
      <c r="W946" s="322"/>
      <c r="X946" s="322"/>
      <c r="Y946" s="322"/>
      <c r="Z946" s="322"/>
      <c r="AA946" s="322"/>
      <c r="AB946" s="322"/>
      <c r="AC946" s="322"/>
    </row>
    <row r="947" spans="1:29" ht="12" customHeight="1" x14ac:dyDescent="0.25">
      <c r="A947" s="322"/>
      <c r="B947" s="322"/>
      <c r="C947" s="322"/>
      <c r="D947" s="322"/>
      <c r="E947" s="322"/>
      <c r="F947" s="322"/>
      <c r="G947" s="322"/>
      <c r="H947" s="322"/>
      <c r="I947" s="322"/>
      <c r="J947" s="322"/>
      <c r="K947" s="322"/>
      <c r="L947" s="322"/>
      <c r="M947" s="322"/>
      <c r="N947" s="322"/>
      <c r="O947" s="322"/>
      <c r="P947" s="322"/>
      <c r="Q947" s="322"/>
      <c r="R947" s="322"/>
      <c r="S947" s="322"/>
      <c r="T947" s="322"/>
      <c r="U947" s="322"/>
      <c r="V947" s="322"/>
      <c r="W947" s="322"/>
      <c r="X947" s="322"/>
      <c r="Y947" s="322"/>
      <c r="Z947" s="322"/>
      <c r="AA947" s="322"/>
      <c r="AB947" s="322"/>
      <c r="AC947" s="322"/>
    </row>
    <row r="948" spans="1:29" ht="12" customHeight="1" x14ac:dyDescent="0.25">
      <c r="A948" s="322"/>
      <c r="B948" s="322"/>
      <c r="C948" s="322"/>
      <c r="D948" s="322"/>
      <c r="E948" s="322"/>
      <c r="F948" s="322"/>
      <c r="G948" s="322"/>
      <c r="H948" s="322"/>
      <c r="I948" s="322"/>
      <c r="J948" s="322"/>
      <c r="K948" s="322"/>
      <c r="L948" s="322"/>
      <c r="M948" s="322"/>
      <c r="N948" s="322"/>
      <c r="O948" s="322"/>
      <c r="P948" s="322"/>
      <c r="Q948" s="322"/>
      <c r="R948" s="322"/>
      <c r="S948" s="322"/>
      <c r="T948" s="322"/>
      <c r="U948" s="322"/>
      <c r="V948" s="322"/>
      <c r="W948" s="322"/>
      <c r="X948" s="322"/>
      <c r="Y948" s="322"/>
      <c r="Z948" s="322"/>
      <c r="AA948" s="322"/>
      <c r="AB948" s="322"/>
      <c r="AC948" s="322"/>
    </row>
    <row r="949" spans="1:29" ht="12" customHeight="1" x14ac:dyDescent="0.25">
      <c r="A949" s="322"/>
      <c r="B949" s="322"/>
      <c r="C949" s="322"/>
      <c r="D949" s="322"/>
      <c r="E949" s="322"/>
      <c r="F949" s="322"/>
      <c r="G949" s="322"/>
      <c r="H949" s="322"/>
      <c r="I949" s="322"/>
      <c r="J949" s="322"/>
      <c r="K949" s="322"/>
      <c r="L949" s="322"/>
      <c r="M949" s="322"/>
      <c r="N949" s="322"/>
      <c r="O949" s="322"/>
      <c r="P949" s="322"/>
      <c r="Q949" s="322"/>
      <c r="R949" s="322"/>
      <c r="S949" s="322"/>
      <c r="T949" s="322"/>
      <c r="U949" s="322"/>
      <c r="V949" s="322"/>
      <c r="W949" s="322"/>
      <c r="X949" s="322"/>
      <c r="Y949" s="322"/>
      <c r="Z949" s="322"/>
      <c r="AA949" s="322"/>
      <c r="AB949" s="322"/>
      <c r="AC949" s="322"/>
    </row>
    <row r="950" spans="1:29" ht="12" customHeight="1" x14ac:dyDescent="0.25">
      <c r="A950" s="322"/>
      <c r="B950" s="322"/>
      <c r="C950" s="322"/>
      <c r="D950" s="322"/>
      <c r="E950" s="322"/>
      <c r="F950" s="322"/>
      <c r="G950" s="322"/>
      <c r="H950" s="322"/>
      <c r="I950" s="322"/>
      <c r="J950" s="322"/>
      <c r="K950" s="322"/>
      <c r="L950" s="322"/>
      <c r="M950" s="322"/>
      <c r="N950" s="322"/>
      <c r="O950" s="322"/>
      <c r="P950" s="322"/>
      <c r="Q950" s="322"/>
      <c r="R950" s="322"/>
      <c r="S950" s="322"/>
      <c r="T950" s="322"/>
      <c r="U950" s="322"/>
      <c r="V950" s="322"/>
      <c r="W950" s="322"/>
      <c r="X950" s="322"/>
      <c r="Y950" s="322"/>
      <c r="Z950" s="322"/>
      <c r="AA950" s="322"/>
      <c r="AB950" s="322"/>
      <c r="AC950" s="322"/>
    </row>
    <row r="951" spans="1:29" ht="12" customHeight="1" x14ac:dyDescent="0.25">
      <c r="A951" s="322"/>
      <c r="B951" s="322"/>
      <c r="C951" s="322"/>
      <c r="D951" s="322"/>
      <c r="E951" s="322"/>
      <c r="F951" s="322"/>
      <c r="G951" s="322"/>
      <c r="H951" s="322"/>
      <c r="I951" s="322"/>
      <c r="J951" s="322"/>
      <c r="K951" s="322"/>
      <c r="L951" s="322"/>
      <c r="M951" s="322"/>
      <c r="N951" s="322"/>
      <c r="O951" s="322"/>
      <c r="P951" s="322"/>
      <c r="Q951" s="322"/>
      <c r="R951" s="322"/>
      <c r="S951" s="322"/>
      <c r="T951" s="322"/>
      <c r="U951" s="322"/>
      <c r="V951" s="322"/>
      <c r="W951" s="322"/>
      <c r="X951" s="322"/>
      <c r="Y951" s="322"/>
      <c r="Z951" s="322"/>
      <c r="AA951" s="322"/>
      <c r="AB951" s="322"/>
      <c r="AC951" s="322"/>
    </row>
    <row r="952" spans="1:29" ht="12" customHeight="1" x14ac:dyDescent="0.25">
      <c r="A952" s="322"/>
      <c r="B952" s="322"/>
      <c r="C952" s="322"/>
      <c r="D952" s="322"/>
      <c r="E952" s="322"/>
      <c r="F952" s="322"/>
      <c r="G952" s="322"/>
      <c r="H952" s="322"/>
      <c r="I952" s="322"/>
      <c r="J952" s="322"/>
      <c r="K952" s="322"/>
      <c r="L952" s="322"/>
      <c r="M952" s="322"/>
      <c r="N952" s="322"/>
      <c r="O952" s="322"/>
      <c r="P952" s="322"/>
      <c r="Q952" s="322"/>
      <c r="R952" s="322"/>
      <c r="S952" s="322"/>
      <c r="T952" s="322"/>
      <c r="U952" s="322"/>
      <c r="V952" s="322"/>
      <c r="W952" s="322"/>
      <c r="X952" s="322"/>
      <c r="Y952" s="322"/>
      <c r="Z952" s="322"/>
      <c r="AA952" s="322"/>
      <c r="AB952" s="322"/>
      <c r="AC952" s="322"/>
    </row>
    <row r="953" spans="1:29" ht="12" customHeight="1" x14ac:dyDescent="0.25">
      <c r="A953" s="322"/>
      <c r="B953" s="322"/>
      <c r="C953" s="322"/>
      <c r="D953" s="322"/>
      <c r="E953" s="322"/>
      <c r="F953" s="322"/>
      <c r="G953" s="322"/>
      <c r="H953" s="322"/>
      <c r="I953" s="322"/>
      <c r="J953" s="322"/>
      <c r="K953" s="322"/>
      <c r="L953" s="322"/>
      <c r="M953" s="322"/>
      <c r="N953" s="322"/>
      <c r="O953" s="322"/>
      <c r="P953" s="322"/>
      <c r="Q953" s="322"/>
      <c r="R953" s="322"/>
      <c r="S953" s="322"/>
      <c r="T953" s="322"/>
      <c r="U953" s="322"/>
      <c r="V953" s="322"/>
      <c r="W953" s="322"/>
      <c r="X953" s="322"/>
      <c r="Y953" s="322"/>
      <c r="Z953" s="322"/>
      <c r="AA953" s="322"/>
      <c r="AB953" s="322"/>
      <c r="AC953" s="322"/>
    </row>
    <row r="954" spans="1:29" ht="12" customHeight="1" x14ac:dyDescent="0.25">
      <c r="A954" s="322"/>
      <c r="B954" s="322"/>
      <c r="C954" s="322"/>
      <c r="D954" s="322"/>
      <c r="E954" s="322"/>
      <c r="F954" s="322"/>
      <c r="G954" s="322"/>
      <c r="H954" s="322"/>
      <c r="I954" s="322"/>
      <c r="J954" s="322"/>
      <c r="K954" s="322"/>
      <c r="L954" s="322"/>
      <c r="M954" s="322"/>
      <c r="N954" s="322"/>
      <c r="O954" s="322"/>
      <c r="P954" s="322"/>
      <c r="Q954" s="322"/>
      <c r="R954" s="322"/>
      <c r="S954" s="322"/>
      <c r="T954" s="322"/>
      <c r="U954" s="322"/>
      <c r="V954" s="322"/>
      <c r="W954" s="322"/>
      <c r="X954" s="322"/>
      <c r="Y954" s="322"/>
      <c r="Z954" s="322"/>
      <c r="AA954" s="322"/>
      <c r="AB954" s="322"/>
      <c r="AC954" s="322"/>
    </row>
    <row r="955" spans="1:29" ht="12" customHeight="1" x14ac:dyDescent="0.25">
      <c r="A955" s="322"/>
      <c r="B955" s="322"/>
      <c r="C955" s="322"/>
      <c r="D955" s="322"/>
      <c r="E955" s="322"/>
      <c r="F955" s="322"/>
      <c r="G955" s="322"/>
      <c r="H955" s="322"/>
      <c r="I955" s="322"/>
      <c r="J955" s="322"/>
      <c r="K955" s="322"/>
      <c r="L955" s="322"/>
      <c r="M955" s="322"/>
      <c r="N955" s="322"/>
      <c r="O955" s="322"/>
      <c r="P955" s="322"/>
      <c r="Q955" s="322"/>
      <c r="R955" s="322"/>
      <c r="S955" s="322"/>
      <c r="T955" s="322"/>
      <c r="U955" s="322"/>
      <c r="V955" s="322"/>
      <c r="W955" s="322"/>
      <c r="X955" s="322"/>
      <c r="Y955" s="322"/>
      <c r="Z955" s="322"/>
      <c r="AA955" s="322"/>
      <c r="AB955" s="322"/>
      <c r="AC955" s="322"/>
    </row>
    <row r="956" spans="1:29" ht="12" customHeight="1" x14ac:dyDescent="0.25">
      <c r="A956" s="322"/>
      <c r="B956" s="322"/>
      <c r="C956" s="322"/>
      <c r="D956" s="322"/>
      <c r="E956" s="322"/>
      <c r="F956" s="322"/>
      <c r="G956" s="322"/>
      <c r="H956" s="322"/>
      <c r="I956" s="322"/>
      <c r="J956" s="322"/>
      <c r="K956" s="322"/>
      <c r="L956" s="322"/>
      <c r="M956" s="322"/>
      <c r="N956" s="322"/>
      <c r="O956" s="322"/>
      <c r="P956" s="322"/>
      <c r="Q956" s="322"/>
      <c r="R956" s="322"/>
      <c r="S956" s="322"/>
      <c r="T956" s="322"/>
      <c r="U956" s="322"/>
      <c r="V956" s="322"/>
      <c r="W956" s="322"/>
      <c r="X956" s="322"/>
      <c r="Y956" s="322"/>
      <c r="Z956" s="322"/>
      <c r="AA956" s="322"/>
      <c r="AB956" s="322"/>
      <c r="AC956" s="322"/>
    </row>
    <row r="957" spans="1:29" ht="12" customHeight="1" x14ac:dyDescent="0.25">
      <c r="A957" s="322"/>
      <c r="B957" s="322"/>
      <c r="C957" s="322"/>
      <c r="D957" s="322"/>
      <c r="E957" s="322"/>
      <c r="F957" s="322"/>
      <c r="G957" s="322"/>
      <c r="H957" s="322"/>
      <c r="I957" s="322"/>
      <c r="J957" s="322"/>
      <c r="K957" s="322"/>
      <c r="L957" s="322"/>
      <c r="M957" s="322"/>
      <c r="N957" s="322"/>
      <c r="O957" s="322"/>
      <c r="P957" s="322"/>
      <c r="Q957" s="322"/>
      <c r="R957" s="322"/>
      <c r="S957" s="322"/>
      <c r="T957" s="322"/>
      <c r="U957" s="322"/>
      <c r="V957" s="322"/>
      <c r="W957" s="322"/>
      <c r="X957" s="322"/>
      <c r="Y957" s="322"/>
      <c r="Z957" s="322"/>
      <c r="AA957" s="322"/>
      <c r="AB957" s="322"/>
      <c r="AC957" s="322"/>
    </row>
    <row r="958" spans="1:29" ht="12" customHeight="1" x14ac:dyDescent="0.25">
      <c r="A958" s="322"/>
      <c r="B958" s="322"/>
      <c r="C958" s="322"/>
      <c r="D958" s="322"/>
      <c r="E958" s="322"/>
      <c r="F958" s="322"/>
      <c r="G958" s="322"/>
      <c r="H958" s="322"/>
      <c r="I958" s="322"/>
      <c r="J958" s="322"/>
      <c r="K958" s="322"/>
      <c r="L958" s="322"/>
      <c r="M958" s="322"/>
      <c r="N958" s="322"/>
      <c r="O958" s="322"/>
      <c r="P958" s="322"/>
      <c r="Q958" s="322"/>
      <c r="R958" s="322"/>
      <c r="S958" s="322"/>
      <c r="T958" s="322"/>
      <c r="U958" s="322"/>
      <c r="V958" s="322"/>
      <c r="W958" s="322"/>
      <c r="X958" s="322"/>
      <c r="Y958" s="322"/>
      <c r="Z958" s="322"/>
      <c r="AA958" s="322"/>
      <c r="AB958" s="322"/>
      <c r="AC958" s="322"/>
    </row>
    <row r="959" spans="1:29" ht="12" customHeight="1" x14ac:dyDescent="0.25">
      <c r="A959" s="322"/>
      <c r="B959" s="322"/>
      <c r="C959" s="322"/>
      <c r="D959" s="322"/>
      <c r="E959" s="322"/>
      <c r="F959" s="322"/>
      <c r="G959" s="322"/>
      <c r="H959" s="322"/>
      <c r="I959" s="322"/>
      <c r="J959" s="322"/>
      <c r="K959" s="322"/>
      <c r="L959" s="322"/>
      <c r="M959" s="322"/>
      <c r="N959" s="322"/>
      <c r="O959" s="322"/>
      <c r="P959" s="322"/>
      <c r="Q959" s="322"/>
      <c r="R959" s="322"/>
      <c r="S959" s="322"/>
      <c r="T959" s="322"/>
      <c r="U959" s="322"/>
      <c r="V959" s="322"/>
      <c r="W959" s="322"/>
      <c r="X959" s="322"/>
      <c r="Y959" s="322"/>
      <c r="Z959" s="322"/>
      <c r="AA959" s="322"/>
      <c r="AB959" s="322"/>
      <c r="AC959" s="322"/>
    </row>
    <row r="960" spans="1:29" ht="12" customHeight="1" x14ac:dyDescent="0.25">
      <c r="A960" s="322"/>
      <c r="B960" s="322"/>
      <c r="C960" s="322"/>
      <c r="D960" s="322"/>
      <c r="E960" s="322"/>
      <c r="F960" s="322"/>
      <c r="G960" s="322"/>
      <c r="H960" s="322"/>
      <c r="I960" s="322"/>
      <c r="J960" s="322"/>
      <c r="K960" s="322"/>
      <c r="L960" s="322"/>
      <c r="M960" s="322"/>
      <c r="N960" s="322"/>
      <c r="O960" s="322"/>
      <c r="P960" s="322"/>
      <c r="Q960" s="322"/>
      <c r="R960" s="322"/>
      <c r="S960" s="322"/>
      <c r="T960" s="322"/>
      <c r="U960" s="322"/>
      <c r="V960" s="322"/>
      <c r="W960" s="322"/>
      <c r="X960" s="322"/>
      <c r="Y960" s="322"/>
      <c r="Z960" s="322"/>
      <c r="AA960" s="322"/>
      <c r="AB960" s="322"/>
      <c r="AC960" s="322"/>
    </row>
    <row r="961" spans="1:29" ht="12" customHeight="1" x14ac:dyDescent="0.25">
      <c r="A961" s="322"/>
      <c r="B961" s="322"/>
      <c r="C961" s="322"/>
      <c r="D961" s="322"/>
      <c r="E961" s="322"/>
      <c r="F961" s="322"/>
      <c r="G961" s="322"/>
      <c r="H961" s="322"/>
      <c r="I961" s="322"/>
      <c r="J961" s="322"/>
      <c r="K961" s="322"/>
      <c r="L961" s="322"/>
      <c r="M961" s="322"/>
      <c r="N961" s="322"/>
      <c r="O961" s="322"/>
      <c r="P961" s="322"/>
      <c r="Q961" s="322"/>
      <c r="R961" s="322"/>
      <c r="S961" s="322"/>
      <c r="T961" s="322"/>
      <c r="U961" s="322"/>
      <c r="V961" s="322"/>
      <c r="W961" s="322"/>
      <c r="X961" s="322"/>
      <c r="Y961" s="322"/>
      <c r="Z961" s="322"/>
      <c r="AA961" s="322"/>
      <c r="AB961" s="322"/>
      <c r="AC961" s="322"/>
    </row>
    <row r="962" spans="1:29" ht="12" customHeight="1" x14ac:dyDescent="0.25">
      <c r="A962" s="322"/>
      <c r="B962" s="322"/>
      <c r="C962" s="322"/>
      <c r="D962" s="322"/>
      <c r="E962" s="322"/>
      <c r="F962" s="322"/>
      <c r="G962" s="322"/>
      <c r="H962" s="322"/>
      <c r="I962" s="322"/>
      <c r="J962" s="322"/>
      <c r="K962" s="322"/>
      <c r="L962" s="322"/>
      <c r="M962" s="322"/>
      <c r="N962" s="322"/>
      <c r="O962" s="322"/>
      <c r="P962" s="322"/>
      <c r="Q962" s="322"/>
      <c r="R962" s="322"/>
      <c r="S962" s="322"/>
      <c r="T962" s="322"/>
      <c r="U962" s="322"/>
      <c r="V962" s="322"/>
      <c r="W962" s="322"/>
      <c r="X962" s="322"/>
      <c r="Y962" s="322"/>
      <c r="Z962" s="322"/>
      <c r="AA962" s="322"/>
      <c r="AB962" s="322"/>
      <c r="AC962" s="322"/>
    </row>
    <row r="963" spans="1:29" ht="12" customHeight="1" x14ac:dyDescent="0.25">
      <c r="A963" s="322"/>
      <c r="B963" s="322"/>
      <c r="C963" s="322"/>
      <c r="D963" s="322"/>
      <c r="E963" s="322"/>
      <c r="F963" s="322"/>
      <c r="G963" s="322"/>
      <c r="H963" s="322"/>
      <c r="I963" s="322"/>
      <c r="J963" s="322"/>
      <c r="K963" s="322"/>
      <c r="L963" s="322"/>
      <c r="M963" s="322"/>
      <c r="N963" s="322"/>
      <c r="O963" s="322"/>
      <c r="P963" s="322"/>
      <c r="Q963" s="322"/>
      <c r="R963" s="322"/>
      <c r="S963" s="322"/>
      <c r="T963" s="322"/>
      <c r="U963" s="322"/>
      <c r="V963" s="322"/>
      <c r="W963" s="322"/>
      <c r="X963" s="322"/>
      <c r="Y963" s="322"/>
      <c r="Z963" s="322"/>
      <c r="AA963" s="322"/>
      <c r="AB963" s="322"/>
      <c r="AC963" s="322"/>
    </row>
    <row r="964" spans="1:29" ht="12" customHeight="1" x14ac:dyDescent="0.25">
      <c r="A964" s="322"/>
      <c r="B964" s="322"/>
      <c r="C964" s="322"/>
      <c r="D964" s="322"/>
      <c r="E964" s="322"/>
      <c r="F964" s="322"/>
      <c r="G964" s="322"/>
      <c r="H964" s="322"/>
      <c r="I964" s="322"/>
      <c r="J964" s="322"/>
      <c r="K964" s="322"/>
      <c r="L964" s="322"/>
      <c r="M964" s="322"/>
      <c r="N964" s="322"/>
      <c r="O964" s="322"/>
      <c r="P964" s="322"/>
      <c r="Q964" s="322"/>
      <c r="R964" s="322"/>
      <c r="S964" s="322"/>
      <c r="T964" s="322"/>
      <c r="U964" s="322"/>
      <c r="V964" s="322"/>
      <c r="W964" s="322"/>
      <c r="X964" s="322"/>
      <c r="Y964" s="322"/>
      <c r="Z964" s="322"/>
      <c r="AA964" s="322"/>
      <c r="AB964" s="322"/>
      <c r="AC964" s="322"/>
    </row>
    <row r="965" spans="1:29" ht="12" customHeight="1" x14ac:dyDescent="0.25">
      <c r="A965" s="322"/>
      <c r="B965" s="322"/>
      <c r="C965" s="322"/>
      <c r="D965" s="322"/>
      <c r="E965" s="322"/>
      <c r="F965" s="322"/>
      <c r="G965" s="322"/>
      <c r="H965" s="322"/>
      <c r="I965" s="322"/>
      <c r="J965" s="322"/>
      <c r="K965" s="322"/>
      <c r="L965" s="322"/>
      <c r="M965" s="322"/>
      <c r="N965" s="322"/>
      <c r="O965" s="322"/>
      <c r="P965" s="322"/>
      <c r="Q965" s="322"/>
      <c r="R965" s="322"/>
      <c r="S965" s="322"/>
      <c r="T965" s="322"/>
      <c r="U965" s="322"/>
      <c r="V965" s="322"/>
      <c r="W965" s="322"/>
      <c r="X965" s="322"/>
      <c r="Y965" s="322"/>
      <c r="Z965" s="322"/>
      <c r="AA965" s="322"/>
      <c r="AB965" s="322"/>
      <c r="AC965" s="322"/>
    </row>
    <row r="966" spans="1:29" ht="12" customHeight="1" x14ac:dyDescent="0.25">
      <c r="A966" s="322"/>
      <c r="B966" s="322"/>
      <c r="C966" s="322"/>
      <c r="D966" s="322"/>
      <c r="E966" s="322"/>
      <c r="F966" s="322"/>
      <c r="G966" s="322"/>
      <c r="H966" s="322"/>
      <c r="I966" s="322"/>
      <c r="J966" s="322"/>
      <c r="K966" s="322"/>
      <c r="L966" s="322"/>
      <c r="M966" s="322"/>
      <c r="N966" s="322"/>
      <c r="O966" s="322"/>
      <c r="P966" s="322"/>
      <c r="Q966" s="322"/>
      <c r="R966" s="322"/>
      <c r="S966" s="322"/>
      <c r="T966" s="322"/>
      <c r="U966" s="322"/>
      <c r="V966" s="322"/>
      <c r="W966" s="322"/>
      <c r="X966" s="322"/>
      <c r="Y966" s="322"/>
      <c r="Z966" s="322"/>
      <c r="AA966" s="322"/>
      <c r="AB966" s="322"/>
      <c r="AC966" s="322"/>
    </row>
    <row r="967" spans="1:29" ht="12" customHeight="1" x14ac:dyDescent="0.25">
      <c r="A967" s="322"/>
      <c r="B967" s="322"/>
      <c r="C967" s="322"/>
      <c r="D967" s="322"/>
      <c r="E967" s="322"/>
      <c r="F967" s="322"/>
      <c r="G967" s="322"/>
      <c r="H967" s="322"/>
      <c r="I967" s="322"/>
      <c r="J967" s="322"/>
      <c r="K967" s="322"/>
      <c r="L967" s="322"/>
      <c r="M967" s="322"/>
      <c r="N967" s="322"/>
      <c r="O967" s="322"/>
      <c r="P967" s="322"/>
      <c r="Q967" s="322"/>
      <c r="R967" s="322"/>
      <c r="S967" s="322"/>
      <c r="T967" s="322"/>
      <c r="U967" s="322"/>
      <c r="V967" s="322"/>
      <c r="W967" s="322"/>
      <c r="X967" s="322"/>
      <c r="Y967" s="322"/>
      <c r="Z967" s="322"/>
      <c r="AA967" s="322"/>
      <c r="AB967" s="322"/>
      <c r="AC967" s="322"/>
    </row>
    <row r="968" spans="1:29" ht="12" customHeight="1" x14ac:dyDescent="0.25">
      <c r="A968" s="322"/>
      <c r="B968" s="322"/>
      <c r="C968" s="322"/>
      <c r="D968" s="322"/>
      <c r="E968" s="322"/>
      <c r="F968" s="322"/>
      <c r="G968" s="322"/>
      <c r="H968" s="322"/>
      <c r="I968" s="322"/>
      <c r="J968" s="322"/>
      <c r="K968" s="322"/>
      <c r="L968" s="322"/>
      <c r="M968" s="322"/>
      <c r="N968" s="322"/>
      <c r="O968" s="322"/>
      <c r="P968" s="322"/>
      <c r="Q968" s="322"/>
      <c r="R968" s="322"/>
      <c r="S968" s="322"/>
      <c r="T968" s="322"/>
      <c r="U968" s="322"/>
      <c r="V968" s="322"/>
      <c r="W968" s="322"/>
      <c r="X968" s="322"/>
      <c r="Y968" s="322"/>
      <c r="Z968" s="322"/>
      <c r="AA968" s="322"/>
      <c r="AB968" s="322"/>
      <c r="AC968" s="322"/>
    </row>
    <row r="969" spans="1:29" ht="12" customHeight="1" x14ac:dyDescent="0.25">
      <c r="A969" s="322"/>
      <c r="B969" s="322"/>
      <c r="C969" s="322"/>
      <c r="D969" s="322"/>
      <c r="E969" s="322"/>
      <c r="F969" s="322"/>
      <c r="G969" s="322"/>
      <c r="H969" s="322"/>
      <c r="I969" s="322"/>
      <c r="J969" s="322"/>
      <c r="K969" s="322"/>
      <c r="L969" s="322"/>
      <c r="M969" s="322"/>
      <c r="N969" s="322"/>
      <c r="O969" s="322"/>
      <c r="P969" s="322"/>
      <c r="Q969" s="322"/>
      <c r="R969" s="322"/>
      <c r="S969" s="322"/>
      <c r="T969" s="322"/>
      <c r="U969" s="322"/>
      <c r="V969" s="322"/>
      <c r="W969" s="322"/>
      <c r="X969" s="322"/>
      <c r="Y969" s="322"/>
      <c r="Z969" s="322"/>
      <c r="AA969" s="322"/>
      <c r="AB969" s="322"/>
      <c r="AC969" s="322"/>
    </row>
    <row r="970" spans="1:29" ht="12" customHeight="1" x14ac:dyDescent="0.25">
      <c r="A970" s="322"/>
      <c r="B970" s="322"/>
      <c r="C970" s="322"/>
      <c r="D970" s="322"/>
      <c r="E970" s="322"/>
      <c r="F970" s="322"/>
      <c r="G970" s="322"/>
      <c r="H970" s="322"/>
      <c r="I970" s="322"/>
      <c r="J970" s="322"/>
      <c r="K970" s="322"/>
      <c r="L970" s="322"/>
      <c r="M970" s="322"/>
      <c r="N970" s="322"/>
      <c r="O970" s="322"/>
      <c r="P970" s="322"/>
      <c r="Q970" s="322"/>
      <c r="R970" s="322"/>
      <c r="S970" s="322"/>
      <c r="T970" s="322"/>
      <c r="U970" s="322"/>
      <c r="V970" s="322"/>
      <c r="W970" s="322"/>
      <c r="X970" s="322"/>
      <c r="Y970" s="322"/>
      <c r="Z970" s="322"/>
      <c r="AA970" s="322"/>
      <c r="AB970" s="322"/>
      <c r="AC970" s="322"/>
    </row>
    <row r="971" spans="1:29" ht="12" customHeight="1" x14ac:dyDescent="0.25">
      <c r="A971" s="322"/>
      <c r="B971" s="322"/>
      <c r="C971" s="322"/>
      <c r="D971" s="322"/>
      <c r="E971" s="322"/>
      <c r="F971" s="322"/>
      <c r="G971" s="322"/>
      <c r="H971" s="322"/>
      <c r="I971" s="322"/>
      <c r="J971" s="322"/>
      <c r="K971" s="322"/>
      <c r="L971" s="322"/>
      <c r="M971" s="322"/>
      <c r="N971" s="322"/>
      <c r="O971" s="322"/>
      <c r="P971" s="322"/>
      <c r="Q971" s="322"/>
      <c r="R971" s="322"/>
      <c r="S971" s="322"/>
      <c r="T971" s="322"/>
      <c r="U971" s="322"/>
      <c r="V971" s="322"/>
      <c r="W971" s="322"/>
      <c r="X971" s="322"/>
      <c r="Y971" s="322"/>
      <c r="Z971" s="322"/>
      <c r="AA971" s="322"/>
      <c r="AB971" s="322"/>
      <c r="AC971" s="322"/>
    </row>
    <row r="972" spans="1:29" ht="12" customHeight="1" x14ac:dyDescent="0.25">
      <c r="A972" s="322"/>
      <c r="B972" s="322"/>
      <c r="C972" s="322"/>
      <c r="D972" s="322"/>
      <c r="E972" s="322"/>
      <c r="F972" s="322"/>
      <c r="G972" s="322"/>
      <c r="H972" s="322"/>
      <c r="I972" s="322"/>
      <c r="J972" s="322"/>
      <c r="K972" s="322"/>
      <c r="L972" s="322"/>
      <c r="M972" s="322"/>
      <c r="N972" s="322"/>
      <c r="O972" s="322"/>
      <c r="P972" s="322"/>
      <c r="Q972" s="322"/>
      <c r="R972" s="322"/>
      <c r="S972" s="322"/>
      <c r="T972" s="322"/>
      <c r="U972" s="322"/>
      <c r="V972" s="322"/>
      <c r="W972" s="322"/>
      <c r="X972" s="322"/>
      <c r="Y972" s="322"/>
      <c r="Z972" s="322"/>
      <c r="AA972" s="322"/>
      <c r="AB972" s="322"/>
      <c r="AC972" s="322"/>
    </row>
    <row r="973" spans="1:29" ht="12" customHeight="1" x14ac:dyDescent="0.25">
      <c r="A973" s="322"/>
      <c r="B973" s="322"/>
      <c r="C973" s="322"/>
      <c r="D973" s="322"/>
      <c r="E973" s="322"/>
      <c r="F973" s="322"/>
      <c r="G973" s="322"/>
      <c r="H973" s="322"/>
      <c r="I973" s="322"/>
      <c r="J973" s="322"/>
      <c r="K973" s="322"/>
      <c r="L973" s="322"/>
      <c r="M973" s="322"/>
      <c r="N973" s="322"/>
      <c r="O973" s="322"/>
      <c r="P973" s="322"/>
      <c r="Q973" s="322"/>
      <c r="R973" s="322"/>
      <c r="S973" s="322"/>
      <c r="T973" s="322"/>
      <c r="U973" s="322"/>
      <c r="V973" s="322"/>
      <c r="W973" s="322"/>
      <c r="X973" s="322"/>
      <c r="Y973" s="322"/>
      <c r="Z973" s="322"/>
      <c r="AA973" s="322"/>
      <c r="AB973" s="322"/>
      <c r="AC973" s="322"/>
    </row>
    <row r="974" spans="1:29" ht="12" customHeight="1" x14ac:dyDescent="0.25">
      <c r="A974" s="322"/>
      <c r="B974" s="322"/>
      <c r="C974" s="322"/>
      <c r="D974" s="322"/>
      <c r="E974" s="322"/>
      <c r="F974" s="322"/>
      <c r="G974" s="322"/>
      <c r="H974" s="322"/>
      <c r="I974" s="322"/>
      <c r="J974" s="322"/>
      <c r="K974" s="322"/>
      <c r="L974" s="322"/>
      <c r="M974" s="322"/>
      <c r="N974" s="322"/>
      <c r="O974" s="322"/>
      <c r="P974" s="322"/>
      <c r="Q974" s="322"/>
      <c r="R974" s="322"/>
      <c r="S974" s="322"/>
      <c r="T974" s="322"/>
      <c r="U974" s="322"/>
      <c r="V974" s="322"/>
      <c r="W974" s="322"/>
      <c r="X974" s="322"/>
      <c r="Y974" s="322"/>
      <c r="Z974" s="322"/>
      <c r="AA974" s="322"/>
      <c r="AB974" s="322"/>
      <c r="AC974" s="322"/>
    </row>
    <row r="975" spans="1:29" ht="12" customHeight="1" x14ac:dyDescent="0.25">
      <c r="A975" s="322"/>
      <c r="B975" s="322"/>
      <c r="C975" s="322"/>
      <c r="D975" s="322"/>
      <c r="E975" s="322"/>
      <c r="F975" s="322"/>
      <c r="G975" s="322"/>
      <c r="H975" s="322"/>
      <c r="I975" s="322"/>
      <c r="J975" s="322"/>
      <c r="K975" s="322"/>
      <c r="L975" s="322"/>
      <c r="M975" s="322"/>
      <c r="N975" s="322"/>
      <c r="O975" s="322"/>
      <c r="P975" s="322"/>
      <c r="Q975" s="322"/>
      <c r="R975" s="322"/>
      <c r="S975" s="322"/>
      <c r="T975" s="322"/>
      <c r="U975" s="322"/>
      <c r="V975" s="322"/>
      <c r="W975" s="322"/>
      <c r="X975" s="322"/>
      <c r="Y975" s="322"/>
      <c r="Z975" s="322"/>
      <c r="AA975" s="322"/>
      <c r="AB975" s="322"/>
      <c r="AC975" s="322"/>
    </row>
    <row r="976" spans="1:29" ht="12" customHeight="1" x14ac:dyDescent="0.25">
      <c r="A976" s="322"/>
      <c r="B976" s="322"/>
      <c r="C976" s="322"/>
      <c r="D976" s="322"/>
      <c r="E976" s="322"/>
      <c r="F976" s="322"/>
      <c r="G976" s="322"/>
      <c r="H976" s="322"/>
      <c r="I976" s="322"/>
      <c r="J976" s="322"/>
      <c r="K976" s="322"/>
      <c r="L976" s="322"/>
      <c r="M976" s="322"/>
      <c r="N976" s="322"/>
      <c r="O976" s="322"/>
      <c r="P976" s="322"/>
      <c r="Q976" s="322"/>
      <c r="R976" s="322"/>
      <c r="S976" s="322"/>
      <c r="T976" s="322"/>
      <c r="U976" s="322"/>
      <c r="V976" s="322"/>
      <c r="W976" s="322"/>
      <c r="X976" s="322"/>
      <c r="Y976" s="322"/>
      <c r="Z976" s="322"/>
      <c r="AA976" s="322"/>
      <c r="AB976" s="322"/>
      <c r="AC976" s="322"/>
    </row>
    <row r="977" spans="1:29" ht="12" customHeight="1" x14ac:dyDescent="0.25">
      <c r="A977" s="322"/>
      <c r="B977" s="322"/>
      <c r="C977" s="322"/>
      <c r="D977" s="322"/>
      <c r="E977" s="322"/>
      <c r="F977" s="322"/>
      <c r="G977" s="322"/>
      <c r="H977" s="322"/>
      <c r="I977" s="322"/>
      <c r="J977" s="322"/>
      <c r="K977" s="322"/>
      <c r="L977" s="322"/>
      <c r="M977" s="322"/>
      <c r="N977" s="322"/>
      <c r="O977" s="322"/>
      <c r="P977" s="322"/>
      <c r="Q977" s="322"/>
      <c r="R977" s="322"/>
      <c r="S977" s="322"/>
      <c r="T977" s="322"/>
      <c r="U977" s="322"/>
      <c r="V977" s="322"/>
      <c r="W977" s="322"/>
      <c r="X977" s="322"/>
      <c r="Y977" s="322"/>
      <c r="Z977" s="322"/>
      <c r="AA977" s="322"/>
      <c r="AB977" s="322"/>
      <c r="AC977" s="322"/>
    </row>
    <row r="978" spans="1:29" ht="12" customHeight="1" x14ac:dyDescent="0.25">
      <c r="A978" s="322"/>
      <c r="B978" s="322"/>
      <c r="C978" s="322"/>
      <c r="D978" s="322"/>
      <c r="E978" s="322"/>
      <c r="F978" s="322"/>
      <c r="G978" s="322"/>
      <c r="H978" s="322"/>
      <c r="I978" s="322"/>
      <c r="J978" s="322"/>
      <c r="K978" s="322"/>
      <c r="L978" s="322"/>
      <c r="M978" s="322"/>
      <c r="N978" s="322"/>
      <c r="O978" s="322"/>
      <c r="P978" s="322"/>
      <c r="Q978" s="322"/>
      <c r="R978" s="322"/>
      <c r="S978" s="322"/>
      <c r="T978" s="322"/>
      <c r="U978" s="322"/>
      <c r="V978" s="322"/>
      <c r="W978" s="322"/>
      <c r="X978" s="322"/>
      <c r="Y978" s="322"/>
      <c r="Z978" s="322"/>
      <c r="AA978" s="322"/>
      <c r="AB978" s="322"/>
      <c r="AC978" s="322"/>
    </row>
    <row r="979" spans="1:29" ht="12" customHeight="1" x14ac:dyDescent="0.25">
      <c r="A979" s="322"/>
      <c r="B979" s="322"/>
      <c r="C979" s="322"/>
      <c r="D979" s="322"/>
      <c r="E979" s="322"/>
      <c r="F979" s="322"/>
      <c r="G979" s="322"/>
      <c r="H979" s="322"/>
      <c r="I979" s="322"/>
      <c r="J979" s="322"/>
      <c r="K979" s="322"/>
      <c r="L979" s="322"/>
      <c r="M979" s="322"/>
      <c r="N979" s="322"/>
      <c r="O979" s="322"/>
      <c r="P979" s="322"/>
      <c r="Q979" s="322"/>
      <c r="R979" s="322"/>
      <c r="S979" s="322"/>
      <c r="T979" s="322"/>
      <c r="U979" s="322"/>
      <c r="V979" s="322"/>
      <c r="W979" s="322"/>
      <c r="X979" s="322"/>
      <c r="Y979" s="322"/>
      <c r="Z979" s="322"/>
      <c r="AA979" s="322"/>
      <c r="AB979" s="322"/>
      <c r="AC979" s="322"/>
    </row>
    <row r="980" spans="1:29" ht="12" customHeight="1" x14ac:dyDescent="0.25">
      <c r="A980" s="322"/>
      <c r="B980" s="322"/>
      <c r="C980" s="322"/>
      <c r="D980" s="322"/>
      <c r="E980" s="322"/>
      <c r="F980" s="322"/>
      <c r="G980" s="322"/>
      <c r="H980" s="322"/>
      <c r="I980" s="322"/>
      <c r="J980" s="322"/>
      <c r="K980" s="322"/>
      <c r="L980" s="322"/>
      <c r="M980" s="322"/>
      <c r="N980" s="322"/>
      <c r="O980" s="322"/>
      <c r="P980" s="322"/>
      <c r="Q980" s="322"/>
      <c r="R980" s="322"/>
      <c r="S980" s="322"/>
      <c r="T980" s="322"/>
      <c r="U980" s="322"/>
      <c r="V980" s="322"/>
      <c r="W980" s="322"/>
      <c r="X980" s="322"/>
      <c r="Y980" s="322"/>
      <c r="Z980" s="322"/>
      <c r="AA980" s="322"/>
      <c r="AB980" s="322"/>
      <c r="AC980" s="322"/>
    </row>
    <row r="981" spans="1:29" ht="12" customHeight="1" x14ac:dyDescent="0.25">
      <c r="A981" s="322"/>
      <c r="B981" s="322"/>
      <c r="C981" s="322"/>
      <c r="D981" s="322"/>
      <c r="E981" s="322"/>
      <c r="F981" s="322"/>
      <c r="G981" s="322"/>
      <c r="H981" s="322"/>
      <c r="I981" s="322"/>
      <c r="J981" s="322"/>
      <c r="K981" s="322"/>
      <c r="L981" s="322"/>
      <c r="M981" s="322"/>
      <c r="N981" s="322"/>
      <c r="O981" s="322"/>
      <c r="P981" s="322"/>
      <c r="Q981" s="322"/>
      <c r="R981" s="322"/>
      <c r="S981" s="322"/>
      <c r="T981" s="322"/>
      <c r="U981" s="322"/>
      <c r="V981" s="322"/>
      <c r="W981" s="322"/>
      <c r="X981" s="322"/>
      <c r="Y981" s="322"/>
      <c r="Z981" s="322"/>
      <c r="AA981" s="322"/>
      <c r="AB981" s="322"/>
      <c r="AC981" s="322"/>
    </row>
    <row r="982" spans="1:29" ht="12" customHeight="1" x14ac:dyDescent="0.25">
      <c r="A982" s="322"/>
      <c r="B982" s="322"/>
      <c r="C982" s="322"/>
      <c r="D982" s="322"/>
      <c r="E982" s="322"/>
      <c r="F982" s="322"/>
      <c r="G982" s="322"/>
      <c r="H982" s="322"/>
      <c r="I982" s="322"/>
      <c r="J982" s="322"/>
      <c r="K982" s="322"/>
      <c r="L982" s="322"/>
      <c r="M982" s="322"/>
      <c r="N982" s="322"/>
      <c r="O982" s="322"/>
      <c r="P982" s="322"/>
      <c r="Q982" s="322"/>
      <c r="R982" s="322"/>
      <c r="S982" s="322"/>
      <c r="T982" s="322"/>
      <c r="U982" s="322"/>
      <c r="V982" s="322"/>
      <c r="W982" s="322"/>
      <c r="X982" s="322"/>
      <c r="Y982" s="322"/>
      <c r="Z982" s="322"/>
      <c r="AA982" s="322"/>
      <c r="AB982" s="322"/>
      <c r="AC982" s="322"/>
    </row>
    <row r="983" spans="1:29" ht="12" customHeight="1" x14ac:dyDescent="0.25">
      <c r="A983" s="322"/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</row>
    <row r="984" spans="1:29" ht="12" customHeight="1" x14ac:dyDescent="0.25">
      <c r="A984" s="322"/>
      <c r="B984" s="322"/>
      <c r="C984" s="322"/>
      <c r="D984" s="322"/>
      <c r="E984" s="322"/>
      <c r="F984" s="322"/>
      <c r="G984" s="322"/>
      <c r="H984" s="322"/>
      <c r="I984" s="322"/>
      <c r="J984" s="322"/>
      <c r="K984" s="322"/>
      <c r="L984" s="322"/>
      <c r="M984" s="322"/>
      <c r="N984" s="322"/>
      <c r="O984" s="322"/>
      <c r="P984" s="322"/>
      <c r="Q984" s="322"/>
      <c r="R984" s="322"/>
      <c r="S984" s="322"/>
      <c r="T984" s="322"/>
      <c r="U984" s="322"/>
      <c r="V984" s="322"/>
      <c r="W984" s="322"/>
      <c r="X984" s="322"/>
      <c r="Y984" s="322"/>
      <c r="Z984" s="322"/>
      <c r="AA984" s="322"/>
      <c r="AB984" s="322"/>
      <c r="AC984" s="322"/>
    </row>
    <row r="985" spans="1:29" ht="12" customHeight="1" x14ac:dyDescent="0.25">
      <c r="A985" s="322"/>
      <c r="B985" s="322"/>
      <c r="C985" s="322"/>
      <c r="D985" s="322"/>
      <c r="E985" s="322"/>
      <c r="F985" s="322"/>
      <c r="G985" s="322"/>
      <c r="H985" s="322"/>
      <c r="I985" s="322"/>
      <c r="J985" s="322"/>
      <c r="K985" s="322"/>
      <c r="L985" s="322"/>
      <c r="M985" s="322"/>
      <c r="N985" s="322"/>
      <c r="O985" s="322"/>
      <c r="P985" s="322"/>
      <c r="Q985" s="322"/>
      <c r="R985" s="322"/>
      <c r="S985" s="322"/>
      <c r="T985" s="322"/>
      <c r="U985" s="322"/>
      <c r="V985" s="322"/>
      <c r="W985" s="322"/>
      <c r="X985" s="322"/>
      <c r="Y985" s="322"/>
      <c r="Z985" s="322"/>
      <c r="AA985" s="322"/>
      <c r="AB985" s="322"/>
      <c r="AC985" s="322"/>
    </row>
    <row r="986" spans="1:29" ht="12" customHeight="1" x14ac:dyDescent="0.25">
      <c r="A986" s="322"/>
      <c r="B986" s="322"/>
      <c r="C986" s="322"/>
      <c r="D986" s="322"/>
      <c r="E986" s="322"/>
      <c r="F986" s="322"/>
      <c r="G986" s="322"/>
      <c r="H986" s="322"/>
      <c r="I986" s="322"/>
      <c r="J986" s="322"/>
      <c r="K986" s="322"/>
      <c r="L986" s="322"/>
      <c r="M986" s="322"/>
      <c r="N986" s="322"/>
      <c r="O986" s="322"/>
      <c r="P986" s="322"/>
      <c r="Q986" s="322"/>
      <c r="R986" s="322"/>
      <c r="S986" s="322"/>
      <c r="T986" s="322"/>
      <c r="U986" s="322"/>
      <c r="V986" s="322"/>
      <c r="W986" s="322"/>
      <c r="X986" s="322"/>
      <c r="Y986" s="322"/>
      <c r="Z986" s="322"/>
      <c r="AA986" s="322"/>
      <c r="AB986" s="322"/>
      <c r="AC986" s="322"/>
    </row>
    <row r="987" spans="1:29" ht="12" customHeight="1" x14ac:dyDescent="0.25">
      <c r="A987" s="322"/>
      <c r="B987" s="322"/>
      <c r="C987" s="322"/>
      <c r="D987" s="322"/>
      <c r="E987" s="322"/>
      <c r="F987" s="322"/>
      <c r="G987" s="322"/>
      <c r="H987" s="322"/>
      <c r="I987" s="322"/>
      <c r="J987" s="322"/>
      <c r="K987" s="322"/>
      <c r="L987" s="322"/>
      <c r="M987" s="322"/>
      <c r="N987" s="322"/>
      <c r="O987" s="322"/>
      <c r="P987" s="322"/>
      <c r="Q987" s="322"/>
      <c r="R987" s="322"/>
      <c r="S987" s="322"/>
      <c r="T987" s="322"/>
      <c r="U987" s="322"/>
      <c r="V987" s="322"/>
      <c r="W987" s="322"/>
      <c r="X987" s="322"/>
      <c r="Y987" s="322"/>
      <c r="Z987" s="322"/>
      <c r="AA987" s="322"/>
      <c r="AB987" s="322"/>
      <c r="AC987" s="322"/>
    </row>
    <row r="988" spans="1:29" ht="12" customHeight="1" x14ac:dyDescent="0.25">
      <c r="A988" s="322"/>
      <c r="B988" s="322"/>
      <c r="C988" s="322"/>
      <c r="D988" s="322"/>
      <c r="E988" s="322"/>
      <c r="F988" s="322"/>
      <c r="G988" s="322"/>
      <c r="H988" s="322"/>
      <c r="I988" s="322"/>
      <c r="J988" s="322"/>
      <c r="K988" s="322"/>
      <c r="L988" s="322"/>
      <c r="M988" s="322"/>
      <c r="N988" s="322"/>
      <c r="O988" s="322"/>
      <c r="P988" s="322"/>
      <c r="Q988" s="322"/>
      <c r="R988" s="322"/>
      <c r="S988" s="322"/>
      <c r="T988" s="322"/>
      <c r="U988" s="322"/>
      <c r="V988" s="322"/>
      <c r="W988" s="322"/>
      <c r="X988" s="322"/>
      <c r="Y988" s="322"/>
      <c r="Z988" s="322"/>
      <c r="AA988" s="322"/>
      <c r="AB988" s="322"/>
      <c r="AC988" s="322"/>
    </row>
    <row r="989" spans="1:29" ht="12" customHeight="1" x14ac:dyDescent="0.25">
      <c r="A989" s="322"/>
      <c r="B989" s="322"/>
      <c r="C989" s="322"/>
      <c r="D989" s="322"/>
      <c r="E989" s="322"/>
      <c r="F989" s="322"/>
      <c r="G989" s="322"/>
      <c r="H989" s="322"/>
      <c r="I989" s="322"/>
      <c r="J989" s="322"/>
      <c r="K989" s="322"/>
      <c r="L989" s="322"/>
      <c r="M989" s="322"/>
      <c r="N989" s="322"/>
      <c r="O989" s="322"/>
      <c r="P989" s="322"/>
      <c r="Q989" s="322"/>
      <c r="R989" s="322"/>
      <c r="S989" s="322"/>
      <c r="T989" s="322"/>
      <c r="U989" s="322"/>
      <c r="V989" s="322"/>
      <c r="W989" s="322"/>
      <c r="X989" s="322"/>
      <c r="Y989" s="322"/>
      <c r="Z989" s="322"/>
      <c r="AA989" s="322"/>
      <c r="AB989" s="322"/>
      <c r="AC989" s="322"/>
    </row>
    <row r="990" spans="1:29" ht="12" customHeight="1" x14ac:dyDescent="0.25">
      <c r="A990" s="322"/>
      <c r="B990" s="322"/>
      <c r="C990" s="322"/>
      <c r="D990" s="322"/>
      <c r="E990" s="322"/>
      <c r="F990" s="322"/>
      <c r="G990" s="322"/>
      <c r="H990" s="322"/>
      <c r="I990" s="322"/>
      <c r="J990" s="322"/>
      <c r="K990" s="322"/>
      <c r="L990" s="322"/>
      <c r="M990" s="322"/>
      <c r="N990" s="322"/>
      <c r="O990" s="322"/>
      <c r="P990" s="322"/>
      <c r="Q990" s="322"/>
      <c r="R990" s="322"/>
      <c r="S990" s="322"/>
      <c r="T990" s="322"/>
      <c r="U990" s="322"/>
      <c r="V990" s="322"/>
      <c r="W990" s="322"/>
      <c r="X990" s="322"/>
      <c r="Y990" s="322"/>
      <c r="Z990" s="322"/>
      <c r="AA990" s="322"/>
      <c r="AB990" s="322"/>
      <c r="AC990" s="322"/>
    </row>
    <row r="991" spans="1:29" ht="12" customHeight="1" x14ac:dyDescent="0.25">
      <c r="A991" s="322"/>
      <c r="B991" s="322"/>
      <c r="C991" s="322"/>
      <c r="D991" s="322"/>
      <c r="E991" s="322"/>
      <c r="F991" s="322"/>
      <c r="G991" s="322"/>
      <c r="H991" s="322"/>
      <c r="I991" s="322"/>
      <c r="J991" s="322"/>
      <c r="K991" s="322"/>
      <c r="L991" s="322"/>
      <c r="M991" s="322"/>
      <c r="N991" s="322"/>
      <c r="O991" s="322"/>
      <c r="P991" s="322"/>
      <c r="Q991" s="322"/>
      <c r="R991" s="322"/>
      <c r="S991" s="322"/>
      <c r="T991" s="322"/>
      <c r="U991" s="322"/>
      <c r="V991" s="322"/>
      <c r="W991" s="322"/>
      <c r="X991" s="322"/>
      <c r="Y991" s="322"/>
      <c r="Z991" s="322"/>
      <c r="AA991" s="322"/>
      <c r="AB991" s="322"/>
      <c r="AC991" s="322"/>
    </row>
    <row r="992" spans="1:29" ht="12" customHeight="1" x14ac:dyDescent="0.25">
      <c r="A992" s="322"/>
      <c r="B992" s="322"/>
      <c r="C992" s="322"/>
      <c r="D992" s="322"/>
      <c r="E992" s="322"/>
      <c r="F992" s="322"/>
      <c r="G992" s="322"/>
      <c r="H992" s="322"/>
      <c r="I992" s="322"/>
      <c r="J992" s="322"/>
      <c r="K992" s="322"/>
      <c r="L992" s="322"/>
      <c r="M992" s="322"/>
      <c r="N992" s="322"/>
      <c r="O992" s="322"/>
      <c r="P992" s="322"/>
      <c r="Q992" s="322"/>
      <c r="R992" s="322"/>
      <c r="S992" s="322"/>
      <c r="T992" s="322"/>
      <c r="U992" s="322"/>
      <c r="V992" s="322"/>
      <c r="W992" s="322"/>
      <c r="X992" s="322"/>
      <c r="Y992" s="322"/>
      <c r="Z992" s="322"/>
      <c r="AA992" s="322"/>
      <c r="AB992" s="322"/>
      <c r="AC992" s="322"/>
    </row>
    <row r="993" spans="1:29" ht="12" customHeight="1" x14ac:dyDescent="0.25">
      <c r="A993" s="322"/>
      <c r="B993" s="322"/>
      <c r="C993" s="322"/>
      <c r="D993" s="322"/>
      <c r="E993" s="322"/>
      <c r="F993" s="322"/>
      <c r="G993" s="322"/>
      <c r="H993" s="322"/>
      <c r="I993" s="322"/>
      <c r="J993" s="322"/>
      <c r="K993" s="322"/>
      <c r="L993" s="322"/>
      <c r="M993" s="322"/>
      <c r="N993" s="322"/>
      <c r="O993" s="322"/>
      <c r="P993" s="322"/>
      <c r="Q993" s="322"/>
      <c r="R993" s="322"/>
      <c r="S993" s="322"/>
      <c r="T993" s="322"/>
      <c r="U993" s="322"/>
      <c r="V993" s="322"/>
      <c r="W993" s="322"/>
      <c r="X993" s="322"/>
      <c r="Y993" s="322"/>
      <c r="Z993" s="322"/>
      <c r="AA993" s="322"/>
      <c r="AB993" s="322"/>
      <c r="AC993" s="322"/>
    </row>
    <row r="994" spans="1:29" ht="12" customHeight="1" x14ac:dyDescent="0.25">
      <c r="A994" s="322"/>
      <c r="B994" s="322"/>
      <c r="C994" s="322"/>
      <c r="D994" s="322"/>
      <c r="E994" s="322"/>
      <c r="F994" s="322"/>
      <c r="G994" s="322"/>
      <c r="H994" s="322"/>
      <c r="I994" s="322"/>
      <c r="J994" s="322"/>
      <c r="K994" s="322"/>
      <c r="L994" s="322"/>
      <c r="M994" s="322"/>
      <c r="N994" s="322"/>
      <c r="O994" s="322"/>
      <c r="P994" s="322"/>
      <c r="Q994" s="322"/>
      <c r="R994" s="322"/>
      <c r="S994" s="322"/>
      <c r="T994" s="322"/>
      <c r="U994" s="322"/>
      <c r="V994" s="322"/>
      <c r="W994" s="322"/>
      <c r="X994" s="322"/>
      <c r="Y994" s="322"/>
      <c r="Z994" s="322"/>
      <c r="AA994" s="322"/>
      <c r="AB994" s="322"/>
      <c r="AC994" s="322"/>
    </row>
    <row r="995" spans="1:29" ht="12" customHeight="1" x14ac:dyDescent="0.25">
      <c r="A995" s="322"/>
      <c r="B995" s="322"/>
      <c r="C995" s="322"/>
      <c r="D995" s="322"/>
      <c r="E995" s="322"/>
      <c r="F995" s="322"/>
      <c r="G995" s="322"/>
      <c r="H995" s="322"/>
      <c r="I995" s="322"/>
      <c r="J995" s="322"/>
      <c r="K995" s="322"/>
      <c r="L995" s="322"/>
      <c r="M995" s="322"/>
      <c r="N995" s="322"/>
      <c r="O995" s="322"/>
      <c r="P995" s="322"/>
      <c r="Q995" s="322"/>
      <c r="R995" s="322"/>
      <c r="S995" s="322"/>
      <c r="T995" s="322"/>
      <c r="U995" s="322"/>
      <c r="V995" s="322"/>
      <c r="W995" s="322"/>
      <c r="X995" s="322"/>
      <c r="Y995" s="322"/>
      <c r="Z995" s="322"/>
      <c r="AA995" s="322"/>
      <c r="AB995" s="322"/>
      <c r="AC995" s="322"/>
    </row>
    <row r="996" spans="1:29" ht="12" customHeight="1" x14ac:dyDescent="0.25">
      <c r="A996" s="322"/>
      <c r="B996" s="322"/>
      <c r="C996" s="322"/>
      <c r="D996" s="322"/>
      <c r="E996" s="322"/>
      <c r="F996" s="322"/>
      <c r="G996" s="322"/>
      <c r="H996" s="322"/>
      <c r="I996" s="322"/>
      <c r="J996" s="322"/>
      <c r="K996" s="322"/>
      <c r="L996" s="322"/>
      <c r="M996" s="322"/>
      <c r="N996" s="322"/>
      <c r="O996" s="322"/>
      <c r="P996" s="322"/>
      <c r="Q996" s="322"/>
      <c r="R996" s="322"/>
      <c r="S996" s="322"/>
      <c r="T996" s="322"/>
      <c r="U996" s="322"/>
      <c r="V996" s="322"/>
      <c r="W996" s="322"/>
      <c r="X996" s="322"/>
      <c r="Y996" s="322"/>
      <c r="Z996" s="322"/>
      <c r="AA996" s="322"/>
      <c r="AB996" s="322"/>
      <c r="AC996" s="322"/>
    </row>
    <row r="997" spans="1:29" ht="12" customHeight="1" x14ac:dyDescent="0.25">
      <c r="A997" s="322"/>
      <c r="B997" s="322"/>
      <c r="C997" s="322"/>
      <c r="D997" s="322"/>
      <c r="E997" s="322"/>
      <c r="F997" s="322"/>
      <c r="G997" s="322"/>
      <c r="H997" s="322"/>
      <c r="I997" s="322"/>
      <c r="J997" s="322"/>
      <c r="K997" s="322"/>
      <c r="L997" s="322"/>
      <c r="M997" s="322"/>
      <c r="N997" s="322"/>
      <c r="O997" s="322"/>
      <c r="P997" s="322"/>
      <c r="Q997" s="322"/>
      <c r="R997" s="322"/>
      <c r="S997" s="322"/>
      <c r="T997" s="322"/>
      <c r="U997" s="322"/>
      <c r="V997" s="322"/>
      <c r="W997" s="322"/>
      <c r="X997" s="322"/>
      <c r="Y997" s="322"/>
      <c r="Z997" s="322"/>
      <c r="AA997" s="322"/>
      <c r="AB997" s="322"/>
      <c r="AC997" s="322"/>
    </row>
    <row r="998" spans="1:29" ht="12" customHeight="1" x14ac:dyDescent="0.25">
      <c r="A998" s="322"/>
      <c r="B998" s="322"/>
      <c r="C998" s="322"/>
      <c r="D998" s="322"/>
      <c r="E998" s="322"/>
      <c r="F998" s="322"/>
      <c r="G998" s="322"/>
      <c r="H998" s="322"/>
      <c r="I998" s="322"/>
      <c r="J998" s="322"/>
      <c r="K998" s="322"/>
      <c r="L998" s="322"/>
      <c r="M998" s="322"/>
      <c r="N998" s="322"/>
      <c r="O998" s="322"/>
      <c r="P998" s="322"/>
      <c r="Q998" s="322"/>
      <c r="R998" s="322"/>
      <c r="S998" s="322"/>
      <c r="T998" s="322"/>
      <c r="U998" s="322"/>
      <c r="V998" s="322"/>
      <c r="W998" s="322"/>
      <c r="X998" s="322"/>
      <c r="Y998" s="322"/>
      <c r="Z998" s="322"/>
      <c r="AA998" s="322"/>
      <c r="AB998" s="322"/>
      <c r="AC998" s="322"/>
    </row>
    <row r="999" spans="1:29" ht="12" customHeight="1" x14ac:dyDescent="0.25">
      <c r="A999" s="322"/>
      <c r="B999" s="322"/>
      <c r="C999" s="322"/>
      <c r="D999" s="322"/>
      <c r="E999" s="322"/>
      <c r="F999" s="322"/>
      <c r="G999" s="322"/>
      <c r="H999" s="322"/>
      <c r="I999" s="322"/>
      <c r="J999" s="322"/>
      <c r="K999" s="322"/>
      <c r="L999" s="322"/>
      <c r="M999" s="322"/>
      <c r="N999" s="322"/>
      <c r="O999" s="322"/>
      <c r="P999" s="322"/>
      <c r="Q999" s="322"/>
      <c r="R999" s="322"/>
      <c r="S999" s="322"/>
      <c r="T999" s="322"/>
      <c r="U999" s="322"/>
      <c r="V999" s="322"/>
      <c r="W999" s="322"/>
      <c r="X999" s="322"/>
      <c r="Y999" s="322"/>
      <c r="Z999" s="322"/>
      <c r="AA999" s="322"/>
      <c r="AB999" s="322"/>
      <c r="AC999" s="322"/>
    </row>
    <row r="1000" spans="1:29" ht="12" customHeight="1" x14ac:dyDescent="0.25">
      <c r="A1000" s="322"/>
      <c r="B1000" s="322"/>
      <c r="C1000" s="322"/>
      <c r="D1000" s="322"/>
      <c r="E1000" s="322"/>
      <c r="F1000" s="322"/>
      <c r="G1000" s="322"/>
      <c r="H1000" s="322"/>
      <c r="I1000" s="322"/>
      <c r="J1000" s="322"/>
      <c r="K1000" s="322"/>
      <c r="L1000" s="322"/>
      <c r="M1000" s="322"/>
      <c r="N1000" s="322"/>
      <c r="O1000" s="322"/>
      <c r="P1000" s="322"/>
      <c r="Q1000" s="322"/>
      <c r="R1000" s="322"/>
      <c r="S1000" s="322"/>
      <c r="T1000" s="322"/>
      <c r="U1000" s="322"/>
      <c r="V1000" s="322"/>
      <c r="W1000" s="322"/>
      <c r="X1000" s="322"/>
      <c r="Y1000" s="322"/>
      <c r="Z1000" s="322"/>
      <c r="AA1000" s="322"/>
      <c r="AB1000" s="322"/>
      <c r="AC1000" s="322"/>
    </row>
  </sheetData>
  <mergeCells count="3">
    <mergeCell ref="B4:I4"/>
    <mergeCell ref="K4:R4"/>
    <mergeCell ref="K24:L2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6B76-825B-45A1-81ED-01D6297E925E}">
  <sheetPr>
    <tabColor rgb="FF0070C0"/>
  </sheetPr>
  <dimension ref="A1:AT1003"/>
  <sheetViews>
    <sheetView zoomScale="105" zoomScaleNormal="105" workbookViewId="0">
      <selection activeCell="E27" sqref="E27"/>
    </sheetView>
  </sheetViews>
  <sheetFormatPr baseColWidth="10" defaultColWidth="14" defaultRowHeight="15" x14ac:dyDescent="0.25"/>
  <cols>
    <col min="1" max="8" width="11.140625" customWidth="1"/>
    <col min="9" max="9" width="17.85546875" bestFit="1" customWidth="1"/>
    <col min="10" max="40" width="11.140625" customWidth="1"/>
    <col min="41" max="16384" width="14" style="1"/>
  </cols>
  <sheetData>
    <row r="1" spans="1:46" ht="12" customHeight="1" x14ac:dyDescent="0.25"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</row>
    <row r="2" spans="1:46" ht="12" customHeight="1" x14ac:dyDescent="0.25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09"/>
      <c r="AM2" s="209"/>
      <c r="AN2" s="209"/>
    </row>
    <row r="3" spans="1:46" ht="12" customHeight="1" thickBot="1" x14ac:dyDescent="0.3">
      <c r="A3" s="209"/>
      <c r="B3" s="209"/>
      <c r="C3" s="209"/>
      <c r="D3" s="209"/>
      <c r="E3" s="209"/>
      <c r="F3" s="246"/>
      <c r="G3" s="287" t="s">
        <v>182</v>
      </c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  <c r="AJ3" s="209"/>
      <c r="AK3" s="209"/>
      <c r="AL3" s="209"/>
      <c r="AM3" s="209"/>
      <c r="AN3" s="209"/>
    </row>
    <row r="4" spans="1:46" ht="12" customHeight="1" x14ac:dyDescent="0.25">
      <c r="A4" s="209"/>
      <c r="B4" s="288"/>
      <c r="C4" s="289">
        <v>2010</v>
      </c>
      <c r="D4" s="289">
        <v>2015</v>
      </c>
      <c r="E4" s="290">
        <v>2020</v>
      </c>
      <c r="F4" s="246"/>
      <c r="G4" s="246">
        <v>2020</v>
      </c>
      <c r="H4" s="291"/>
      <c r="I4" s="292"/>
      <c r="J4" s="293">
        <v>2025</v>
      </c>
      <c r="K4" s="293">
        <f>J4+5</f>
        <v>2030</v>
      </c>
      <c r="L4" s="250">
        <f>K4+5</f>
        <v>2035</v>
      </c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  <c r="AJ4" s="209"/>
      <c r="AK4" s="209"/>
      <c r="AL4" s="209"/>
      <c r="AM4" s="209"/>
      <c r="AN4" s="209"/>
      <c r="AS4" s="209">
        <v>2010</v>
      </c>
      <c r="AT4" s="209">
        <v>2020</v>
      </c>
    </row>
    <row r="5" spans="1:46" ht="12" customHeight="1" x14ac:dyDescent="0.25">
      <c r="A5" s="209"/>
      <c r="B5" s="294" t="s">
        <v>168</v>
      </c>
      <c r="C5" s="295">
        <f>'Modelo Logito 2010'!$D$42</f>
        <v>1.403861929772158</v>
      </c>
      <c r="D5" s="295">
        <f>'Modelo Logito 2015'!$D$42</f>
        <v>1.3281583420584802</v>
      </c>
      <c r="E5" s="296">
        <f>G5</f>
        <v>1.4653808270669739</v>
      </c>
      <c r="F5" s="297">
        <f>'Modelo Logito 2020'!D42</f>
        <v>1.6641222093702839</v>
      </c>
      <c r="G5" s="298">
        <f>AVERAGE(C5:D5,F5)</f>
        <v>1.4653808270669739</v>
      </c>
      <c r="H5" s="209"/>
      <c r="I5" s="299" t="s">
        <v>183</v>
      </c>
      <c r="J5" s="300">
        <f>0.0062*(J4)-10.997</f>
        <v>1.5579999999999998</v>
      </c>
      <c r="K5" s="300">
        <f t="shared" ref="K5:L5" si="0">0.0062*(K4)-10.997</f>
        <v>1.5890000000000004</v>
      </c>
      <c r="L5" s="300">
        <f t="shared" si="0"/>
        <v>1.6199999999999992</v>
      </c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S5" s="209">
        <v>1.403861929772158</v>
      </c>
      <c r="AT5" s="209">
        <v>1.4653808270669739</v>
      </c>
    </row>
    <row r="6" spans="1:46" ht="12" customHeight="1" thickBot="1" x14ac:dyDescent="0.3">
      <c r="A6" s="209"/>
      <c r="B6" s="301" t="s">
        <v>169</v>
      </c>
      <c r="C6" s="302">
        <f>'Modelo Logito 2010'!$D$43</f>
        <v>-0.69095908827973507</v>
      </c>
      <c r="D6" s="302">
        <f>'Modelo Logito 2015'!$D$43</f>
        <v>-0.74350853280103502</v>
      </c>
      <c r="E6" s="303">
        <f>'Modelo Logito 2020'!D43</f>
        <v>-0.49304759222231942</v>
      </c>
      <c r="F6" s="246"/>
      <c r="G6" s="246"/>
      <c r="H6" s="209"/>
      <c r="I6" s="304" t="s">
        <v>169</v>
      </c>
      <c r="J6" s="305">
        <f>E6</f>
        <v>-0.49304759222231942</v>
      </c>
      <c r="K6" s="305">
        <f>AVERAGE(C6:D6)</f>
        <v>-0.71723381054038504</v>
      </c>
      <c r="L6" s="265">
        <f>C6</f>
        <v>-0.69095908827973507</v>
      </c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</row>
    <row r="7" spans="1:46" ht="12" customHeight="1" x14ac:dyDescent="0.25">
      <c r="A7" s="209"/>
      <c r="B7" s="209"/>
      <c r="C7" s="209"/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</row>
    <row r="8" spans="1:46" ht="12" customHeight="1" x14ac:dyDescent="0.25">
      <c r="A8" s="209"/>
      <c r="B8" s="209"/>
      <c r="C8" s="209"/>
      <c r="D8" s="209"/>
      <c r="E8" s="209"/>
      <c r="F8" s="209"/>
      <c r="G8" s="209"/>
      <c r="H8" s="20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</row>
    <row r="9" spans="1:46" ht="12" customHeight="1" x14ac:dyDescent="0.25">
      <c r="A9" s="209"/>
      <c r="B9" s="209"/>
      <c r="C9" s="209"/>
      <c r="D9" s="209"/>
      <c r="E9" s="209"/>
      <c r="F9" s="209"/>
      <c r="G9" s="209"/>
      <c r="H9" s="209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</row>
    <row r="10" spans="1:46" ht="12" customHeight="1" x14ac:dyDescent="0.25">
      <c r="A10" s="209"/>
      <c r="B10" s="209"/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</row>
    <row r="11" spans="1:46" ht="12" customHeight="1" x14ac:dyDescent="0.25">
      <c r="A11" s="209"/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</row>
    <row r="12" spans="1:46" ht="12" customHeight="1" x14ac:dyDescent="0.25">
      <c r="A12" s="209"/>
      <c r="B12" s="209"/>
      <c r="C12" s="209"/>
      <c r="D12" s="209"/>
      <c r="E12" s="209"/>
      <c r="F12" s="209"/>
      <c r="G12" s="209"/>
      <c r="H12" s="209"/>
      <c r="I12" s="1"/>
      <c r="J12" s="1"/>
      <c r="K12" s="1"/>
      <c r="L12" s="1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</row>
    <row r="13" spans="1:46" ht="12" customHeight="1" x14ac:dyDescent="0.25">
      <c r="A13" s="209"/>
      <c r="B13" s="209"/>
      <c r="C13" s="209"/>
      <c r="D13" s="209"/>
      <c r="E13" s="209"/>
      <c r="F13" s="209"/>
      <c r="G13" s="209"/>
      <c r="H13" s="209"/>
      <c r="I13" s="1"/>
      <c r="J13" s="1"/>
      <c r="K13" s="1"/>
      <c r="L13" s="1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</row>
    <row r="14" spans="1:46" ht="12" customHeight="1" x14ac:dyDescent="0.25">
      <c r="A14" s="209"/>
      <c r="B14" s="209"/>
      <c r="C14" s="209"/>
      <c r="D14" s="209"/>
      <c r="E14" s="209"/>
      <c r="F14" s="209"/>
      <c r="G14" s="209"/>
      <c r="H14" s="209"/>
      <c r="I14" s="1"/>
      <c r="J14" s="1"/>
      <c r="K14" s="1"/>
      <c r="L14" s="1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</row>
    <row r="15" spans="1:46" ht="25.9" customHeight="1" x14ac:dyDescent="0.25">
      <c r="A15" s="209"/>
      <c r="B15" s="209"/>
      <c r="C15" s="209"/>
      <c r="D15" s="209"/>
      <c r="E15" s="209"/>
      <c r="F15" s="209"/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</row>
    <row r="16" spans="1:46" ht="12" customHeight="1" x14ac:dyDescent="0.25">
      <c r="A16" s="209"/>
      <c r="B16" s="209"/>
      <c r="C16" s="209"/>
      <c r="D16" s="209"/>
      <c r="E16" s="209"/>
      <c r="F16" s="209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</row>
    <row r="17" spans="1:40" ht="12" customHeight="1" x14ac:dyDescent="0.25">
      <c r="A17" s="209"/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</row>
    <row r="18" spans="1:40" ht="12" customHeight="1" x14ac:dyDescent="0.25">
      <c r="A18" s="209"/>
      <c r="B18" s="209"/>
      <c r="C18" s="209"/>
      <c r="D18" s="209"/>
      <c r="E18" s="209"/>
      <c r="F18" s="209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</row>
    <row r="19" spans="1:40" ht="12" customHeight="1" x14ac:dyDescent="0.25">
      <c r="A19" s="209"/>
      <c r="B19" s="209"/>
      <c r="C19" s="209"/>
      <c r="D19" s="209"/>
      <c r="E19" s="209"/>
      <c r="F19" s="209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</row>
    <row r="20" spans="1:40" ht="12" customHeight="1" x14ac:dyDescent="0.25">
      <c r="A20" s="209"/>
      <c r="B20" s="209"/>
      <c r="C20" s="209"/>
      <c r="D20" s="209"/>
      <c r="E20" s="209"/>
      <c r="F20" s="209"/>
      <c r="G20" s="209"/>
      <c r="H20" s="209"/>
      <c r="I20" s="209"/>
      <c r="J20" s="209"/>
      <c r="K20" s="209"/>
      <c r="L20" s="209"/>
      <c r="M20" s="209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</row>
    <row r="21" spans="1:40" ht="12" customHeight="1" x14ac:dyDescent="0.25">
      <c r="A21" s="209"/>
      <c r="B21" s="209"/>
      <c r="C21" s="209"/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</row>
    <row r="22" spans="1:40" ht="12" customHeight="1" x14ac:dyDescent="0.25">
      <c r="A22" s="209"/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</row>
    <row r="23" spans="1:40" ht="12" customHeight="1" thickBot="1" x14ac:dyDescent="0.3">
      <c r="A23" s="209"/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</row>
    <row r="24" spans="1:40" ht="12" customHeight="1" x14ac:dyDescent="0.25">
      <c r="A24" s="209"/>
      <c r="B24" s="209"/>
      <c r="C24" s="209"/>
      <c r="D24" s="209"/>
      <c r="E24" s="209"/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  <c r="S24" s="209"/>
      <c r="T24" s="209"/>
      <c r="U24" s="209"/>
      <c r="V24" s="209"/>
      <c r="W24" s="209"/>
      <c r="X24" s="209"/>
      <c r="Y24" s="306"/>
      <c r="Z24" s="293">
        <v>2015</v>
      </c>
      <c r="AA24" s="250">
        <f>Z24+5</f>
        <v>2020</v>
      </c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</row>
    <row r="25" spans="1:40" ht="12" customHeight="1" thickBot="1" x14ac:dyDescent="0.3">
      <c r="A25" s="209"/>
      <c r="B25" s="209"/>
      <c r="C25" s="209"/>
      <c r="D25" s="209"/>
      <c r="E25" s="209"/>
      <c r="F25" s="209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307" t="s">
        <v>153</v>
      </c>
      <c r="Z25" s="308">
        <f>'Pob 0 a 4 mitad de año 2015'!I12</f>
        <v>0.11257302922415997</v>
      </c>
      <c r="AA25" s="309">
        <f>'Pob 0 a 4 mitad de año 2020'!I12</f>
        <v>0.11732688079720043</v>
      </c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</row>
    <row r="26" spans="1:40" ht="12" customHeight="1" x14ac:dyDescent="0.25">
      <c r="A26" s="209"/>
      <c r="B26" s="209"/>
      <c r="C26" s="209"/>
      <c r="D26" s="209"/>
      <c r="E26" s="209"/>
      <c r="F26" s="209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</row>
    <row r="27" spans="1:40" ht="12" customHeight="1" thickBot="1" x14ac:dyDescent="0.3">
      <c r="A27" s="209"/>
      <c r="B27" s="209"/>
      <c r="C27" s="209"/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</row>
    <row r="28" spans="1:40" ht="12" customHeight="1" x14ac:dyDescent="0.25">
      <c r="A28" s="209"/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306"/>
      <c r="Z28" s="293">
        <v>2025</v>
      </c>
      <c r="AA28" s="293">
        <f>Z28+5</f>
        <v>2030</v>
      </c>
      <c r="AB28" s="250">
        <f>AA28+5</f>
        <v>2035</v>
      </c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</row>
    <row r="29" spans="1:40" ht="12" customHeight="1" x14ac:dyDescent="0.25">
      <c r="A29" s="209"/>
      <c r="B29" s="209"/>
      <c r="C29" s="209"/>
      <c r="D29" s="209"/>
      <c r="E29" s="209"/>
      <c r="F29" s="209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209"/>
      <c r="S29" s="209"/>
      <c r="T29" s="209"/>
      <c r="U29" s="209"/>
      <c r="V29" s="209"/>
      <c r="W29" s="209"/>
      <c r="X29" s="1"/>
      <c r="Y29" s="310" t="s">
        <v>153</v>
      </c>
      <c r="Z29" s="311">
        <f>AVERAGE($Z$25:$AA$25)</f>
        <v>0.1149499550106802</v>
      </c>
      <c r="AA29" s="311">
        <f t="shared" ref="AA29:AB29" si="1">AVERAGE($Z$25:$AA$25)</f>
        <v>0.1149499550106802</v>
      </c>
      <c r="AB29" s="311">
        <f t="shared" si="1"/>
        <v>0.1149499550106802</v>
      </c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</row>
    <row r="30" spans="1:40" ht="12" customHeight="1" thickBot="1" x14ac:dyDescent="0.3">
      <c r="A30" s="209"/>
      <c r="B30" s="209"/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1"/>
      <c r="Y30" s="307" t="s">
        <v>155</v>
      </c>
      <c r="Z30" s="312">
        <f>1.524-1.625*T33</f>
        <v>1.5136802585208367</v>
      </c>
      <c r="AA30" s="312">
        <f>1.524-1.625*U33</f>
        <v>1.5179055257047576</v>
      </c>
      <c r="AB30" s="313">
        <f>1.524-1.625*V33</f>
        <v>1.5180753611947475</v>
      </c>
      <c r="AC30" s="209"/>
      <c r="AD30" s="209"/>
      <c r="AE30" s="209"/>
      <c r="AF30" s="209"/>
      <c r="AG30" s="209"/>
      <c r="AH30" s="209"/>
      <c r="AI30" s="209"/>
      <c r="AJ30" s="209"/>
      <c r="AK30" s="209"/>
      <c r="AL30" s="209"/>
      <c r="AM30" s="209"/>
      <c r="AN30" s="209"/>
    </row>
    <row r="31" spans="1:40" ht="12" customHeight="1" thickBot="1" x14ac:dyDescent="0.3">
      <c r="A31" s="209"/>
      <c r="B31" s="710" t="s">
        <v>149</v>
      </c>
      <c r="C31" s="694"/>
      <c r="D31" s="695"/>
      <c r="E31" s="209"/>
      <c r="F31" s="693" t="s">
        <v>156</v>
      </c>
      <c r="G31" s="694"/>
      <c r="H31" s="694"/>
      <c r="I31" s="694"/>
      <c r="J31" s="695"/>
      <c r="K31" s="209"/>
      <c r="L31" s="693" t="s">
        <v>184</v>
      </c>
      <c r="M31" s="694"/>
      <c r="N31" s="694"/>
      <c r="O31" s="694"/>
      <c r="P31" s="695"/>
      <c r="Q31" s="209"/>
      <c r="R31" s="693" t="s">
        <v>185</v>
      </c>
      <c r="S31" s="694"/>
      <c r="T31" s="694"/>
      <c r="U31" s="694"/>
      <c r="V31" s="695"/>
      <c r="W31" s="209"/>
      <c r="X31" s="711" t="s">
        <v>186</v>
      </c>
      <c r="Y31" s="712"/>
      <c r="Z31" s="712"/>
      <c r="AA31" s="712"/>
      <c r="AB31" s="713"/>
      <c r="AC31" s="209"/>
      <c r="AD31" s="714" t="s">
        <v>187</v>
      </c>
      <c r="AE31" s="715"/>
      <c r="AF31" s="715"/>
      <c r="AG31" s="715"/>
      <c r="AH31" s="716"/>
      <c r="AI31" s="209"/>
      <c r="AJ31" s="709" t="s">
        <v>188</v>
      </c>
      <c r="AK31" s="697"/>
      <c r="AL31" s="697"/>
      <c r="AM31" s="697"/>
      <c r="AN31" s="698"/>
    </row>
    <row r="32" spans="1:40" ht="12" customHeight="1" x14ac:dyDescent="0.25">
      <c r="A32" s="209"/>
      <c r="B32" s="253" t="s">
        <v>132</v>
      </c>
      <c r="C32" s="254" t="s">
        <v>133</v>
      </c>
      <c r="D32" s="314" t="s">
        <v>150</v>
      </c>
      <c r="E32" s="209"/>
      <c r="F32" s="253" t="s">
        <v>132</v>
      </c>
      <c r="G32" s="254" t="s">
        <v>133</v>
      </c>
      <c r="H32" s="254">
        <f>$J$4</f>
        <v>2025</v>
      </c>
      <c r="I32" s="254">
        <f>$K$4</f>
        <v>2030</v>
      </c>
      <c r="J32" s="314">
        <f>$L$4</f>
        <v>2035</v>
      </c>
      <c r="K32" s="209"/>
      <c r="L32" s="253" t="s">
        <v>132</v>
      </c>
      <c r="M32" s="254" t="s">
        <v>133</v>
      </c>
      <c r="N32" s="254">
        <f>$J$4</f>
        <v>2025</v>
      </c>
      <c r="O32" s="254">
        <f>$K$4</f>
        <v>2030</v>
      </c>
      <c r="P32" s="314">
        <f>$L$4</f>
        <v>2035</v>
      </c>
      <c r="Q32" s="209"/>
      <c r="R32" s="253" t="s">
        <v>132</v>
      </c>
      <c r="S32" s="254" t="s">
        <v>133</v>
      </c>
      <c r="T32" s="254">
        <f>$J$4</f>
        <v>2025</v>
      </c>
      <c r="U32" s="254">
        <f>$K$4</f>
        <v>2030</v>
      </c>
      <c r="V32" s="314">
        <f>$L$4</f>
        <v>2035</v>
      </c>
      <c r="W32" s="209"/>
      <c r="X32" s="253" t="s">
        <v>132</v>
      </c>
      <c r="Y32" s="254" t="s">
        <v>133</v>
      </c>
      <c r="Z32" s="254">
        <f>$J$4</f>
        <v>2025</v>
      </c>
      <c r="AA32" s="254">
        <f>$K$4</f>
        <v>2030</v>
      </c>
      <c r="AB32" s="314">
        <f>$L$4</f>
        <v>2035</v>
      </c>
      <c r="AC32" s="209"/>
      <c r="AD32" s="286" t="s">
        <v>132</v>
      </c>
      <c r="AE32" s="293" t="s">
        <v>133</v>
      </c>
      <c r="AF32" s="293">
        <f>$J$4</f>
        <v>2025</v>
      </c>
      <c r="AG32" s="293">
        <f>$K$4</f>
        <v>2030</v>
      </c>
      <c r="AH32" s="250">
        <f>$L$4</f>
        <v>2035</v>
      </c>
      <c r="AI32" s="209"/>
      <c r="AJ32" s="253" t="s">
        <v>132</v>
      </c>
      <c r="AK32" s="254" t="s">
        <v>133</v>
      </c>
      <c r="AL32" s="254">
        <f>$J$4</f>
        <v>2025</v>
      </c>
      <c r="AM32" s="254">
        <f>$K$4</f>
        <v>2030</v>
      </c>
      <c r="AN32" s="314">
        <f>$L$4</f>
        <v>2035</v>
      </c>
    </row>
    <row r="33" spans="1:40" ht="12" customHeight="1" x14ac:dyDescent="0.25">
      <c r="A33" s="209"/>
      <c r="B33" s="258"/>
      <c r="C33" s="259"/>
      <c r="D33" s="260"/>
      <c r="E33" s="209"/>
      <c r="F33" s="258">
        <v>0</v>
      </c>
      <c r="G33" s="259">
        <v>1</v>
      </c>
      <c r="H33" s="315"/>
      <c r="I33" s="315"/>
      <c r="J33" s="260"/>
      <c r="K33" s="209"/>
      <c r="L33" s="258">
        <v>0</v>
      </c>
      <c r="M33" s="259">
        <v>1</v>
      </c>
      <c r="N33" s="315">
        <v>1</v>
      </c>
      <c r="O33" s="315">
        <v>1</v>
      </c>
      <c r="P33" s="260">
        <v>1</v>
      </c>
      <c r="Q33" s="209"/>
      <c r="R33" s="258">
        <v>0</v>
      </c>
      <c r="S33" s="259">
        <v>1</v>
      </c>
      <c r="T33" s="315">
        <f>(N33-N34)/N33</f>
        <v>6.3506101410236715E-3</v>
      </c>
      <c r="U33" s="315">
        <f t="shared" ref="T33:V48" si="2">(O33-O34)/O33</f>
        <v>3.7504457201492647E-3</v>
      </c>
      <c r="V33" s="260">
        <f t="shared" si="2"/>
        <v>3.6459315724630681E-3</v>
      </c>
      <c r="W33" s="209"/>
      <c r="X33" s="258">
        <v>0</v>
      </c>
      <c r="Y33" s="259">
        <v>1</v>
      </c>
      <c r="Z33" s="315">
        <f>N33*$Z$29+(1-$Z$29)*N34</f>
        <v>0.99437939220897742</v>
      </c>
      <c r="AA33" s="315">
        <f>O33*$Z$29+(1-$Z$29)*O34</f>
        <v>0.99668066784665188</v>
      </c>
      <c r="AB33" s="260">
        <f>P33*$Z$29+(1-$Z$29)*P34</f>
        <v>0.99677316809776362</v>
      </c>
      <c r="AC33" s="209"/>
      <c r="AD33" s="228">
        <v>0</v>
      </c>
      <c r="AE33" s="259">
        <v>1</v>
      </c>
      <c r="AF33" s="315">
        <f>SUM(Z33:$Z$51)</f>
        <v>74.41382647664004</v>
      </c>
      <c r="AG33" s="315">
        <f>SUM(AA33:AA$51)</f>
        <v>77.276151196769206</v>
      </c>
      <c r="AH33" s="316">
        <f>SUM(AB33:AB$51)</f>
        <v>76.914000829183692</v>
      </c>
      <c r="AI33" s="209"/>
      <c r="AJ33" s="258">
        <v>0</v>
      </c>
      <c r="AK33" s="259">
        <v>1</v>
      </c>
      <c r="AL33" s="300">
        <f>AF33/N33</f>
        <v>74.41382647664004</v>
      </c>
      <c r="AM33" s="300">
        <f t="shared" ref="AL33:AN48" si="3">AG33/O33</f>
        <v>77.276151196769206</v>
      </c>
      <c r="AN33" s="317">
        <f t="shared" si="3"/>
        <v>76.914000829183692</v>
      </c>
    </row>
    <row r="34" spans="1:40" ht="12" customHeight="1" x14ac:dyDescent="0.25">
      <c r="A34" s="209"/>
      <c r="B34" s="258">
        <v>1</v>
      </c>
      <c r="C34" s="259">
        <v>4</v>
      </c>
      <c r="D34" s="260">
        <v>-1.305115</v>
      </c>
      <c r="E34" s="209"/>
      <c r="F34" s="258">
        <v>1</v>
      </c>
      <c r="G34" s="259">
        <v>4</v>
      </c>
      <c r="H34" s="315">
        <f t="shared" ref="H34:J51" si="4">J$6+J$5*$D34</f>
        <v>-2.5264167622223193</v>
      </c>
      <c r="I34" s="315">
        <f t="shared" si="4"/>
        <v>-2.7910615455403853</v>
      </c>
      <c r="J34" s="260">
        <f t="shared" si="4"/>
        <v>-2.8052453882797339</v>
      </c>
      <c r="K34" s="209"/>
      <c r="L34" s="258">
        <v>1</v>
      </c>
      <c r="M34" s="259">
        <v>4</v>
      </c>
      <c r="N34" s="315">
        <f>(1/(1+EXP(2*H34)))</f>
        <v>0.99364938985897633</v>
      </c>
      <c r="O34" s="315">
        <f t="shared" ref="N34:P49" si="5">(1/(1+EXP(2*I34)))</f>
        <v>0.99624955427985074</v>
      </c>
      <c r="P34" s="260">
        <f>(1/(1+EXP(2*J34)))</f>
        <v>0.99635406842753693</v>
      </c>
      <c r="Q34" s="209"/>
      <c r="R34" s="258">
        <v>1</v>
      </c>
      <c r="S34" s="259">
        <v>4</v>
      </c>
      <c r="T34" s="315">
        <f t="shared" si="2"/>
        <v>6.4570590362356311E-3</v>
      </c>
      <c r="U34" s="315">
        <f t="shared" si="2"/>
        <v>3.9297526165578368E-3</v>
      </c>
      <c r="V34" s="260">
        <f t="shared" si="2"/>
        <v>3.9254911808545246E-3</v>
      </c>
      <c r="W34" s="209"/>
      <c r="X34" s="258">
        <v>1</v>
      </c>
      <c r="Y34" s="259">
        <v>4</v>
      </c>
      <c r="Z34" s="315">
        <f>N34*$Z$30+(4-$Z$30)*N35</f>
        <v>3.9586452007674073</v>
      </c>
      <c r="AA34" s="315">
        <f>O34*$Z$30+(4-$Z$30)*O35</f>
        <v>3.9752642397953499</v>
      </c>
      <c r="AB34" s="260">
        <f>P34*$Z$30+(4-$Z$30)*P35</f>
        <v>3.9756918318799226</v>
      </c>
      <c r="AC34" s="209"/>
      <c r="AD34" s="228">
        <v>1</v>
      </c>
      <c r="AE34" s="259">
        <v>4</v>
      </c>
      <c r="AF34" s="315">
        <f>SUM(Z34:$Z$51)</f>
        <v>73.419447084431056</v>
      </c>
      <c r="AG34" s="315">
        <f>SUM(AA34:AA$51)</f>
        <v>76.279470528922559</v>
      </c>
      <c r="AH34" s="316">
        <f>SUM(AB34:AB$51)</f>
        <v>75.917227661085931</v>
      </c>
      <c r="AI34" s="209"/>
      <c r="AJ34" s="258">
        <v>1</v>
      </c>
      <c r="AK34" s="259">
        <v>4</v>
      </c>
      <c r="AL34" s="300">
        <f t="shared" si="3"/>
        <v>73.888685318723049</v>
      </c>
      <c r="AM34" s="300">
        <f t="shared" si="3"/>
        <v>76.566629516900477</v>
      </c>
      <c r="AN34" s="317">
        <f t="shared" si="3"/>
        <v>76.195029524895503</v>
      </c>
    </row>
    <row r="35" spans="1:40" ht="12" customHeight="1" x14ac:dyDescent="0.25">
      <c r="A35" s="209"/>
      <c r="B35" s="258">
        <v>5</v>
      </c>
      <c r="C35" s="259">
        <v>5</v>
      </c>
      <c r="D35" s="260">
        <v>-1.0789390000000001</v>
      </c>
      <c r="E35" s="209"/>
      <c r="F35" s="258">
        <v>5</v>
      </c>
      <c r="G35" s="259">
        <v>5</v>
      </c>
      <c r="H35" s="315">
        <f t="shared" si="4"/>
        <v>-2.1740345542223194</v>
      </c>
      <c r="I35" s="315">
        <f t="shared" si="4"/>
        <v>-2.4316678815403856</v>
      </c>
      <c r="J35" s="260">
        <f t="shared" si="4"/>
        <v>-2.4388402682797343</v>
      </c>
      <c r="K35" s="209"/>
      <c r="L35" s="258">
        <v>5</v>
      </c>
      <c r="M35" s="259">
        <v>5</v>
      </c>
      <c r="N35" s="315">
        <f t="shared" si="5"/>
        <v>0.9872333370873374</v>
      </c>
      <c r="O35" s="315">
        <f t="shared" si="5"/>
        <v>0.99233453998717491</v>
      </c>
      <c r="P35" s="260">
        <f t="shared" si="5"/>
        <v>0.99244288931891611</v>
      </c>
      <c r="Q35" s="209"/>
      <c r="R35" s="258">
        <v>5</v>
      </c>
      <c r="S35" s="259">
        <v>5</v>
      </c>
      <c r="T35" s="315">
        <f t="shared" si="2"/>
        <v>1.9342345031281669E-3</v>
      </c>
      <c r="U35" s="315">
        <f t="shared" si="2"/>
        <v>1.1870705708727223E-3</v>
      </c>
      <c r="V35" s="260">
        <f t="shared" si="2"/>
        <v>1.1948331624643501E-3</v>
      </c>
      <c r="W35" s="209"/>
      <c r="X35" s="258">
        <v>5</v>
      </c>
      <c r="Y35" s="259">
        <v>5</v>
      </c>
      <c r="Z35" s="315">
        <f>(5/2)*(N35+N36)</f>
        <v>4.931392833478605</v>
      </c>
      <c r="AA35" s="315">
        <f t="shared" ref="Z35:AB50" si="6">(5/2)*(O35+O36)</f>
        <v>4.9587277721136767</v>
      </c>
      <c r="AB35" s="260">
        <f t="shared" si="6"/>
        <v>4.9592499374045556</v>
      </c>
      <c r="AC35" s="209"/>
      <c r="AD35" s="228">
        <v>5</v>
      </c>
      <c r="AE35" s="259">
        <v>5</v>
      </c>
      <c r="AF35" s="315">
        <f>SUM(Z35:$Z$51)</f>
        <v>69.460801883663649</v>
      </c>
      <c r="AG35" s="315">
        <f>SUM(AA35:AA$51)</f>
        <v>72.304206289127194</v>
      </c>
      <c r="AH35" s="316">
        <f>SUM(AB35:AB$51)</f>
        <v>71.941535829206003</v>
      </c>
      <c r="AI35" s="209"/>
      <c r="AJ35" s="258">
        <v>5</v>
      </c>
      <c r="AK35" s="259">
        <v>5</v>
      </c>
      <c r="AL35" s="300">
        <f t="shared" si="3"/>
        <v>70.359052185773862</v>
      </c>
      <c r="AM35" s="300">
        <f t="shared" si="3"/>
        <v>72.862732652701638</v>
      </c>
      <c r="AN35" s="317">
        <f t="shared" si="3"/>
        <v>72.489345838910012</v>
      </c>
    </row>
    <row r="36" spans="1:40" ht="12" customHeight="1" x14ac:dyDescent="0.25">
      <c r="A36" s="209"/>
      <c r="B36" s="258">
        <v>10</v>
      </c>
      <c r="C36" s="259">
        <v>5</v>
      </c>
      <c r="D36" s="260">
        <v>-1.0335840000000001</v>
      </c>
      <c r="E36" s="209"/>
      <c r="F36" s="258">
        <v>10</v>
      </c>
      <c r="G36" s="259">
        <v>5</v>
      </c>
      <c r="H36" s="315">
        <f t="shared" si="4"/>
        <v>-2.1033714642223194</v>
      </c>
      <c r="I36" s="315">
        <f t="shared" si="4"/>
        <v>-2.3595987865403858</v>
      </c>
      <c r="J36" s="260">
        <f t="shared" si="4"/>
        <v>-2.3653651682797343</v>
      </c>
      <c r="K36" s="209"/>
      <c r="L36" s="258">
        <v>10</v>
      </c>
      <c r="M36" s="259">
        <v>5</v>
      </c>
      <c r="N36" s="315">
        <f t="shared" si="5"/>
        <v>0.98532379630410472</v>
      </c>
      <c r="O36" s="315">
        <f t="shared" si="5"/>
        <v>0.99115656885829562</v>
      </c>
      <c r="P36" s="260">
        <f t="shared" si="5"/>
        <v>0.99125708564290593</v>
      </c>
      <c r="Q36" s="209"/>
      <c r="R36" s="258">
        <v>10</v>
      </c>
      <c r="S36" s="259">
        <v>5</v>
      </c>
      <c r="T36" s="315">
        <f t="shared" si="2"/>
        <v>1.2194155149375934E-3</v>
      </c>
      <c r="U36" s="315">
        <f t="shared" si="2"/>
        <v>7.5035890850772696E-4</v>
      </c>
      <c r="V36" s="260">
        <f t="shared" si="2"/>
        <v>7.5690737487656243E-4</v>
      </c>
      <c r="W36" s="209"/>
      <c r="X36" s="258">
        <v>10</v>
      </c>
      <c r="Y36" s="259">
        <v>5</v>
      </c>
      <c r="Z36" s="315">
        <f t="shared" si="6"/>
        <v>4.9236151837093978</v>
      </c>
      <c r="AA36" s="315">
        <f t="shared" si="6"/>
        <v>4.9539235363885563</v>
      </c>
      <c r="AB36" s="260">
        <f t="shared" si="6"/>
        <v>4.9544097037182251</v>
      </c>
      <c r="AC36" s="209"/>
      <c r="AD36" s="228">
        <v>10</v>
      </c>
      <c r="AE36" s="259">
        <v>5</v>
      </c>
      <c r="AF36" s="315">
        <f>SUM(Z36:$Z$51)</f>
        <v>64.529409050185052</v>
      </c>
      <c r="AG36" s="315">
        <f>SUM(AA36:AA$51)</f>
        <v>67.345478517013532</v>
      </c>
      <c r="AH36" s="316">
        <f>SUM(AB36:AB$51)</f>
        <v>66.982285891801453</v>
      </c>
      <c r="AI36" s="209"/>
      <c r="AJ36" s="258">
        <v>10</v>
      </c>
      <c r="AK36" s="259">
        <v>5</v>
      </c>
      <c r="AL36" s="300">
        <f t="shared" si="3"/>
        <v>65.490561876442356</v>
      </c>
      <c r="AM36" s="300">
        <f t="shared" si="3"/>
        <v>67.946357450456276</v>
      </c>
      <c r="AN36" s="317">
        <f t="shared" si="3"/>
        <v>67.573071468496309</v>
      </c>
    </row>
    <row r="37" spans="1:40" ht="12" customHeight="1" x14ac:dyDescent="0.25">
      <c r="A37" s="209"/>
      <c r="B37" s="258">
        <v>15</v>
      </c>
      <c r="C37" s="259">
        <v>5</v>
      </c>
      <c r="D37" s="260">
        <v>-1.0079389999999999</v>
      </c>
      <c r="E37" s="209"/>
      <c r="F37" s="258">
        <v>15</v>
      </c>
      <c r="G37" s="259">
        <v>5</v>
      </c>
      <c r="H37" s="315">
        <f t="shared" si="4"/>
        <v>-2.0634165542223188</v>
      </c>
      <c r="I37" s="315">
        <f t="shared" si="4"/>
        <v>-2.3188488815403856</v>
      </c>
      <c r="J37" s="260">
        <f t="shared" si="4"/>
        <v>-2.323820268279734</v>
      </c>
      <c r="K37" s="209"/>
      <c r="L37" s="258">
        <v>15</v>
      </c>
      <c r="M37" s="259">
        <v>5</v>
      </c>
      <c r="N37" s="315">
        <f t="shared" si="5"/>
        <v>0.98412227717965428</v>
      </c>
      <c r="O37" s="315">
        <f t="shared" si="5"/>
        <v>0.99041284569712684</v>
      </c>
      <c r="P37" s="260">
        <f t="shared" si="5"/>
        <v>0.99050679584438417</v>
      </c>
      <c r="Q37" s="209"/>
      <c r="R37" s="258">
        <v>15</v>
      </c>
      <c r="S37" s="259">
        <v>5</v>
      </c>
      <c r="T37" s="315">
        <f t="shared" si="2"/>
        <v>1.6722454954861406E-3</v>
      </c>
      <c r="U37" s="315">
        <f t="shared" si="2"/>
        <v>1.0315190967055072E-3</v>
      </c>
      <c r="V37" s="260">
        <f t="shared" si="2"/>
        <v>1.0423835909632313E-3</v>
      </c>
      <c r="W37" s="209"/>
      <c r="X37" s="258">
        <v>15</v>
      </c>
      <c r="Y37" s="259">
        <v>5</v>
      </c>
      <c r="Z37" s="315">
        <f t="shared" si="6"/>
        <v>4.9164971507857178</v>
      </c>
      <c r="AA37" s="315">
        <f t="shared" si="6"/>
        <v>4.9495101540757371</v>
      </c>
      <c r="AB37" s="260">
        <f t="shared" si="6"/>
        <v>4.9499527591451065</v>
      </c>
      <c r="AC37" s="209"/>
      <c r="AD37" s="228">
        <v>15</v>
      </c>
      <c r="AE37" s="259">
        <v>5</v>
      </c>
      <c r="AF37" s="315">
        <f>SUM(Z37:$Z$51)</f>
        <v>59.605793866475651</v>
      </c>
      <c r="AG37" s="315">
        <f>SUM(AA37:AA$51)</f>
        <v>62.391554980624967</v>
      </c>
      <c r="AH37" s="316">
        <f>SUM(AB37:AB$51)</f>
        <v>62.027876188083248</v>
      </c>
      <c r="AI37" s="209"/>
      <c r="AJ37" s="258">
        <v>15</v>
      </c>
      <c r="AK37" s="259">
        <v>5</v>
      </c>
      <c r="AL37" s="300">
        <f t="shared" si="3"/>
        <v>60.56746732458577</v>
      </c>
      <c r="AM37" s="300">
        <f t="shared" si="3"/>
        <v>62.995502584287578</v>
      </c>
      <c r="AN37" s="317">
        <f t="shared" si="3"/>
        <v>62.622363065369903</v>
      </c>
    </row>
    <row r="38" spans="1:40" ht="12" customHeight="1" x14ac:dyDescent="0.25">
      <c r="A38" s="209"/>
      <c r="B38" s="258">
        <v>20</v>
      </c>
      <c r="C38" s="259">
        <v>5</v>
      </c>
      <c r="D38" s="260">
        <v>-0.97575199999999995</v>
      </c>
      <c r="E38" s="209"/>
      <c r="F38" s="258">
        <v>20</v>
      </c>
      <c r="G38" s="259">
        <v>5</v>
      </c>
      <c r="H38" s="315">
        <f t="shared" si="4"/>
        <v>-2.0132692082223191</v>
      </c>
      <c r="I38" s="315">
        <f t="shared" si="4"/>
        <v>-2.2677037385403853</v>
      </c>
      <c r="J38" s="260">
        <f t="shared" si="4"/>
        <v>-2.271677328279734</v>
      </c>
      <c r="K38" s="209"/>
      <c r="L38" s="258">
        <v>20</v>
      </c>
      <c r="M38" s="259">
        <v>5</v>
      </c>
      <c r="N38" s="315">
        <f t="shared" si="5"/>
        <v>0.98247658313463304</v>
      </c>
      <c r="O38" s="315">
        <f t="shared" si="5"/>
        <v>0.98939121593316781</v>
      </c>
      <c r="P38" s="260">
        <f t="shared" si="5"/>
        <v>0.98947430781365842</v>
      </c>
      <c r="Q38" s="209"/>
      <c r="R38" s="258">
        <v>20</v>
      </c>
      <c r="S38" s="259">
        <v>5</v>
      </c>
      <c r="T38" s="315">
        <f t="shared" si="2"/>
        <v>2.7117646621954016E-3</v>
      </c>
      <c r="U38" s="315">
        <f t="shared" si="2"/>
        <v>1.6785849530771642E-3</v>
      </c>
      <c r="V38" s="260">
        <f t="shared" si="2"/>
        <v>1.7003905651391284E-3</v>
      </c>
      <c r="W38" s="209"/>
      <c r="X38" s="258">
        <v>20</v>
      </c>
      <c r="Y38" s="259">
        <v>5</v>
      </c>
      <c r="Z38" s="315">
        <f t="shared" si="6"/>
        <v>4.905722302474218</v>
      </c>
      <c r="AA38" s="315">
        <f t="shared" si="6"/>
        <v>4.9428041366464086</v>
      </c>
      <c r="AB38" s="260">
        <f t="shared" si="6"/>
        <v>4.9431653071246568</v>
      </c>
      <c r="AC38" s="209"/>
      <c r="AD38" s="228">
        <v>20</v>
      </c>
      <c r="AE38" s="259">
        <v>5</v>
      </c>
      <c r="AF38" s="315">
        <f>SUM(Z38:$Z$51)</f>
        <v>54.689296715689935</v>
      </c>
      <c r="AG38" s="315">
        <f>SUM(AA38:AA$51)</f>
        <v>57.442044826549228</v>
      </c>
      <c r="AH38" s="316">
        <f>SUM(AB38:AB$51)</f>
        <v>57.077923428938128</v>
      </c>
      <c r="AI38" s="209"/>
      <c r="AJ38" s="258">
        <v>20</v>
      </c>
      <c r="AK38" s="259">
        <v>5</v>
      </c>
      <c r="AL38" s="300">
        <f t="shared" si="3"/>
        <v>55.664733037403721</v>
      </c>
      <c r="AM38" s="300">
        <f t="shared" si="3"/>
        <v>58.057969286063852</v>
      </c>
      <c r="AN38" s="317">
        <f t="shared" si="3"/>
        <v>57.685099025014061</v>
      </c>
    </row>
    <row r="39" spans="1:40" ht="12" customHeight="1" x14ac:dyDescent="0.25">
      <c r="A39" s="209"/>
      <c r="B39" s="258">
        <v>25</v>
      </c>
      <c r="C39" s="259">
        <v>5</v>
      </c>
      <c r="D39" s="260">
        <v>-0.92945900000000004</v>
      </c>
      <c r="E39" s="209"/>
      <c r="F39" s="258">
        <v>25</v>
      </c>
      <c r="G39" s="259">
        <v>5</v>
      </c>
      <c r="H39" s="315">
        <f t="shared" si="4"/>
        <v>-1.9411447142223193</v>
      </c>
      <c r="I39" s="315">
        <f t="shared" si="4"/>
        <v>-2.1941441615403852</v>
      </c>
      <c r="J39" s="260">
        <f t="shared" si="4"/>
        <v>-2.1966826682797342</v>
      </c>
      <c r="K39" s="209"/>
      <c r="L39" s="258">
        <v>25</v>
      </c>
      <c r="M39" s="259">
        <v>5</v>
      </c>
      <c r="N39" s="315">
        <f t="shared" si="5"/>
        <v>0.97981233785505406</v>
      </c>
      <c r="O39" s="315">
        <f t="shared" si="5"/>
        <v>0.98773043872539568</v>
      </c>
      <c r="P39" s="260">
        <f t="shared" si="5"/>
        <v>0.9877918150362045</v>
      </c>
      <c r="Q39" s="209"/>
      <c r="R39" s="258">
        <v>25</v>
      </c>
      <c r="S39" s="259">
        <v>5</v>
      </c>
      <c r="T39" s="315">
        <f t="shared" si="2"/>
        <v>3.8060106768207408E-3</v>
      </c>
      <c r="U39" s="315">
        <f t="shared" si="2"/>
        <v>2.3668303274768515E-3</v>
      </c>
      <c r="V39" s="260">
        <f t="shared" si="2"/>
        <v>2.4051091216928779E-3</v>
      </c>
      <c r="W39" s="209"/>
      <c r="X39" s="258">
        <v>25</v>
      </c>
      <c r="Y39" s="259">
        <v>5</v>
      </c>
      <c r="Z39" s="315">
        <f t="shared" si="6"/>
        <v>4.8897387487273782</v>
      </c>
      <c r="AA39" s="315">
        <f t="shared" si="6"/>
        <v>4.9328077177326097</v>
      </c>
      <c r="AB39" s="260">
        <f t="shared" si="6"/>
        <v>4.9330197074193292</v>
      </c>
      <c r="AC39" s="209"/>
      <c r="AD39" s="228">
        <v>25</v>
      </c>
      <c r="AE39" s="259">
        <v>5</v>
      </c>
      <c r="AF39" s="315">
        <f>SUM(Z39:$Z$51)</f>
        <v>49.783574413215717</v>
      </c>
      <c r="AG39" s="315">
        <f>SUM(AA39:AA$51)</f>
        <v>52.499240689902813</v>
      </c>
      <c r="AH39" s="316">
        <f>SUM(AB39:AB$51)</f>
        <v>52.134758121813469</v>
      </c>
      <c r="AI39" s="209"/>
      <c r="AJ39" s="258">
        <v>25</v>
      </c>
      <c r="AK39" s="259">
        <v>5</v>
      </c>
      <c r="AL39" s="300">
        <f t="shared" si="3"/>
        <v>50.80929530056634</v>
      </c>
      <c r="AM39" s="300">
        <f t="shared" si="3"/>
        <v>53.151384863313311</v>
      </c>
      <c r="AN39" s="317">
        <f t="shared" si="3"/>
        <v>52.779095076731963</v>
      </c>
    </row>
    <row r="40" spans="1:40" ht="12" customHeight="1" x14ac:dyDescent="0.25">
      <c r="A40" s="209"/>
      <c r="B40" s="258">
        <v>30</v>
      </c>
      <c r="C40" s="259">
        <v>5</v>
      </c>
      <c r="D40" s="260">
        <v>-0.87383500000000003</v>
      </c>
      <c r="E40" s="209"/>
      <c r="F40" s="258">
        <v>30</v>
      </c>
      <c r="G40" s="259">
        <v>5</v>
      </c>
      <c r="H40" s="315">
        <f t="shared" si="4"/>
        <v>-1.8544825222223194</v>
      </c>
      <c r="I40" s="315">
        <f t="shared" si="4"/>
        <v>-2.1057576255403854</v>
      </c>
      <c r="J40" s="260">
        <f t="shared" si="4"/>
        <v>-2.1065717882797346</v>
      </c>
      <c r="K40" s="209"/>
      <c r="L40" s="258">
        <v>30</v>
      </c>
      <c r="M40" s="259">
        <v>5</v>
      </c>
      <c r="N40" s="315">
        <f t="shared" si="5"/>
        <v>0.97608316163589703</v>
      </c>
      <c r="O40" s="315">
        <f t="shared" si="5"/>
        <v>0.98539264836764839</v>
      </c>
      <c r="P40" s="260">
        <f t="shared" si="5"/>
        <v>0.98541606793152736</v>
      </c>
      <c r="Q40" s="209"/>
      <c r="R40" s="258">
        <v>30</v>
      </c>
      <c r="S40" s="259">
        <v>5</v>
      </c>
      <c r="T40" s="315">
        <f t="shared" si="2"/>
        <v>5.081140595552253E-3</v>
      </c>
      <c r="U40" s="315">
        <f t="shared" si="2"/>
        <v>3.1774519626550108E-3</v>
      </c>
      <c r="V40" s="260">
        <f t="shared" si="2"/>
        <v>3.2404831353840149E-3</v>
      </c>
      <c r="W40" s="209"/>
      <c r="X40" s="258">
        <v>30</v>
      </c>
      <c r="Y40" s="259">
        <v>5</v>
      </c>
      <c r="Z40" s="315">
        <f t="shared" si="6"/>
        <v>4.8680167687364273</v>
      </c>
      <c r="AA40" s="315">
        <f t="shared" si="6"/>
        <v>4.9191356473268879</v>
      </c>
      <c r="AB40" s="260">
        <f t="shared" si="6"/>
        <v>4.9190972792839656</v>
      </c>
      <c r="AC40" s="209"/>
      <c r="AD40" s="228">
        <v>30</v>
      </c>
      <c r="AE40" s="259">
        <v>5</v>
      </c>
      <c r="AF40" s="315">
        <f>SUM(Z40:$Z$51)</f>
        <v>44.893835664488321</v>
      </c>
      <c r="AG40" s="315">
        <f>SUM(AA40:AA$51)</f>
        <v>47.566432972170212</v>
      </c>
      <c r="AH40" s="316">
        <f>SUM(AB40:AB$51)</f>
        <v>47.20173841439415</v>
      </c>
      <c r="AI40" s="209"/>
      <c r="AJ40" s="258">
        <v>30</v>
      </c>
      <c r="AK40" s="259">
        <v>5</v>
      </c>
      <c r="AL40" s="300">
        <f t="shared" si="3"/>
        <v>45.993863462665516</v>
      </c>
      <c r="AM40" s="300">
        <f t="shared" si="3"/>
        <v>48.271552513575536</v>
      </c>
      <c r="AN40" s="317">
        <f t="shared" si="3"/>
        <v>47.900313330058275</v>
      </c>
    </row>
    <row r="41" spans="1:40" ht="12" customHeight="1" x14ac:dyDescent="0.25">
      <c r="A41" s="209"/>
      <c r="B41" s="258">
        <v>35</v>
      </c>
      <c r="C41" s="259">
        <v>5</v>
      </c>
      <c r="D41" s="260">
        <v>-0.811724</v>
      </c>
      <c r="E41" s="209"/>
      <c r="F41" s="258">
        <v>35</v>
      </c>
      <c r="G41" s="259">
        <v>5</v>
      </c>
      <c r="H41" s="315">
        <f t="shared" si="4"/>
        <v>-1.7577135842223193</v>
      </c>
      <c r="I41" s="315">
        <f t="shared" si="4"/>
        <v>-2.0070632465403855</v>
      </c>
      <c r="J41" s="260">
        <f t="shared" si="4"/>
        <v>-2.0059519682797347</v>
      </c>
      <c r="K41" s="209"/>
      <c r="L41" s="258">
        <v>35</v>
      </c>
      <c r="M41" s="259">
        <v>5</v>
      </c>
      <c r="N41" s="315">
        <f t="shared" si="5"/>
        <v>0.97112354585867389</v>
      </c>
      <c r="O41" s="315">
        <f t="shared" si="5"/>
        <v>0.98226161056310679</v>
      </c>
      <c r="P41" s="260">
        <f t="shared" si="5"/>
        <v>0.98222284378205882</v>
      </c>
      <c r="Q41" s="209"/>
      <c r="R41" s="258">
        <v>35</v>
      </c>
      <c r="S41" s="259">
        <v>5</v>
      </c>
      <c r="T41" s="315">
        <f t="shared" si="2"/>
        <v>6.8367387602628815E-3</v>
      </c>
      <c r="U41" s="315">
        <f t="shared" si="2"/>
        <v>4.3036706886093916E-3</v>
      </c>
      <c r="V41" s="260">
        <f t="shared" si="2"/>
        <v>4.4064727197617249E-3</v>
      </c>
      <c r="W41" s="209"/>
      <c r="X41" s="258">
        <v>35</v>
      </c>
      <c r="Y41" s="259">
        <v>5</v>
      </c>
      <c r="Z41" s="315">
        <f t="shared" si="6"/>
        <v>4.8390194343259294</v>
      </c>
      <c r="AA41" s="315">
        <f t="shared" si="6"/>
        <v>4.9007397265607171</v>
      </c>
      <c r="AB41" s="260">
        <f t="shared" si="6"/>
        <v>4.9002938734956629</v>
      </c>
      <c r="AC41" s="209"/>
      <c r="AD41" s="228">
        <v>35</v>
      </c>
      <c r="AE41" s="259">
        <v>5</v>
      </c>
      <c r="AF41" s="315">
        <f>SUM(Z41:$Z$51)</f>
        <v>40.025818895751897</v>
      </c>
      <c r="AG41" s="315">
        <f>SUM(AA41:AA$51)</f>
        <v>42.647297324843322</v>
      </c>
      <c r="AH41" s="316">
        <f>SUM(AB41:AB$51)</f>
        <v>42.282641135110175</v>
      </c>
      <c r="AI41" s="209"/>
      <c r="AJ41" s="258">
        <v>35</v>
      </c>
      <c r="AK41" s="259">
        <v>5</v>
      </c>
      <c r="AL41" s="300">
        <f t="shared" si="3"/>
        <v>41.215990556959262</v>
      </c>
      <c r="AM41" s="300">
        <f t="shared" si="3"/>
        <v>43.417453014777458</v>
      </c>
      <c r="AN41" s="317">
        <f t="shared" si="3"/>
        <v>43.047910566099688</v>
      </c>
    </row>
    <row r="42" spans="1:40" ht="12" customHeight="1" x14ac:dyDescent="0.25">
      <c r="A42" s="209"/>
      <c r="B42" s="258">
        <v>40</v>
      </c>
      <c r="C42" s="259">
        <v>5</v>
      </c>
      <c r="D42" s="260">
        <v>-0.74310699999999996</v>
      </c>
      <c r="E42" s="209"/>
      <c r="F42" s="258">
        <v>40</v>
      </c>
      <c r="G42" s="259">
        <v>5</v>
      </c>
      <c r="H42" s="315">
        <f t="shared" si="4"/>
        <v>-1.6508082982223193</v>
      </c>
      <c r="I42" s="315">
        <f t="shared" si="4"/>
        <v>-1.8980308335403853</v>
      </c>
      <c r="J42" s="260">
        <f t="shared" si="4"/>
        <v>-1.8947924282797346</v>
      </c>
      <c r="K42" s="209"/>
      <c r="L42" s="258">
        <v>40</v>
      </c>
      <c r="M42" s="259">
        <v>5</v>
      </c>
      <c r="N42" s="315">
        <f t="shared" si="5"/>
        <v>0.96448422787169796</v>
      </c>
      <c r="O42" s="315">
        <f t="shared" si="5"/>
        <v>0.97803428006118009</v>
      </c>
      <c r="P42" s="260">
        <f t="shared" si="5"/>
        <v>0.97789470561620639</v>
      </c>
      <c r="Q42" s="209"/>
      <c r="R42" s="258">
        <v>40</v>
      </c>
      <c r="S42" s="259">
        <v>5</v>
      </c>
      <c r="T42" s="315">
        <f t="shared" si="2"/>
        <v>9.2734802439413729E-3</v>
      </c>
      <c r="U42" s="315">
        <f t="shared" si="2"/>
        <v>5.8837907780752959E-3</v>
      </c>
      <c r="V42" s="260">
        <f t="shared" si="2"/>
        <v>6.0503111060624653E-3</v>
      </c>
      <c r="W42" s="209"/>
      <c r="X42" s="258">
        <v>40</v>
      </c>
      <c r="Y42" s="259">
        <v>5</v>
      </c>
      <c r="Z42" s="315">
        <f t="shared" si="6"/>
        <v>4.8000608257765869</v>
      </c>
      <c r="AA42" s="315">
        <f t="shared" si="6"/>
        <v>4.8757850276117365</v>
      </c>
      <c r="AB42" s="260">
        <f t="shared" si="6"/>
        <v>4.8746821100861579</v>
      </c>
      <c r="AC42" s="209"/>
      <c r="AD42" s="228">
        <v>40</v>
      </c>
      <c r="AE42" s="259">
        <v>5</v>
      </c>
      <c r="AF42" s="315">
        <f>SUM(Z42:$Z$51)</f>
        <v>35.18679946142597</v>
      </c>
      <c r="AG42" s="315">
        <f>SUM(AA42:AA$51)</f>
        <v>37.746557598282607</v>
      </c>
      <c r="AH42" s="316">
        <f>SUM(AB42:AB$51)</f>
        <v>37.382347261614512</v>
      </c>
      <c r="AI42" s="209"/>
      <c r="AJ42" s="258">
        <v>40</v>
      </c>
      <c r="AK42" s="259">
        <v>5</v>
      </c>
      <c r="AL42" s="300">
        <f t="shared" si="3"/>
        <v>36.482503751328061</v>
      </c>
      <c r="AM42" s="300">
        <f t="shared" si="3"/>
        <v>38.594309389565979</v>
      </c>
      <c r="AN42" s="317">
        <f t="shared" si="3"/>
        <v>38.227374631360298</v>
      </c>
    </row>
    <row r="43" spans="1:40" ht="12" customHeight="1" x14ac:dyDescent="0.25">
      <c r="A43" s="209"/>
      <c r="B43" s="258">
        <v>45</v>
      </c>
      <c r="C43" s="259">
        <v>5</v>
      </c>
      <c r="D43" s="260">
        <v>-0.66803400000000002</v>
      </c>
      <c r="E43" s="209"/>
      <c r="F43" s="258">
        <v>45</v>
      </c>
      <c r="G43" s="259">
        <v>5</v>
      </c>
      <c r="H43" s="315">
        <f t="shared" si="4"/>
        <v>-1.5338445642223193</v>
      </c>
      <c r="I43" s="315">
        <f t="shared" si="4"/>
        <v>-1.7787398365403853</v>
      </c>
      <c r="J43" s="260">
        <f t="shared" si="4"/>
        <v>-1.7731741682797346</v>
      </c>
      <c r="K43" s="209"/>
      <c r="L43" s="258">
        <v>45</v>
      </c>
      <c r="M43" s="259">
        <v>5</v>
      </c>
      <c r="N43" s="315">
        <f t="shared" si="5"/>
        <v>0.95554010243893672</v>
      </c>
      <c r="O43" s="315">
        <f t="shared" si="5"/>
        <v>0.97227973098351461</v>
      </c>
      <c r="P43" s="260">
        <f t="shared" si="5"/>
        <v>0.97197813841825698</v>
      </c>
      <c r="Q43" s="209"/>
      <c r="R43" s="258">
        <v>45</v>
      </c>
      <c r="S43" s="259">
        <v>5</v>
      </c>
      <c r="T43" s="315">
        <f t="shared" si="2"/>
        <v>1.2963994862013863E-2</v>
      </c>
      <c r="U43" s="315">
        <f t="shared" si="2"/>
        <v>8.3049386509139143E-3</v>
      </c>
      <c r="V43" s="260">
        <f t="shared" si="2"/>
        <v>8.5797508438679466E-3</v>
      </c>
      <c r="W43" s="209"/>
      <c r="X43" s="258">
        <v>45</v>
      </c>
      <c r="Y43" s="259">
        <v>5</v>
      </c>
      <c r="Z43" s="315">
        <f t="shared" si="6"/>
        <v>4.7467314697485179</v>
      </c>
      <c r="AA43" s="315">
        <f t="shared" si="6"/>
        <v>4.8412118461242102</v>
      </c>
      <c r="AB43" s="260">
        <f t="shared" si="6"/>
        <v>4.8390423664579965</v>
      </c>
      <c r="AC43" s="209"/>
      <c r="AD43" s="228">
        <v>45</v>
      </c>
      <c r="AE43" s="259">
        <v>5</v>
      </c>
      <c r="AF43" s="315">
        <f>SUM(Z43:$Z$51)</f>
        <v>30.386738635649376</v>
      </c>
      <c r="AG43" s="315">
        <f>SUM(AA43:AA$51)</f>
        <v>32.870772570670866</v>
      </c>
      <c r="AH43" s="316">
        <f>SUM(AB43:AB$51)</f>
        <v>32.507665151528357</v>
      </c>
      <c r="AI43" s="209"/>
      <c r="AJ43" s="258">
        <v>45</v>
      </c>
      <c r="AK43" s="259">
        <v>5</v>
      </c>
      <c r="AL43" s="300">
        <f t="shared" si="3"/>
        <v>31.800589591258127</v>
      </c>
      <c r="AM43" s="300">
        <f t="shared" si="3"/>
        <v>33.807937698567741</v>
      </c>
      <c r="AN43" s="317">
        <f t="shared" si="3"/>
        <v>33.444852169648094</v>
      </c>
    </row>
    <row r="44" spans="1:40" ht="12" customHeight="1" x14ac:dyDescent="0.25">
      <c r="A44" s="209"/>
      <c r="B44" s="258">
        <v>50</v>
      </c>
      <c r="C44" s="259">
        <v>5</v>
      </c>
      <c r="D44" s="260">
        <v>-0.58496800000000004</v>
      </c>
      <c r="E44" s="209"/>
      <c r="F44" s="258">
        <v>50</v>
      </c>
      <c r="G44" s="259">
        <v>5</v>
      </c>
      <c r="H44" s="315">
        <f t="shared" si="4"/>
        <v>-1.4044277362223194</v>
      </c>
      <c r="I44" s="315">
        <f t="shared" si="4"/>
        <v>-1.6467479625403854</v>
      </c>
      <c r="J44" s="260">
        <f t="shared" si="4"/>
        <v>-1.6386072482797347</v>
      </c>
      <c r="K44" s="209"/>
      <c r="L44" s="258">
        <v>50</v>
      </c>
      <c r="M44" s="259">
        <v>5</v>
      </c>
      <c r="N44" s="315">
        <f t="shared" si="5"/>
        <v>0.94315248546047015</v>
      </c>
      <c r="O44" s="315">
        <f t="shared" si="5"/>
        <v>0.96420500746616944</v>
      </c>
      <c r="P44" s="260">
        <f t="shared" si="5"/>
        <v>0.96363880816494174</v>
      </c>
      <c r="Q44" s="209"/>
      <c r="R44" s="258">
        <v>50</v>
      </c>
      <c r="S44" s="259">
        <v>5</v>
      </c>
      <c r="T44" s="315">
        <f t="shared" si="2"/>
        <v>1.921657753682831E-2</v>
      </c>
      <c r="U44" s="315">
        <f t="shared" si="2"/>
        <v>1.2464251385921403E-2</v>
      </c>
      <c r="V44" s="260">
        <f t="shared" si="2"/>
        <v>1.2942178305094632E-2</v>
      </c>
      <c r="W44" s="209"/>
      <c r="X44" s="258">
        <v>50</v>
      </c>
      <c r="Y44" s="259">
        <v>5</v>
      </c>
      <c r="Z44" s="315">
        <f t="shared" si="6"/>
        <v>4.6704520201375921</v>
      </c>
      <c r="AA44" s="315">
        <f t="shared" si="6"/>
        <v>4.7909798033292903</v>
      </c>
      <c r="AB44" s="260">
        <f t="shared" si="6"/>
        <v>4.78701507763226</v>
      </c>
      <c r="AC44" s="209"/>
      <c r="AD44" s="228">
        <v>50</v>
      </c>
      <c r="AE44" s="259">
        <v>5</v>
      </c>
      <c r="AF44" s="315">
        <f>SUM(Z44:$Z$51)</f>
        <v>25.640007165900862</v>
      </c>
      <c r="AG44" s="315">
        <f>SUM(AA44:AA$51)</f>
        <v>28.029560724546659</v>
      </c>
      <c r="AH44" s="316">
        <f>SUM(AB44:AB$51)</f>
        <v>27.668622785070358</v>
      </c>
      <c r="AI44" s="209"/>
      <c r="AJ44" s="258">
        <v>50</v>
      </c>
      <c r="AK44" s="259">
        <v>5</v>
      </c>
      <c r="AL44" s="300">
        <f t="shared" si="3"/>
        <v>27.185431371028812</v>
      </c>
      <c r="AM44" s="300">
        <f t="shared" si="3"/>
        <v>29.070125655336962</v>
      </c>
      <c r="AN44" s="317">
        <f t="shared" si="3"/>
        <v>28.712648920563652</v>
      </c>
    </row>
    <row r="45" spans="1:40" ht="12" customHeight="1" x14ac:dyDescent="0.25">
      <c r="A45" s="209"/>
      <c r="B45" s="258">
        <v>55</v>
      </c>
      <c r="C45" s="259">
        <v>5</v>
      </c>
      <c r="D45" s="260">
        <v>-0.489929</v>
      </c>
      <c r="E45" s="209"/>
      <c r="F45" s="258">
        <v>55</v>
      </c>
      <c r="G45" s="259">
        <v>5</v>
      </c>
      <c r="H45" s="315">
        <f t="shared" si="4"/>
        <v>-1.2563569742223193</v>
      </c>
      <c r="I45" s="315">
        <f t="shared" si="4"/>
        <v>-1.4957309915403854</v>
      </c>
      <c r="J45" s="260">
        <f t="shared" si="4"/>
        <v>-1.4846440682797346</v>
      </c>
      <c r="K45" s="209"/>
      <c r="L45" s="258">
        <v>55</v>
      </c>
      <c r="M45" s="259">
        <v>5</v>
      </c>
      <c r="N45" s="315">
        <f t="shared" si="5"/>
        <v>0.92502832259456669</v>
      </c>
      <c r="O45" s="315">
        <f t="shared" si="5"/>
        <v>0.95218691386554688</v>
      </c>
      <c r="P45" s="260">
        <f t="shared" si="5"/>
        <v>0.95116722288796218</v>
      </c>
      <c r="Q45" s="209"/>
      <c r="R45" s="258">
        <v>55</v>
      </c>
      <c r="S45" s="259">
        <v>5</v>
      </c>
      <c r="T45" s="315">
        <f t="shared" si="2"/>
        <v>3.1545099710580247E-2</v>
      </c>
      <c r="U45" s="315">
        <f t="shared" si="2"/>
        <v>2.0824395203051946E-2</v>
      </c>
      <c r="V45" s="260">
        <f t="shared" si="2"/>
        <v>2.1745754779671923E-2</v>
      </c>
      <c r="W45" s="209"/>
      <c r="X45" s="258">
        <v>55</v>
      </c>
      <c r="Y45" s="259">
        <v>5</v>
      </c>
      <c r="Z45" s="315">
        <f t="shared" si="6"/>
        <v>4.5521913362944417</v>
      </c>
      <c r="AA45" s="315">
        <f t="shared" si="6"/>
        <v>4.7113627778239584</v>
      </c>
      <c r="AB45" s="260">
        <f t="shared" si="6"/>
        <v>4.704126491481353</v>
      </c>
      <c r="AC45" s="209"/>
      <c r="AD45" s="228">
        <v>55</v>
      </c>
      <c r="AE45" s="259">
        <v>5</v>
      </c>
      <c r="AF45" s="315">
        <f>SUM(Z45:$Z$51)</f>
        <v>20.96955514576327</v>
      </c>
      <c r="AG45" s="315">
        <f>SUM(AA45:AA$51)</f>
        <v>23.238580921217366</v>
      </c>
      <c r="AH45" s="316">
        <f>SUM(AB45:AB$51)</f>
        <v>22.8816077074381</v>
      </c>
      <c r="AI45" s="209"/>
      <c r="AJ45" s="258">
        <v>55</v>
      </c>
      <c r="AK45" s="259">
        <v>5</v>
      </c>
      <c r="AL45" s="300">
        <f t="shared" si="3"/>
        <v>22.669095241264387</v>
      </c>
      <c r="AM45" s="300">
        <f t="shared" si="3"/>
        <v>24.40548235101954</v>
      </c>
      <c r="AN45" s="317">
        <f t="shared" si="3"/>
        <v>24.056345884127801</v>
      </c>
    </row>
    <row r="46" spans="1:40" ht="12" customHeight="1" x14ac:dyDescent="0.25">
      <c r="A46" s="209"/>
      <c r="B46" s="258">
        <v>60</v>
      </c>
      <c r="C46" s="259">
        <v>5</v>
      </c>
      <c r="D46" s="260">
        <v>-0.37414199999999997</v>
      </c>
      <c r="E46" s="209"/>
      <c r="F46" s="258">
        <v>60</v>
      </c>
      <c r="G46" s="259">
        <v>5</v>
      </c>
      <c r="H46" s="315">
        <f t="shared" si="4"/>
        <v>-1.0759608282223194</v>
      </c>
      <c r="I46" s="315">
        <f t="shared" si="4"/>
        <v>-1.311745448540385</v>
      </c>
      <c r="J46" s="260">
        <f t="shared" si="4"/>
        <v>-1.2970691282797349</v>
      </c>
      <c r="K46" s="209"/>
      <c r="L46" s="258">
        <v>60</v>
      </c>
      <c r="M46" s="259">
        <v>5</v>
      </c>
      <c r="N46" s="315">
        <f t="shared" si="5"/>
        <v>0.89584821192321029</v>
      </c>
      <c r="O46" s="315">
        <f t="shared" si="5"/>
        <v>0.93235819726403635</v>
      </c>
      <c r="P46" s="260">
        <f t="shared" si="5"/>
        <v>0.93048337370457901</v>
      </c>
      <c r="Q46" s="209"/>
      <c r="R46" s="258">
        <v>60</v>
      </c>
      <c r="S46" s="259">
        <v>5</v>
      </c>
      <c r="T46" s="315">
        <f t="shared" si="2"/>
        <v>5.2039248133174593E-2</v>
      </c>
      <c r="U46" s="315">
        <f t="shared" si="2"/>
        <v>3.5239064829809395E-2</v>
      </c>
      <c r="V46" s="260">
        <f t="shared" si="2"/>
        <v>3.7020969805633561E-2</v>
      </c>
      <c r="W46" s="209"/>
      <c r="X46" s="258">
        <v>60</v>
      </c>
      <c r="Y46" s="259">
        <v>5</v>
      </c>
      <c r="Z46" s="315">
        <f t="shared" si="6"/>
        <v>4.3626928911412204</v>
      </c>
      <c r="AA46" s="315">
        <f t="shared" si="6"/>
        <v>4.5796524089252024</v>
      </c>
      <c r="AB46" s="260">
        <f t="shared" si="6"/>
        <v>4.5662983763164924</v>
      </c>
      <c r="AC46" s="209"/>
      <c r="AD46" s="228">
        <v>60</v>
      </c>
      <c r="AE46" s="259">
        <v>5</v>
      </c>
      <c r="AF46" s="315">
        <f>SUM(Z46:$Z$51)</f>
        <v>16.417363809468831</v>
      </c>
      <c r="AG46" s="315">
        <f>SUM(AA46:AA$51)</f>
        <v>18.527218143393409</v>
      </c>
      <c r="AH46" s="316">
        <f>SUM(AB46:AB$51)</f>
        <v>18.17748121595675</v>
      </c>
      <c r="AI46" s="209"/>
      <c r="AJ46" s="258">
        <v>60</v>
      </c>
      <c r="AK46" s="259">
        <v>5</v>
      </c>
      <c r="AL46" s="300">
        <f t="shared" si="3"/>
        <v>18.326055230075163</v>
      </c>
      <c r="AM46" s="300">
        <f t="shared" si="3"/>
        <v>19.871352231106783</v>
      </c>
      <c r="AN46" s="317">
        <f t="shared" si="3"/>
        <v>19.535525007379608</v>
      </c>
    </row>
    <row r="47" spans="1:40" ht="12" customHeight="1" x14ac:dyDescent="0.25">
      <c r="A47" s="209"/>
      <c r="B47" s="258">
        <v>65</v>
      </c>
      <c r="C47" s="259">
        <v>5</v>
      </c>
      <c r="D47" s="260">
        <v>-0.23827699999999999</v>
      </c>
      <c r="E47" s="209"/>
      <c r="F47" s="258">
        <v>65</v>
      </c>
      <c r="G47" s="259">
        <v>5</v>
      </c>
      <c r="H47" s="315">
        <f t="shared" si="4"/>
        <v>-0.86428315822231938</v>
      </c>
      <c r="I47" s="315">
        <f t="shared" si="4"/>
        <v>-1.0958559635403851</v>
      </c>
      <c r="J47" s="260">
        <f t="shared" si="4"/>
        <v>-1.0769678282797348</v>
      </c>
      <c r="K47" s="209"/>
      <c r="L47" s="258">
        <v>65</v>
      </c>
      <c r="M47" s="259">
        <v>5</v>
      </c>
      <c r="N47" s="315">
        <f t="shared" si="5"/>
        <v>0.84922894453327757</v>
      </c>
      <c r="O47" s="315">
        <f t="shared" si="5"/>
        <v>0.89950276630604475</v>
      </c>
      <c r="P47" s="260">
        <f t="shared" si="5"/>
        <v>0.89603597682201774</v>
      </c>
      <c r="Q47" s="209"/>
      <c r="R47" s="258">
        <v>65</v>
      </c>
      <c r="S47" s="259">
        <v>5</v>
      </c>
      <c r="T47" s="315">
        <f t="shared" si="2"/>
        <v>9.3379971954105856E-2</v>
      </c>
      <c r="U47" s="315">
        <f t="shared" si="2"/>
        <v>6.5783133595171212E-2</v>
      </c>
      <c r="V47" s="260">
        <f t="shared" si="2"/>
        <v>6.9495263507917487E-2</v>
      </c>
      <c r="W47" s="209"/>
      <c r="X47" s="258">
        <v>65</v>
      </c>
      <c r="Y47" s="259">
        <v>5</v>
      </c>
      <c r="Z47" s="315">
        <f t="shared" si="6"/>
        <v>4.0478922851085573</v>
      </c>
      <c r="AA47" s="315">
        <f t="shared" si="6"/>
        <v>4.3495835549173822</v>
      </c>
      <c r="AB47" s="260">
        <f t="shared" si="6"/>
        <v>4.3245042433055385</v>
      </c>
      <c r="AC47" s="209"/>
      <c r="AD47" s="228">
        <v>65</v>
      </c>
      <c r="AE47" s="259">
        <v>5</v>
      </c>
      <c r="AF47" s="315">
        <f>SUM(Z47:$Z$51)</f>
        <v>12.054670918327611</v>
      </c>
      <c r="AG47" s="315">
        <f>SUM(AA47:AA$51)</f>
        <v>13.947565734468206</v>
      </c>
      <c r="AH47" s="316">
        <f>SUM(AB47:AB$51)</f>
        <v>13.611182839640259</v>
      </c>
      <c r="AI47" s="209"/>
      <c r="AJ47" s="258">
        <v>65</v>
      </c>
      <c r="AK47" s="259">
        <v>5</v>
      </c>
      <c r="AL47" s="300">
        <f t="shared" si="3"/>
        <v>14.19484226948089</v>
      </c>
      <c r="AM47" s="300">
        <f t="shared" si="3"/>
        <v>15.505861968325197</v>
      </c>
      <c r="AN47" s="317">
        <f t="shared" si="3"/>
        <v>15.190442339062338</v>
      </c>
    </row>
    <row r="48" spans="1:40" ht="12" customHeight="1" x14ac:dyDescent="0.25">
      <c r="A48" s="209"/>
      <c r="B48" s="258">
        <v>70</v>
      </c>
      <c r="C48" s="259">
        <v>5</v>
      </c>
      <c r="D48" s="260">
        <v>-7.1183999999999997E-2</v>
      </c>
      <c r="E48" s="209"/>
      <c r="F48" s="258">
        <v>70</v>
      </c>
      <c r="G48" s="259">
        <v>5</v>
      </c>
      <c r="H48" s="315">
        <f t="shared" si="4"/>
        <v>-0.6039522642223194</v>
      </c>
      <c r="I48" s="315">
        <f t="shared" si="4"/>
        <v>-0.83034518654038503</v>
      </c>
      <c r="J48" s="260">
        <f t="shared" si="4"/>
        <v>-0.80627716827973495</v>
      </c>
      <c r="K48" s="209"/>
      <c r="L48" s="258">
        <v>70</v>
      </c>
      <c r="M48" s="259">
        <v>5</v>
      </c>
      <c r="N48" s="315">
        <f t="shared" si="5"/>
        <v>0.76992796951014519</v>
      </c>
      <c r="O48" s="315">
        <f t="shared" si="5"/>
        <v>0.84033065566090814</v>
      </c>
      <c r="P48" s="260">
        <f t="shared" si="5"/>
        <v>0.83376572050019737</v>
      </c>
      <c r="Q48" s="209"/>
      <c r="R48" s="258">
        <v>70</v>
      </c>
      <c r="S48" s="259">
        <v>5</v>
      </c>
      <c r="T48" s="315">
        <f t="shared" si="2"/>
        <v>0.18177599455317994</v>
      </c>
      <c r="U48" s="315">
        <f t="shared" si="2"/>
        <v>0.13676011777617236</v>
      </c>
      <c r="V48" s="260">
        <f t="shared" si="2"/>
        <v>0.14487790170649956</v>
      </c>
      <c r="W48" s="209"/>
      <c r="X48" s="258">
        <v>70</v>
      </c>
      <c r="Y48" s="259">
        <v>5</v>
      </c>
      <c r="Z48" s="315">
        <f t="shared" si="6"/>
        <v>3.4997537915706833</v>
      </c>
      <c r="AA48" s="315">
        <f t="shared" si="6"/>
        <v>3.9143439797067558</v>
      </c>
      <c r="AB48" s="260">
        <f t="shared" si="6"/>
        <v>3.8668430322487959</v>
      </c>
      <c r="AC48" s="209"/>
      <c r="AD48" s="228">
        <v>70</v>
      </c>
      <c r="AE48" s="259">
        <v>5</v>
      </c>
      <c r="AF48" s="315">
        <f>SUM(Z48:$Z$51)</f>
        <v>8.0067786332190511</v>
      </c>
      <c r="AG48" s="315">
        <f>SUM(AA48:AA$51)</f>
        <v>9.5979821795508258</v>
      </c>
      <c r="AH48" s="316">
        <f>SUM(AB48:AB$51)</f>
        <v>9.2866785963347187</v>
      </c>
      <c r="AI48" s="209"/>
      <c r="AJ48" s="258">
        <v>70</v>
      </c>
      <c r="AK48" s="259">
        <v>5</v>
      </c>
      <c r="AL48" s="300">
        <f t="shared" si="3"/>
        <v>10.399386631340644</v>
      </c>
      <c r="AM48" s="300">
        <f t="shared" si="3"/>
        <v>11.421673260274135</v>
      </c>
      <c r="AN48" s="317">
        <f t="shared" si="3"/>
        <v>11.138235079709684</v>
      </c>
    </row>
    <row r="49" spans="1:40" ht="12" customHeight="1" x14ac:dyDescent="0.25">
      <c r="A49" s="209"/>
      <c r="B49" s="258">
        <v>75</v>
      </c>
      <c r="C49" s="259">
        <v>5</v>
      </c>
      <c r="D49" s="260">
        <v>0.14569699999999999</v>
      </c>
      <c r="E49" s="209"/>
      <c r="F49" s="258">
        <v>75</v>
      </c>
      <c r="G49" s="259">
        <v>5</v>
      </c>
      <c r="H49" s="315">
        <f t="shared" si="4"/>
        <v>-0.26605166622231946</v>
      </c>
      <c r="I49" s="315">
        <f t="shared" si="4"/>
        <v>-0.48572127754038497</v>
      </c>
      <c r="J49" s="260">
        <f t="shared" si="4"/>
        <v>-0.45492994827973521</v>
      </c>
      <c r="K49" s="209"/>
      <c r="L49" s="258">
        <v>75</v>
      </c>
      <c r="M49" s="259">
        <v>5</v>
      </c>
      <c r="N49" s="315">
        <f t="shared" si="5"/>
        <v>0.62997354711812814</v>
      </c>
      <c r="O49" s="315">
        <f t="shared" si="5"/>
        <v>0.7254069362217942</v>
      </c>
      <c r="P49" s="260">
        <f t="shared" si="5"/>
        <v>0.71297149239932101</v>
      </c>
      <c r="Q49" s="209"/>
      <c r="R49" s="258">
        <v>75</v>
      </c>
      <c r="S49" s="259">
        <v>5</v>
      </c>
      <c r="T49" s="315">
        <f t="shared" ref="T49:V50" si="7">(N49-N50)/N49</f>
        <v>0.36927468533349167</v>
      </c>
      <c r="U49" s="315">
        <f t="shared" si="7"/>
        <v>0.30938638436488441</v>
      </c>
      <c r="V49" s="260">
        <f t="shared" si="7"/>
        <v>0.32554017811868813</v>
      </c>
      <c r="W49" s="209"/>
      <c r="X49" s="258">
        <v>75</v>
      </c>
      <c r="Y49" s="259">
        <v>5</v>
      </c>
      <c r="Z49" s="315">
        <f t="shared" si="6"/>
        <v>2.5682845271394648</v>
      </c>
      <c r="AA49" s="315">
        <f t="shared" si="6"/>
        <v>3.0659571081317982</v>
      </c>
      <c r="AB49" s="260">
        <f t="shared" si="6"/>
        <v>2.9846052954235502</v>
      </c>
      <c r="AC49" s="209"/>
      <c r="AD49" s="228">
        <v>75</v>
      </c>
      <c r="AE49" s="259">
        <v>5</v>
      </c>
      <c r="AF49" s="315">
        <f>SUM(Z49:$Z$51)</f>
        <v>4.5070248416483691</v>
      </c>
      <c r="AG49" s="315">
        <f>SUM(AA49:AA$51)</f>
        <v>5.6836381998440677</v>
      </c>
      <c r="AH49" s="316">
        <f>SUM(AB49:AB$51)</f>
        <v>5.4198355640859219</v>
      </c>
      <c r="AI49" s="209"/>
      <c r="AJ49" s="258">
        <v>75</v>
      </c>
      <c r="AK49" s="259">
        <v>5</v>
      </c>
      <c r="AL49" s="300">
        <f t="shared" ref="AL49:AN51" si="8">AF49/N49</f>
        <v>7.1543080852619418</v>
      </c>
      <c r="AM49" s="300">
        <f t="shared" si="8"/>
        <v>7.8351031897305807</v>
      </c>
      <c r="AN49" s="317">
        <f t="shared" si="8"/>
        <v>7.6017563421040419</v>
      </c>
    </row>
    <row r="50" spans="1:40" ht="12" customHeight="1" x14ac:dyDescent="0.25">
      <c r="A50" s="209"/>
      <c r="B50" s="258">
        <v>80</v>
      </c>
      <c r="C50" s="259">
        <v>85</v>
      </c>
      <c r="D50" s="260">
        <v>0.45014599999999999</v>
      </c>
      <c r="E50" s="209"/>
      <c r="F50" s="258">
        <v>80</v>
      </c>
      <c r="G50" s="259">
        <v>5</v>
      </c>
      <c r="H50" s="315">
        <f t="shared" si="4"/>
        <v>0.20827987577768048</v>
      </c>
      <c r="I50" s="315">
        <f t="shared" si="4"/>
        <v>-1.9518165403848986E-3</v>
      </c>
      <c r="J50" s="260">
        <f t="shared" si="4"/>
        <v>3.8277431720264543E-2</v>
      </c>
      <c r="K50" s="209"/>
      <c r="L50" s="258">
        <v>80</v>
      </c>
      <c r="M50" s="259">
        <v>5</v>
      </c>
      <c r="N50" s="315">
        <f t="shared" ref="N50:P51" si="9">(1/(1+EXP(2*H50)))</f>
        <v>0.3973402637376578</v>
      </c>
      <c r="O50" s="315">
        <f t="shared" si="9"/>
        <v>0.50097590703092498</v>
      </c>
      <c r="P50" s="260">
        <f t="shared" si="9"/>
        <v>0.48087062577009915</v>
      </c>
      <c r="Q50" s="209"/>
      <c r="R50" s="258">
        <v>80</v>
      </c>
      <c r="S50" s="259">
        <v>5</v>
      </c>
      <c r="T50" s="315">
        <f t="shared" si="7"/>
        <v>0.69380813965576971</v>
      </c>
      <c r="U50" s="315">
        <f t="shared" si="7"/>
        <v>0.66115071235431255</v>
      </c>
      <c r="V50" s="260">
        <f t="shared" si="7"/>
        <v>0.67847159999396689</v>
      </c>
      <c r="W50" s="209"/>
      <c r="X50" s="258">
        <v>80</v>
      </c>
      <c r="Y50" s="259">
        <v>5</v>
      </c>
      <c r="Z50" s="315">
        <f t="shared" si="6"/>
        <v>1.2975065457028958</v>
      </c>
      <c r="AA50" s="315">
        <f t="shared" si="6"/>
        <v>1.676828090640015</v>
      </c>
      <c r="AB50" s="260">
        <f t="shared" si="6"/>
        <v>1.5887104717096476</v>
      </c>
      <c r="AC50" s="209"/>
      <c r="AD50" s="228">
        <v>80</v>
      </c>
      <c r="AE50" s="259">
        <v>5</v>
      </c>
      <c r="AF50" s="315">
        <f>SUM(Z50:$Z$51)</f>
        <v>1.9387403145089044</v>
      </c>
      <c r="AG50" s="315">
        <f>SUM(AA50:AA$51)</f>
        <v>2.6176810917122699</v>
      </c>
      <c r="AH50" s="316">
        <f>SUM(AB50:AB$51)</f>
        <v>2.4352302686623721</v>
      </c>
      <c r="AI50" s="209"/>
      <c r="AJ50" s="258">
        <v>80</v>
      </c>
      <c r="AK50" s="259">
        <v>5</v>
      </c>
      <c r="AL50" s="300">
        <f t="shared" si="8"/>
        <v>4.8792948800903533</v>
      </c>
      <c r="AM50" s="300">
        <f t="shared" si="8"/>
        <v>5.2251636355651767</v>
      </c>
      <c r="AN50" s="317">
        <f t="shared" si="8"/>
        <v>5.0642109086252205</v>
      </c>
    </row>
    <row r="51" spans="1:40" ht="12" customHeight="1" thickBot="1" x14ac:dyDescent="0.3">
      <c r="A51" s="209"/>
      <c r="B51" s="270">
        <v>85</v>
      </c>
      <c r="C51" s="271" t="s">
        <v>142</v>
      </c>
      <c r="D51" s="272">
        <v>0.95085900000000001</v>
      </c>
      <c r="E51" s="209"/>
      <c r="F51" s="270">
        <v>85</v>
      </c>
      <c r="G51" s="271" t="s">
        <v>142</v>
      </c>
      <c r="H51" s="318">
        <f t="shared" si="4"/>
        <v>0.98839072977768039</v>
      </c>
      <c r="I51" s="318">
        <f t="shared" si="4"/>
        <v>0.79368114045961535</v>
      </c>
      <c r="J51" s="272">
        <f t="shared" si="4"/>
        <v>0.84943249172026414</v>
      </c>
      <c r="K51" s="209"/>
      <c r="L51" s="270">
        <v>85</v>
      </c>
      <c r="M51" s="271" t="s">
        <v>142</v>
      </c>
      <c r="N51" s="318">
        <f t="shared" si="9"/>
        <v>0.12166235454350055</v>
      </c>
      <c r="O51" s="318">
        <f t="shared" si="9"/>
        <v>0.16975532922508105</v>
      </c>
      <c r="P51" s="272">
        <f t="shared" si="9"/>
        <v>0.15461356291375991</v>
      </c>
      <c r="Q51" s="209"/>
      <c r="R51" s="270">
        <v>85</v>
      </c>
      <c r="S51" s="271" t="s">
        <v>142</v>
      </c>
      <c r="T51" s="318">
        <v>1</v>
      </c>
      <c r="U51" s="318">
        <v>1</v>
      </c>
      <c r="V51" s="272">
        <v>1</v>
      </c>
      <c r="W51" s="209"/>
      <c r="X51" s="270">
        <v>85</v>
      </c>
      <c r="Y51" s="271" t="s">
        <v>142</v>
      </c>
      <c r="Z51" s="318">
        <f>-0.1167227+6.23*N51</f>
        <v>0.64123376880600857</v>
      </c>
      <c r="AA51" s="318">
        <f t="shared" ref="AA51:AB51" si="10">-0.1167227+6.23*O51</f>
        <v>0.94085300107225511</v>
      </c>
      <c r="AB51" s="272">
        <f t="shared" si="10"/>
        <v>0.84651979695272439</v>
      </c>
      <c r="AC51" s="209"/>
      <c r="AD51" s="232">
        <v>85</v>
      </c>
      <c r="AE51" s="319" t="s">
        <v>142</v>
      </c>
      <c r="AF51" s="312">
        <f>SUM(Z51:$Z$51)</f>
        <v>0.64123376880600857</v>
      </c>
      <c r="AG51" s="312">
        <f>SUM(AA51:AA$51)</f>
        <v>0.94085300107225511</v>
      </c>
      <c r="AH51" s="313">
        <f>SUM(AB51:AB$51)</f>
        <v>0.84651979695272439</v>
      </c>
      <c r="AI51" s="209"/>
      <c r="AJ51" s="270">
        <v>85</v>
      </c>
      <c r="AK51" s="271" t="s">
        <v>142</v>
      </c>
      <c r="AL51" s="320">
        <f t="shared" si="8"/>
        <v>5.2706013393546032</v>
      </c>
      <c r="AM51" s="320">
        <f t="shared" si="8"/>
        <v>5.5424062700545003</v>
      </c>
      <c r="AN51" s="321">
        <f t="shared" si="8"/>
        <v>5.4750681699566988</v>
      </c>
    </row>
    <row r="52" spans="1:40" ht="12" customHeight="1" x14ac:dyDescent="0.25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</row>
    <row r="53" spans="1:40" ht="12" customHeight="1" x14ac:dyDescent="0.25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</row>
    <row r="54" spans="1:40" ht="12" customHeight="1" x14ac:dyDescent="0.25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</row>
    <row r="55" spans="1:40" ht="12" customHeight="1" x14ac:dyDescent="0.25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</row>
    <row r="56" spans="1:40" ht="12" customHeight="1" x14ac:dyDescent="0.25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  <c r="AH56" s="209"/>
      <c r="AI56" s="209"/>
      <c r="AJ56" s="209"/>
      <c r="AK56" s="209"/>
      <c r="AL56" s="209"/>
      <c r="AM56" s="209"/>
      <c r="AN56" s="209"/>
    </row>
    <row r="57" spans="1:40" ht="12" customHeight="1" x14ac:dyDescent="0.25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</row>
    <row r="58" spans="1:40" ht="12" customHeight="1" x14ac:dyDescent="0.25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</row>
    <row r="59" spans="1:40" ht="12" customHeight="1" x14ac:dyDescent="0.25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</row>
    <row r="60" spans="1:40" ht="12" customHeight="1" x14ac:dyDescent="0.25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</row>
    <row r="61" spans="1:40" ht="12" customHeight="1" x14ac:dyDescent="0.25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</row>
    <row r="62" spans="1:40" ht="12" customHeight="1" x14ac:dyDescent="0.25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</row>
    <row r="63" spans="1:40" ht="12" customHeight="1" x14ac:dyDescent="0.25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</row>
    <row r="64" spans="1:40" ht="12" customHeight="1" x14ac:dyDescent="0.25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</row>
    <row r="65" spans="1:40" ht="12" customHeight="1" x14ac:dyDescent="0.25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</row>
    <row r="66" spans="1:40" ht="12" customHeight="1" x14ac:dyDescent="0.25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</row>
    <row r="67" spans="1:40" ht="12" customHeight="1" x14ac:dyDescent="0.25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</row>
    <row r="68" spans="1:40" ht="12" customHeight="1" x14ac:dyDescent="0.25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</row>
    <row r="69" spans="1:40" ht="12" customHeight="1" x14ac:dyDescent="0.25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</row>
    <row r="70" spans="1:40" ht="12" customHeight="1" x14ac:dyDescent="0.25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</row>
    <row r="71" spans="1:40" ht="12" customHeight="1" x14ac:dyDescent="0.25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</row>
    <row r="72" spans="1:40" ht="12" customHeight="1" x14ac:dyDescent="0.25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</row>
    <row r="73" spans="1:40" ht="12" customHeight="1" x14ac:dyDescent="0.25">
      <c r="A73" s="209"/>
      <c r="B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</row>
    <row r="74" spans="1:40" ht="12" customHeight="1" x14ac:dyDescent="0.25">
      <c r="A74" s="209"/>
      <c r="B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</row>
    <row r="75" spans="1:40" ht="12" customHeight="1" x14ac:dyDescent="0.25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</row>
    <row r="76" spans="1:40" ht="12" customHeight="1" x14ac:dyDescent="0.25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</row>
    <row r="77" spans="1:40" ht="12" customHeight="1" x14ac:dyDescent="0.25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</row>
    <row r="78" spans="1:40" ht="12" customHeight="1" x14ac:dyDescent="0.25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</row>
    <row r="79" spans="1:40" ht="12" customHeight="1" x14ac:dyDescent="0.25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</row>
    <row r="80" spans="1:40" ht="12" customHeight="1" x14ac:dyDescent="0.25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</row>
    <row r="81" spans="1:40" ht="12" customHeight="1" x14ac:dyDescent="0.25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</row>
    <row r="82" spans="1:40" ht="12" customHeight="1" x14ac:dyDescent="0.25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</row>
    <row r="83" spans="1:40" ht="12" customHeight="1" x14ac:dyDescent="0.25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</row>
    <row r="84" spans="1:40" ht="12" customHeight="1" x14ac:dyDescent="0.25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</row>
    <row r="85" spans="1:40" ht="12" customHeight="1" x14ac:dyDescent="0.25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</row>
    <row r="86" spans="1:40" ht="12" customHeight="1" x14ac:dyDescent="0.25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</row>
    <row r="87" spans="1:40" ht="12" customHeight="1" x14ac:dyDescent="0.25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</row>
    <row r="88" spans="1:40" ht="12" customHeight="1" x14ac:dyDescent="0.25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</row>
    <row r="89" spans="1:40" ht="12" customHeight="1" x14ac:dyDescent="0.25">
      <c r="A89" s="209"/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</row>
    <row r="90" spans="1:40" ht="12" customHeight="1" x14ac:dyDescent="0.25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</row>
    <row r="91" spans="1:40" ht="12" customHeight="1" x14ac:dyDescent="0.25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</row>
    <row r="92" spans="1:40" ht="12" customHeight="1" x14ac:dyDescent="0.25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</row>
    <row r="93" spans="1:40" ht="12" customHeight="1" x14ac:dyDescent="0.25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</row>
    <row r="94" spans="1:40" ht="12" customHeight="1" x14ac:dyDescent="0.25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</row>
    <row r="95" spans="1:40" ht="12" customHeight="1" x14ac:dyDescent="0.25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</row>
    <row r="96" spans="1:40" ht="12" customHeight="1" x14ac:dyDescent="0.25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</row>
    <row r="97" spans="1:40" ht="12" customHeight="1" x14ac:dyDescent="0.25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</row>
    <row r="98" spans="1:40" ht="12" customHeight="1" x14ac:dyDescent="0.25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</row>
    <row r="99" spans="1:40" ht="12" customHeight="1" x14ac:dyDescent="0.25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</row>
    <row r="100" spans="1:40" ht="12" customHeight="1" x14ac:dyDescent="0.25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</row>
    <row r="101" spans="1:40" ht="12" customHeight="1" x14ac:dyDescent="0.25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</row>
    <row r="102" spans="1:40" ht="12" customHeight="1" x14ac:dyDescent="0.25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</row>
    <row r="103" spans="1:40" ht="12" customHeight="1" x14ac:dyDescent="0.25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</row>
    <row r="104" spans="1:40" ht="12" customHeight="1" x14ac:dyDescent="0.25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</row>
    <row r="105" spans="1:40" ht="12" customHeight="1" x14ac:dyDescent="0.25">
      <c r="A105" s="209"/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</row>
    <row r="106" spans="1:40" ht="12" customHeight="1" x14ac:dyDescent="0.25">
      <c r="A106" s="209"/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</row>
    <row r="107" spans="1:40" ht="12" customHeight="1" x14ac:dyDescent="0.25">
      <c r="A107" s="209"/>
      <c r="B107" s="209"/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</row>
    <row r="108" spans="1:40" ht="12" customHeight="1" x14ac:dyDescent="0.25">
      <c r="A108" s="209"/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</row>
    <row r="109" spans="1:40" ht="12" customHeight="1" x14ac:dyDescent="0.25">
      <c r="A109" s="209"/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</row>
    <row r="110" spans="1:40" ht="12" customHeight="1" x14ac:dyDescent="0.25">
      <c r="A110" s="209"/>
      <c r="B110" s="209"/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</row>
    <row r="111" spans="1:40" ht="12" customHeight="1" x14ac:dyDescent="0.25">
      <c r="A111" s="209"/>
      <c r="B111" s="209"/>
      <c r="C111" s="209"/>
      <c r="D111" s="209"/>
      <c r="E111" s="209"/>
      <c r="F111" s="209"/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</row>
    <row r="112" spans="1:40" ht="12" customHeight="1" x14ac:dyDescent="0.25">
      <c r="A112" s="209"/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</row>
    <row r="113" spans="1:40" ht="12" customHeight="1" x14ac:dyDescent="0.25">
      <c r="A113" s="209"/>
      <c r="B113" s="209"/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</row>
    <row r="114" spans="1:40" ht="12" customHeight="1" x14ac:dyDescent="0.25">
      <c r="A114" s="209"/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</row>
    <row r="115" spans="1:40" ht="12" customHeight="1" x14ac:dyDescent="0.25">
      <c r="A115" s="209"/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</row>
    <row r="116" spans="1:40" ht="12" customHeight="1" x14ac:dyDescent="0.25">
      <c r="A116" s="209"/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</row>
    <row r="117" spans="1:40" ht="12" customHeight="1" x14ac:dyDescent="0.25">
      <c r="A117" s="209"/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</row>
    <row r="118" spans="1:40" ht="12" customHeight="1" x14ac:dyDescent="0.25">
      <c r="A118" s="209"/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</row>
    <row r="119" spans="1:40" ht="12" customHeight="1" x14ac:dyDescent="0.25">
      <c r="A119" s="209"/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</row>
    <row r="120" spans="1:40" ht="12" customHeight="1" x14ac:dyDescent="0.25">
      <c r="A120" s="209"/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</row>
    <row r="121" spans="1:40" ht="12" customHeight="1" x14ac:dyDescent="0.25">
      <c r="A121" s="209"/>
      <c r="B121" s="209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</row>
    <row r="122" spans="1:40" ht="12" customHeight="1" x14ac:dyDescent="0.25">
      <c r="A122" s="209"/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</row>
    <row r="123" spans="1:40" ht="12" customHeight="1" x14ac:dyDescent="0.25">
      <c r="A123" s="209"/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</row>
    <row r="124" spans="1:40" ht="12" customHeight="1" x14ac:dyDescent="0.25">
      <c r="A124" s="209"/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</row>
    <row r="125" spans="1:40" ht="12" customHeight="1" x14ac:dyDescent="0.25">
      <c r="A125" s="209"/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</row>
    <row r="126" spans="1:40" ht="12" customHeight="1" x14ac:dyDescent="0.25">
      <c r="A126" s="209"/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</row>
    <row r="127" spans="1:40" ht="12" customHeight="1" x14ac:dyDescent="0.25">
      <c r="A127" s="209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</row>
    <row r="128" spans="1:40" ht="12" customHeight="1" x14ac:dyDescent="0.25">
      <c r="A128" s="209"/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</row>
    <row r="129" spans="1:40" ht="12" customHeight="1" x14ac:dyDescent="0.25">
      <c r="A129" s="209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</row>
    <row r="130" spans="1:40" ht="12" customHeight="1" x14ac:dyDescent="0.25">
      <c r="A130" s="209"/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</row>
    <row r="131" spans="1:40" ht="12" customHeight="1" x14ac:dyDescent="0.25">
      <c r="A131" s="209"/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</row>
    <row r="132" spans="1:40" ht="12" customHeight="1" x14ac:dyDescent="0.25">
      <c r="A132" s="209"/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</row>
    <row r="133" spans="1:40" ht="12" customHeight="1" x14ac:dyDescent="0.25">
      <c r="A133" s="209"/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</row>
    <row r="134" spans="1:40" ht="12" customHeight="1" x14ac:dyDescent="0.25">
      <c r="A134" s="209"/>
      <c r="B134" s="209"/>
      <c r="C134" s="209"/>
      <c r="D134" s="209"/>
      <c r="E134" s="209"/>
      <c r="F134" s="209"/>
      <c r="G134" s="209"/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</row>
    <row r="135" spans="1:40" ht="12" customHeight="1" x14ac:dyDescent="0.25">
      <c r="A135" s="209"/>
      <c r="B135" s="209"/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</row>
    <row r="136" spans="1:40" ht="12" customHeight="1" x14ac:dyDescent="0.25">
      <c r="A136" s="209"/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</row>
    <row r="137" spans="1:40" ht="12" customHeight="1" x14ac:dyDescent="0.25">
      <c r="A137" s="209"/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</row>
    <row r="138" spans="1:40" ht="12" customHeight="1" x14ac:dyDescent="0.25">
      <c r="A138" s="209"/>
      <c r="B138" s="209"/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</row>
    <row r="139" spans="1:40" ht="12" customHeight="1" x14ac:dyDescent="0.25">
      <c r="A139" s="209"/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</row>
    <row r="140" spans="1:40" ht="12" customHeight="1" x14ac:dyDescent="0.25">
      <c r="A140" s="209"/>
      <c r="B140" s="209"/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</row>
    <row r="141" spans="1:40" ht="12" customHeight="1" x14ac:dyDescent="0.25">
      <c r="A141" s="209"/>
      <c r="B141" s="209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</row>
    <row r="142" spans="1:40" ht="12" customHeight="1" x14ac:dyDescent="0.25">
      <c r="A142" s="209"/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</row>
    <row r="143" spans="1:40" ht="12" customHeight="1" x14ac:dyDescent="0.25">
      <c r="A143" s="209"/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</row>
    <row r="144" spans="1:40" ht="12" customHeight="1" x14ac:dyDescent="0.25">
      <c r="A144" s="209"/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</row>
    <row r="145" spans="1:40" ht="12" customHeight="1" x14ac:dyDescent="0.25">
      <c r="A145" s="209"/>
      <c r="B145" s="209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</row>
    <row r="146" spans="1:40" ht="12" customHeight="1" x14ac:dyDescent="0.25">
      <c r="A146" s="209"/>
      <c r="B146" s="209"/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</row>
    <row r="147" spans="1:40" ht="12" customHeight="1" x14ac:dyDescent="0.25">
      <c r="A147" s="209"/>
      <c r="B147" s="209"/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</row>
    <row r="148" spans="1:40" ht="12" customHeight="1" x14ac:dyDescent="0.25">
      <c r="A148" s="209"/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</row>
    <row r="149" spans="1:40" ht="12" customHeight="1" x14ac:dyDescent="0.25">
      <c r="A149" s="209"/>
      <c r="B149" s="209"/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</row>
    <row r="150" spans="1:40" ht="12" customHeight="1" x14ac:dyDescent="0.25">
      <c r="A150" s="209"/>
      <c r="B150" s="209"/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</row>
    <row r="151" spans="1:40" ht="12" customHeight="1" x14ac:dyDescent="0.25">
      <c r="A151" s="209"/>
      <c r="B151" s="209"/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</row>
    <row r="152" spans="1:40" ht="12" customHeight="1" x14ac:dyDescent="0.25">
      <c r="A152" s="209"/>
      <c r="B152" s="209"/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</row>
    <row r="153" spans="1:40" ht="12" customHeight="1" x14ac:dyDescent="0.25">
      <c r="A153" s="209"/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</row>
    <row r="154" spans="1:40" ht="12" customHeight="1" x14ac:dyDescent="0.25">
      <c r="A154" s="209"/>
      <c r="B154" s="209"/>
      <c r="C154" s="209"/>
      <c r="D154" s="209"/>
      <c r="E154" s="209"/>
      <c r="F154" s="209"/>
      <c r="G154" s="209"/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</row>
    <row r="155" spans="1:40" ht="12" customHeight="1" x14ac:dyDescent="0.25">
      <c r="A155" s="209"/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</row>
    <row r="156" spans="1:40" ht="12" customHeight="1" x14ac:dyDescent="0.25">
      <c r="A156" s="209"/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</row>
    <row r="157" spans="1:40" ht="12" customHeight="1" x14ac:dyDescent="0.25">
      <c r="A157" s="209"/>
      <c r="B157" s="209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</row>
    <row r="158" spans="1:40" ht="12" customHeight="1" x14ac:dyDescent="0.25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</row>
    <row r="159" spans="1:40" ht="12" customHeight="1" x14ac:dyDescent="0.25">
      <c r="A159" s="209"/>
      <c r="B159" s="209"/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</row>
    <row r="160" spans="1:40" ht="12" customHeight="1" x14ac:dyDescent="0.25">
      <c r="A160" s="209"/>
      <c r="B160" s="209"/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</row>
    <row r="161" spans="1:40" ht="12" customHeight="1" x14ac:dyDescent="0.25">
      <c r="A161" s="209"/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</row>
    <row r="162" spans="1:40" ht="12" customHeight="1" x14ac:dyDescent="0.25">
      <c r="A162" s="209"/>
      <c r="B162" s="209"/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</row>
    <row r="163" spans="1:40" ht="12" customHeight="1" x14ac:dyDescent="0.25">
      <c r="A163" s="209"/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</row>
    <row r="164" spans="1:40" ht="12" customHeight="1" x14ac:dyDescent="0.25">
      <c r="A164" s="209"/>
      <c r="B164" s="209"/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</row>
    <row r="165" spans="1:40" ht="12" customHeight="1" x14ac:dyDescent="0.25">
      <c r="A165" s="209"/>
      <c r="B165" s="209"/>
      <c r="C165" s="209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</row>
    <row r="166" spans="1:40" ht="12" customHeight="1" x14ac:dyDescent="0.25">
      <c r="A166" s="209"/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</row>
    <row r="167" spans="1:40" ht="12" customHeight="1" x14ac:dyDescent="0.25">
      <c r="A167" s="209"/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</row>
    <row r="168" spans="1:40" ht="12" customHeight="1" x14ac:dyDescent="0.25">
      <c r="A168" s="209"/>
      <c r="B168" s="209"/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</row>
    <row r="169" spans="1:40" ht="12" customHeight="1" x14ac:dyDescent="0.25">
      <c r="A169" s="209"/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</row>
    <row r="170" spans="1:40" ht="12" customHeight="1" x14ac:dyDescent="0.25">
      <c r="A170" s="209"/>
      <c r="B170" s="209"/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</row>
    <row r="171" spans="1:40" ht="12" customHeight="1" x14ac:dyDescent="0.25">
      <c r="A171" s="209"/>
      <c r="B171" s="209"/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</row>
    <row r="172" spans="1:40" ht="12" customHeight="1" x14ac:dyDescent="0.25">
      <c r="A172" s="209"/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</row>
    <row r="173" spans="1:40" ht="12" customHeight="1" x14ac:dyDescent="0.25">
      <c r="A173" s="209"/>
      <c r="B173" s="209"/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</row>
    <row r="174" spans="1:40" ht="12" customHeight="1" x14ac:dyDescent="0.25">
      <c r="A174" s="209"/>
      <c r="B174" s="209"/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</row>
    <row r="175" spans="1:40" ht="12" customHeight="1" x14ac:dyDescent="0.25">
      <c r="A175" s="209"/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</row>
    <row r="176" spans="1:40" ht="12" customHeight="1" x14ac:dyDescent="0.25">
      <c r="A176" s="209"/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</row>
    <row r="177" spans="1:40" ht="12" customHeight="1" x14ac:dyDescent="0.25">
      <c r="A177" s="209"/>
      <c r="B177" s="209"/>
      <c r="C177" s="209"/>
      <c r="D177" s="209"/>
      <c r="E177" s="209"/>
      <c r="F177" s="209"/>
      <c r="G177" s="209"/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</row>
    <row r="178" spans="1:40" ht="12" customHeight="1" x14ac:dyDescent="0.25">
      <c r="A178" s="209"/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</row>
    <row r="179" spans="1:40" ht="12" customHeight="1" x14ac:dyDescent="0.25">
      <c r="A179" s="209"/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</row>
    <row r="180" spans="1:40" ht="12" customHeight="1" x14ac:dyDescent="0.25">
      <c r="A180" s="209"/>
      <c r="B180" s="209"/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</row>
    <row r="181" spans="1:40" ht="12" customHeight="1" x14ac:dyDescent="0.25">
      <c r="A181" s="209"/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</row>
    <row r="182" spans="1:40" ht="12" customHeight="1" x14ac:dyDescent="0.25">
      <c r="A182" s="209"/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</row>
    <row r="183" spans="1:40" ht="12" customHeight="1" x14ac:dyDescent="0.25">
      <c r="A183" s="209"/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</row>
    <row r="184" spans="1:40" ht="12" customHeight="1" x14ac:dyDescent="0.25">
      <c r="A184" s="209"/>
      <c r="B184" s="209"/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</row>
    <row r="185" spans="1:40" ht="12" customHeight="1" x14ac:dyDescent="0.25">
      <c r="A185" s="209"/>
      <c r="B185" s="209"/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</row>
    <row r="186" spans="1:40" ht="12" customHeight="1" x14ac:dyDescent="0.25">
      <c r="A186" s="209"/>
      <c r="B186" s="209"/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</row>
    <row r="187" spans="1:40" ht="12" customHeight="1" x14ac:dyDescent="0.25">
      <c r="A187" s="209"/>
      <c r="B187" s="209"/>
      <c r="C187" s="209"/>
      <c r="D187" s="209"/>
      <c r="E187" s="209"/>
      <c r="F187" s="209"/>
      <c r="G187" s="209"/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</row>
    <row r="188" spans="1:40" ht="12" customHeight="1" x14ac:dyDescent="0.25">
      <c r="A188" s="209"/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</row>
    <row r="189" spans="1:40" ht="12" customHeight="1" x14ac:dyDescent="0.25">
      <c r="A189" s="209"/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</row>
    <row r="190" spans="1:40" ht="12" customHeight="1" x14ac:dyDescent="0.25">
      <c r="A190" s="209"/>
      <c r="B190" s="209"/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</row>
    <row r="191" spans="1:40" ht="12" customHeight="1" x14ac:dyDescent="0.25">
      <c r="A191" s="209"/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</row>
    <row r="192" spans="1:40" ht="12" customHeight="1" x14ac:dyDescent="0.25">
      <c r="A192" s="209"/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</row>
    <row r="193" spans="1:40" ht="12" customHeight="1" x14ac:dyDescent="0.25">
      <c r="A193" s="209"/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</row>
    <row r="194" spans="1:40" ht="12" customHeight="1" x14ac:dyDescent="0.25">
      <c r="A194" s="209"/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</row>
    <row r="195" spans="1:40" ht="12" customHeight="1" x14ac:dyDescent="0.25">
      <c r="A195" s="209"/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</row>
    <row r="196" spans="1:40" ht="12" customHeight="1" x14ac:dyDescent="0.25">
      <c r="A196" s="209"/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</row>
    <row r="197" spans="1:40" ht="12" customHeight="1" x14ac:dyDescent="0.25">
      <c r="A197" s="209"/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</row>
    <row r="198" spans="1:40" ht="12" customHeight="1" x14ac:dyDescent="0.25">
      <c r="A198" s="209"/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</row>
    <row r="199" spans="1:40" ht="12" customHeight="1" x14ac:dyDescent="0.25">
      <c r="A199" s="209"/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</row>
    <row r="200" spans="1:40" ht="12" customHeight="1" x14ac:dyDescent="0.25">
      <c r="A200" s="209"/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</row>
    <row r="201" spans="1:40" ht="12" customHeight="1" x14ac:dyDescent="0.25">
      <c r="A201" s="209"/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</row>
    <row r="202" spans="1:40" ht="12" customHeight="1" x14ac:dyDescent="0.25">
      <c r="A202" s="209"/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</row>
    <row r="203" spans="1:40" ht="12" customHeight="1" x14ac:dyDescent="0.25">
      <c r="A203" s="209"/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</row>
    <row r="204" spans="1:40" ht="12" customHeight="1" x14ac:dyDescent="0.25">
      <c r="A204" s="209"/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</row>
    <row r="205" spans="1:40" ht="12" customHeight="1" x14ac:dyDescent="0.25">
      <c r="A205" s="209"/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</row>
    <row r="206" spans="1:40" ht="12" customHeight="1" x14ac:dyDescent="0.25">
      <c r="A206" s="209"/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</row>
    <row r="207" spans="1:40" ht="12" customHeight="1" x14ac:dyDescent="0.25">
      <c r="A207" s="209"/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</row>
    <row r="208" spans="1:40" ht="12" customHeight="1" x14ac:dyDescent="0.25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</row>
    <row r="209" spans="1:40" ht="12" customHeight="1" x14ac:dyDescent="0.25">
      <c r="A209" s="209"/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</row>
    <row r="210" spans="1:40" ht="12" customHeight="1" x14ac:dyDescent="0.25">
      <c r="A210" s="209"/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</row>
    <row r="211" spans="1:40" ht="12" customHeight="1" x14ac:dyDescent="0.25">
      <c r="A211" s="209"/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</row>
    <row r="212" spans="1:40" ht="12" customHeight="1" x14ac:dyDescent="0.25">
      <c r="A212" s="209"/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</row>
    <row r="213" spans="1:40" ht="12" customHeight="1" x14ac:dyDescent="0.25">
      <c r="A213" s="209"/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</row>
    <row r="214" spans="1:40" ht="12" customHeight="1" x14ac:dyDescent="0.25">
      <c r="A214" s="209"/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</row>
    <row r="215" spans="1:40" ht="12" customHeight="1" x14ac:dyDescent="0.25">
      <c r="A215" s="209"/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</row>
    <row r="216" spans="1:40" ht="12" customHeight="1" x14ac:dyDescent="0.25">
      <c r="A216" s="209"/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</row>
    <row r="217" spans="1:40" ht="12" customHeight="1" x14ac:dyDescent="0.25">
      <c r="A217" s="209"/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</row>
    <row r="218" spans="1:40" ht="12" customHeight="1" x14ac:dyDescent="0.25">
      <c r="A218" s="209"/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</row>
    <row r="219" spans="1:40" ht="12" customHeight="1" x14ac:dyDescent="0.25">
      <c r="A219" s="209"/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</row>
    <row r="220" spans="1:40" ht="12" customHeight="1" x14ac:dyDescent="0.25">
      <c r="A220" s="209"/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</row>
    <row r="221" spans="1:40" ht="12" customHeight="1" x14ac:dyDescent="0.25">
      <c r="A221" s="209"/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</row>
    <row r="222" spans="1:40" ht="12" customHeight="1" x14ac:dyDescent="0.25">
      <c r="A222" s="209"/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</row>
    <row r="223" spans="1:40" ht="12" customHeight="1" x14ac:dyDescent="0.25">
      <c r="A223" s="209"/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</row>
    <row r="224" spans="1:40" ht="12" customHeight="1" x14ac:dyDescent="0.25">
      <c r="A224" s="209"/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</row>
    <row r="225" spans="1:40" ht="12" customHeight="1" x14ac:dyDescent="0.25">
      <c r="A225" s="209"/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</row>
    <row r="226" spans="1:40" ht="12" customHeight="1" x14ac:dyDescent="0.25">
      <c r="A226" s="209"/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</row>
    <row r="227" spans="1:40" ht="12" customHeight="1" x14ac:dyDescent="0.25">
      <c r="A227" s="209"/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</row>
    <row r="228" spans="1:40" ht="12" customHeight="1" x14ac:dyDescent="0.25">
      <c r="A228" s="209"/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</row>
    <row r="229" spans="1:40" ht="12" customHeight="1" x14ac:dyDescent="0.25">
      <c r="A229" s="209"/>
      <c r="B229" s="209"/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</row>
    <row r="230" spans="1:40" ht="12" customHeight="1" x14ac:dyDescent="0.25">
      <c r="A230" s="209"/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</row>
    <row r="231" spans="1:40" ht="12" customHeight="1" x14ac:dyDescent="0.25">
      <c r="A231" s="209"/>
      <c r="B231" s="209"/>
      <c r="C231" s="209"/>
      <c r="D231" s="209"/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</row>
    <row r="232" spans="1:40" ht="12" customHeight="1" x14ac:dyDescent="0.25">
      <c r="A232" s="209"/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</row>
    <row r="233" spans="1:40" ht="12" customHeight="1" x14ac:dyDescent="0.25">
      <c r="A233" s="209"/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</row>
    <row r="234" spans="1:40" ht="12" customHeight="1" x14ac:dyDescent="0.25">
      <c r="A234" s="209"/>
      <c r="B234" s="209"/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</row>
    <row r="235" spans="1:40" ht="12" customHeight="1" x14ac:dyDescent="0.25">
      <c r="A235" s="209"/>
      <c r="B235" s="209"/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</row>
    <row r="236" spans="1:40" ht="12" customHeight="1" x14ac:dyDescent="0.25">
      <c r="A236" s="209"/>
      <c r="B236" s="209"/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</row>
    <row r="237" spans="1:40" ht="12" customHeight="1" x14ac:dyDescent="0.25">
      <c r="A237" s="209"/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</row>
    <row r="238" spans="1:40" ht="12" customHeight="1" x14ac:dyDescent="0.25">
      <c r="A238" s="209"/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</row>
    <row r="239" spans="1:40" ht="12" customHeight="1" x14ac:dyDescent="0.25">
      <c r="A239" s="209"/>
      <c r="B239" s="209"/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</row>
    <row r="240" spans="1:40" ht="12" customHeight="1" x14ac:dyDescent="0.25">
      <c r="A240" s="209"/>
      <c r="B240" s="209"/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</row>
    <row r="241" spans="1:40" ht="12" customHeight="1" x14ac:dyDescent="0.25">
      <c r="A241" s="209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</row>
    <row r="242" spans="1:40" ht="12" customHeight="1" x14ac:dyDescent="0.25">
      <c r="A242" s="209"/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</row>
    <row r="243" spans="1:40" ht="12" customHeight="1" x14ac:dyDescent="0.25">
      <c r="A243" s="209"/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</row>
    <row r="244" spans="1:40" ht="12" customHeight="1" x14ac:dyDescent="0.25">
      <c r="A244" s="209"/>
      <c r="B244" s="209"/>
      <c r="C244" s="209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</row>
    <row r="245" spans="1:40" ht="12" customHeight="1" x14ac:dyDescent="0.25">
      <c r="A245" s="209"/>
      <c r="B245" s="209"/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</row>
    <row r="246" spans="1:40" ht="12" customHeight="1" x14ac:dyDescent="0.25">
      <c r="A246" s="209"/>
      <c r="B246" s="209"/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</row>
    <row r="247" spans="1:40" ht="12" customHeight="1" x14ac:dyDescent="0.25">
      <c r="A247" s="209"/>
      <c r="B247" s="209"/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</row>
    <row r="248" spans="1:40" ht="12" customHeight="1" x14ac:dyDescent="0.25">
      <c r="A248" s="209"/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</row>
    <row r="249" spans="1:40" ht="12" customHeight="1" x14ac:dyDescent="0.25">
      <c r="A249" s="209"/>
      <c r="B249" s="209"/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</row>
    <row r="250" spans="1:40" ht="12" customHeight="1" x14ac:dyDescent="0.25">
      <c r="A250" s="209"/>
      <c r="B250" s="209"/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</row>
    <row r="251" spans="1:40" ht="12" customHeight="1" x14ac:dyDescent="0.25">
      <c r="A251" s="209"/>
      <c r="B251" s="209"/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</row>
    <row r="252" spans="1:40" ht="12" customHeight="1" x14ac:dyDescent="0.25">
      <c r="A252" s="209"/>
      <c r="B252" s="209"/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</row>
    <row r="253" spans="1:40" ht="12" customHeight="1" x14ac:dyDescent="0.25">
      <c r="A253" s="209"/>
      <c r="B253" s="209"/>
      <c r="C253" s="209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</row>
    <row r="254" spans="1:40" ht="12" customHeight="1" x14ac:dyDescent="0.25">
      <c r="A254" s="209"/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</row>
    <row r="255" spans="1:40" ht="12" customHeight="1" x14ac:dyDescent="0.25">
      <c r="A255" s="209"/>
      <c r="B255" s="209"/>
      <c r="C255" s="209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</row>
    <row r="256" spans="1:40" ht="12" customHeight="1" x14ac:dyDescent="0.25">
      <c r="A256" s="209"/>
      <c r="B256" s="209"/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</row>
    <row r="257" spans="1:40" ht="12" customHeight="1" x14ac:dyDescent="0.25">
      <c r="A257" s="209"/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</row>
    <row r="258" spans="1:40" ht="12" customHeight="1" x14ac:dyDescent="0.25">
      <c r="A258" s="209"/>
      <c r="B258" s="209"/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</row>
    <row r="259" spans="1:40" ht="12" customHeight="1" x14ac:dyDescent="0.25">
      <c r="A259" s="209"/>
      <c r="B259" s="209"/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</row>
    <row r="260" spans="1:40" ht="12" customHeight="1" x14ac:dyDescent="0.25">
      <c r="A260" s="209"/>
      <c r="B260" s="209"/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</row>
    <row r="261" spans="1:40" ht="12" customHeight="1" x14ac:dyDescent="0.25">
      <c r="A261" s="209"/>
      <c r="B261" s="209"/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</row>
    <row r="262" spans="1:40" ht="12" customHeight="1" x14ac:dyDescent="0.25">
      <c r="A262" s="209"/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</row>
    <row r="263" spans="1:40" ht="12" customHeight="1" x14ac:dyDescent="0.25">
      <c r="A263" s="209"/>
      <c r="B263" s="209"/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</row>
    <row r="264" spans="1:40" ht="12" customHeight="1" x14ac:dyDescent="0.25">
      <c r="A264" s="209"/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</row>
    <row r="265" spans="1:40" ht="12" customHeight="1" x14ac:dyDescent="0.25">
      <c r="A265" s="209"/>
      <c r="B265" s="209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</row>
    <row r="266" spans="1:40" ht="12" customHeight="1" x14ac:dyDescent="0.25">
      <c r="A266" s="209"/>
      <c r="B266" s="209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</row>
    <row r="267" spans="1:40" ht="12" customHeight="1" x14ac:dyDescent="0.25">
      <c r="A267" s="209"/>
      <c r="B267" s="209"/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</row>
    <row r="268" spans="1:40" ht="12" customHeight="1" x14ac:dyDescent="0.25">
      <c r="A268" s="209"/>
      <c r="B268" s="209"/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</row>
    <row r="269" spans="1:40" ht="12" customHeight="1" x14ac:dyDescent="0.25">
      <c r="A269" s="209"/>
      <c r="B269" s="209"/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</row>
    <row r="270" spans="1:40" ht="12" customHeight="1" x14ac:dyDescent="0.25">
      <c r="A270" s="209"/>
      <c r="B270" s="209"/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</row>
    <row r="271" spans="1:40" ht="12" customHeight="1" x14ac:dyDescent="0.25">
      <c r="A271" s="209"/>
      <c r="B271" s="209"/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</row>
    <row r="272" spans="1:40" ht="12" customHeight="1" x14ac:dyDescent="0.25">
      <c r="A272" s="209"/>
      <c r="B272" s="209"/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</row>
    <row r="273" spans="1:40" ht="12" customHeight="1" x14ac:dyDescent="0.25">
      <c r="A273" s="209"/>
      <c r="B273" s="209"/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</row>
    <row r="274" spans="1:40" ht="12" customHeight="1" x14ac:dyDescent="0.25">
      <c r="A274" s="209"/>
      <c r="B274" s="209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</row>
    <row r="275" spans="1:40" ht="12" customHeight="1" x14ac:dyDescent="0.25">
      <c r="A275" s="209"/>
      <c r="B275" s="209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</row>
    <row r="276" spans="1:40" ht="12" customHeight="1" x14ac:dyDescent="0.25">
      <c r="A276" s="209"/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</row>
    <row r="277" spans="1:40" ht="12" customHeight="1" x14ac:dyDescent="0.25">
      <c r="A277" s="209"/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</row>
    <row r="278" spans="1:40" ht="12" customHeight="1" x14ac:dyDescent="0.25">
      <c r="A278" s="209"/>
      <c r="B278" s="209"/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</row>
    <row r="279" spans="1:40" ht="12" customHeight="1" x14ac:dyDescent="0.25">
      <c r="A279" s="209"/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</row>
    <row r="280" spans="1:40" ht="12" customHeight="1" x14ac:dyDescent="0.25">
      <c r="A280" s="209"/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</row>
    <row r="281" spans="1:40" ht="12" customHeight="1" x14ac:dyDescent="0.25">
      <c r="A281" s="209"/>
      <c r="B281" s="209"/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</row>
    <row r="282" spans="1:40" ht="12" customHeight="1" x14ac:dyDescent="0.25">
      <c r="A282" s="209"/>
      <c r="B282" s="209"/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</row>
    <row r="283" spans="1:40" ht="12" customHeight="1" x14ac:dyDescent="0.25">
      <c r="A283" s="209"/>
      <c r="B283" s="209"/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</row>
    <row r="284" spans="1:40" ht="12" customHeight="1" x14ac:dyDescent="0.25">
      <c r="A284" s="209"/>
      <c r="B284" s="209"/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</row>
    <row r="285" spans="1:40" ht="12" customHeight="1" x14ac:dyDescent="0.25">
      <c r="A285" s="209"/>
      <c r="B285" s="209"/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</row>
    <row r="286" spans="1:40" ht="12" customHeight="1" x14ac:dyDescent="0.25">
      <c r="A286" s="209"/>
      <c r="B286" s="209"/>
      <c r="C286" s="209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</row>
    <row r="287" spans="1:40" ht="12" customHeight="1" x14ac:dyDescent="0.25">
      <c r="A287" s="209"/>
      <c r="B287" s="209"/>
      <c r="C287" s="209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</row>
    <row r="288" spans="1:40" ht="12" customHeight="1" x14ac:dyDescent="0.25">
      <c r="A288" s="209"/>
      <c r="B288" s="209"/>
      <c r="C288" s="209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</row>
    <row r="289" spans="1:40" ht="12" customHeight="1" x14ac:dyDescent="0.25">
      <c r="A289" s="209"/>
      <c r="B289" s="209"/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</row>
    <row r="290" spans="1:40" ht="12" customHeight="1" x14ac:dyDescent="0.25">
      <c r="A290" s="209"/>
      <c r="B290" s="209"/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</row>
    <row r="291" spans="1:40" ht="12" customHeight="1" x14ac:dyDescent="0.25">
      <c r="A291" s="209"/>
      <c r="B291" s="209"/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</row>
    <row r="292" spans="1:40" ht="12" customHeight="1" x14ac:dyDescent="0.25">
      <c r="A292" s="209"/>
      <c r="B292" s="209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</row>
    <row r="293" spans="1:40" ht="12" customHeight="1" x14ac:dyDescent="0.25">
      <c r="A293" s="209"/>
      <c r="B293" s="209"/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</row>
    <row r="294" spans="1:40" ht="12" customHeight="1" x14ac:dyDescent="0.25">
      <c r="A294" s="209"/>
      <c r="B294" s="209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</row>
    <row r="295" spans="1:40" ht="12" customHeight="1" x14ac:dyDescent="0.25">
      <c r="A295" s="209"/>
      <c r="B295" s="209"/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</row>
    <row r="296" spans="1:40" ht="12" customHeight="1" x14ac:dyDescent="0.25">
      <c r="A296" s="209"/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</row>
    <row r="297" spans="1:40" ht="12" customHeight="1" x14ac:dyDescent="0.25">
      <c r="A297" s="209"/>
      <c r="B297" s="209"/>
      <c r="C297" s="209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</row>
    <row r="298" spans="1:40" ht="12" customHeight="1" x14ac:dyDescent="0.25">
      <c r="A298" s="209"/>
      <c r="B298" s="209"/>
      <c r="C298" s="209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</row>
    <row r="299" spans="1:40" ht="12" customHeight="1" x14ac:dyDescent="0.25">
      <c r="A299" s="209"/>
      <c r="B299" s="209"/>
      <c r="C299" s="209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</row>
    <row r="300" spans="1:40" ht="12" customHeight="1" x14ac:dyDescent="0.25">
      <c r="A300" s="209"/>
      <c r="B300" s="209"/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</row>
    <row r="301" spans="1:40" ht="12" customHeight="1" x14ac:dyDescent="0.25">
      <c r="A301" s="209"/>
      <c r="B301" s="209"/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</row>
    <row r="302" spans="1:40" ht="12" customHeight="1" x14ac:dyDescent="0.25">
      <c r="A302" s="209"/>
      <c r="B302" s="209"/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</row>
    <row r="303" spans="1:40" ht="12" customHeight="1" x14ac:dyDescent="0.25">
      <c r="A303" s="209"/>
      <c r="B303" s="209"/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</row>
    <row r="304" spans="1:40" ht="12" customHeight="1" x14ac:dyDescent="0.25">
      <c r="A304" s="209"/>
      <c r="B304" s="209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</row>
    <row r="305" spans="1:40" ht="12" customHeight="1" x14ac:dyDescent="0.25">
      <c r="A305" s="209"/>
      <c r="B305" s="209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</row>
    <row r="306" spans="1:40" ht="12" customHeight="1" x14ac:dyDescent="0.25">
      <c r="A306" s="209"/>
      <c r="B306" s="209"/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</row>
    <row r="307" spans="1:40" ht="12" customHeight="1" x14ac:dyDescent="0.25">
      <c r="A307" s="209"/>
      <c r="B307" s="209"/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</row>
    <row r="308" spans="1:40" ht="12" customHeight="1" x14ac:dyDescent="0.25">
      <c r="A308" s="209"/>
      <c r="B308" s="209"/>
      <c r="C308" s="209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</row>
    <row r="309" spans="1:40" ht="12" customHeight="1" x14ac:dyDescent="0.25">
      <c r="A309" s="209"/>
      <c r="B309" s="209"/>
      <c r="C309" s="209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</row>
    <row r="310" spans="1:40" ht="12" customHeight="1" x14ac:dyDescent="0.25">
      <c r="A310" s="209"/>
      <c r="B310" s="209"/>
      <c r="C310" s="209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</row>
    <row r="311" spans="1:40" ht="12" customHeight="1" x14ac:dyDescent="0.25">
      <c r="A311" s="209"/>
      <c r="B311" s="209"/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</row>
    <row r="312" spans="1:40" ht="12" customHeight="1" x14ac:dyDescent="0.25">
      <c r="A312" s="209"/>
      <c r="B312" s="209"/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</row>
    <row r="313" spans="1:40" ht="12" customHeight="1" x14ac:dyDescent="0.25">
      <c r="A313" s="209"/>
      <c r="B313" s="209"/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</row>
    <row r="314" spans="1:40" ht="12" customHeight="1" x14ac:dyDescent="0.25">
      <c r="A314" s="209"/>
      <c r="B314" s="209"/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</row>
    <row r="315" spans="1:40" ht="12" customHeight="1" x14ac:dyDescent="0.25">
      <c r="A315" s="209"/>
      <c r="B315" s="209"/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</row>
    <row r="316" spans="1:40" ht="12" customHeight="1" x14ac:dyDescent="0.25">
      <c r="A316" s="209"/>
      <c r="B316" s="209"/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</row>
    <row r="317" spans="1:40" ht="12" customHeight="1" x14ac:dyDescent="0.25">
      <c r="A317" s="209"/>
      <c r="B317" s="209"/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</row>
    <row r="318" spans="1:40" ht="12" customHeight="1" x14ac:dyDescent="0.25">
      <c r="A318" s="209"/>
      <c r="B318" s="209"/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</row>
    <row r="319" spans="1:40" ht="12" customHeight="1" x14ac:dyDescent="0.25">
      <c r="A319" s="209"/>
      <c r="B319" s="209"/>
      <c r="C319" s="209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</row>
    <row r="320" spans="1:40" ht="12" customHeight="1" x14ac:dyDescent="0.25">
      <c r="A320" s="209"/>
      <c r="B320" s="209"/>
      <c r="C320" s="209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</row>
    <row r="321" spans="1:40" ht="12" customHeight="1" x14ac:dyDescent="0.25">
      <c r="A321" s="209"/>
      <c r="B321" s="209"/>
      <c r="C321" s="209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</row>
    <row r="322" spans="1:40" ht="12" customHeight="1" x14ac:dyDescent="0.25">
      <c r="A322" s="209"/>
      <c r="B322" s="209"/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</row>
    <row r="323" spans="1:40" ht="12" customHeight="1" x14ac:dyDescent="0.25">
      <c r="A323" s="209"/>
      <c r="B323" s="209"/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</row>
    <row r="324" spans="1:40" ht="12" customHeight="1" x14ac:dyDescent="0.25">
      <c r="A324" s="209"/>
      <c r="B324" s="209"/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</row>
    <row r="325" spans="1:40" ht="12" customHeight="1" x14ac:dyDescent="0.25">
      <c r="A325" s="209"/>
      <c r="B325" s="209"/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</row>
    <row r="326" spans="1:40" ht="12" customHeight="1" x14ac:dyDescent="0.25">
      <c r="A326" s="209"/>
      <c r="B326" s="209"/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</row>
    <row r="327" spans="1:40" ht="12" customHeight="1" x14ac:dyDescent="0.25">
      <c r="A327" s="209"/>
      <c r="B327" s="209"/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</row>
    <row r="328" spans="1:40" ht="12" customHeight="1" x14ac:dyDescent="0.25">
      <c r="A328" s="209"/>
      <c r="B328" s="209"/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</row>
    <row r="329" spans="1:40" ht="12" customHeight="1" x14ac:dyDescent="0.25">
      <c r="A329" s="209"/>
      <c r="B329" s="209"/>
      <c r="C329" s="209"/>
      <c r="D329" s="209"/>
      <c r="E329" s="209"/>
      <c r="F329" s="209"/>
      <c r="G329" s="209"/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</row>
    <row r="330" spans="1:40" ht="12" customHeight="1" x14ac:dyDescent="0.25">
      <c r="A330" s="209"/>
      <c r="B330" s="209"/>
      <c r="C330" s="209"/>
      <c r="D330" s="209"/>
      <c r="E330" s="209"/>
      <c r="F330" s="209"/>
      <c r="G330" s="209"/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</row>
    <row r="331" spans="1:40" ht="12" customHeight="1" x14ac:dyDescent="0.25">
      <c r="A331" s="209"/>
      <c r="B331" s="209"/>
      <c r="C331" s="209"/>
      <c r="D331" s="209"/>
      <c r="E331" s="209"/>
      <c r="F331" s="209"/>
      <c r="G331" s="209"/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</row>
    <row r="332" spans="1:40" ht="12" customHeight="1" x14ac:dyDescent="0.25">
      <c r="A332" s="209"/>
      <c r="B332" s="209"/>
      <c r="C332" s="209"/>
      <c r="D332" s="209"/>
      <c r="E332" s="209"/>
      <c r="F332" s="209"/>
      <c r="G332" s="209"/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</row>
    <row r="333" spans="1:40" ht="12" customHeight="1" x14ac:dyDescent="0.25">
      <c r="A333" s="209"/>
      <c r="B333" s="209"/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</row>
    <row r="334" spans="1:40" ht="12" customHeight="1" x14ac:dyDescent="0.25">
      <c r="A334" s="209"/>
      <c r="B334" s="209"/>
      <c r="C334" s="209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</row>
    <row r="335" spans="1:40" ht="12" customHeight="1" x14ac:dyDescent="0.25">
      <c r="A335" s="209"/>
      <c r="B335" s="209"/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</row>
    <row r="336" spans="1:40" ht="12" customHeight="1" x14ac:dyDescent="0.25">
      <c r="A336" s="209"/>
      <c r="B336" s="209"/>
      <c r="C336" s="209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</row>
    <row r="337" spans="1:40" ht="12" customHeight="1" x14ac:dyDescent="0.25">
      <c r="A337" s="209"/>
      <c r="B337" s="209"/>
      <c r="C337" s="209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</row>
    <row r="338" spans="1:40" ht="12" customHeight="1" x14ac:dyDescent="0.25">
      <c r="A338" s="209"/>
      <c r="B338" s="209"/>
      <c r="C338" s="209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</row>
    <row r="339" spans="1:40" ht="12" customHeight="1" x14ac:dyDescent="0.25">
      <c r="A339" s="209"/>
      <c r="B339" s="209"/>
      <c r="C339" s="209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</row>
    <row r="340" spans="1:40" ht="12" customHeight="1" x14ac:dyDescent="0.25">
      <c r="A340" s="209"/>
      <c r="B340" s="209"/>
      <c r="C340" s="209"/>
      <c r="D340" s="209"/>
      <c r="E340" s="209"/>
      <c r="F340" s="209"/>
      <c r="G340" s="209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</row>
    <row r="341" spans="1:40" ht="12" customHeight="1" x14ac:dyDescent="0.25">
      <c r="A341" s="209"/>
      <c r="B341" s="209"/>
      <c r="C341" s="209"/>
      <c r="D341" s="209"/>
      <c r="E341" s="209"/>
      <c r="F341" s="209"/>
      <c r="G341" s="209"/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</row>
    <row r="342" spans="1:40" ht="12" customHeight="1" x14ac:dyDescent="0.25">
      <c r="A342" s="209"/>
      <c r="B342" s="209"/>
      <c r="C342" s="209"/>
      <c r="D342" s="209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</row>
    <row r="343" spans="1:40" ht="12" customHeight="1" x14ac:dyDescent="0.25">
      <c r="A343" s="209"/>
      <c r="B343" s="209"/>
      <c r="C343" s="209"/>
      <c r="D343" s="209"/>
      <c r="E343" s="209"/>
      <c r="F343" s="209"/>
      <c r="G343" s="209"/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</row>
    <row r="344" spans="1:40" ht="12" customHeight="1" x14ac:dyDescent="0.25">
      <c r="A344" s="209"/>
      <c r="B344" s="209"/>
      <c r="C344" s="209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</row>
    <row r="345" spans="1:40" ht="12" customHeight="1" x14ac:dyDescent="0.25">
      <c r="A345" s="209"/>
      <c r="B345" s="209"/>
      <c r="C345" s="209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</row>
    <row r="346" spans="1:40" ht="12" customHeight="1" x14ac:dyDescent="0.25">
      <c r="A346" s="209"/>
      <c r="B346" s="209"/>
      <c r="C346" s="209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</row>
    <row r="347" spans="1:40" ht="12" customHeight="1" x14ac:dyDescent="0.25">
      <c r="A347" s="209"/>
      <c r="B347" s="209"/>
      <c r="C347" s="209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</row>
    <row r="348" spans="1:40" ht="12" customHeight="1" x14ac:dyDescent="0.25">
      <c r="A348" s="209"/>
      <c r="B348" s="209"/>
      <c r="C348" s="209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</row>
    <row r="349" spans="1:40" ht="12" customHeight="1" x14ac:dyDescent="0.25">
      <c r="A349" s="209"/>
      <c r="B349" s="209"/>
      <c r="C349" s="209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</row>
    <row r="350" spans="1:40" ht="12" customHeight="1" x14ac:dyDescent="0.25">
      <c r="A350" s="209"/>
      <c r="B350" s="209"/>
      <c r="C350" s="209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</row>
    <row r="351" spans="1:40" ht="12" customHeight="1" x14ac:dyDescent="0.25">
      <c r="A351" s="209"/>
      <c r="B351" s="209"/>
      <c r="C351" s="209"/>
      <c r="D351" s="209"/>
      <c r="E351" s="209"/>
      <c r="F351" s="209"/>
      <c r="G351" s="209"/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</row>
    <row r="352" spans="1:40" ht="12" customHeight="1" x14ac:dyDescent="0.25">
      <c r="A352" s="209"/>
      <c r="B352" s="209"/>
      <c r="C352" s="209"/>
      <c r="D352" s="209"/>
      <c r="E352" s="209"/>
      <c r="F352" s="209"/>
      <c r="G352" s="209"/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</row>
    <row r="353" spans="1:40" ht="12" customHeight="1" x14ac:dyDescent="0.25">
      <c r="A353" s="209"/>
      <c r="B353" s="209"/>
      <c r="C353" s="209"/>
      <c r="D353" s="209"/>
      <c r="E353" s="209"/>
      <c r="F353" s="209"/>
      <c r="G353" s="209"/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</row>
    <row r="354" spans="1:40" ht="12" customHeight="1" x14ac:dyDescent="0.25">
      <c r="A354" s="209"/>
      <c r="B354" s="209"/>
      <c r="C354" s="209"/>
      <c r="D354" s="209"/>
      <c r="E354" s="209"/>
      <c r="F354" s="209"/>
      <c r="G354" s="209"/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</row>
    <row r="355" spans="1:40" ht="12" customHeight="1" x14ac:dyDescent="0.25">
      <c r="A355" s="209"/>
      <c r="B355" s="209"/>
      <c r="C355" s="209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</row>
    <row r="356" spans="1:40" ht="12" customHeight="1" x14ac:dyDescent="0.25">
      <c r="A356" s="209"/>
      <c r="B356" s="209"/>
      <c r="C356" s="209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</row>
    <row r="357" spans="1:40" ht="12" customHeight="1" x14ac:dyDescent="0.25">
      <c r="A357" s="209"/>
      <c r="B357" s="209"/>
      <c r="C357" s="209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</row>
    <row r="358" spans="1:40" ht="12" customHeight="1" x14ac:dyDescent="0.25">
      <c r="A358" s="209"/>
      <c r="B358" s="209"/>
      <c r="C358" s="209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</row>
    <row r="359" spans="1:40" ht="12" customHeight="1" x14ac:dyDescent="0.25">
      <c r="A359" s="209"/>
      <c r="B359" s="209"/>
      <c r="C359" s="209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</row>
    <row r="360" spans="1:40" ht="12" customHeight="1" x14ac:dyDescent="0.25">
      <c r="A360" s="209"/>
      <c r="B360" s="209"/>
      <c r="C360" s="209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</row>
    <row r="361" spans="1:40" ht="12" customHeight="1" x14ac:dyDescent="0.25">
      <c r="A361" s="209"/>
      <c r="B361" s="209"/>
      <c r="C361" s="209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</row>
    <row r="362" spans="1:40" ht="12" customHeight="1" x14ac:dyDescent="0.25">
      <c r="A362" s="209"/>
      <c r="B362" s="209"/>
      <c r="C362" s="209"/>
      <c r="D362" s="209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</row>
    <row r="363" spans="1:40" ht="12" customHeight="1" x14ac:dyDescent="0.25">
      <c r="A363" s="209"/>
      <c r="B363" s="209"/>
      <c r="C363" s="209"/>
      <c r="D363" s="209"/>
      <c r="E363" s="209"/>
      <c r="F363" s="209"/>
      <c r="G363" s="209"/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</row>
    <row r="364" spans="1:40" ht="12" customHeight="1" x14ac:dyDescent="0.25">
      <c r="A364" s="209"/>
      <c r="B364" s="209"/>
      <c r="C364" s="209"/>
      <c r="D364" s="209"/>
      <c r="E364" s="209"/>
      <c r="F364" s="209"/>
      <c r="G364" s="209"/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</row>
    <row r="365" spans="1:40" ht="12" customHeight="1" x14ac:dyDescent="0.25">
      <c r="A365" s="209"/>
      <c r="B365" s="209"/>
      <c r="C365" s="209"/>
      <c r="D365" s="209"/>
      <c r="E365" s="209"/>
      <c r="F365" s="209"/>
      <c r="G365" s="209"/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</row>
    <row r="366" spans="1:40" ht="12" customHeight="1" x14ac:dyDescent="0.25">
      <c r="A366" s="209"/>
      <c r="B366" s="209"/>
      <c r="C366" s="209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</row>
    <row r="367" spans="1:40" ht="12" customHeight="1" x14ac:dyDescent="0.25">
      <c r="A367" s="209"/>
      <c r="B367" s="209"/>
      <c r="C367" s="209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</row>
    <row r="368" spans="1:40" ht="12" customHeight="1" x14ac:dyDescent="0.25">
      <c r="A368" s="209"/>
      <c r="B368" s="209"/>
      <c r="C368" s="209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</row>
    <row r="369" spans="1:40" ht="12" customHeight="1" x14ac:dyDescent="0.25">
      <c r="A369" s="209"/>
      <c r="B369" s="209"/>
      <c r="C369" s="209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</row>
    <row r="370" spans="1:40" ht="12" customHeight="1" x14ac:dyDescent="0.25">
      <c r="A370" s="209"/>
      <c r="B370" s="209"/>
      <c r="C370" s="209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</row>
    <row r="371" spans="1:40" ht="12" customHeight="1" x14ac:dyDescent="0.25">
      <c r="A371" s="209"/>
      <c r="B371" s="209"/>
      <c r="C371" s="209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</row>
    <row r="372" spans="1:40" ht="12" customHeight="1" x14ac:dyDescent="0.25">
      <c r="A372" s="209"/>
      <c r="B372" s="209"/>
      <c r="C372" s="209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</row>
    <row r="373" spans="1:40" ht="12" customHeight="1" x14ac:dyDescent="0.25">
      <c r="A373" s="209"/>
      <c r="B373" s="209"/>
      <c r="C373" s="209"/>
      <c r="D373" s="209"/>
      <c r="E373" s="209"/>
      <c r="F373" s="209"/>
      <c r="G373" s="209"/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</row>
    <row r="374" spans="1:40" ht="12" customHeight="1" x14ac:dyDescent="0.25">
      <c r="A374" s="209"/>
      <c r="B374" s="209"/>
      <c r="C374" s="209"/>
      <c r="D374" s="209"/>
      <c r="E374" s="209"/>
      <c r="F374" s="209"/>
      <c r="G374" s="209"/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</row>
    <row r="375" spans="1:40" ht="12" customHeight="1" x14ac:dyDescent="0.25">
      <c r="A375" s="209"/>
      <c r="B375" s="209"/>
      <c r="C375" s="209"/>
      <c r="D375" s="209"/>
      <c r="E375" s="209"/>
      <c r="F375" s="209"/>
      <c r="G375" s="209"/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</row>
    <row r="376" spans="1:40" ht="12" customHeight="1" x14ac:dyDescent="0.25">
      <c r="A376" s="209"/>
      <c r="B376" s="209"/>
      <c r="C376" s="209"/>
      <c r="D376" s="209"/>
      <c r="E376" s="209"/>
      <c r="F376" s="209"/>
      <c r="G376" s="209"/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</row>
    <row r="377" spans="1:40" ht="12" customHeight="1" x14ac:dyDescent="0.25">
      <c r="A377" s="209"/>
      <c r="B377" s="209"/>
      <c r="C377" s="209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</row>
    <row r="378" spans="1:40" ht="12" customHeight="1" x14ac:dyDescent="0.25">
      <c r="A378" s="209"/>
      <c r="B378" s="209"/>
      <c r="C378" s="209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</row>
    <row r="379" spans="1:40" ht="12" customHeight="1" x14ac:dyDescent="0.25">
      <c r="A379" s="209"/>
      <c r="B379" s="209"/>
      <c r="C379" s="209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</row>
    <row r="380" spans="1:40" ht="12" customHeight="1" x14ac:dyDescent="0.25">
      <c r="A380" s="209"/>
      <c r="B380" s="209"/>
      <c r="C380" s="209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</row>
    <row r="381" spans="1:40" ht="12" customHeight="1" x14ac:dyDescent="0.25">
      <c r="A381" s="209"/>
      <c r="B381" s="209"/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</row>
    <row r="382" spans="1:40" ht="12" customHeight="1" x14ac:dyDescent="0.25">
      <c r="A382" s="209"/>
      <c r="B382" s="209"/>
      <c r="C382" s="209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</row>
    <row r="383" spans="1:40" ht="12" customHeight="1" x14ac:dyDescent="0.25">
      <c r="A383" s="209"/>
      <c r="B383" s="209"/>
      <c r="C383" s="209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</row>
    <row r="384" spans="1:40" ht="12" customHeight="1" x14ac:dyDescent="0.25">
      <c r="A384" s="209"/>
      <c r="B384" s="209"/>
      <c r="C384" s="209"/>
      <c r="D384" s="209"/>
      <c r="E384" s="209"/>
      <c r="F384" s="209"/>
      <c r="G384" s="209"/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</row>
    <row r="385" spans="1:40" ht="12" customHeight="1" x14ac:dyDescent="0.25">
      <c r="A385" s="209"/>
      <c r="B385" s="209"/>
      <c r="C385" s="209"/>
      <c r="D385" s="209"/>
      <c r="E385" s="209"/>
      <c r="F385" s="209"/>
      <c r="G385" s="209"/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</row>
    <row r="386" spans="1:40" ht="12" customHeight="1" x14ac:dyDescent="0.25">
      <c r="A386" s="209"/>
      <c r="B386" s="209"/>
      <c r="C386" s="209"/>
      <c r="D386" s="209"/>
      <c r="E386" s="209"/>
      <c r="F386" s="209"/>
      <c r="G386" s="209"/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</row>
    <row r="387" spans="1:40" ht="12" customHeight="1" x14ac:dyDescent="0.25">
      <c r="A387" s="209"/>
      <c r="B387" s="209"/>
      <c r="C387" s="209"/>
      <c r="D387" s="209"/>
      <c r="E387" s="209"/>
      <c r="F387" s="209"/>
      <c r="G387" s="209"/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</row>
    <row r="388" spans="1:40" ht="12" customHeight="1" x14ac:dyDescent="0.25">
      <c r="A388" s="209"/>
      <c r="B388" s="209"/>
      <c r="C388" s="209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</row>
    <row r="389" spans="1:40" ht="12" customHeight="1" x14ac:dyDescent="0.25">
      <c r="A389" s="209"/>
      <c r="B389" s="209"/>
      <c r="C389" s="209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</row>
    <row r="390" spans="1:40" ht="12" customHeight="1" x14ac:dyDescent="0.25">
      <c r="A390" s="209"/>
      <c r="B390" s="209"/>
      <c r="C390" s="209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</row>
    <row r="391" spans="1:40" ht="12" customHeight="1" x14ac:dyDescent="0.25">
      <c r="A391" s="209"/>
      <c r="B391" s="209"/>
      <c r="C391" s="209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</row>
    <row r="392" spans="1:40" ht="12" customHeight="1" x14ac:dyDescent="0.25">
      <c r="A392" s="209"/>
      <c r="B392" s="209"/>
      <c r="C392" s="209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</row>
    <row r="393" spans="1:40" ht="12" customHeight="1" x14ac:dyDescent="0.25">
      <c r="A393" s="209"/>
      <c r="B393" s="209"/>
      <c r="C393" s="209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</row>
    <row r="394" spans="1:40" ht="12" customHeight="1" x14ac:dyDescent="0.25">
      <c r="A394" s="209"/>
      <c r="B394" s="209"/>
      <c r="C394" s="209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</row>
    <row r="395" spans="1:40" ht="12" customHeight="1" x14ac:dyDescent="0.25">
      <c r="A395" s="209"/>
      <c r="B395" s="209"/>
      <c r="C395" s="209"/>
      <c r="D395" s="209"/>
      <c r="E395" s="209"/>
      <c r="F395" s="209"/>
      <c r="G395" s="209"/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</row>
    <row r="396" spans="1:40" ht="12" customHeight="1" x14ac:dyDescent="0.25">
      <c r="A396" s="209"/>
      <c r="B396" s="209"/>
      <c r="C396" s="209"/>
      <c r="D396" s="209"/>
      <c r="E396" s="209"/>
      <c r="F396" s="209"/>
      <c r="G396" s="209"/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</row>
    <row r="397" spans="1:40" ht="12" customHeight="1" x14ac:dyDescent="0.25">
      <c r="A397" s="209"/>
      <c r="B397" s="209"/>
      <c r="C397" s="209"/>
      <c r="D397" s="209"/>
      <c r="E397" s="209"/>
      <c r="F397" s="209"/>
      <c r="G397" s="209"/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</row>
    <row r="398" spans="1:40" ht="12" customHeight="1" x14ac:dyDescent="0.25">
      <c r="A398" s="209"/>
      <c r="B398" s="209"/>
      <c r="C398" s="209"/>
      <c r="D398" s="209"/>
      <c r="E398" s="209"/>
      <c r="F398" s="209"/>
      <c r="G398" s="209"/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</row>
    <row r="399" spans="1:40" ht="12" customHeight="1" x14ac:dyDescent="0.25">
      <c r="A399" s="209"/>
      <c r="B399" s="209"/>
      <c r="C399" s="209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</row>
    <row r="400" spans="1:40" ht="12" customHeight="1" x14ac:dyDescent="0.25">
      <c r="A400" s="209"/>
      <c r="B400" s="209"/>
      <c r="C400" s="209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</row>
    <row r="401" spans="1:40" ht="12" customHeight="1" x14ac:dyDescent="0.25">
      <c r="A401" s="209"/>
      <c r="B401" s="209"/>
      <c r="C401" s="209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</row>
    <row r="402" spans="1:40" ht="12" customHeight="1" x14ac:dyDescent="0.25">
      <c r="A402" s="209"/>
      <c r="B402" s="209"/>
      <c r="C402" s="209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</row>
    <row r="403" spans="1:40" ht="12" customHeight="1" x14ac:dyDescent="0.25">
      <c r="A403" s="209"/>
      <c r="B403" s="209"/>
      <c r="C403" s="209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</row>
    <row r="404" spans="1:40" ht="12" customHeight="1" x14ac:dyDescent="0.25">
      <c r="A404" s="209"/>
      <c r="B404" s="209"/>
      <c r="C404" s="209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</row>
    <row r="405" spans="1:40" ht="12" customHeight="1" x14ac:dyDescent="0.25">
      <c r="A405" s="209"/>
      <c r="B405" s="209"/>
      <c r="C405" s="209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</row>
    <row r="406" spans="1:40" ht="12" customHeight="1" x14ac:dyDescent="0.25">
      <c r="A406" s="209"/>
      <c r="B406" s="209"/>
      <c r="C406" s="209"/>
      <c r="D406" s="209"/>
      <c r="E406" s="209"/>
      <c r="F406" s="209"/>
      <c r="G406" s="209"/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</row>
    <row r="407" spans="1:40" ht="12" customHeight="1" x14ac:dyDescent="0.25">
      <c r="A407" s="209"/>
      <c r="B407" s="209"/>
      <c r="C407" s="209"/>
      <c r="D407" s="209"/>
      <c r="E407" s="209"/>
      <c r="F407" s="209"/>
      <c r="G407" s="209"/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</row>
    <row r="408" spans="1:40" ht="12" customHeight="1" x14ac:dyDescent="0.25">
      <c r="A408" s="209"/>
      <c r="B408" s="209"/>
      <c r="C408" s="209"/>
      <c r="D408" s="209"/>
      <c r="E408" s="209"/>
      <c r="F408" s="209"/>
      <c r="G408" s="209"/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</row>
    <row r="409" spans="1:40" ht="12" customHeight="1" x14ac:dyDescent="0.25">
      <c r="A409" s="209"/>
      <c r="B409" s="209"/>
      <c r="C409" s="209"/>
      <c r="D409" s="209"/>
      <c r="E409" s="209"/>
      <c r="F409" s="209"/>
      <c r="G409" s="209"/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</row>
    <row r="410" spans="1:40" ht="12" customHeight="1" x14ac:dyDescent="0.25">
      <c r="A410" s="209"/>
      <c r="B410" s="209"/>
      <c r="C410" s="209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</row>
    <row r="411" spans="1:40" ht="12" customHeight="1" x14ac:dyDescent="0.25">
      <c r="A411" s="209"/>
      <c r="B411" s="209"/>
      <c r="C411" s="209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</row>
    <row r="412" spans="1:40" ht="12" customHeight="1" x14ac:dyDescent="0.25">
      <c r="A412" s="209"/>
      <c r="B412" s="209"/>
      <c r="C412" s="209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</row>
    <row r="413" spans="1:40" ht="12" customHeight="1" x14ac:dyDescent="0.25">
      <c r="A413" s="209"/>
      <c r="B413" s="209"/>
      <c r="C413" s="209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  <c r="S413" s="209"/>
      <c r="T413" s="209"/>
      <c r="U413" s="209"/>
      <c r="V413" s="209"/>
      <c r="W413" s="209"/>
      <c r="X413" s="209"/>
      <c r="Y413" s="209"/>
      <c r="Z413" s="209"/>
      <c r="AA413" s="209"/>
      <c r="AB413" s="209"/>
      <c r="AC413" s="209"/>
      <c r="AD413" s="209"/>
      <c r="AE413" s="209"/>
      <c r="AF413" s="209"/>
      <c r="AG413" s="209"/>
      <c r="AH413" s="209"/>
      <c r="AI413" s="209"/>
      <c r="AJ413" s="209"/>
      <c r="AK413" s="209"/>
      <c r="AL413" s="209"/>
      <c r="AM413" s="209"/>
      <c r="AN413" s="209"/>
    </row>
    <row r="414" spans="1:40" ht="12" customHeight="1" x14ac:dyDescent="0.25">
      <c r="A414" s="209"/>
      <c r="B414" s="209"/>
      <c r="C414" s="209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  <c r="S414" s="209"/>
      <c r="T414" s="209"/>
      <c r="U414" s="209"/>
      <c r="V414" s="209"/>
      <c r="W414" s="209"/>
      <c r="X414" s="209"/>
      <c r="Y414" s="209"/>
      <c r="Z414" s="209"/>
      <c r="AA414" s="209"/>
      <c r="AB414" s="209"/>
      <c r="AC414" s="209"/>
      <c r="AD414" s="209"/>
      <c r="AE414" s="209"/>
      <c r="AF414" s="209"/>
      <c r="AG414" s="209"/>
      <c r="AH414" s="209"/>
      <c r="AI414" s="209"/>
      <c r="AJ414" s="209"/>
      <c r="AK414" s="209"/>
      <c r="AL414" s="209"/>
      <c r="AM414" s="209"/>
      <c r="AN414" s="209"/>
    </row>
    <row r="415" spans="1:40" ht="12" customHeight="1" x14ac:dyDescent="0.25">
      <c r="A415" s="209"/>
      <c r="B415" s="209"/>
      <c r="C415" s="209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9"/>
      <c r="Y415" s="209"/>
      <c r="Z415" s="209"/>
      <c r="AA415" s="209"/>
      <c r="AB415" s="209"/>
      <c r="AC415" s="209"/>
      <c r="AD415" s="209"/>
      <c r="AE415" s="209"/>
      <c r="AF415" s="209"/>
      <c r="AG415" s="209"/>
      <c r="AH415" s="209"/>
      <c r="AI415" s="209"/>
      <c r="AJ415" s="209"/>
      <c r="AK415" s="209"/>
      <c r="AL415" s="209"/>
      <c r="AM415" s="209"/>
      <c r="AN415" s="209"/>
    </row>
    <row r="416" spans="1:40" ht="12" customHeight="1" x14ac:dyDescent="0.25">
      <c r="A416" s="209"/>
      <c r="B416" s="209"/>
      <c r="C416" s="209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  <c r="S416" s="209"/>
      <c r="T416" s="209"/>
      <c r="U416" s="209"/>
      <c r="V416" s="209"/>
      <c r="W416" s="209"/>
      <c r="X416" s="209"/>
      <c r="Y416" s="209"/>
      <c r="Z416" s="209"/>
      <c r="AA416" s="209"/>
      <c r="AB416" s="209"/>
      <c r="AC416" s="209"/>
      <c r="AD416" s="209"/>
      <c r="AE416" s="209"/>
      <c r="AF416" s="209"/>
      <c r="AG416" s="209"/>
      <c r="AH416" s="209"/>
      <c r="AI416" s="209"/>
      <c r="AJ416" s="209"/>
      <c r="AK416" s="209"/>
      <c r="AL416" s="209"/>
      <c r="AM416" s="209"/>
      <c r="AN416" s="209"/>
    </row>
    <row r="417" spans="1:40" ht="12" customHeight="1" x14ac:dyDescent="0.25">
      <c r="A417" s="209"/>
      <c r="B417" s="209"/>
      <c r="C417" s="209"/>
      <c r="D417" s="209"/>
      <c r="E417" s="209"/>
      <c r="F417" s="209"/>
      <c r="G417" s="209"/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  <c r="S417" s="209"/>
      <c r="T417" s="209"/>
      <c r="U417" s="209"/>
      <c r="V417" s="209"/>
      <c r="W417" s="209"/>
      <c r="X417" s="209"/>
      <c r="Y417" s="209"/>
      <c r="Z417" s="209"/>
      <c r="AA417" s="209"/>
      <c r="AB417" s="209"/>
      <c r="AC417" s="209"/>
      <c r="AD417" s="209"/>
      <c r="AE417" s="209"/>
      <c r="AF417" s="209"/>
      <c r="AG417" s="209"/>
      <c r="AH417" s="209"/>
      <c r="AI417" s="209"/>
      <c r="AJ417" s="209"/>
      <c r="AK417" s="209"/>
      <c r="AL417" s="209"/>
      <c r="AM417" s="209"/>
      <c r="AN417" s="209"/>
    </row>
    <row r="418" spans="1:40" ht="12" customHeight="1" x14ac:dyDescent="0.25">
      <c r="A418" s="209"/>
      <c r="B418" s="209"/>
      <c r="C418" s="209"/>
      <c r="D418" s="209"/>
      <c r="E418" s="209"/>
      <c r="F418" s="209"/>
      <c r="G418" s="209"/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9"/>
      <c r="Y418" s="209"/>
      <c r="Z418" s="209"/>
      <c r="AA418" s="209"/>
      <c r="AB418" s="209"/>
      <c r="AC418" s="209"/>
      <c r="AD418" s="209"/>
      <c r="AE418" s="209"/>
      <c r="AF418" s="209"/>
      <c r="AG418" s="209"/>
      <c r="AH418" s="209"/>
      <c r="AI418" s="209"/>
      <c r="AJ418" s="209"/>
      <c r="AK418" s="209"/>
      <c r="AL418" s="209"/>
      <c r="AM418" s="209"/>
      <c r="AN418" s="209"/>
    </row>
    <row r="419" spans="1:40" ht="12" customHeight="1" x14ac:dyDescent="0.25">
      <c r="A419" s="209"/>
      <c r="B419" s="209"/>
      <c r="C419" s="209"/>
      <c r="D419" s="209"/>
      <c r="E419" s="209"/>
      <c r="F419" s="209"/>
      <c r="G419" s="209"/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  <c r="S419" s="209"/>
      <c r="T419" s="209"/>
      <c r="U419" s="209"/>
      <c r="V419" s="209"/>
      <c r="W419" s="209"/>
      <c r="X419" s="209"/>
      <c r="Y419" s="209"/>
      <c r="Z419" s="209"/>
      <c r="AA419" s="209"/>
      <c r="AB419" s="209"/>
      <c r="AC419" s="209"/>
      <c r="AD419" s="209"/>
      <c r="AE419" s="209"/>
      <c r="AF419" s="209"/>
      <c r="AG419" s="209"/>
      <c r="AH419" s="209"/>
      <c r="AI419" s="209"/>
      <c r="AJ419" s="209"/>
      <c r="AK419" s="209"/>
      <c r="AL419" s="209"/>
      <c r="AM419" s="209"/>
      <c r="AN419" s="209"/>
    </row>
    <row r="420" spans="1:40" ht="12" customHeight="1" x14ac:dyDescent="0.25">
      <c r="A420" s="209"/>
      <c r="B420" s="209"/>
      <c r="C420" s="209"/>
      <c r="D420" s="209"/>
      <c r="E420" s="209"/>
      <c r="F420" s="209"/>
      <c r="G420" s="209"/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  <c r="S420" s="209"/>
      <c r="T420" s="209"/>
      <c r="U420" s="209"/>
      <c r="V420" s="209"/>
      <c r="W420" s="209"/>
      <c r="X420" s="209"/>
      <c r="Y420" s="209"/>
      <c r="Z420" s="209"/>
      <c r="AA420" s="209"/>
      <c r="AB420" s="209"/>
      <c r="AC420" s="209"/>
      <c r="AD420" s="209"/>
      <c r="AE420" s="209"/>
      <c r="AF420" s="209"/>
      <c r="AG420" s="209"/>
      <c r="AH420" s="209"/>
      <c r="AI420" s="209"/>
      <c r="AJ420" s="209"/>
      <c r="AK420" s="209"/>
      <c r="AL420" s="209"/>
      <c r="AM420" s="209"/>
      <c r="AN420" s="209"/>
    </row>
    <row r="421" spans="1:40" ht="12" customHeight="1" x14ac:dyDescent="0.25">
      <c r="A421" s="209"/>
      <c r="B421" s="209"/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  <c r="AA421" s="209"/>
      <c r="AB421" s="209"/>
      <c r="AC421" s="209"/>
      <c r="AD421" s="209"/>
      <c r="AE421" s="209"/>
      <c r="AF421" s="209"/>
      <c r="AG421" s="209"/>
      <c r="AH421" s="209"/>
      <c r="AI421" s="209"/>
      <c r="AJ421" s="209"/>
      <c r="AK421" s="209"/>
      <c r="AL421" s="209"/>
      <c r="AM421" s="209"/>
      <c r="AN421" s="209"/>
    </row>
    <row r="422" spans="1:40" ht="12" customHeight="1" x14ac:dyDescent="0.25">
      <c r="A422" s="209"/>
      <c r="B422" s="209"/>
      <c r="C422" s="209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  <c r="S422" s="209"/>
      <c r="T422" s="209"/>
      <c r="U422" s="209"/>
      <c r="V422" s="209"/>
      <c r="W422" s="209"/>
      <c r="X422" s="209"/>
      <c r="Y422" s="209"/>
      <c r="Z422" s="209"/>
      <c r="AA422" s="209"/>
      <c r="AB422" s="209"/>
      <c r="AC422" s="209"/>
      <c r="AD422" s="209"/>
      <c r="AE422" s="209"/>
      <c r="AF422" s="209"/>
      <c r="AG422" s="209"/>
      <c r="AH422" s="209"/>
      <c r="AI422" s="209"/>
      <c r="AJ422" s="209"/>
      <c r="AK422" s="209"/>
      <c r="AL422" s="209"/>
      <c r="AM422" s="209"/>
      <c r="AN422" s="209"/>
    </row>
    <row r="423" spans="1:40" ht="12" customHeight="1" x14ac:dyDescent="0.25">
      <c r="A423" s="209"/>
      <c r="B423" s="209"/>
      <c r="C423" s="209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  <c r="S423" s="209"/>
      <c r="T423" s="209"/>
      <c r="U423" s="209"/>
      <c r="V423" s="209"/>
      <c r="W423" s="209"/>
      <c r="X423" s="209"/>
      <c r="Y423" s="209"/>
      <c r="Z423" s="209"/>
      <c r="AA423" s="209"/>
      <c r="AB423" s="209"/>
      <c r="AC423" s="209"/>
      <c r="AD423" s="209"/>
      <c r="AE423" s="209"/>
      <c r="AF423" s="209"/>
      <c r="AG423" s="209"/>
      <c r="AH423" s="209"/>
      <c r="AI423" s="209"/>
      <c r="AJ423" s="209"/>
      <c r="AK423" s="209"/>
      <c r="AL423" s="209"/>
      <c r="AM423" s="209"/>
      <c r="AN423" s="209"/>
    </row>
    <row r="424" spans="1:40" ht="12" customHeight="1" x14ac:dyDescent="0.25">
      <c r="A424" s="209"/>
      <c r="B424" s="209"/>
      <c r="C424" s="209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  <c r="S424" s="209"/>
      <c r="T424" s="209"/>
      <c r="U424" s="209"/>
      <c r="V424" s="209"/>
      <c r="W424" s="209"/>
      <c r="X424" s="209"/>
      <c r="Y424" s="209"/>
      <c r="Z424" s="209"/>
      <c r="AA424" s="209"/>
      <c r="AB424" s="209"/>
      <c r="AC424" s="209"/>
      <c r="AD424" s="209"/>
      <c r="AE424" s="209"/>
      <c r="AF424" s="209"/>
      <c r="AG424" s="209"/>
      <c r="AH424" s="209"/>
      <c r="AI424" s="209"/>
      <c r="AJ424" s="209"/>
      <c r="AK424" s="209"/>
      <c r="AL424" s="209"/>
      <c r="AM424" s="209"/>
      <c r="AN424" s="209"/>
    </row>
    <row r="425" spans="1:40" ht="12" customHeight="1" x14ac:dyDescent="0.25">
      <c r="A425" s="209"/>
      <c r="B425" s="209"/>
      <c r="C425" s="209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  <c r="S425" s="209"/>
      <c r="T425" s="209"/>
      <c r="U425" s="209"/>
      <c r="V425" s="209"/>
      <c r="W425" s="209"/>
      <c r="X425" s="209"/>
      <c r="Y425" s="209"/>
      <c r="Z425" s="209"/>
      <c r="AA425" s="209"/>
      <c r="AB425" s="209"/>
      <c r="AC425" s="209"/>
      <c r="AD425" s="209"/>
      <c r="AE425" s="209"/>
      <c r="AF425" s="209"/>
      <c r="AG425" s="209"/>
      <c r="AH425" s="209"/>
      <c r="AI425" s="209"/>
      <c r="AJ425" s="209"/>
      <c r="AK425" s="209"/>
      <c r="AL425" s="209"/>
      <c r="AM425" s="209"/>
      <c r="AN425" s="209"/>
    </row>
    <row r="426" spans="1:40" ht="12" customHeight="1" x14ac:dyDescent="0.25">
      <c r="A426" s="209"/>
      <c r="B426" s="209"/>
      <c r="C426" s="209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  <c r="AA426" s="209"/>
      <c r="AB426" s="209"/>
      <c r="AC426" s="209"/>
      <c r="AD426" s="209"/>
      <c r="AE426" s="209"/>
      <c r="AF426" s="209"/>
      <c r="AG426" s="209"/>
      <c r="AH426" s="209"/>
      <c r="AI426" s="209"/>
      <c r="AJ426" s="209"/>
      <c r="AK426" s="209"/>
      <c r="AL426" s="209"/>
      <c r="AM426" s="209"/>
      <c r="AN426" s="209"/>
    </row>
    <row r="427" spans="1:40" ht="12" customHeight="1" x14ac:dyDescent="0.25">
      <c r="A427" s="209"/>
      <c r="B427" s="209"/>
      <c r="C427" s="209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  <c r="S427" s="209"/>
      <c r="T427" s="209"/>
      <c r="U427" s="209"/>
      <c r="V427" s="209"/>
      <c r="W427" s="209"/>
      <c r="X427" s="209"/>
      <c r="Y427" s="209"/>
      <c r="Z427" s="209"/>
      <c r="AA427" s="209"/>
      <c r="AB427" s="209"/>
      <c r="AC427" s="209"/>
      <c r="AD427" s="209"/>
      <c r="AE427" s="209"/>
      <c r="AF427" s="209"/>
      <c r="AG427" s="209"/>
      <c r="AH427" s="209"/>
      <c r="AI427" s="209"/>
      <c r="AJ427" s="209"/>
      <c r="AK427" s="209"/>
      <c r="AL427" s="209"/>
      <c r="AM427" s="209"/>
      <c r="AN427" s="209"/>
    </row>
    <row r="428" spans="1:40" ht="12" customHeight="1" x14ac:dyDescent="0.25">
      <c r="A428" s="209"/>
      <c r="B428" s="209"/>
      <c r="C428" s="209"/>
      <c r="D428" s="209"/>
      <c r="E428" s="209"/>
      <c r="F428" s="209"/>
      <c r="G428" s="209"/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  <c r="S428" s="209"/>
      <c r="T428" s="209"/>
      <c r="U428" s="209"/>
      <c r="V428" s="209"/>
      <c r="W428" s="209"/>
      <c r="X428" s="209"/>
      <c r="Y428" s="209"/>
      <c r="Z428" s="209"/>
      <c r="AA428" s="209"/>
      <c r="AB428" s="209"/>
      <c r="AC428" s="209"/>
      <c r="AD428" s="209"/>
      <c r="AE428" s="209"/>
      <c r="AF428" s="209"/>
      <c r="AG428" s="209"/>
      <c r="AH428" s="209"/>
      <c r="AI428" s="209"/>
      <c r="AJ428" s="209"/>
      <c r="AK428" s="209"/>
      <c r="AL428" s="209"/>
      <c r="AM428" s="209"/>
      <c r="AN428" s="209"/>
    </row>
    <row r="429" spans="1:40" ht="12" customHeight="1" x14ac:dyDescent="0.25">
      <c r="A429" s="209"/>
      <c r="B429" s="209"/>
      <c r="C429" s="209"/>
      <c r="D429" s="209"/>
      <c r="E429" s="209"/>
      <c r="F429" s="209"/>
      <c r="G429" s="209"/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  <c r="S429" s="209"/>
      <c r="T429" s="209"/>
      <c r="U429" s="209"/>
      <c r="V429" s="209"/>
      <c r="W429" s="209"/>
      <c r="X429" s="209"/>
      <c r="Y429" s="209"/>
      <c r="Z429" s="209"/>
      <c r="AA429" s="209"/>
      <c r="AB429" s="209"/>
      <c r="AC429" s="209"/>
      <c r="AD429" s="209"/>
      <c r="AE429" s="209"/>
      <c r="AF429" s="209"/>
      <c r="AG429" s="209"/>
      <c r="AH429" s="209"/>
      <c r="AI429" s="209"/>
      <c r="AJ429" s="209"/>
      <c r="AK429" s="209"/>
      <c r="AL429" s="209"/>
      <c r="AM429" s="209"/>
      <c r="AN429" s="209"/>
    </row>
    <row r="430" spans="1:40" ht="12" customHeight="1" x14ac:dyDescent="0.25">
      <c r="A430" s="209"/>
      <c r="B430" s="209"/>
      <c r="C430" s="209"/>
      <c r="D430" s="209"/>
      <c r="E430" s="209"/>
      <c r="F430" s="209"/>
      <c r="G430" s="209"/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9"/>
      <c r="Y430" s="209"/>
      <c r="Z430" s="209"/>
      <c r="AA430" s="209"/>
      <c r="AB430" s="209"/>
      <c r="AC430" s="209"/>
      <c r="AD430" s="209"/>
      <c r="AE430" s="209"/>
      <c r="AF430" s="209"/>
      <c r="AG430" s="209"/>
      <c r="AH430" s="209"/>
      <c r="AI430" s="209"/>
      <c r="AJ430" s="209"/>
      <c r="AK430" s="209"/>
      <c r="AL430" s="209"/>
      <c r="AM430" s="209"/>
      <c r="AN430" s="209"/>
    </row>
    <row r="431" spans="1:40" ht="12" customHeight="1" x14ac:dyDescent="0.25">
      <c r="A431" s="209"/>
      <c r="B431" s="209"/>
      <c r="C431" s="209"/>
      <c r="D431" s="209"/>
      <c r="E431" s="209"/>
      <c r="F431" s="209"/>
      <c r="G431" s="209"/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  <c r="S431" s="209"/>
      <c r="T431" s="209"/>
      <c r="U431" s="209"/>
      <c r="V431" s="209"/>
      <c r="W431" s="209"/>
      <c r="X431" s="209"/>
      <c r="Y431" s="209"/>
      <c r="Z431" s="209"/>
      <c r="AA431" s="209"/>
      <c r="AB431" s="209"/>
      <c r="AC431" s="209"/>
      <c r="AD431" s="209"/>
      <c r="AE431" s="209"/>
      <c r="AF431" s="209"/>
      <c r="AG431" s="209"/>
      <c r="AH431" s="209"/>
      <c r="AI431" s="209"/>
      <c r="AJ431" s="209"/>
      <c r="AK431" s="209"/>
      <c r="AL431" s="209"/>
      <c r="AM431" s="209"/>
      <c r="AN431" s="209"/>
    </row>
    <row r="432" spans="1:40" ht="12" customHeight="1" x14ac:dyDescent="0.25">
      <c r="A432" s="209"/>
      <c r="B432" s="209"/>
      <c r="C432" s="209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  <c r="S432" s="209"/>
      <c r="T432" s="209"/>
      <c r="U432" s="209"/>
      <c r="V432" s="209"/>
      <c r="W432" s="209"/>
      <c r="X432" s="209"/>
      <c r="Y432" s="209"/>
      <c r="Z432" s="209"/>
      <c r="AA432" s="209"/>
      <c r="AB432" s="209"/>
      <c r="AC432" s="209"/>
      <c r="AD432" s="209"/>
      <c r="AE432" s="209"/>
      <c r="AF432" s="209"/>
      <c r="AG432" s="209"/>
      <c r="AH432" s="209"/>
      <c r="AI432" s="209"/>
      <c r="AJ432" s="209"/>
      <c r="AK432" s="209"/>
      <c r="AL432" s="209"/>
      <c r="AM432" s="209"/>
      <c r="AN432" s="209"/>
    </row>
    <row r="433" spans="1:40" ht="12" customHeight="1" x14ac:dyDescent="0.25">
      <c r="A433" s="209"/>
      <c r="B433" s="209"/>
      <c r="C433" s="209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9"/>
      <c r="Y433" s="209"/>
      <c r="Z433" s="209"/>
      <c r="AA433" s="209"/>
      <c r="AB433" s="209"/>
      <c r="AC433" s="209"/>
      <c r="AD433" s="209"/>
      <c r="AE433" s="209"/>
      <c r="AF433" s="209"/>
      <c r="AG433" s="209"/>
      <c r="AH433" s="209"/>
      <c r="AI433" s="209"/>
      <c r="AJ433" s="209"/>
      <c r="AK433" s="209"/>
      <c r="AL433" s="209"/>
      <c r="AM433" s="209"/>
      <c r="AN433" s="209"/>
    </row>
    <row r="434" spans="1:40" ht="12" customHeight="1" x14ac:dyDescent="0.25">
      <c r="A434" s="209"/>
      <c r="B434" s="209"/>
      <c r="C434" s="209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  <c r="S434" s="209"/>
      <c r="T434" s="209"/>
      <c r="U434" s="209"/>
      <c r="V434" s="209"/>
      <c r="W434" s="209"/>
      <c r="X434" s="209"/>
      <c r="Y434" s="209"/>
      <c r="Z434" s="209"/>
      <c r="AA434" s="209"/>
      <c r="AB434" s="209"/>
      <c r="AC434" s="209"/>
      <c r="AD434" s="209"/>
      <c r="AE434" s="209"/>
      <c r="AF434" s="209"/>
      <c r="AG434" s="209"/>
      <c r="AH434" s="209"/>
      <c r="AI434" s="209"/>
      <c r="AJ434" s="209"/>
      <c r="AK434" s="209"/>
      <c r="AL434" s="209"/>
      <c r="AM434" s="209"/>
      <c r="AN434" s="209"/>
    </row>
    <row r="435" spans="1:40" ht="12" customHeight="1" x14ac:dyDescent="0.25">
      <c r="A435" s="209"/>
      <c r="B435" s="209"/>
      <c r="C435" s="209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  <c r="S435" s="209"/>
      <c r="T435" s="209"/>
      <c r="U435" s="209"/>
      <c r="V435" s="209"/>
      <c r="W435" s="209"/>
      <c r="X435" s="209"/>
      <c r="Y435" s="209"/>
      <c r="Z435" s="209"/>
      <c r="AA435" s="209"/>
      <c r="AB435" s="209"/>
      <c r="AC435" s="209"/>
      <c r="AD435" s="209"/>
      <c r="AE435" s="209"/>
      <c r="AF435" s="209"/>
      <c r="AG435" s="209"/>
      <c r="AH435" s="209"/>
      <c r="AI435" s="209"/>
      <c r="AJ435" s="209"/>
      <c r="AK435" s="209"/>
      <c r="AL435" s="209"/>
      <c r="AM435" s="209"/>
      <c r="AN435" s="209"/>
    </row>
    <row r="436" spans="1:40" ht="12" customHeight="1" x14ac:dyDescent="0.25">
      <c r="A436" s="209"/>
      <c r="B436" s="209"/>
      <c r="C436" s="209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  <c r="AA436" s="209"/>
      <c r="AB436" s="209"/>
      <c r="AC436" s="209"/>
      <c r="AD436" s="209"/>
      <c r="AE436" s="209"/>
      <c r="AF436" s="209"/>
      <c r="AG436" s="209"/>
      <c r="AH436" s="209"/>
      <c r="AI436" s="209"/>
      <c r="AJ436" s="209"/>
      <c r="AK436" s="209"/>
      <c r="AL436" s="209"/>
      <c r="AM436" s="209"/>
      <c r="AN436" s="209"/>
    </row>
    <row r="437" spans="1:40" ht="12" customHeight="1" x14ac:dyDescent="0.25">
      <c r="A437" s="209"/>
      <c r="B437" s="209"/>
      <c r="C437" s="209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  <c r="S437" s="209"/>
      <c r="T437" s="209"/>
      <c r="U437" s="209"/>
      <c r="V437" s="209"/>
      <c r="W437" s="209"/>
      <c r="X437" s="209"/>
      <c r="Y437" s="209"/>
      <c r="Z437" s="209"/>
      <c r="AA437" s="209"/>
      <c r="AB437" s="209"/>
      <c r="AC437" s="209"/>
      <c r="AD437" s="209"/>
      <c r="AE437" s="209"/>
      <c r="AF437" s="209"/>
      <c r="AG437" s="209"/>
      <c r="AH437" s="209"/>
      <c r="AI437" s="209"/>
      <c r="AJ437" s="209"/>
      <c r="AK437" s="209"/>
      <c r="AL437" s="209"/>
      <c r="AM437" s="209"/>
      <c r="AN437" s="209"/>
    </row>
    <row r="438" spans="1:40" ht="12" customHeight="1" x14ac:dyDescent="0.25">
      <c r="A438" s="209"/>
      <c r="B438" s="209"/>
      <c r="C438" s="209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  <c r="S438" s="209"/>
      <c r="T438" s="209"/>
      <c r="U438" s="209"/>
      <c r="V438" s="209"/>
      <c r="W438" s="209"/>
      <c r="X438" s="209"/>
      <c r="Y438" s="209"/>
      <c r="Z438" s="209"/>
      <c r="AA438" s="209"/>
      <c r="AB438" s="209"/>
      <c r="AC438" s="209"/>
      <c r="AD438" s="209"/>
      <c r="AE438" s="209"/>
      <c r="AF438" s="209"/>
      <c r="AG438" s="209"/>
      <c r="AH438" s="209"/>
      <c r="AI438" s="209"/>
      <c r="AJ438" s="209"/>
      <c r="AK438" s="209"/>
      <c r="AL438" s="209"/>
      <c r="AM438" s="209"/>
      <c r="AN438" s="209"/>
    </row>
    <row r="439" spans="1:40" ht="12" customHeight="1" x14ac:dyDescent="0.25">
      <c r="A439" s="209"/>
      <c r="B439" s="209"/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  <c r="AA439" s="209"/>
      <c r="AB439" s="209"/>
      <c r="AC439" s="209"/>
      <c r="AD439" s="209"/>
      <c r="AE439" s="209"/>
      <c r="AF439" s="209"/>
      <c r="AG439" s="209"/>
      <c r="AH439" s="209"/>
      <c r="AI439" s="209"/>
      <c r="AJ439" s="209"/>
      <c r="AK439" s="209"/>
      <c r="AL439" s="209"/>
      <c r="AM439" s="209"/>
      <c r="AN439" s="209"/>
    </row>
    <row r="440" spans="1:40" ht="12" customHeight="1" x14ac:dyDescent="0.25">
      <c r="A440" s="209"/>
      <c r="B440" s="209"/>
      <c r="C440" s="209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  <c r="AA440" s="209"/>
      <c r="AB440" s="209"/>
      <c r="AC440" s="209"/>
      <c r="AD440" s="209"/>
      <c r="AE440" s="209"/>
      <c r="AF440" s="209"/>
      <c r="AG440" s="209"/>
      <c r="AH440" s="209"/>
      <c r="AI440" s="209"/>
      <c r="AJ440" s="209"/>
      <c r="AK440" s="209"/>
      <c r="AL440" s="209"/>
      <c r="AM440" s="209"/>
      <c r="AN440" s="209"/>
    </row>
    <row r="441" spans="1:40" ht="12" customHeight="1" x14ac:dyDescent="0.25">
      <c r="A441" s="209"/>
      <c r="B441" s="209"/>
      <c r="C441" s="209"/>
      <c r="D441" s="209"/>
      <c r="E441" s="209"/>
      <c r="F441" s="209"/>
      <c r="G441" s="209"/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  <c r="S441" s="209"/>
      <c r="T441" s="209"/>
      <c r="U441" s="209"/>
      <c r="V441" s="209"/>
      <c r="W441" s="209"/>
      <c r="X441" s="209"/>
      <c r="Y441" s="209"/>
      <c r="Z441" s="209"/>
      <c r="AA441" s="209"/>
      <c r="AB441" s="209"/>
      <c r="AC441" s="209"/>
      <c r="AD441" s="209"/>
      <c r="AE441" s="209"/>
      <c r="AF441" s="209"/>
      <c r="AG441" s="209"/>
      <c r="AH441" s="209"/>
      <c r="AI441" s="209"/>
      <c r="AJ441" s="209"/>
      <c r="AK441" s="209"/>
      <c r="AL441" s="209"/>
      <c r="AM441" s="209"/>
      <c r="AN441" s="209"/>
    </row>
    <row r="442" spans="1:40" ht="12" customHeight="1" x14ac:dyDescent="0.25">
      <c r="A442" s="209"/>
      <c r="B442" s="209"/>
      <c r="C442" s="209"/>
      <c r="D442" s="209"/>
      <c r="E442" s="209"/>
      <c r="F442" s="209"/>
      <c r="G442" s="209"/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  <c r="AA442" s="209"/>
      <c r="AB442" s="209"/>
      <c r="AC442" s="209"/>
      <c r="AD442" s="209"/>
      <c r="AE442" s="209"/>
      <c r="AF442" s="209"/>
      <c r="AG442" s="209"/>
      <c r="AH442" s="209"/>
      <c r="AI442" s="209"/>
      <c r="AJ442" s="209"/>
      <c r="AK442" s="209"/>
      <c r="AL442" s="209"/>
      <c r="AM442" s="209"/>
      <c r="AN442" s="209"/>
    </row>
    <row r="443" spans="1:40" ht="12" customHeight="1" x14ac:dyDescent="0.25">
      <c r="A443" s="209"/>
      <c r="B443" s="209"/>
      <c r="C443" s="209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  <c r="S443" s="209"/>
      <c r="T443" s="209"/>
      <c r="U443" s="209"/>
      <c r="V443" s="209"/>
      <c r="W443" s="209"/>
      <c r="X443" s="209"/>
      <c r="Y443" s="209"/>
      <c r="Z443" s="209"/>
      <c r="AA443" s="209"/>
      <c r="AB443" s="209"/>
      <c r="AC443" s="209"/>
      <c r="AD443" s="209"/>
      <c r="AE443" s="209"/>
      <c r="AF443" s="209"/>
      <c r="AG443" s="209"/>
      <c r="AH443" s="209"/>
      <c r="AI443" s="209"/>
      <c r="AJ443" s="209"/>
      <c r="AK443" s="209"/>
      <c r="AL443" s="209"/>
      <c r="AM443" s="209"/>
      <c r="AN443" s="209"/>
    </row>
    <row r="444" spans="1:40" ht="12" customHeight="1" x14ac:dyDescent="0.25">
      <c r="A444" s="209"/>
      <c r="B444" s="209"/>
      <c r="C444" s="209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  <c r="S444" s="209"/>
      <c r="T444" s="209"/>
      <c r="U444" s="209"/>
      <c r="V444" s="209"/>
      <c r="W444" s="209"/>
      <c r="X444" s="209"/>
      <c r="Y444" s="209"/>
      <c r="Z444" s="209"/>
      <c r="AA444" s="209"/>
      <c r="AB444" s="209"/>
      <c r="AC444" s="209"/>
      <c r="AD444" s="209"/>
      <c r="AE444" s="209"/>
      <c r="AF444" s="209"/>
      <c r="AG444" s="209"/>
      <c r="AH444" s="209"/>
      <c r="AI444" s="209"/>
      <c r="AJ444" s="209"/>
      <c r="AK444" s="209"/>
      <c r="AL444" s="209"/>
      <c r="AM444" s="209"/>
      <c r="AN444" s="209"/>
    </row>
    <row r="445" spans="1:40" ht="12" customHeight="1" x14ac:dyDescent="0.25">
      <c r="A445" s="209"/>
      <c r="B445" s="209"/>
      <c r="C445" s="209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  <c r="AA445" s="209"/>
      <c r="AB445" s="209"/>
      <c r="AC445" s="209"/>
      <c r="AD445" s="209"/>
      <c r="AE445" s="209"/>
      <c r="AF445" s="209"/>
      <c r="AG445" s="209"/>
      <c r="AH445" s="209"/>
      <c r="AI445" s="209"/>
      <c r="AJ445" s="209"/>
      <c r="AK445" s="209"/>
      <c r="AL445" s="209"/>
      <c r="AM445" s="209"/>
      <c r="AN445" s="209"/>
    </row>
    <row r="446" spans="1:40" ht="12" customHeight="1" x14ac:dyDescent="0.25">
      <c r="A446" s="209"/>
      <c r="B446" s="209"/>
      <c r="C446" s="209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  <c r="AA446" s="209"/>
      <c r="AB446" s="209"/>
      <c r="AC446" s="209"/>
      <c r="AD446" s="209"/>
      <c r="AE446" s="209"/>
      <c r="AF446" s="209"/>
      <c r="AG446" s="209"/>
      <c r="AH446" s="209"/>
      <c r="AI446" s="209"/>
      <c r="AJ446" s="209"/>
      <c r="AK446" s="209"/>
      <c r="AL446" s="209"/>
      <c r="AM446" s="209"/>
      <c r="AN446" s="209"/>
    </row>
    <row r="447" spans="1:40" ht="12" customHeight="1" x14ac:dyDescent="0.25">
      <c r="A447" s="209"/>
      <c r="B447" s="209"/>
      <c r="C447" s="209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  <c r="S447" s="209"/>
      <c r="T447" s="209"/>
      <c r="U447" s="209"/>
      <c r="V447" s="209"/>
      <c r="W447" s="209"/>
      <c r="X447" s="209"/>
      <c r="Y447" s="209"/>
      <c r="Z447" s="209"/>
      <c r="AA447" s="209"/>
      <c r="AB447" s="209"/>
      <c r="AC447" s="209"/>
      <c r="AD447" s="209"/>
      <c r="AE447" s="209"/>
      <c r="AF447" s="209"/>
      <c r="AG447" s="209"/>
      <c r="AH447" s="209"/>
      <c r="AI447" s="209"/>
      <c r="AJ447" s="209"/>
      <c r="AK447" s="209"/>
      <c r="AL447" s="209"/>
      <c r="AM447" s="209"/>
      <c r="AN447" s="209"/>
    </row>
    <row r="448" spans="1:40" ht="12" customHeight="1" x14ac:dyDescent="0.25">
      <c r="A448" s="209"/>
      <c r="B448" s="209"/>
      <c r="C448" s="209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9"/>
      <c r="Y448" s="209"/>
      <c r="Z448" s="209"/>
      <c r="AA448" s="209"/>
      <c r="AB448" s="209"/>
      <c r="AC448" s="209"/>
      <c r="AD448" s="209"/>
      <c r="AE448" s="209"/>
      <c r="AF448" s="209"/>
      <c r="AG448" s="209"/>
      <c r="AH448" s="209"/>
      <c r="AI448" s="209"/>
      <c r="AJ448" s="209"/>
      <c r="AK448" s="209"/>
      <c r="AL448" s="209"/>
      <c r="AM448" s="209"/>
      <c r="AN448" s="209"/>
    </row>
    <row r="449" spans="1:40" ht="12" customHeight="1" x14ac:dyDescent="0.25">
      <c r="A449" s="209"/>
      <c r="B449" s="209"/>
      <c r="C449" s="209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  <c r="S449" s="209"/>
      <c r="T449" s="209"/>
      <c r="U449" s="209"/>
      <c r="V449" s="209"/>
      <c r="W449" s="209"/>
      <c r="X449" s="209"/>
      <c r="Y449" s="209"/>
      <c r="Z449" s="209"/>
      <c r="AA449" s="209"/>
      <c r="AB449" s="209"/>
      <c r="AC449" s="209"/>
      <c r="AD449" s="209"/>
      <c r="AE449" s="209"/>
      <c r="AF449" s="209"/>
      <c r="AG449" s="209"/>
      <c r="AH449" s="209"/>
      <c r="AI449" s="209"/>
      <c r="AJ449" s="209"/>
      <c r="AK449" s="209"/>
      <c r="AL449" s="209"/>
      <c r="AM449" s="209"/>
      <c r="AN449" s="209"/>
    </row>
    <row r="450" spans="1:40" ht="12" customHeight="1" x14ac:dyDescent="0.25">
      <c r="A450" s="209"/>
      <c r="B450" s="209"/>
      <c r="C450" s="209"/>
      <c r="D450" s="209"/>
      <c r="E450" s="209"/>
      <c r="F450" s="209"/>
      <c r="G450" s="209"/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  <c r="S450" s="209"/>
      <c r="T450" s="209"/>
      <c r="U450" s="209"/>
      <c r="V450" s="209"/>
      <c r="W450" s="209"/>
      <c r="X450" s="209"/>
      <c r="Y450" s="209"/>
      <c r="Z450" s="209"/>
      <c r="AA450" s="209"/>
      <c r="AB450" s="209"/>
      <c r="AC450" s="209"/>
      <c r="AD450" s="209"/>
      <c r="AE450" s="209"/>
      <c r="AF450" s="209"/>
      <c r="AG450" s="209"/>
      <c r="AH450" s="209"/>
      <c r="AI450" s="209"/>
      <c r="AJ450" s="209"/>
      <c r="AK450" s="209"/>
      <c r="AL450" s="209"/>
      <c r="AM450" s="209"/>
      <c r="AN450" s="209"/>
    </row>
    <row r="451" spans="1:40" ht="12" customHeight="1" x14ac:dyDescent="0.25">
      <c r="A451" s="209"/>
      <c r="B451" s="209"/>
      <c r="C451" s="209"/>
      <c r="D451" s="209"/>
      <c r="E451" s="209"/>
      <c r="F451" s="209"/>
      <c r="G451" s="209"/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9"/>
      <c r="Y451" s="209"/>
      <c r="Z451" s="209"/>
      <c r="AA451" s="209"/>
      <c r="AB451" s="209"/>
      <c r="AC451" s="209"/>
      <c r="AD451" s="209"/>
      <c r="AE451" s="209"/>
      <c r="AF451" s="209"/>
      <c r="AG451" s="209"/>
      <c r="AH451" s="209"/>
      <c r="AI451" s="209"/>
      <c r="AJ451" s="209"/>
      <c r="AK451" s="209"/>
      <c r="AL451" s="209"/>
      <c r="AM451" s="209"/>
      <c r="AN451" s="209"/>
    </row>
    <row r="452" spans="1:40" ht="12" customHeight="1" x14ac:dyDescent="0.25">
      <c r="A452" s="209"/>
      <c r="B452" s="209"/>
      <c r="C452" s="209"/>
      <c r="D452" s="209"/>
      <c r="E452" s="209"/>
      <c r="F452" s="209"/>
      <c r="G452" s="209"/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  <c r="S452" s="209"/>
      <c r="T452" s="209"/>
      <c r="U452" s="209"/>
      <c r="V452" s="209"/>
      <c r="W452" s="209"/>
      <c r="X452" s="209"/>
      <c r="Y452" s="209"/>
      <c r="Z452" s="209"/>
      <c r="AA452" s="209"/>
      <c r="AB452" s="209"/>
      <c r="AC452" s="209"/>
      <c r="AD452" s="209"/>
      <c r="AE452" s="209"/>
      <c r="AF452" s="209"/>
      <c r="AG452" s="209"/>
      <c r="AH452" s="209"/>
      <c r="AI452" s="209"/>
      <c r="AJ452" s="209"/>
      <c r="AK452" s="209"/>
      <c r="AL452" s="209"/>
      <c r="AM452" s="209"/>
      <c r="AN452" s="209"/>
    </row>
    <row r="453" spans="1:40" ht="12" customHeight="1" x14ac:dyDescent="0.25">
      <c r="A453" s="209"/>
      <c r="B453" s="209"/>
      <c r="C453" s="209"/>
      <c r="D453" s="209"/>
      <c r="E453" s="209"/>
      <c r="F453" s="209"/>
      <c r="G453" s="209"/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  <c r="S453" s="209"/>
      <c r="T453" s="209"/>
      <c r="U453" s="209"/>
      <c r="V453" s="209"/>
      <c r="W453" s="209"/>
      <c r="X453" s="209"/>
      <c r="Y453" s="209"/>
      <c r="Z453" s="209"/>
      <c r="AA453" s="209"/>
      <c r="AB453" s="209"/>
      <c r="AC453" s="209"/>
      <c r="AD453" s="209"/>
      <c r="AE453" s="209"/>
      <c r="AF453" s="209"/>
      <c r="AG453" s="209"/>
      <c r="AH453" s="209"/>
      <c r="AI453" s="209"/>
      <c r="AJ453" s="209"/>
      <c r="AK453" s="209"/>
      <c r="AL453" s="209"/>
      <c r="AM453" s="209"/>
      <c r="AN453" s="209"/>
    </row>
    <row r="454" spans="1:40" ht="12" customHeight="1" x14ac:dyDescent="0.25">
      <c r="A454" s="209"/>
      <c r="B454" s="209"/>
      <c r="C454" s="209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9"/>
      <c r="Y454" s="209"/>
      <c r="Z454" s="209"/>
      <c r="AA454" s="209"/>
      <c r="AB454" s="209"/>
      <c r="AC454" s="209"/>
      <c r="AD454" s="209"/>
      <c r="AE454" s="209"/>
      <c r="AF454" s="209"/>
      <c r="AG454" s="209"/>
      <c r="AH454" s="209"/>
      <c r="AI454" s="209"/>
      <c r="AJ454" s="209"/>
      <c r="AK454" s="209"/>
      <c r="AL454" s="209"/>
      <c r="AM454" s="209"/>
      <c r="AN454" s="209"/>
    </row>
    <row r="455" spans="1:40" ht="12" customHeight="1" x14ac:dyDescent="0.25">
      <c r="A455" s="209"/>
      <c r="B455" s="209"/>
      <c r="C455" s="209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  <c r="S455" s="209"/>
      <c r="T455" s="209"/>
      <c r="U455" s="209"/>
      <c r="V455" s="209"/>
      <c r="W455" s="209"/>
      <c r="X455" s="209"/>
      <c r="Y455" s="209"/>
      <c r="Z455" s="209"/>
      <c r="AA455" s="209"/>
      <c r="AB455" s="209"/>
      <c r="AC455" s="209"/>
      <c r="AD455" s="209"/>
      <c r="AE455" s="209"/>
      <c r="AF455" s="209"/>
      <c r="AG455" s="209"/>
      <c r="AH455" s="209"/>
      <c r="AI455" s="209"/>
      <c r="AJ455" s="209"/>
      <c r="AK455" s="209"/>
      <c r="AL455" s="209"/>
      <c r="AM455" s="209"/>
      <c r="AN455" s="209"/>
    </row>
    <row r="456" spans="1:40" ht="12" customHeight="1" x14ac:dyDescent="0.25">
      <c r="A456" s="209"/>
      <c r="B456" s="209"/>
      <c r="C456" s="209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  <c r="AA456" s="209"/>
      <c r="AB456" s="209"/>
      <c r="AC456" s="209"/>
      <c r="AD456" s="209"/>
      <c r="AE456" s="209"/>
      <c r="AF456" s="209"/>
      <c r="AG456" s="209"/>
      <c r="AH456" s="209"/>
      <c r="AI456" s="209"/>
      <c r="AJ456" s="209"/>
      <c r="AK456" s="209"/>
      <c r="AL456" s="209"/>
      <c r="AM456" s="209"/>
      <c r="AN456" s="209"/>
    </row>
    <row r="457" spans="1:40" ht="12" customHeight="1" x14ac:dyDescent="0.25">
      <c r="A457" s="209"/>
      <c r="B457" s="209"/>
      <c r="C457" s="209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9"/>
      <c r="Y457" s="209"/>
      <c r="Z457" s="209"/>
      <c r="AA457" s="209"/>
      <c r="AB457" s="209"/>
      <c r="AC457" s="209"/>
      <c r="AD457" s="209"/>
      <c r="AE457" s="209"/>
      <c r="AF457" s="209"/>
      <c r="AG457" s="209"/>
      <c r="AH457" s="209"/>
      <c r="AI457" s="209"/>
      <c r="AJ457" s="209"/>
      <c r="AK457" s="209"/>
      <c r="AL457" s="209"/>
      <c r="AM457" s="209"/>
      <c r="AN457" s="209"/>
    </row>
    <row r="458" spans="1:40" ht="12" customHeight="1" x14ac:dyDescent="0.25">
      <c r="A458" s="209"/>
      <c r="B458" s="209"/>
      <c r="C458" s="209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  <c r="S458" s="209"/>
      <c r="T458" s="209"/>
      <c r="U458" s="209"/>
      <c r="V458" s="209"/>
      <c r="W458" s="209"/>
      <c r="X458" s="209"/>
      <c r="Y458" s="209"/>
      <c r="Z458" s="209"/>
      <c r="AA458" s="209"/>
      <c r="AB458" s="209"/>
      <c r="AC458" s="209"/>
      <c r="AD458" s="209"/>
      <c r="AE458" s="209"/>
      <c r="AF458" s="209"/>
      <c r="AG458" s="209"/>
      <c r="AH458" s="209"/>
      <c r="AI458" s="209"/>
      <c r="AJ458" s="209"/>
      <c r="AK458" s="209"/>
      <c r="AL458" s="209"/>
      <c r="AM458" s="209"/>
      <c r="AN458" s="209"/>
    </row>
    <row r="459" spans="1:40" ht="12" customHeight="1" x14ac:dyDescent="0.25">
      <c r="A459" s="209"/>
      <c r="B459" s="209"/>
      <c r="C459" s="209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  <c r="S459" s="209"/>
      <c r="T459" s="209"/>
      <c r="U459" s="209"/>
      <c r="V459" s="209"/>
      <c r="W459" s="209"/>
      <c r="X459" s="209"/>
      <c r="Y459" s="209"/>
      <c r="Z459" s="209"/>
      <c r="AA459" s="209"/>
      <c r="AB459" s="209"/>
      <c r="AC459" s="209"/>
      <c r="AD459" s="209"/>
      <c r="AE459" s="209"/>
      <c r="AF459" s="209"/>
      <c r="AG459" s="209"/>
      <c r="AH459" s="209"/>
      <c r="AI459" s="209"/>
      <c r="AJ459" s="209"/>
      <c r="AK459" s="209"/>
      <c r="AL459" s="209"/>
      <c r="AM459" s="209"/>
      <c r="AN459" s="209"/>
    </row>
    <row r="460" spans="1:40" ht="12" customHeight="1" x14ac:dyDescent="0.25">
      <c r="A460" s="209"/>
      <c r="B460" s="209"/>
      <c r="C460" s="209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9"/>
      <c r="Y460" s="209"/>
      <c r="Z460" s="209"/>
      <c r="AA460" s="209"/>
      <c r="AB460" s="209"/>
      <c r="AC460" s="209"/>
      <c r="AD460" s="209"/>
      <c r="AE460" s="209"/>
      <c r="AF460" s="209"/>
      <c r="AG460" s="209"/>
      <c r="AH460" s="209"/>
      <c r="AI460" s="209"/>
      <c r="AJ460" s="209"/>
      <c r="AK460" s="209"/>
      <c r="AL460" s="209"/>
      <c r="AM460" s="209"/>
      <c r="AN460" s="209"/>
    </row>
    <row r="461" spans="1:40" ht="12" customHeight="1" x14ac:dyDescent="0.25">
      <c r="A461" s="209"/>
      <c r="B461" s="209"/>
      <c r="C461" s="209"/>
      <c r="D461" s="209"/>
      <c r="E461" s="209"/>
      <c r="F461" s="209"/>
      <c r="G461" s="209"/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  <c r="S461" s="209"/>
      <c r="T461" s="209"/>
      <c r="U461" s="209"/>
      <c r="V461" s="209"/>
      <c r="W461" s="209"/>
      <c r="X461" s="209"/>
      <c r="Y461" s="209"/>
      <c r="Z461" s="209"/>
      <c r="AA461" s="209"/>
      <c r="AB461" s="209"/>
      <c r="AC461" s="209"/>
      <c r="AD461" s="209"/>
      <c r="AE461" s="209"/>
      <c r="AF461" s="209"/>
      <c r="AG461" s="209"/>
      <c r="AH461" s="209"/>
      <c r="AI461" s="209"/>
      <c r="AJ461" s="209"/>
      <c r="AK461" s="209"/>
      <c r="AL461" s="209"/>
      <c r="AM461" s="209"/>
      <c r="AN461" s="209"/>
    </row>
    <row r="462" spans="1:40" ht="12" customHeight="1" x14ac:dyDescent="0.25">
      <c r="A462" s="209"/>
      <c r="B462" s="209"/>
      <c r="C462" s="209"/>
      <c r="D462" s="209"/>
      <c r="E462" s="209"/>
      <c r="F462" s="209"/>
      <c r="G462" s="209"/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  <c r="S462" s="209"/>
      <c r="T462" s="209"/>
      <c r="U462" s="209"/>
      <c r="V462" s="209"/>
      <c r="W462" s="209"/>
      <c r="X462" s="209"/>
      <c r="Y462" s="209"/>
      <c r="Z462" s="209"/>
      <c r="AA462" s="209"/>
      <c r="AB462" s="209"/>
      <c r="AC462" s="209"/>
      <c r="AD462" s="209"/>
      <c r="AE462" s="209"/>
      <c r="AF462" s="209"/>
      <c r="AG462" s="209"/>
      <c r="AH462" s="209"/>
      <c r="AI462" s="209"/>
      <c r="AJ462" s="209"/>
      <c r="AK462" s="209"/>
      <c r="AL462" s="209"/>
      <c r="AM462" s="209"/>
      <c r="AN462" s="209"/>
    </row>
    <row r="463" spans="1:40" ht="12" customHeight="1" x14ac:dyDescent="0.25">
      <c r="A463" s="209"/>
      <c r="B463" s="209"/>
      <c r="C463" s="209"/>
      <c r="D463" s="209"/>
      <c r="E463" s="209"/>
      <c r="F463" s="209"/>
      <c r="G463" s="209"/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9"/>
      <c r="Y463" s="209"/>
      <c r="Z463" s="209"/>
      <c r="AA463" s="209"/>
      <c r="AB463" s="209"/>
      <c r="AC463" s="209"/>
      <c r="AD463" s="209"/>
      <c r="AE463" s="209"/>
      <c r="AF463" s="209"/>
      <c r="AG463" s="209"/>
      <c r="AH463" s="209"/>
      <c r="AI463" s="209"/>
      <c r="AJ463" s="209"/>
      <c r="AK463" s="209"/>
      <c r="AL463" s="209"/>
      <c r="AM463" s="209"/>
      <c r="AN463" s="209"/>
    </row>
    <row r="464" spans="1:40" ht="12" customHeight="1" x14ac:dyDescent="0.25">
      <c r="A464" s="209"/>
      <c r="B464" s="209"/>
      <c r="C464" s="209"/>
      <c r="D464" s="209"/>
      <c r="E464" s="209"/>
      <c r="F464" s="209"/>
      <c r="G464" s="209"/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  <c r="S464" s="209"/>
      <c r="T464" s="209"/>
      <c r="U464" s="209"/>
      <c r="V464" s="209"/>
      <c r="W464" s="209"/>
      <c r="X464" s="209"/>
      <c r="Y464" s="209"/>
      <c r="Z464" s="209"/>
      <c r="AA464" s="209"/>
      <c r="AB464" s="209"/>
      <c r="AC464" s="209"/>
      <c r="AD464" s="209"/>
      <c r="AE464" s="209"/>
      <c r="AF464" s="209"/>
      <c r="AG464" s="209"/>
      <c r="AH464" s="209"/>
      <c r="AI464" s="209"/>
      <c r="AJ464" s="209"/>
      <c r="AK464" s="209"/>
      <c r="AL464" s="209"/>
      <c r="AM464" s="209"/>
      <c r="AN464" s="209"/>
    </row>
    <row r="465" spans="1:40" ht="12" customHeight="1" x14ac:dyDescent="0.25">
      <c r="A465" s="209"/>
      <c r="B465" s="209"/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  <c r="AA465" s="209"/>
      <c r="AB465" s="209"/>
      <c r="AC465" s="209"/>
      <c r="AD465" s="209"/>
      <c r="AE465" s="209"/>
      <c r="AF465" s="209"/>
      <c r="AG465" s="209"/>
      <c r="AH465" s="209"/>
      <c r="AI465" s="209"/>
      <c r="AJ465" s="209"/>
      <c r="AK465" s="209"/>
      <c r="AL465" s="209"/>
      <c r="AM465" s="209"/>
      <c r="AN465" s="209"/>
    </row>
    <row r="466" spans="1:40" ht="12" customHeight="1" x14ac:dyDescent="0.25">
      <c r="A466" s="209"/>
      <c r="B466" s="209"/>
      <c r="C466" s="209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9"/>
      <c r="Y466" s="209"/>
      <c r="Z466" s="209"/>
      <c r="AA466" s="209"/>
      <c r="AB466" s="209"/>
      <c r="AC466" s="209"/>
      <c r="AD466" s="209"/>
      <c r="AE466" s="209"/>
      <c r="AF466" s="209"/>
      <c r="AG466" s="209"/>
      <c r="AH466" s="209"/>
      <c r="AI466" s="209"/>
      <c r="AJ466" s="209"/>
      <c r="AK466" s="209"/>
      <c r="AL466" s="209"/>
      <c r="AM466" s="209"/>
      <c r="AN466" s="209"/>
    </row>
    <row r="467" spans="1:40" ht="12" customHeight="1" x14ac:dyDescent="0.25">
      <c r="A467" s="209"/>
      <c r="B467" s="209"/>
      <c r="C467" s="209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  <c r="S467" s="209"/>
      <c r="T467" s="209"/>
      <c r="U467" s="209"/>
      <c r="V467" s="209"/>
      <c r="W467" s="209"/>
      <c r="X467" s="209"/>
      <c r="Y467" s="209"/>
      <c r="Z467" s="209"/>
      <c r="AA467" s="209"/>
      <c r="AB467" s="209"/>
      <c r="AC467" s="209"/>
      <c r="AD467" s="209"/>
      <c r="AE467" s="209"/>
      <c r="AF467" s="209"/>
      <c r="AG467" s="209"/>
      <c r="AH467" s="209"/>
      <c r="AI467" s="209"/>
      <c r="AJ467" s="209"/>
      <c r="AK467" s="209"/>
      <c r="AL467" s="209"/>
      <c r="AM467" s="209"/>
      <c r="AN467" s="209"/>
    </row>
    <row r="468" spans="1:40" ht="12" customHeight="1" x14ac:dyDescent="0.25">
      <c r="A468" s="209"/>
      <c r="B468" s="209"/>
      <c r="C468" s="209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  <c r="S468" s="209"/>
      <c r="T468" s="209"/>
      <c r="U468" s="209"/>
      <c r="V468" s="209"/>
      <c r="W468" s="209"/>
      <c r="X468" s="209"/>
      <c r="Y468" s="209"/>
      <c r="Z468" s="209"/>
      <c r="AA468" s="209"/>
      <c r="AB468" s="209"/>
      <c r="AC468" s="209"/>
      <c r="AD468" s="209"/>
      <c r="AE468" s="209"/>
      <c r="AF468" s="209"/>
      <c r="AG468" s="209"/>
      <c r="AH468" s="209"/>
      <c r="AI468" s="209"/>
      <c r="AJ468" s="209"/>
      <c r="AK468" s="209"/>
      <c r="AL468" s="209"/>
      <c r="AM468" s="209"/>
      <c r="AN468" s="209"/>
    </row>
    <row r="469" spans="1:40" ht="12" customHeight="1" x14ac:dyDescent="0.25">
      <c r="A469" s="209"/>
      <c r="B469" s="209"/>
      <c r="C469" s="209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9"/>
      <c r="Y469" s="209"/>
      <c r="Z469" s="209"/>
      <c r="AA469" s="209"/>
      <c r="AB469" s="209"/>
      <c r="AC469" s="209"/>
      <c r="AD469" s="209"/>
      <c r="AE469" s="209"/>
      <c r="AF469" s="209"/>
      <c r="AG469" s="209"/>
      <c r="AH469" s="209"/>
      <c r="AI469" s="209"/>
      <c r="AJ469" s="209"/>
      <c r="AK469" s="209"/>
      <c r="AL469" s="209"/>
      <c r="AM469" s="209"/>
      <c r="AN469" s="209"/>
    </row>
    <row r="470" spans="1:40" ht="12" customHeight="1" x14ac:dyDescent="0.25">
      <c r="A470" s="209"/>
      <c r="B470" s="209"/>
      <c r="C470" s="209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  <c r="S470" s="209"/>
      <c r="T470" s="209"/>
      <c r="U470" s="209"/>
      <c r="V470" s="209"/>
      <c r="W470" s="209"/>
      <c r="X470" s="209"/>
      <c r="Y470" s="209"/>
      <c r="Z470" s="209"/>
      <c r="AA470" s="209"/>
      <c r="AB470" s="209"/>
      <c r="AC470" s="209"/>
      <c r="AD470" s="209"/>
      <c r="AE470" s="209"/>
      <c r="AF470" s="209"/>
      <c r="AG470" s="209"/>
      <c r="AH470" s="209"/>
      <c r="AI470" s="209"/>
      <c r="AJ470" s="209"/>
      <c r="AK470" s="209"/>
      <c r="AL470" s="209"/>
      <c r="AM470" s="209"/>
      <c r="AN470" s="209"/>
    </row>
    <row r="471" spans="1:40" ht="12" customHeight="1" x14ac:dyDescent="0.25">
      <c r="A471" s="209"/>
      <c r="B471" s="209"/>
      <c r="C471" s="209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  <c r="S471" s="209"/>
      <c r="T471" s="209"/>
      <c r="U471" s="209"/>
      <c r="V471" s="209"/>
      <c r="W471" s="209"/>
      <c r="X471" s="209"/>
      <c r="Y471" s="209"/>
      <c r="Z471" s="209"/>
      <c r="AA471" s="209"/>
      <c r="AB471" s="209"/>
      <c r="AC471" s="209"/>
      <c r="AD471" s="209"/>
      <c r="AE471" s="209"/>
      <c r="AF471" s="209"/>
      <c r="AG471" s="209"/>
      <c r="AH471" s="209"/>
      <c r="AI471" s="209"/>
      <c r="AJ471" s="209"/>
      <c r="AK471" s="209"/>
      <c r="AL471" s="209"/>
      <c r="AM471" s="209"/>
      <c r="AN471" s="209"/>
    </row>
    <row r="472" spans="1:40" ht="12" customHeight="1" x14ac:dyDescent="0.25">
      <c r="A472" s="209"/>
      <c r="B472" s="209"/>
      <c r="C472" s="209"/>
      <c r="D472" s="209"/>
      <c r="E472" s="209"/>
      <c r="F472" s="209"/>
      <c r="G472" s="209"/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9"/>
      <c r="Y472" s="209"/>
      <c r="Z472" s="209"/>
      <c r="AA472" s="209"/>
      <c r="AB472" s="209"/>
      <c r="AC472" s="209"/>
      <c r="AD472" s="209"/>
      <c r="AE472" s="209"/>
      <c r="AF472" s="209"/>
      <c r="AG472" s="209"/>
      <c r="AH472" s="209"/>
      <c r="AI472" s="209"/>
      <c r="AJ472" s="209"/>
      <c r="AK472" s="209"/>
      <c r="AL472" s="209"/>
      <c r="AM472" s="209"/>
      <c r="AN472" s="209"/>
    </row>
    <row r="473" spans="1:40" ht="12" customHeight="1" x14ac:dyDescent="0.25">
      <c r="A473" s="209"/>
      <c r="B473" s="209"/>
      <c r="C473" s="209"/>
      <c r="D473" s="209"/>
      <c r="E473" s="209"/>
      <c r="F473" s="209"/>
      <c r="G473" s="209"/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  <c r="S473" s="209"/>
      <c r="T473" s="209"/>
      <c r="U473" s="209"/>
      <c r="V473" s="209"/>
      <c r="W473" s="209"/>
      <c r="X473" s="209"/>
      <c r="Y473" s="209"/>
      <c r="Z473" s="209"/>
      <c r="AA473" s="209"/>
      <c r="AB473" s="209"/>
      <c r="AC473" s="209"/>
      <c r="AD473" s="209"/>
      <c r="AE473" s="209"/>
      <c r="AF473" s="209"/>
      <c r="AG473" s="209"/>
      <c r="AH473" s="209"/>
      <c r="AI473" s="209"/>
      <c r="AJ473" s="209"/>
      <c r="AK473" s="209"/>
      <c r="AL473" s="209"/>
      <c r="AM473" s="209"/>
      <c r="AN473" s="209"/>
    </row>
    <row r="474" spans="1:40" ht="12" customHeight="1" x14ac:dyDescent="0.25">
      <c r="A474" s="209"/>
      <c r="B474" s="209"/>
      <c r="C474" s="209"/>
      <c r="D474" s="209"/>
      <c r="E474" s="209"/>
      <c r="F474" s="209"/>
      <c r="G474" s="209"/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  <c r="S474" s="209"/>
      <c r="T474" s="209"/>
      <c r="U474" s="209"/>
      <c r="V474" s="209"/>
      <c r="W474" s="209"/>
      <c r="X474" s="209"/>
      <c r="Y474" s="209"/>
      <c r="Z474" s="209"/>
      <c r="AA474" s="209"/>
      <c r="AB474" s="209"/>
      <c r="AC474" s="209"/>
      <c r="AD474" s="209"/>
      <c r="AE474" s="209"/>
      <c r="AF474" s="209"/>
      <c r="AG474" s="209"/>
      <c r="AH474" s="209"/>
      <c r="AI474" s="209"/>
      <c r="AJ474" s="209"/>
      <c r="AK474" s="209"/>
      <c r="AL474" s="209"/>
      <c r="AM474" s="209"/>
      <c r="AN474" s="209"/>
    </row>
    <row r="475" spans="1:40" ht="12" customHeight="1" x14ac:dyDescent="0.25">
      <c r="A475" s="209"/>
      <c r="B475" s="209"/>
      <c r="C475" s="209"/>
      <c r="D475" s="209"/>
      <c r="E475" s="209"/>
      <c r="F475" s="209"/>
      <c r="G475" s="209"/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9"/>
      <c r="Y475" s="209"/>
      <c r="Z475" s="209"/>
      <c r="AA475" s="209"/>
      <c r="AB475" s="209"/>
      <c r="AC475" s="209"/>
      <c r="AD475" s="209"/>
      <c r="AE475" s="209"/>
      <c r="AF475" s="209"/>
      <c r="AG475" s="209"/>
      <c r="AH475" s="209"/>
      <c r="AI475" s="209"/>
      <c r="AJ475" s="209"/>
      <c r="AK475" s="209"/>
      <c r="AL475" s="209"/>
      <c r="AM475" s="209"/>
      <c r="AN475" s="209"/>
    </row>
    <row r="476" spans="1:40" ht="12" customHeight="1" x14ac:dyDescent="0.25">
      <c r="A476" s="209"/>
      <c r="B476" s="209"/>
      <c r="C476" s="209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  <c r="S476" s="209"/>
      <c r="T476" s="209"/>
      <c r="U476" s="209"/>
      <c r="V476" s="209"/>
      <c r="W476" s="209"/>
      <c r="X476" s="209"/>
      <c r="Y476" s="209"/>
      <c r="Z476" s="209"/>
      <c r="AA476" s="209"/>
      <c r="AB476" s="209"/>
      <c r="AC476" s="209"/>
      <c r="AD476" s="209"/>
      <c r="AE476" s="209"/>
      <c r="AF476" s="209"/>
      <c r="AG476" s="209"/>
      <c r="AH476" s="209"/>
      <c r="AI476" s="209"/>
      <c r="AJ476" s="209"/>
      <c r="AK476" s="209"/>
      <c r="AL476" s="209"/>
      <c r="AM476" s="209"/>
      <c r="AN476" s="209"/>
    </row>
    <row r="477" spans="1:40" ht="12" customHeight="1" x14ac:dyDescent="0.25">
      <c r="A477" s="209"/>
      <c r="B477" s="209"/>
      <c r="C477" s="209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  <c r="S477" s="209"/>
      <c r="T477" s="209"/>
      <c r="U477" s="209"/>
      <c r="V477" s="209"/>
      <c r="W477" s="209"/>
      <c r="X477" s="209"/>
      <c r="Y477" s="209"/>
      <c r="Z477" s="209"/>
      <c r="AA477" s="209"/>
      <c r="AB477" s="209"/>
      <c r="AC477" s="209"/>
      <c r="AD477" s="209"/>
      <c r="AE477" s="209"/>
      <c r="AF477" s="209"/>
      <c r="AG477" s="209"/>
      <c r="AH477" s="209"/>
      <c r="AI477" s="209"/>
      <c r="AJ477" s="209"/>
      <c r="AK477" s="209"/>
      <c r="AL477" s="209"/>
      <c r="AM477" s="209"/>
      <c r="AN477" s="209"/>
    </row>
    <row r="478" spans="1:40" ht="12" customHeight="1" x14ac:dyDescent="0.25">
      <c r="A478" s="209"/>
      <c r="B478" s="209"/>
      <c r="C478" s="209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9"/>
      <c r="Y478" s="209"/>
      <c r="Z478" s="209"/>
      <c r="AA478" s="209"/>
      <c r="AB478" s="209"/>
      <c r="AC478" s="209"/>
      <c r="AD478" s="209"/>
      <c r="AE478" s="209"/>
      <c r="AF478" s="209"/>
      <c r="AG478" s="209"/>
      <c r="AH478" s="209"/>
      <c r="AI478" s="209"/>
      <c r="AJ478" s="209"/>
      <c r="AK478" s="209"/>
      <c r="AL478" s="209"/>
      <c r="AM478" s="209"/>
      <c r="AN478" s="209"/>
    </row>
    <row r="479" spans="1:40" ht="12" customHeight="1" x14ac:dyDescent="0.25">
      <c r="A479" s="209"/>
      <c r="B479" s="209"/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  <c r="AA479" s="209"/>
      <c r="AB479" s="209"/>
      <c r="AC479" s="209"/>
      <c r="AD479" s="209"/>
      <c r="AE479" s="209"/>
      <c r="AF479" s="209"/>
      <c r="AG479" s="209"/>
      <c r="AH479" s="209"/>
      <c r="AI479" s="209"/>
      <c r="AJ479" s="209"/>
      <c r="AK479" s="209"/>
      <c r="AL479" s="209"/>
      <c r="AM479" s="209"/>
      <c r="AN479" s="209"/>
    </row>
    <row r="480" spans="1:40" ht="12" customHeight="1" x14ac:dyDescent="0.25">
      <c r="A480" s="209"/>
      <c r="B480" s="209"/>
      <c r="C480" s="209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  <c r="S480" s="209"/>
      <c r="T480" s="209"/>
      <c r="U480" s="209"/>
      <c r="V480" s="209"/>
      <c r="W480" s="209"/>
      <c r="X480" s="209"/>
      <c r="Y480" s="209"/>
      <c r="Z480" s="209"/>
      <c r="AA480" s="209"/>
      <c r="AB480" s="209"/>
      <c r="AC480" s="209"/>
      <c r="AD480" s="209"/>
      <c r="AE480" s="209"/>
      <c r="AF480" s="209"/>
      <c r="AG480" s="209"/>
      <c r="AH480" s="209"/>
      <c r="AI480" s="209"/>
      <c r="AJ480" s="209"/>
      <c r="AK480" s="209"/>
      <c r="AL480" s="209"/>
      <c r="AM480" s="209"/>
      <c r="AN480" s="209"/>
    </row>
    <row r="481" spans="1:40" ht="12" customHeight="1" x14ac:dyDescent="0.25">
      <c r="A481" s="209"/>
      <c r="B481" s="209"/>
      <c r="C481" s="209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9"/>
      <c r="Y481" s="209"/>
      <c r="Z481" s="209"/>
      <c r="AA481" s="209"/>
      <c r="AB481" s="209"/>
      <c r="AC481" s="209"/>
      <c r="AD481" s="209"/>
      <c r="AE481" s="209"/>
      <c r="AF481" s="209"/>
      <c r="AG481" s="209"/>
      <c r="AH481" s="209"/>
      <c r="AI481" s="209"/>
      <c r="AJ481" s="209"/>
      <c r="AK481" s="209"/>
      <c r="AL481" s="209"/>
      <c r="AM481" s="209"/>
      <c r="AN481" s="209"/>
    </row>
    <row r="482" spans="1:40" ht="12" customHeight="1" x14ac:dyDescent="0.25">
      <c r="A482" s="209"/>
      <c r="B482" s="209"/>
      <c r="C482" s="209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  <c r="S482" s="209"/>
      <c r="T482" s="209"/>
      <c r="U482" s="209"/>
      <c r="V482" s="209"/>
      <c r="W482" s="209"/>
      <c r="X482" s="209"/>
      <c r="Y482" s="209"/>
      <c r="Z482" s="209"/>
      <c r="AA482" s="209"/>
      <c r="AB482" s="209"/>
      <c r="AC482" s="209"/>
      <c r="AD482" s="209"/>
      <c r="AE482" s="209"/>
      <c r="AF482" s="209"/>
      <c r="AG482" s="209"/>
      <c r="AH482" s="209"/>
      <c r="AI482" s="209"/>
      <c r="AJ482" s="209"/>
      <c r="AK482" s="209"/>
      <c r="AL482" s="209"/>
      <c r="AM482" s="209"/>
      <c r="AN482" s="209"/>
    </row>
    <row r="483" spans="1:40" ht="12" customHeight="1" x14ac:dyDescent="0.25">
      <c r="A483" s="209"/>
      <c r="B483" s="209"/>
      <c r="C483" s="209"/>
      <c r="D483" s="209"/>
      <c r="E483" s="209"/>
      <c r="F483" s="209"/>
      <c r="G483" s="209"/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  <c r="S483" s="209"/>
      <c r="T483" s="209"/>
      <c r="U483" s="209"/>
      <c r="V483" s="209"/>
      <c r="W483" s="209"/>
      <c r="X483" s="209"/>
      <c r="Y483" s="209"/>
      <c r="Z483" s="209"/>
      <c r="AA483" s="209"/>
      <c r="AB483" s="209"/>
      <c r="AC483" s="209"/>
      <c r="AD483" s="209"/>
      <c r="AE483" s="209"/>
      <c r="AF483" s="209"/>
      <c r="AG483" s="209"/>
      <c r="AH483" s="209"/>
      <c r="AI483" s="209"/>
      <c r="AJ483" s="209"/>
      <c r="AK483" s="209"/>
      <c r="AL483" s="209"/>
      <c r="AM483" s="209"/>
      <c r="AN483" s="209"/>
    </row>
    <row r="484" spans="1:40" ht="12" customHeight="1" x14ac:dyDescent="0.25">
      <c r="A484" s="209"/>
      <c r="B484" s="209"/>
      <c r="C484" s="209"/>
      <c r="D484" s="209"/>
      <c r="E484" s="209"/>
      <c r="F484" s="209"/>
      <c r="G484" s="209"/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9"/>
      <c r="Y484" s="209"/>
      <c r="Z484" s="209"/>
      <c r="AA484" s="209"/>
      <c r="AB484" s="209"/>
      <c r="AC484" s="209"/>
      <c r="AD484" s="209"/>
      <c r="AE484" s="209"/>
      <c r="AF484" s="209"/>
      <c r="AG484" s="209"/>
      <c r="AH484" s="209"/>
      <c r="AI484" s="209"/>
      <c r="AJ484" s="209"/>
      <c r="AK484" s="209"/>
      <c r="AL484" s="209"/>
      <c r="AM484" s="209"/>
      <c r="AN484" s="209"/>
    </row>
    <row r="485" spans="1:40" ht="12" customHeight="1" x14ac:dyDescent="0.25">
      <c r="A485" s="209"/>
      <c r="B485" s="209"/>
      <c r="C485" s="209"/>
      <c r="D485" s="209"/>
      <c r="E485" s="209"/>
      <c r="F485" s="209"/>
      <c r="G485" s="209"/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  <c r="S485" s="209"/>
      <c r="T485" s="209"/>
      <c r="U485" s="209"/>
      <c r="V485" s="209"/>
      <c r="W485" s="209"/>
      <c r="X485" s="209"/>
      <c r="Y485" s="209"/>
      <c r="Z485" s="209"/>
      <c r="AA485" s="209"/>
      <c r="AB485" s="209"/>
      <c r="AC485" s="209"/>
      <c r="AD485" s="209"/>
      <c r="AE485" s="209"/>
      <c r="AF485" s="209"/>
      <c r="AG485" s="209"/>
      <c r="AH485" s="209"/>
      <c r="AI485" s="209"/>
      <c r="AJ485" s="209"/>
      <c r="AK485" s="209"/>
      <c r="AL485" s="209"/>
      <c r="AM485" s="209"/>
      <c r="AN485" s="209"/>
    </row>
    <row r="486" spans="1:40" ht="12" customHeight="1" x14ac:dyDescent="0.25">
      <c r="A486" s="209"/>
      <c r="B486" s="209"/>
      <c r="C486" s="209"/>
      <c r="D486" s="209"/>
      <c r="E486" s="209"/>
      <c r="F486" s="209"/>
      <c r="G486" s="209"/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  <c r="S486" s="209"/>
      <c r="T486" s="209"/>
      <c r="U486" s="209"/>
      <c r="V486" s="209"/>
      <c r="W486" s="209"/>
      <c r="X486" s="209"/>
      <c r="Y486" s="209"/>
      <c r="Z486" s="209"/>
      <c r="AA486" s="209"/>
      <c r="AB486" s="209"/>
      <c r="AC486" s="209"/>
      <c r="AD486" s="209"/>
      <c r="AE486" s="209"/>
      <c r="AF486" s="209"/>
      <c r="AG486" s="209"/>
      <c r="AH486" s="209"/>
      <c r="AI486" s="209"/>
      <c r="AJ486" s="209"/>
      <c r="AK486" s="209"/>
      <c r="AL486" s="209"/>
      <c r="AM486" s="209"/>
      <c r="AN486" s="209"/>
    </row>
    <row r="487" spans="1:40" ht="12" customHeight="1" x14ac:dyDescent="0.25">
      <c r="A487" s="209"/>
      <c r="B487" s="209"/>
      <c r="C487" s="209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9"/>
      <c r="Y487" s="209"/>
      <c r="Z487" s="209"/>
      <c r="AA487" s="209"/>
      <c r="AB487" s="209"/>
      <c r="AC487" s="209"/>
      <c r="AD487" s="209"/>
      <c r="AE487" s="209"/>
      <c r="AF487" s="209"/>
      <c r="AG487" s="209"/>
      <c r="AH487" s="209"/>
      <c r="AI487" s="209"/>
      <c r="AJ487" s="209"/>
      <c r="AK487" s="209"/>
      <c r="AL487" s="209"/>
      <c r="AM487" s="209"/>
      <c r="AN487" s="209"/>
    </row>
    <row r="488" spans="1:40" ht="12" customHeight="1" x14ac:dyDescent="0.25">
      <c r="A488" s="209"/>
      <c r="B488" s="209"/>
      <c r="C488" s="209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  <c r="S488" s="209"/>
      <c r="T488" s="209"/>
      <c r="U488" s="209"/>
      <c r="V488" s="209"/>
      <c r="W488" s="209"/>
      <c r="X488" s="209"/>
      <c r="Y488" s="209"/>
      <c r="Z488" s="209"/>
      <c r="AA488" s="209"/>
      <c r="AB488" s="209"/>
      <c r="AC488" s="209"/>
      <c r="AD488" s="209"/>
      <c r="AE488" s="209"/>
      <c r="AF488" s="209"/>
      <c r="AG488" s="209"/>
      <c r="AH488" s="209"/>
      <c r="AI488" s="209"/>
      <c r="AJ488" s="209"/>
      <c r="AK488" s="209"/>
      <c r="AL488" s="209"/>
      <c r="AM488" s="209"/>
      <c r="AN488" s="209"/>
    </row>
    <row r="489" spans="1:40" ht="12" customHeight="1" x14ac:dyDescent="0.25">
      <c r="A489" s="209"/>
      <c r="B489" s="209"/>
      <c r="C489" s="209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  <c r="S489" s="209"/>
      <c r="T489" s="209"/>
      <c r="U489" s="209"/>
      <c r="V489" s="209"/>
      <c r="W489" s="209"/>
      <c r="X489" s="209"/>
      <c r="Y489" s="209"/>
      <c r="Z489" s="209"/>
      <c r="AA489" s="209"/>
      <c r="AB489" s="209"/>
      <c r="AC489" s="209"/>
      <c r="AD489" s="209"/>
      <c r="AE489" s="209"/>
      <c r="AF489" s="209"/>
      <c r="AG489" s="209"/>
      <c r="AH489" s="209"/>
      <c r="AI489" s="209"/>
      <c r="AJ489" s="209"/>
      <c r="AK489" s="209"/>
      <c r="AL489" s="209"/>
      <c r="AM489" s="209"/>
      <c r="AN489" s="209"/>
    </row>
    <row r="490" spans="1:40" ht="12" customHeight="1" x14ac:dyDescent="0.25">
      <c r="A490" s="209"/>
      <c r="B490" s="209"/>
      <c r="C490" s="209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9"/>
      <c r="Y490" s="209"/>
      <c r="Z490" s="209"/>
      <c r="AA490" s="209"/>
      <c r="AB490" s="209"/>
      <c r="AC490" s="209"/>
      <c r="AD490" s="209"/>
      <c r="AE490" s="209"/>
      <c r="AF490" s="209"/>
      <c r="AG490" s="209"/>
      <c r="AH490" s="209"/>
      <c r="AI490" s="209"/>
      <c r="AJ490" s="209"/>
      <c r="AK490" s="209"/>
      <c r="AL490" s="209"/>
      <c r="AM490" s="209"/>
      <c r="AN490" s="209"/>
    </row>
    <row r="491" spans="1:40" ht="12" customHeight="1" x14ac:dyDescent="0.25">
      <c r="A491" s="209"/>
      <c r="B491" s="209"/>
      <c r="C491" s="209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  <c r="S491" s="209"/>
      <c r="T491" s="209"/>
      <c r="U491" s="209"/>
      <c r="V491" s="209"/>
      <c r="W491" s="209"/>
      <c r="X491" s="209"/>
      <c r="Y491" s="209"/>
      <c r="Z491" s="209"/>
      <c r="AA491" s="209"/>
      <c r="AB491" s="209"/>
      <c r="AC491" s="209"/>
      <c r="AD491" s="209"/>
      <c r="AE491" s="209"/>
      <c r="AF491" s="209"/>
      <c r="AG491" s="209"/>
      <c r="AH491" s="209"/>
      <c r="AI491" s="209"/>
      <c r="AJ491" s="209"/>
      <c r="AK491" s="209"/>
      <c r="AL491" s="209"/>
      <c r="AM491" s="209"/>
      <c r="AN491" s="209"/>
    </row>
    <row r="492" spans="1:40" ht="12" customHeight="1" x14ac:dyDescent="0.25">
      <c r="A492" s="209"/>
      <c r="B492" s="209"/>
      <c r="C492" s="209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  <c r="S492" s="209"/>
      <c r="T492" s="209"/>
      <c r="U492" s="209"/>
      <c r="V492" s="209"/>
      <c r="W492" s="209"/>
      <c r="X492" s="209"/>
      <c r="Y492" s="209"/>
      <c r="Z492" s="209"/>
      <c r="AA492" s="209"/>
      <c r="AB492" s="209"/>
      <c r="AC492" s="209"/>
      <c r="AD492" s="209"/>
      <c r="AE492" s="209"/>
      <c r="AF492" s="209"/>
      <c r="AG492" s="209"/>
      <c r="AH492" s="209"/>
      <c r="AI492" s="209"/>
      <c r="AJ492" s="209"/>
      <c r="AK492" s="209"/>
      <c r="AL492" s="209"/>
      <c r="AM492" s="209"/>
      <c r="AN492" s="209"/>
    </row>
    <row r="493" spans="1:40" ht="12" customHeight="1" x14ac:dyDescent="0.25">
      <c r="A493" s="209"/>
      <c r="B493" s="209"/>
      <c r="C493" s="209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9"/>
      <c r="Y493" s="209"/>
      <c r="Z493" s="209"/>
      <c r="AA493" s="209"/>
      <c r="AB493" s="209"/>
      <c r="AC493" s="209"/>
      <c r="AD493" s="209"/>
      <c r="AE493" s="209"/>
      <c r="AF493" s="209"/>
      <c r="AG493" s="209"/>
      <c r="AH493" s="209"/>
      <c r="AI493" s="209"/>
      <c r="AJ493" s="209"/>
      <c r="AK493" s="209"/>
      <c r="AL493" s="209"/>
      <c r="AM493" s="209"/>
      <c r="AN493" s="209"/>
    </row>
    <row r="494" spans="1:40" ht="12" customHeight="1" x14ac:dyDescent="0.25">
      <c r="A494" s="209"/>
      <c r="B494" s="209"/>
      <c r="C494" s="209"/>
      <c r="D494" s="209"/>
      <c r="E494" s="209"/>
      <c r="F494" s="209"/>
      <c r="G494" s="209"/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  <c r="S494" s="209"/>
      <c r="T494" s="209"/>
      <c r="U494" s="209"/>
      <c r="V494" s="209"/>
      <c r="W494" s="209"/>
      <c r="X494" s="209"/>
      <c r="Y494" s="209"/>
      <c r="Z494" s="209"/>
      <c r="AA494" s="209"/>
      <c r="AB494" s="209"/>
      <c r="AC494" s="209"/>
      <c r="AD494" s="209"/>
      <c r="AE494" s="209"/>
      <c r="AF494" s="209"/>
      <c r="AG494" s="209"/>
      <c r="AH494" s="209"/>
      <c r="AI494" s="209"/>
      <c r="AJ494" s="209"/>
      <c r="AK494" s="209"/>
      <c r="AL494" s="209"/>
      <c r="AM494" s="209"/>
      <c r="AN494" s="209"/>
    </row>
    <row r="495" spans="1:40" ht="12" customHeight="1" x14ac:dyDescent="0.25">
      <c r="A495" s="209"/>
      <c r="B495" s="209"/>
      <c r="C495" s="209"/>
      <c r="D495" s="209"/>
      <c r="E495" s="209"/>
      <c r="F495" s="209"/>
      <c r="G495" s="209"/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  <c r="S495" s="209"/>
      <c r="T495" s="209"/>
      <c r="U495" s="209"/>
      <c r="V495" s="209"/>
      <c r="W495" s="209"/>
      <c r="X495" s="209"/>
      <c r="Y495" s="209"/>
      <c r="Z495" s="209"/>
      <c r="AA495" s="209"/>
      <c r="AB495" s="209"/>
      <c r="AC495" s="209"/>
      <c r="AD495" s="209"/>
      <c r="AE495" s="209"/>
      <c r="AF495" s="209"/>
      <c r="AG495" s="209"/>
      <c r="AH495" s="209"/>
      <c r="AI495" s="209"/>
      <c r="AJ495" s="209"/>
      <c r="AK495" s="209"/>
      <c r="AL495" s="209"/>
      <c r="AM495" s="209"/>
      <c r="AN495" s="209"/>
    </row>
    <row r="496" spans="1:40" ht="12" customHeight="1" x14ac:dyDescent="0.25">
      <c r="A496" s="209"/>
      <c r="B496" s="209"/>
      <c r="C496" s="209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  <c r="AA496" s="209"/>
      <c r="AB496" s="209"/>
      <c r="AC496" s="209"/>
      <c r="AD496" s="209"/>
      <c r="AE496" s="209"/>
      <c r="AF496" s="209"/>
      <c r="AG496" s="209"/>
      <c r="AH496" s="209"/>
      <c r="AI496" s="209"/>
      <c r="AJ496" s="209"/>
      <c r="AK496" s="209"/>
      <c r="AL496" s="209"/>
      <c r="AM496" s="209"/>
      <c r="AN496" s="209"/>
    </row>
    <row r="497" spans="1:40" ht="12" customHeight="1" x14ac:dyDescent="0.25">
      <c r="A497" s="209"/>
      <c r="B497" s="209"/>
      <c r="C497" s="209"/>
      <c r="D497" s="209"/>
      <c r="E497" s="209"/>
      <c r="F497" s="209"/>
      <c r="G497" s="209"/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  <c r="S497" s="209"/>
      <c r="T497" s="209"/>
      <c r="U497" s="209"/>
      <c r="V497" s="209"/>
      <c r="W497" s="209"/>
      <c r="X497" s="209"/>
      <c r="Y497" s="209"/>
      <c r="Z497" s="209"/>
      <c r="AA497" s="209"/>
      <c r="AB497" s="209"/>
      <c r="AC497" s="209"/>
      <c r="AD497" s="209"/>
      <c r="AE497" s="209"/>
      <c r="AF497" s="209"/>
      <c r="AG497" s="209"/>
      <c r="AH497" s="209"/>
      <c r="AI497" s="209"/>
      <c r="AJ497" s="209"/>
      <c r="AK497" s="209"/>
      <c r="AL497" s="209"/>
      <c r="AM497" s="209"/>
      <c r="AN497" s="209"/>
    </row>
    <row r="498" spans="1:40" ht="12" customHeight="1" x14ac:dyDescent="0.25">
      <c r="A498" s="209"/>
      <c r="B498" s="209"/>
      <c r="C498" s="209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  <c r="S498" s="209"/>
      <c r="T498" s="209"/>
      <c r="U498" s="209"/>
      <c r="V498" s="209"/>
      <c r="W498" s="209"/>
      <c r="X498" s="209"/>
      <c r="Y498" s="209"/>
      <c r="Z498" s="209"/>
      <c r="AA498" s="209"/>
      <c r="AB498" s="209"/>
      <c r="AC498" s="209"/>
      <c r="AD498" s="209"/>
      <c r="AE498" s="209"/>
      <c r="AF498" s="209"/>
      <c r="AG498" s="209"/>
      <c r="AH498" s="209"/>
      <c r="AI498" s="209"/>
      <c r="AJ498" s="209"/>
      <c r="AK498" s="209"/>
      <c r="AL498" s="209"/>
      <c r="AM498" s="209"/>
      <c r="AN498" s="209"/>
    </row>
    <row r="499" spans="1:40" ht="12" customHeight="1" x14ac:dyDescent="0.25">
      <c r="A499" s="209"/>
      <c r="B499" s="209"/>
      <c r="C499" s="209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9"/>
      <c r="Y499" s="209"/>
      <c r="Z499" s="209"/>
      <c r="AA499" s="209"/>
      <c r="AB499" s="209"/>
      <c r="AC499" s="209"/>
      <c r="AD499" s="209"/>
      <c r="AE499" s="209"/>
      <c r="AF499" s="209"/>
      <c r="AG499" s="209"/>
      <c r="AH499" s="209"/>
      <c r="AI499" s="209"/>
      <c r="AJ499" s="209"/>
      <c r="AK499" s="209"/>
      <c r="AL499" s="209"/>
      <c r="AM499" s="209"/>
      <c r="AN499" s="209"/>
    </row>
    <row r="500" spans="1:40" ht="12" customHeight="1" x14ac:dyDescent="0.25">
      <c r="A500" s="209"/>
      <c r="B500" s="209"/>
      <c r="C500" s="209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  <c r="S500" s="209"/>
      <c r="T500" s="209"/>
      <c r="U500" s="209"/>
      <c r="V500" s="209"/>
      <c r="W500" s="209"/>
      <c r="X500" s="209"/>
      <c r="Y500" s="209"/>
      <c r="Z500" s="209"/>
      <c r="AA500" s="209"/>
      <c r="AB500" s="209"/>
      <c r="AC500" s="209"/>
      <c r="AD500" s="209"/>
      <c r="AE500" s="209"/>
      <c r="AF500" s="209"/>
      <c r="AG500" s="209"/>
      <c r="AH500" s="209"/>
      <c r="AI500" s="209"/>
      <c r="AJ500" s="209"/>
      <c r="AK500" s="209"/>
      <c r="AL500" s="209"/>
      <c r="AM500" s="209"/>
      <c r="AN500" s="209"/>
    </row>
    <row r="501" spans="1:40" ht="12" customHeight="1" x14ac:dyDescent="0.25">
      <c r="A501" s="209"/>
      <c r="B501" s="209"/>
      <c r="C501" s="209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  <c r="S501" s="209"/>
      <c r="T501" s="209"/>
      <c r="U501" s="209"/>
      <c r="V501" s="209"/>
      <c r="W501" s="209"/>
      <c r="X501" s="209"/>
      <c r="Y501" s="209"/>
      <c r="Z501" s="209"/>
      <c r="AA501" s="209"/>
      <c r="AB501" s="209"/>
      <c r="AC501" s="209"/>
      <c r="AD501" s="209"/>
      <c r="AE501" s="209"/>
      <c r="AF501" s="209"/>
      <c r="AG501" s="209"/>
      <c r="AH501" s="209"/>
      <c r="AI501" s="209"/>
      <c r="AJ501" s="209"/>
      <c r="AK501" s="209"/>
      <c r="AL501" s="209"/>
      <c r="AM501" s="209"/>
      <c r="AN501" s="209"/>
    </row>
    <row r="502" spans="1:40" ht="12" customHeight="1" x14ac:dyDescent="0.25">
      <c r="A502" s="209"/>
      <c r="B502" s="209"/>
      <c r="C502" s="209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9"/>
      <c r="Y502" s="209"/>
      <c r="Z502" s="209"/>
      <c r="AA502" s="209"/>
      <c r="AB502" s="209"/>
      <c r="AC502" s="209"/>
      <c r="AD502" s="209"/>
      <c r="AE502" s="209"/>
      <c r="AF502" s="209"/>
      <c r="AG502" s="209"/>
      <c r="AH502" s="209"/>
      <c r="AI502" s="209"/>
      <c r="AJ502" s="209"/>
      <c r="AK502" s="209"/>
      <c r="AL502" s="209"/>
      <c r="AM502" s="209"/>
      <c r="AN502" s="209"/>
    </row>
    <row r="503" spans="1:40" ht="12" customHeight="1" x14ac:dyDescent="0.25">
      <c r="A503" s="209"/>
      <c r="B503" s="209"/>
      <c r="C503" s="209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  <c r="S503" s="209"/>
      <c r="T503" s="209"/>
      <c r="U503" s="209"/>
      <c r="V503" s="209"/>
      <c r="W503" s="209"/>
      <c r="X503" s="209"/>
      <c r="Y503" s="209"/>
      <c r="Z503" s="209"/>
      <c r="AA503" s="209"/>
      <c r="AB503" s="209"/>
      <c r="AC503" s="209"/>
      <c r="AD503" s="209"/>
      <c r="AE503" s="209"/>
      <c r="AF503" s="209"/>
      <c r="AG503" s="209"/>
      <c r="AH503" s="209"/>
      <c r="AI503" s="209"/>
      <c r="AJ503" s="209"/>
      <c r="AK503" s="209"/>
      <c r="AL503" s="209"/>
      <c r="AM503" s="209"/>
      <c r="AN503" s="209"/>
    </row>
    <row r="504" spans="1:40" ht="12" customHeight="1" x14ac:dyDescent="0.25">
      <c r="A504" s="209"/>
      <c r="B504" s="209"/>
      <c r="C504" s="209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  <c r="S504" s="209"/>
      <c r="T504" s="209"/>
      <c r="U504" s="209"/>
      <c r="V504" s="209"/>
      <c r="W504" s="209"/>
      <c r="X504" s="209"/>
      <c r="Y504" s="209"/>
      <c r="Z504" s="209"/>
      <c r="AA504" s="209"/>
      <c r="AB504" s="209"/>
      <c r="AC504" s="209"/>
      <c r="AD504" s="209"/>
      <c r="AE504" s="209"/>
      <c r="AF504" s="209"/>
      <c r="AG504" s="209"/>
      <c r="AH504" s="209"/>
      <c r="AI504" s="209"/>
      <c r="AJ504" s="209"/>
      <c r="AK504" s="209"/>
      <c r="AL504" s="209"/>
      <c r="AM504" s="209"/>
      <c r="AN504" s="209"/>
    </row>
    <row r="505" spans="1:40" ht="12" customHeight="1" x14ac:dyDescent="0.25">
      <c r="A505" s="209"/>
      <c r="B505" s="209"/>
      <c r="C505" s="209"/>
      <c r="D505" s="209"/>
      <c r="E505" s="209"/>
      <c r="F505" s="209"/>
      <c r="G505" s="209"/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9"/>
      <c r="Y505" s="209"/>
      <c r="Z505" s="209"/>
      <c r="AA505" s="209"/>
      <c r="AB505" s="209"/>
      <c r="AC505" s="209"/>
      <c r="AD505" s="209"/>
      <c r="AE505" s="209"/>
      <c r="AF505" s="209"/>
      <c r="AG505" s="209"/>
      <c r="AH505" s="209"/>
      <c r="AI505" s="209"/>
      <c r="AJ505" s="209"/>
      <c r="AK505" s="209"/>
      <c r="AL505" s="209"/>
      <c r="AM505" s="209"/>
      <c r="AN505" s="209"/>
    </row>
    <row r="506" spans="1:40" ht="12" customHeight="1" x14ac:dyDescent="0.25">
      <c r="A506" s="209"/>
      <c r="B506" s="209"/>
      <c r="C506" s="209"/>
      <c r="D506" s="209"/>
      <c r="E506" s="209"/>
      <c r="F506" s="209"/>
      <c r="G506" s="209"/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  <c r="S506" s="209"/>
      <c r="T506" s="209"/>
      <c r="U506" s="209"/>
      <c r="V506" s="209"/>
      <c r="W506" s="209"/>
      <c r="X506" s="209"/>
      <c r="Y506" s="209"/>
      <c r="Z506" s="209"/>
      <c r="AA506" s="209"/>
      <c r="AB506" s="209"/>
      <c r="AC506" s="209"/>
      <c r="AD506" s="209"/>
      <c r="AE506" s="209"/>
      <c r="AF506" s="209"/>
      <c r="AG506" s="209"/>
      <c r="AH506" s="209"/>
      <c r="AI506" s="209"/>
      <c r="AJ506" s="209"/>
      <c r="AK506" s="209"/>
      <c r="AL506" s="209"/>
      <c r="AM506" s="209"/>
      <c r="AN506" s="209"/>
    </row>
    <row r="507" spans="1:40" ht="12" customHeight="1" x14ac:dyDescent="0.25">
      <c r="A507" s="209"/>
      <c r="B507" s="209"/>
      <c r="C507" s="209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  <c r="AA507" s="209"/>
      <c r="AB507" s="209"/>
      <c r="AC507" s="209"/>
      <c r="AD507" s="209"/>
      <c r="AE507" s="209"/>
      <c r="AF507" s="209"/>
      <c r="AG507" s="209"/>
      <c r="AH507" s="209"/>
      <c r="AI507" s="209"/>
      <c r="AJ507" s="209"/>
      <c r="AK507" s="209"/>
      <c r="AL507" s="209"/>
      <c r="AM507" s="209"/>
      <c r="AN507" s="209"/>
    </row>
    <row r="508" spans="1:40" ht="12" customHeight="1" x14ac:dyDescent="0.25">
      <c r="A508" s="209"/>
      <c r="B508" s="209"/>
      <c r="C508" s="209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  <c r="AA508" s="209"/>
      <c r="AB508" s="209"/>
      <c r="AC508" s="209"/>
      <c r="AD508" s="209"/>
      <c r="AE508" s="209"/>
      <c r="AF508" s="209"/>
      <c r="AG508" s="209"/>
      <c r="AH508" s="209"/>
      <c r="AI508" s="209"/>
      <c r="AJ508" s="209"/>
      <c r="AK508" s="209"/>
      <c r="AL508" s="209"/>
      <c r="AM508" s="209"/>
      <c r="AN508" s="209"/>
    </row>
    <row r="509" spans="1:40" ht="12" customHeight="1" x14ac:dyDescent="0.25">
      <c r="A509" s="209"/>
      <c r="B509" s="209"/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  <c r="AA509" s="209"/>
      <c r="AB509" s="209"/>
      <c r="AC509" s="209"/>
      <c r="AD509" s="209"/>
      <c r="AE509" s="209"/>
      <c r="AF509" s="209"/>
      <c r="AG509" s="209"/>
      <c r="AH509" s="209"/>
      <c r="AI509" s="209"/>
      <c r="AJ509" s="209"/>
      <c r="AK509" s="209"/>
      <c r="AL509" s="209"/>
      <c r="AM509" s="209"/>
      <c r="AN509" s="209"/>
    </row>
    <row r="510" spans="1:40" ht="12" customHeight="1" x14ac:dyDescent="0.25">
      <c r="A510" s="209"/>
      <c r="B510" s="209"/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  <c r="AA510" s="209"/>
      <c r="AB510" s="209"/>
      <c r="AC510" s="209"/>
      <c r="AD510" s="209"/>
      <c r="AE510" s="209"/>
      <c r="AF510" s="209"/>
      <c r="AG510" s="209"/>
      <c r="AH510" s="209"/>
      <c r="AI510" s="209"/>
      <c r="AJ510" s="209"/>
      <c r="AK510" s="209"/>
      <c r="AL510" s="209"/>
      <c r="AM510" s="209"/>
      <c r="AN510" s="209"/>
    </row>
    <row r="511" spans="1:40" ht="12" customHeight="1" x14ac:dyDescent="0.25">
      <c r="A511" s="209"/>
      <c r="B511" s="209"/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  <c r="AA511" s="209"/>
      <c r="AB511" s="209"/>
      <c r="AC511" s="209"/>
      <c r="AD511" s="209"/>
      <c r="AE511" s="209"/>
      <c r="AF511" s="209"/>
      <c r="AG511" s="209"/>
      <c r="AH511" s="209"/>
      <c r="AI511" s="209"/>
      <c r="AJ511" s="209"/>
      <c r="AK511" s="209"/>
      <c r="AL511" s="209"/>
      <c r="AM511" s="209"/>
      <c r="AN511" s="209"/>
    </row>
    <row r="512" spans="1:40" ht="12" customHeight="1" x14ac:dyDescent="0.25">
      <c r="A512" s="209"/>
      <c r="B512" s="209"/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  <c r="AA512" s="209"/>
      <c r="AB512" s="209"/>
      <c r="AC512" s="209"/>
      <c r="AD512" s="209"/>
      <c r="AE512" s="209"/>
      <c r="AF512" s="209"/>
      <c r="AG512" s="209"/>
      <c r="AH512" s="209"/>
      <c r="AI512" s="209"/>
      <c r="AJ512" s="209"/>
      <c r="AK512" s="209"/>
      <c r="AL512" s="209"/>
      <c r="AM512" s="209"/>
      <c r="AN512" s="209"/>
    </row>
    <row r="513" spans="1:40" ht="12" customHeight="1" x14ac:dyDescent="0.25">
      <c r="A513" s="209"/>
      <c r="B513" s="209"/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  <c r="AA513" s="209"/>
      <c r="AB513" s="209"/>
      <c r="AC513" s="209"/>
      <c r="AD513" s="209"/>
      <c r="AE513" s="209"/>
      <c r="AF513" s="209"/>
      <c r="AG513" s="209"/>
      <c r="AH513" s="209"/>
      <c r="AI513" s="209"/>
      <c r="AJ513" s="209"/>
      <c r="AK513" s="209"/>
      <c r="AL513" s="209"/>
      <c r="AM513" s="209"/>
      <c r="AN513" s="209"/>
    </row>
    <row r="514" spans="1:40" ht="12" customHeight="1" x14ac:dyDescent="0.25">
      <c r="A514" s="209"/>
      <c r="B514" s="209"/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  <c r="AA514" s="209"/>
      <c r="AB514" s="209"/>
      <c r="AC514" s="209"/>
      <c r="AD514" s="209"/>
      <c r="AE514" s="209"/>
      <c r="AF514" s="209"/>
      <c r="AG514" s="209"/>
      <c r="AH514" s="209"/>
      <c r="AI514" s="209"/>
      <c r="AJ514" s="209"/>
      <c r="AK514" s="209"/>
      <c r="AL514" s="209"/>
      <c r="AM514" s="209"/>
      <c r="AN514" s="209"/>
    </row>
    <row r="515" spans="1:40" ht="12" customHeight="1" x14ac:dyDescent="0.25">
      <c r="A515" s="209"/>
      <c r="B515" s="209"/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  <c r="AA515" s="209"/>
      <c r="AB515" s="209"/>
      <c r="AC515" s="209"/>
      <c r="AD515" s="209"/>
      <c r="AE515" s="209"/>
      <c r="AF515" s="209"/>
      <c r="AG515" s="209"/>
      <c r="AH515" s="209"/>
      <c r="AI515" s="209"/>
      <c r="AJ515" s="209"/>
      <c r="AK515" s="209"/>
      <c r="AL515" s="209"/>
      <c r="AM515" s="209"/>
      <c r="AN515" s="209"/>
    </row>
    <row r="516" spans="1:40" ht="12" customHeight="1" x14ac:dyDescent="0.25">
      <c r="A516" s="209"/>
      <c r="B516" s="209"/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  <c r="AA516" s="209"/>
      <c r="AB516" s="209"/>
      <c r="AC516" s="209"/>
      <c r="AD516" s="209"/>
      <c r="AE516" s="209"/>
      <c r="AF516" s="209"/>
      <c r="AG516" s="209"/>
      <c r="AH516" s="209"/>
      <c r="AI516" s="209"/>
      <c r="AJ516" s="209"/>
      <c r="AK516" s="209"/>
      <c r="AL516" s="209"/>
      <c r="AM516" s="209"/>
      <c r="AN516" s="209"/>
    </row>
    <row r="517" spans="1:40" ht="12" customHeight="1" x14ac:dyDescent="0.25">
      <c r="A517" s="209"/>
      <c r="B517" s="209"/>
      <c r="C517" s="209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  <c r="AA517" s="209"/>
      <c r="AB517" s="209"/>
      <c r="AC517" s="209"/>
      <c r="AD517" s="209"/>
      <c r="AE517" s="209"/>
      <c r="AF517" s="209"/>
      <c r="AG517" s="209"/>
      <c r="AH517" s="209"/>
      <c r="AI517" s="209"/>
      <c r="AJ517" s="209"/>
      <c r="AK517" s="209"/>
      <c r="AL517" s="209"/>
      <c r="AM517" s="209"/>
      <c r="AN517" s="209"/>
    </row>
    <row r="518" spans="1:40" ht="12" customHeight="1" x14ac:dyDescent="0.25">
      <c r="A518" s="209"/>
      <c r="B518" s="209"/>
      <c r="C518" s="209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  <c r="AA518" s="209"/>
      <c r="AB518" s="209"/>
      <c r="AC518" s="209"/>
      <c r="AD518" s="209"/>
      <c r="AE518" s="209"/>
      <c r="AF518" s="209"/>
      <c r="AG518" s="209"/>
      <c r="AH518" s="209"/>
      <c r="AI518" s="209"/>
      <c r="AJ518" s="209"/>
      <c r="AK518" s="209"/>
      <c r="AL518" s="209"/>
      <c r="AM518" s="209"/>
      <c r="AN518" s="209"/>
    </row>
    <row r="519" spans="1:40" ht="12" customHeight="1" x14ac:dyDescent="0.25">
      <c r="A519" s="209"/>
      <c r="B519" s="209"/>
      <c r="C519" s="209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  <c r="AA519" s="209"/>
      <c r="AB519" s="209"/>
      <c r="AC519" s="209"/>
      <c r="AD519" s="209"/>
      <c r="AE519" s="209"/>
      <c r="AF519" s="209"/>
      <c r="AG519" s="209"/>
      <c r="AH519" s="209"/>
      <c r="AI519" s="209"/>
      <c r="AJ519" s="209"/>
      <c r="AK519" s="209"/>
      <c r="AL519" s="209"/>
      <c r="AM519" s="209"/>
      <c r="AN519" s="209"/>
    </row>
    <row r="520" spans="1:40" ht="12" customHeight="1" x14ac:dyDescent="0.25">
      <c r="A520" s="209"/>
      <c r="B520" s="209"/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  <c r="AA520" s="209"/>
      <c r="AB520" s="209"/>
      <c r="AC520" s="209"/>
      <c r="AD520" s="209"/>
      <c r="AE520" s="209"/>
      <c r="AF520" s="209"/>
      <c r="AG520" s="209"/>
      <c r="AH520" s="209"/>
      <c r="AI520" s="209"/>
      <c r="AJ520" s="209"/>
      <c r="AK520" s="209"/>
      <c r="AL520" s="209"/>
      <c r="AM520" s="209"/>
      <c r="AN520" s="209"/>
    </row>
    <row r="521" spans="1:40" ht="12" customHeight="1" x14ac:dyDescent="0.25">
      <c r="A521" s="209"/>
      <c r="B521" s="209"/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  <c r="AA521" s="209"/>
      <c r="AB521" s="209"/>
      <c r="AC521" s="209"/>
      <c r="AD521" s="209"/>
      <c r="AE521" s="209"/>
      <c r="AF521" s="209"/>
      <c r="AG521" s="209"/>
      <c r="AH521" s="209"/>
      <c r="AI521" s="209"/>
      <c r="AJ521" s="209"/>
      <c r="AK521" s="209"/>
      <c r="AL521" s="209"/>
      <c r="AM521" s="209"/>
      <c r="AN521" s="209"/>
    </row>
    <row r="522" spans="1:40" ht="12" customHeight="1" x14ac:dyDescent="0.25">
      <c r="A522" s="209"/>
      <c r="B522" s="209"/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  <c r="AA522" s="209"/>
      <c r="AB522" s="209"/>
      <c r="AC522" s="209"/>
      <c r="AD522" s="209"/>
      <c r="AE522" s="209"/>
      <c r="AF522" s="209"/>
      <c r="AG522" s="209"/>
      <c r="AH522" s="209"/>
      <c r="AI522" s="209"/>
      <c r="AJ522" s="209"/>
      <c r="AK522" s="209"/>
      <c r="AL522" s="209"/>
      <c r="AM522" s="209"/>
      <c r="AN522" s="209"/>
    </row>
    <row r="523" spans="1:40" ht="12" customHeight="1" x14ac:dyDescent="0.25">
      <c r="A523" s="209"/>
      <c r="B523" s="209"/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  <c r="AA523" s="209"/>
      <c r="AB523" s="209"/>
      <c r="AC523" s="209"/>
      <c r="AD523" s="209"/>
      <c r="AE523" s="209"/>
      <c r="AF523" s="209"/>
      <c r="AG523" s="209"/>
      <c r="AH523" s="209"/>
      <c r="AI523" s="209"/>
      <c r="AJ523" s="209"/>
      <c r="AK523" s="209"/>
      <c r="AL523" s="209"/>
      <c r="AM523" s="209"/>
      <c r="AN523" s="209"/>
    </row>
    <row r="524" spans="1:40" ht="12" customHeight="1" x14ac:dyDescent="0.25">
      <c r="A524" s="209"/>
      <c r="B524" s="209"/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  <c r="AA524" s="209"/>
      <c r="AB524" s="209"/>
      <c r="AC524" s="209"/>
      <c r="AD524" s="209"/>
      <c r="AE524" s="209"/>
      <c r="AF524" s="209"/>
      <c r="AG524" s="209"/>
      <c r="AH524" s="209"/>
      <c r="AI524" s="209"/>
      <c r="AJ524" s="209"/>
      <c r="AK524" s="209"/>
      <c r="AL524" s="209"/>
      <c r="AM524" s="209"/>
      <c r="AN524" s="209"/>
    </row>
    <row r="525" spans="1:40" ht="12" customHeight="1" x14ac:dyDescent="0.25">
      <c r="A525" s="209"/>
      <c r="B525" s="209"/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  <c r="AA525" s="209"/>
      <c r="AB525" s="209"/>
      <c r="AC525" s="209"/>
      <c r="AD525" s="209"/>
      <c r="AE525" s="209"/>
      <c r="AF525" s="209"/>
      <c r="AG525" s="209"/>
      <c r="AH525" s="209"/>
      <c r="AI525" s="209"/>
      <c r="AJ525" s="209"/>
      <c r="AK525" s="209"/>
      <c r="AL525" s="209"/>
      <c r="AM525" s="209"/>
      <c r="AN525" s="209"/>
    </row>
    <row r="526" spans="1:40" ht="12" customHeight="1" x14ac:dyDescent="0.25">
      <c r="A526" s="209"/>
      <c r="B526" s="209"/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  <c r="AA526" s="209"/>
      <c r="AB526" s="209"/>
      <c r="AC526" s="209"/>
      <c r="AD526" s="209"/>
      <c r="AE526" s="209"/>
      <c r="AF526" s="209"/>
      <c r="AG526" s="209"/>
      <c r="AH526" s="209"/>
      <c r="AI526" s="209"/>
      <c r="AJ526" s="209"/>
      <c r="AK526" s="209"/>
      <c r="AL526" s="209"/>
      <c r="AM526" s="209"/>
      <c r="AN526" s="209"/>
    </row>
    <row r="527" spans="1:40" ht="12" customHeight="1" x14ac:dyDescent="0.25">
      <c r="A527" s="209"/>
      <c r="B527" s="209"/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  <c r="AA527" s="209"/>
      <c r="AB527" s="209"/>
      <c r="AC527" s="209"/>
      <c r="AD527" s="209"/>
      <c r="AE527" s="209"/>
      <c r="AF527" s="209"/>
      <c r="AG527" s="209"/>
      <c r="AH527" s="209"/>
      <c r="AI527" s="209"/>
      <c r="AJ527" s="209"/>
      <c r="AK527" s="209"/>
      <c r="AL527" s="209"/>
      <c r="AM527" s="209"/>
      <c r="AN527" s="209"/>
    </row>
    <row r="528" spans="1:40" ht="12" customHeight="1" x14ac:dyDescent="0.25">
      <c r="A528" s="209"/>
      <c r="B528" s="209"/>
      <c r="C528" s="209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  <c r="AA528" s="209"/>
      <c r="AB528" s="209"/>
      <c r="AC528" s="209"/>
      <c r="AD528" s="209"/>
      <c r="AE528" s="209"/>
      <c r="AF528" s="209"/>
      <c r="AG528" s="209"/>
      <c r="AH528" s="209"/>
      <c r="AI528" s="209"/>
      <c r="AJ528" s="209"/>
      <c r="AK528" s="209"/>
      <c r="AL528" s="209"/>
      <c r="AM528" s="209"/>
      <c r="AN528" s="209"/>
    </row>
    <row r="529" spans="1:40" ht="12" customHeight="1" x14ac:dyDescent="0.25">
      <c r="A529" s="209"/>
      <c r="B529" s="209"/>
      <c r="C529" s="209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  <c r="AA529" s="209"/>
      <c r="AB529" s="209"/>
      <c r="AC529" s="209"/>
      <c r="AD529" s="209"/>
      <c r="AE529" s="209"/>
      <c r="AF529" s="209"/>
      <c r="AG529" s="209"/>
      <c r="AH529" s="209"/>
      <c r="AI529" s="209"/>
      <c r="AJ529" s="209"/>
      <c r="AK529" s="209"/>
      <c r="AL529" s="209"/>
      <c r="AM529" s="209"/>
      <c r="AN529" s="209"/>
    </row>
    <row r="530" spans="1:40" ht="12" customHeight="1" x14ac:dyDescent="0.25">
      <c r="A530" s="209"/>
      <c r="B530" s="209"/>
      <c r="C530" s="209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  <c r="AA530" s="209"/>
      <c r="AB530" s="209"/>
      <c r="AC530" s="209"/>
      <c r="AD530" s="209"/>
      <c r="AE530" s="209"/>
      <c r="AF530" s="209"/>
      <c r="AG530" s="209"/>
      <c r="AH530" s="209"/>
      <c r="AI530" s="209"/>
      <c r="AJ530" s="209"/>
      <c r="AK530" s="209"/>
      <c r="AL530" s="209"/>
      <c r="AM530" s="209"/>
      <c r="AN530" s="209"/>
    </row>
    <row r="531" spans="1:40" ht="12" customHeight="1" x14ac:dyDescent="0.25">
      <c r="A531" s="209"/>
      <c r="B531" s="209"/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  <c r="AA531" s="209"/>
      <c r="AB531" s="209"/>
      <c r="AC531" s="209"/>
      <c r="AD531" s="209"/>
      <c r="AE531" s="209"/>
      <c r="AF531" s="209"/>
      <c r="AG531" s="209"/>
      <c r="AH531" s="209"/>
      <c r="AI531" s="209"/>
      <c r="AJ531" s="209"/>
      <c r="AK531" s="209"/>
      <c r="AL531" s="209"/>
      <c r="AM531" s="209"/>
      <c r="AN531" s="209"/>
    </row>
    <row r="532" spans="1:40" ht="12" customHeight="1" x14ac:dyDescent="0.25">
      <c r="A532" s="209"/>
      <c r="B532" s="209"/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  <c r="AA532" s="209"/>
      <c r="AB532" s="209"/>
      <c r="AC532" s="209"/>
      <c r="AD532" s="209"/>
      <c r="AE532" s="209"/>
      <c r="AF532" s="209"/>
      <c r="AG532" s="209"/>
      <c r="AH532" s="209"/>
      <c r="AI532" s="209"/>
      <c r="AJ532" s="209"/>
      <c r="AK532" s="209"/>
      <c r="AL532" s="209"/>
      <c r="AM532" s="209"/>
      <c r="AN532" s="209"/>
    </row>
    <row r="533" spans="1:40" ht="12" customHeight="1" x14ac:dyDescent="0.25">
      <c r="A533" s="209"/>
      <c r="B533" s="209"/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  <c r="AA533" s="209"/>
      <c r="AB533" s="209"/>
      <c r="AC533" s="209"/>
      <c r="AD533" s="209"/>
      <c r="AE533" s="209"/>
      <c r="AF533" s="209"/>
      <c r="AG533" s="209"/>
      <c r="AH533" s="209"/>
      <c r="AI533" s="209"/>
      <c r="AJ533" s="209"/>
      <c r="AK533" s="209"/>
      <c r="AL533" s="209"/>
      <c r="AM533" s="209"/>
      <c r="AN533" s="209"/>
    </row>
    <row r="534" spans="1:40" ht="12" customHeight="1" x14ac:dyDescent="0.25">
      <c r="A534" s="209"/>
      <c r="B534" s="209"/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  <c r="AA534" s="209"/>
      <c r="AB534" s="209"/>
      <c r="AC534" s="209"/>
      <c r="AD534" s="209"/>
      <c r="AE534" s="209"/>
      <c r="AF534" s="209"/>
      <c r="AG534" s="209"/>
      <c r="AH534" s="209"/>
      <c r="AI534" s="209"/>
      <c r="AJ534" s="209"/>
      <c r="AK534" s="209"/>
      <c r="AL534" s="209"/>
      <c r="AM534" s="209"/>
      <c r="AN534" s="209"/>
    </row>
    <row r="535" spans="1:40" ht="12" customHeight="1" x14ac:dyDescent="0.25">
      <c r="A535" s="209"/>
      <c r="B535" s="209"/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  <c r="AA535" s="209"/>
      <c r="AB535" s="209"/>
      <c r="AC535" s="209"/>
      <c r="AD535" s="209"/>
      <c r="AE535" s="209"/>
      <c r="AF535" s="209"/>
      <c r="AG535" s="209"/>
      <c r="AH535" s="209"/>
      <c r="AI535" s="209"/>
      <c r="AJ535" s="209"/>
      <c r="AK535" s="209"/>
      <c r="AL535" s="209"/>
      <c r="AM535" s="209"/>
      <c r="AN535" s="209"/>
    </row>
    <row r="536" spans="1:40" ht="12" customHeight="1" x14ac:dyDescent="0.25">
      <c r="A536" s="209"/>
      <c r="B536" s="209"/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  <c r="AA536" s="209"/>
      <c r="AB536" s="209"/>
      <c r="AC536" s="209"/>
      <c r="AD536" s="209"/>
      <c r="AE536" s="209"/>
      <c r="AF536" s="209"/>
      <c r="AG536" s="209"/>
      <c r="AH536" s="209"/>
      <c r="AI536" s="209"/>
      <c r="AJ536" s="209"/>
      <c r="AK536" s="209"/>
      <c r="AL536" s="209"/>
      <c r="AM536" s="209"/>
      <c r="AN536" s="209"/>
    </row>
    <row r="537" spans="1:40" ht="12" customHeight="1" x14ac:dyDescent="0.25">
      <c r="A537" s="209"/>
      <c r="B537" s="209"/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  <c r="AA537" s="209"/>
      <c r="AB537" s="209"/>
      <c r="AC537" s="209"/>
      <c r="AD537" s="209"/>
      <c r="AE537" s="209"/>
      <c r="AF537" s="209"/>
      <c r="AG537" s="209"/>
      <c r="AH537" s="209"/>
      <c r="AI537" s="209"/>
      <c r="AJ537" s="209"/>
      <c r="AK537" s="209"/>
      <c r="AL537" s="209"/>
      <c r="AM537" s="209"/>
      <c r="AN537" s="209"/>
    </row>
    <row r="538" spans="1:40" ht="12" customHeight="1" x14ac:dyDescent="0.25">
      <c r="A538" s="209"/>
      <c r="B538" s="209"/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  <c r="AA538" s="209"/>
      <c r="AB538" s="209"/>
      <c r="AC538" s="209"/>
      <c r="AD538" s="209"/>
      <c r="AE538" s="209"/>
      <c r="AF538" s="209"/>
      <c r="AG538" s="209"/>
      <c r="AH538" s="209"/>
      <c r="AI538" s="209"/>
      <c r="AJ538" s="209"/>
      <c r="AK538" s="209"/>
      <c r="AL538" s="209"/>
      <c r="AM538" s="209"/>
      <c r="AN538" s="209"/>
    </row>
    <row r="539" spans="1:40" ht="12" customHeight="1" x14ac:dyDescent="0.25">
      <c r="A539" s="209"/>
      <c r="B539" s="209"/>
      <c r="C539" s="209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  <c r="AA539" s="209"/>
      <c r="AB539" s="209"/>
      <c r="AC539" s="209"/>
      <c r="AD539" s="209"/>
      <c r="AE539" s="209"/>
      <c r="AF539" s="209"/>
      <c r="AG539" s="209"/>
      <c r="AH539" s="209"/>
      <c r="AI539" s="209"/>
      <c r="AJ539" s="209"/>
      <c r="AK539" s="209"/>
      <c r="AL539" s="209"/>
      <c r="AM539" s="209"/>
      <c r="AN539" s="209"/>
    </row>
    <row r="540" spans="1:40" ht="12" customHeight="1" x14ac:dyDescent="0.25">
      <c r="A540" s="209"/>
      <c r="B540" s="209"/>
      <c r="C540" s="209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  <c r="AA540" s="209"/>
      <c r="AB540" s="209"/>
      <c r="AC540" s="209"/>
      <c r="AD540" s="209"/>
      <c r="AE540" s="209"/>
      <c r="AF540" s="209"/>
      <c r="AG540" s="209"/>
      <c r="AH540" s="209"/>
      <c r="AI540" s="209"/>
      <c r="AJ540" s="209"/>
      <c r="AK540" s="209"/>
      <c r="AL540" s="209"/>
      <c r="AM540" s="209"/>
      <c r="AN540" s="209"/>
    </row>
    <row r="541" spans="1:40" ht="12" customHeight="1" x14ac:dyDescent="0.25">
      <c r="A541" s="209"/>
      <c r="B541" s="209"/>
      <c r="C541" s="209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  <c r="AA541" s="209"/>
      <c r="AB541" s="209"/>
      <c r="AC541" s="209"/>
      <c r="AD541" s="209"/>
      <c r="AE541" s="209"/>
      <c r="AF541" s="209"/>
      <c r="AG541" s="209"/>
      <c r="AH541" s="209"/>
      <c r="AI541" s="209"/>
      <c r="AJ541" s="209"/>
      <c r="AK541" s="209"/>
      <c r="AL541" s="209"/>
      <c r="AM541" s="209"/>
      <c r="AN541" s="209"/>
    </row>
    <row r="542" spans="1:40" ht="12" customHeight="1" x14ac:dyDescent="0.25">
      <c r="A542" s="209"/>
      <c r="B542" s="209"/>
      <c r="C542" s="209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  <c r="AA542" s="209"/>
      <c r="AB542" s="209"/>
      <c r="AC542" s="209"/>
      <c r="AD542" s="209"/>
      <c r="AE542" s="209"/>
      <c r="AF542" s="209"/>
      <c r="AG542" s="209"/>
      <c r="AH542" s="209"/>
      <c r="AI542" s="209"/>
      <c r="AJ542" s="209"/>
      <c r="AK542" s="209"/>
      <c r="AL542" s="209"/>
      <c r="AM542" s="209"/>
      <c r="AN542" s="209"/>
    </row>
    <row r="543" spans="1:40" ht="12" customHeight="1" x14ac:dyDescent="0.25">
      <c r="A543" s="209"/>
      <c r="B543" s="209"/>
      <c r="C543" s="209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  <c r="AA543" s="209"/>
      <c r="AB543" s="209"/>
      <c r="AC543" s="209"/>
      <c r="AD543" s="209"/>
      <c r="AE543" s="209"/>
      <c r="AF543" s="209"/>
      <c r="AG543" s="209"/>
      <c r="AH543" s="209"/>
      <c r="AI543" s="209"/>
      <c r="AJ543" s="209"/>
      <c r="AK543" s="209"/>
      <c r="AL543" s="209"/>
      <c r="AM543" s="209"/>
      <c r="AN543" s="209"/>
    </row>
    <row r="544" spans="1:40" ht="12" customHeight="1" x14ac:dyDescent="0.25">
      <c r="A544" s="209"/>
      <c r="B544" s="209"/>
      <c r="C544" s="209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  <c r="AA544" s="209"/>
      <c r="AB544" s="209"/>
      <c r="AC544" s="209"/>
      <c r="AD544" s="209"/>
      <c r="AE544" s="209"/>
      <c r="AF544" s="209"/>
      <c r="AG544" s="209"/>
      <c r="AH544" s="209"/>
      <c r="AI544" s="209"/>
      <c r="AJ544" s="209"/>
      <c r="AK544" s="209"/>
      <c r="AL544" s="209"/>
      <c r="AM544" s="209"/>
      <c r="AN544" s="209"/>
    </row>
    <row r="545" spans="1:40" ht="12" customHeight="1" x14ac:dyDescent="0.25">
      <c r="A545" s="209"/>
      <c r="B545" s="209"/>
      <c r="C545" s="209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  <c r="AA545" s="209"/>
      <c r="AB545" s="209"/>
      <c r="AC545" s="209"/>
      <c r="AD545" s="209"/>
      <c r="AE545" s="209"/>
      <c r="AF545" s="209"/>
      <c r="AG545" s="209"/>
      <c r="AH545" s="209"/>
      <c r="AI545" s="209"/>
      <c r="AJ545" s="209"/>
      <c r="AK545" s="209"/>
      <c r="AL545" s="209"/>
      <c r="AM545" s="209"/>
      <c r="AN545" s="209"/>
    </row>
    <row r="546" spans="1:40" ht="12" customHeight="1" x14ac:dyDescent="0.25">
      <c r="A546" s="209"/>
      <c r="B546" s="209"/>
      <c r="C546" s="209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  <c r="AA546" s="209"/>
      <c r="AB546" s="209"/>
      <c r="AC546" s="209"/>
      <c r="AD546" s="209"/>
      <c r="AE546" s="209"/>
      <c r="AF546" s="209"/>
      <c r="AG546" s="209"/>
      <c r="AH546" s="209"/>
      <c r="AI546" s="209"/>
      <c r="AJ546" s="209"/>
      <c r="AK546" s="209"/>
      <c r="AL546" s="209"/>
      <c r="AM546" s="209"/>
      <c r="AN546" s="209"/>
    </row>
    <row r="547" spans="1:40" ht="12" customHeight="1" x14ac:dyDescent="0.25">
      <c r="A547" s="209"/>
      <c r="B547" s="209"/>
      <c r="C547" s="209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  <c r="AA547" s="209"/>
      <c r="AB547" s="209"/>
      <c r="AC547" s="209"/>
      <c r="AD547" s="209"/>
      <c r="AE547" s="209"/>
      <c r="AF547" s="209"/>
      <c r="AG547" s="209"/>
      <c r="AH547" s="209"/>
      <c r="AI547" s="209"/>
      <c r="AJ547" s="209"/>
      <c r="AK547" s="209"/>
      <c r="AL547" s="209"/>
      <c r="AM547" s="209"/>
      <c r="AN547" s="209"/>
    </row>
    <row r="548" spans="1:40" ht="12" customHeight="1" x14ac:dyDescent="0.25">
      <c r="A548" s="209"/>
      <c r="B548" s="209"/>
      <c r="C548" s="209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  <c r="AA548" s="209"/>
      <c r="AB548" s="209"/>
      <c r="AC548" s="209"/>
      <c r="AD548" s="209"/>
      <c r="AE548" s="209"/>
      <c r="AF548" s="209"/>
      <c r="AG548" s="209"/>
      <c r="AH548" s="209"/>
      <c r="AI548" s="209"/>
      <c r="AJ548" s="209"/>
      <c r="AK548" s="209"/>
      <c r="AL548" s="209"/>
      <c r="AM548" s="209"/>
      <c r="AN548" s="209"/>
    </row>
    <row r="549" spans="1:40" ht="12" customHeight="1" x14ac:dyDescent="0.25">
      <c r="A549" s="209"/>
      <c r="B549" s="209"/>
      <c r="C549" s="209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  <c r="AA549" s="209"/>
      <c r="AB549" s="209"/>
      <c r="AC549" s="209"/>
      <c r="AD549" s="209"/>
      <c r="AE549" s="209"/>
      <c r="AF549" s="209"/>
      <c r="AG549" s="209"/>
      <c r="AH549" s="209"/>
      <c r="AI549" s="209"/>
      <c r="AJ549" s="209"/>
      <c r="AK549" s="209"/>
      <c r="AL549" s="209"/>
      <c r="AM549" s="209"/>
      <c r="AN549" s="209"/>
    </row>
    <row r="550" spans="1:40" ht="12" customHeight="1" x14ac:dyDescent="0.25">
      <c r="A550" s="209"/>
      <c r="B550" s="209"/>
      <c r="C550" s="209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  <c r="AA550" s="209"/>
      <c r="AB550" s="209"/>
      <c r="AC550" s="209"/>
      <c r="AD550" s="209"/>
      <c r="AE550" s="209"/>
      <c r="AF550" s="209"/>
      <c r="AG550" s="209"/>
      <c r="AH550" s="209"/>
      <c r="AI550" s="209"/>
      <c r="AJ550" s="209"/>
      <c r="AK550" s="209"/>
      <c r="AL550" s="209"/>
      <c r="AM550" s="209"/>
      <c r="AN550" s="209"/>
    </row>
    <row r="551" spans="1:40" ht="12" customHeight="1" x14ac:dyDescent="0.25">
      <c r="A551" s="209"/>
      <c r="B551" s="209"/>
      <c r="C551" s="209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  <c r="AA551" s="209"/>
      <c r="AB551" s="209"/>
      <c r="AC551" s="209"/>
      <c r="AD551" s="209"/>
      <c r="AE551" s="209"/>
      <c r="AF551" s="209"/>
      <c r="AG551" s="209"/>
      <c r="AH551" s="209"/>
      <c r="AI551" s="209"/>
      <c r="AJ551" s="209"/>
      <c r="AK551" s="209"/>
      <c r="AL551" s="209"/>
      <c r="AM551" s="209"/>
      <c r="AN551" s="209"/>
    </row>
    <row r="552" spans="1:40" ht="12" customHeight="1" x14ac:dyDescent="0.25">
      <c r="A552" s="209"/>
      <c r="B552" s="209"/>
      <c r="C552" s="209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  <c r="AA552" s="209"/>
      <c r="AB552" s="209"/>
      <c r="AC552" s="209"/>
      <c r="AD552" s="209"/>
      <c r="AE552" s="209"/>
      <c r="AF552" s="209"/>
      <c r="AG552" s="209"/>
      <c r="AH552" s="209"/>
      <c r="AI552" s="209"/>
      <c r="AJ552" s="209"/>
      <c r="AK552" s="209"/>
      <c r="AL552" s="209"/>
      <c r="AM552" s="209"/>
      <c r="AN552" s="209"/>
    </row>
    <row r="553" spans="1:40" ht="12" customHeight="1" x14ac:dyDescent="0.25">
      <c r="A553" s="209"/>
      <c r="B553" s="209"/>
      <c r="C553" s="209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  <c r="AA553" s="209"/>
      <c r="AB553" s="209"/>
      <c r="AC553" s="209"/>
      <c r="AD553" s="209"/>
      <c r="AE553" s="209"/>
      <c r="AF553" s="209"/>
      <c r="AG553" s="209"/>
      <c r="AH553" s="209"/>
      <c r="AI553" s="209"/>
      <c r="AJ553" s="209"/>
      <c r="AK553" s="209"/>
      <c r="AL553" s="209"/>
      <c r="AM553" s="209"/>
      <c r="AN553" s="209"/>
    </row>
    <row r="554" spans="1:40" ht="12" customHeight="1" x14ac:dyDescent="0.25">
      <c r="A554" s="209"/>
      <c r="B554" s="209"/>
      <c r="C554" s="209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  <c r="AA554" s="209"/>
      <c r="AB554" s="209"/>
      <c r="AC554" s="209"/>
      <c r="AD554" s="209"/>
      <c r="AE554" s="209"/>
      <c r="AF554" s="209"/>
      <c r="AG554" s="209"/>
      <c r="AH554" s="209"/>
      <c r="AI554" s="209"/>
      <c r="AJ554" s="209"/>
      <c r="AK554" s="209"/>
      <c r="AL554" s="209"/>
      <c r="AM554" s="209"/>
      <c r="AN554" s="209"/>
    </row>
    <row r="555" spans="1:40" ht="12" customHeight="1" x14ac:dyDescent="0.25">
      <c r="A555" s="209"/>
      <c r="B555" s="209"/>
      <c r="C555" s="209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  <c r="AA555" s="209"/>
      <c r="AB555" s="209"/>
      <c r="AC555" s="209"/>
      <c r="AD555" s="209"/>
      <c r="AE555" s="209"/>
      <c r="AF555" s="209"/>
      <c r="AG555" s="209"/>
      <c r="AH555" s="209"/>
      <c r="AI555" s="209"/>
      <c r="AJ555" s="209"/>
      <c r="AK555" s="209"/>
      <c r="AL555" s="209"/>
      <c r="AM555" s="209"/>
      <c r="AN555" s="209"/>
    </row>
    <row r="556" spans="1:40" ht="12" customHeight="1" x14ac:dyDescent="0.25">
      <c r="A556" s="209"/>
      <c r="B556" s="209"/>
      <c r="C556" s="209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  <c r="AA556" s="209"/>
      <c r="AB556" s="209"/>
      <c r="AC556" s="209"/>
      <c r="AD556" s="209"/>
      <c r="AE556" s="209"/>
      <c r="AF556" s="209"/>
      <c r="AG556" s="209"/>
      <c r="AH556" s="209"/>
      <c r="AI556" s="209"/>
      <c r="AJ556" s="209"/>
      <c r="AK556" s="209"/>
      <c r="AL556" s="209"/>
      <c r="AM556" s="209"/>
      <c r="AN556" s="209"/>
    </row>
    <row r="557" spans="1:40" ht="12" customHeight="1" x14ac:dyDescent="0.25">
      <c r="A557" s="209"/>
      <c r="B557" s="209"/>
      <c r="C557" s="209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  <c r="AA557" s="209"/>
      <c r="AB557" s="209"/>
      <c r="AC557" s="209"/>
      <c r="AD557" s="209"/>
      <c r="AE557" s="209"/>
      <c r="AF557" s="209"/>
      <c r="AG557" s="209"/>
      <c r="AH557" s="209"/>
      <c r="AI557" s="209"/>
      <c r="AJ557" s="209"/>
      <c r="AK557" s="209"/>
      <c r="AL557" s="209"/>
      <c r="AM557" s="209"/>
      <c r="AN557" s="209"/>
    </row>
    <row r="558" spans="1:40" ht="12" customHeight="1" x14ac:dyDescent="0.25">
      <c r="A558" s="209"/>
      <c r="B558" s="209"/>
      <c r="C558" s="209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  <c r="AA558" s="209"/>
      <c r="AB558" s="209"/>
      <c r="AC558" s="209"/>
      <c r="AD558" s="209"/>
      <c r="AE558" s="209"/>
      <c r="AF558" s="209"/>
      <c r="AG558" s="209"/>
      <c r="AH558" s="209"/>
      <c r="AI558" s="209"/>
      <c r="AJ558" s="209"/>
      <c r="AK558" s="209"/>
      <c r="AL558" s="209"/>
      <c r="AM558" s="209"/>
      <c r="AN558" s="209"/>
    </row>
    <row r="559" spans="1:40" ht="12" customHeight="1" x14ac:dyDescent="0.25">
      <c r="A559" s="209"/>
      <c r="B559" s="209"/>
      <c r="C559" s="209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  <c r="AA559" s="209"/>
      <c r="AB559" s="209"/>
      <c r="AC559" s="209"/>
      <c r="AD559" s="209"/>
      <c r="AE559" s="209"/>
      <c r="AF559" s="209"/>
      <c r="AG559" s="209"/>
      <c r="AH559" s="209"/>
      <c r="AI559" s="209"/>
      <c r="AJ559" s="209"/>
      <c r="AK559" s="209"/>
      <c r="AL559" s="209"/>
      <c r="AM559" s="209"/>
      <c r="AN559" s="209"/>
    </row>
    <row r="560" spans="1:40" ht="12" customHeight="1" x14ac:dyDescent="0.25">
      <c r="A560" s="209"/>
      <c r="B560" s="209"/>
      <c r="C560" s="209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  <c r="AA560" s="209"/>
      <c r="AB560" s="209"/>
      <c r="AC560" s="209"/>
      <c r="AD560" s="209"/>
      <c r="AE560" s="209"/>
      <c r="AF560" s="209"/>
      <c r="AG560" s="209"/>
      <c r="AH560" s="209"/>
      <c r="AI560" s="209"/>
      <c r="AJ560" s="209"/>
      <c r="AK560" s="209"/>
      <c r="AL560" s="209"/>
      <c r="AM560" s="209"/>
      <c r="AN560" s="209"/>
    </row>
    <row r="561" spans="1:40" ht="12" customHeight="1" x14ac:dyDescent="0.25">
      <c r="A561" s="209"/>
      <c r="B561" s="209"/>
      <c r="C561" s="209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  <c r="AA561" s="209"/>
      <c r="AB561" s="209"/>
      <c r="AC561" s="209"/>
      <c r="AD561" s="209"/>
      <c r="AE561" s="209"/>
      <c r="AF561" s="209"/>
      <c r="AG561" s="209"/>
      <c r="AH561" s="209"/>
      <c r="AI561" s="209"/>
      <c r="AJ561" s="209"/>
      <c r="AK561" s="209"/>
      <c r="AL561" s="209"/>
      <c r="AM561" s="209"/>
      <c r="AN561" s="209"/>
    </row>
    <row r="562" spans="1:40" ht="12" customHeight="1" x14ac:dyDescent="0.25">
      <c r="A562" s="209"/>
      <c r="B562" s="209"/>
      <c r="C562" s="209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  <c r="AA562" s="209"/>
      <c r="AB562" s="209"/>
      <c r="AC562" s="209"/>
      <c r="AD562" s="209"/>
      <c r="AE562" s="209"/>
      <c r="AF562" s="209"/>
      <c r="AG562" s="209"/>
      <c r="AH562" s="209"/>
      <c r="AI562" s="209"/>
      <c r="AJ562" s="209"/>
      <c r="AK562" s="209"/>
      <c r="AL562" s="209"/>
      <c r="AM562" s="209"/>
      <c r="AN562" s="209"/>
    </row>
    <row r="563" spans="1:40" ht="12" customHeight="1" x14ac:dyDescent="0.25">
      <c r="A563" s="209"/>
      <c r="B563" s="209"/>
      <c r="C563" s="209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  <c r="AA563" s="209"/>
      <c r="AB563" s="209"/>
      <c r="AC563" s="209"/>
      <c r="AD563" s="209"/>
      <c r="AE563" s="209"/>
      <c r="AF563" s="209"/>
      <c r="AG563" s="209"/>
      <c r="AH563" s="209"/>
      <c r="AI563" s="209"/>
      <c r="AJ563" s="209"/>
      <c r="AK563" s="209"/>
      <c r="AL563" s="209"/>
      <c r="AM563" s="209"/>
      <c r="AN563" s="209"/>
    </row>
    <row r="564" spans="1:40" ht="12" customHeight="1" x14ac:dyDescent="0.25">
      <c r="A564" s="209"/>
      <c r="B564" s="209"/>
      <c r="C564" s="209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  <c r="AA564" s="209"/>
      <c r="AB564" s="209"/>
      <c r="AC564" s="209"/>
      <c r="AD564" s="209"/>
      <c r="AE564" s="209"/>
      <c r="AF564" s="209"/>
      <c r="AG564" s="209"/>
      <c r="AH564" s="209"/>
      <c r="AI564" s="209"/>
      <c r="AJ564" s="209"/>
      <c r="AK564" s="209"/>
      <c r="AL564" s="209"/>
      <c r="AM564" s="209"/>
      <c r="AN564" s="209"/>
    </row>
    <row r="565" spans="1:40" ht="12" customHeight="1" x14ac:dyDescent="0.25">
      <c r="A565" s="209"/>
      <c r="B565" s="209"/>
      <c r="C565" s="209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  <c r="AA565" s="209"/>
      <c r="AB565" s="209"/>
      <c r="AC565" s="209"/>
      <c r="AD565" s="209"/>
      <c r="AE565" s="209"/>
      <c r="AF565" s="209"/>
      <c r="AG565" s="209"/>
      <c r="AH565" s="209"/>
      <c r="AI565" s="209"/>
      <c r="AJ565" s="209"/>
      <c r="AK565" s="209"/>
      <c r="AL565" s="209"/>
      <c r="AM565" s="209"/>
      <c r="AN565" s="209"/>
    </row>
    <row r="566" spans="1:40" ht="12" customHeight="1" x14ac:dyDescent="0.25">
      <c r="A566" s="209"/>
      <c r="B566" s="209"/>
      <c r="C566" s="209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  <c r="AA566" s="209"/>
      <c r="AB566" s="209"/>
      <c r="AC566" s="209"/>
      <c r="AD566" s="209"/>
      <c r="AE566" s="209"/>
      <c r="AF566" s="209"/>
      <c r="AG566" s="209"/>
      <c r="AH566" s="209"/>
      <c r="AI566" s="209"/>
      <c r="AJ566" s="209"/>
      <c r="AK566" s="209"/>
      <c r="AL566" s="209"/>
      <c r="AM566" s="209"/>
      <c r="AN566" s="209"/>
    </row>
    <row r="567" spans="1:40" ht="12" customHeight="1" x14ac:dyDescent="0.25">
      <c r="A567" s="209"/>
      <c r="B567" s="209"/>
      <c r="C567" s="209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  <c r="AA567" s="209"/>
      <c r="AB567" s="209"/>
      <c r="AC567" s="209"/>
      <c r="AD567" s="209"/>
      <c r="AE567" s="209"/>
      <c r="AF567" s="209"/>
      <c r="AG567" s="209"/>
      <c r="AH567" s="209"/>
      <c r="AI567" s="209"/>
      <c r="AJ567" s="209"/>
      <c r="AK567" s="209"/>
      <c r="AL567" s="209"/>
      <c r="AM567" s="209"/>
      <c r="AN567" s="209"/>
    </row>
    <row r="568" spans="1:40" ht="12" customHeight="1" x14ac:dyDescent="0.25">
      <c r="A568" s="209"/>
      <c r="B568" s="209"/>
      <c r="C568" s="209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  <c r="AA568" s="209"/>
      <c r="AB568" s="209"/>
      <c r="AC568" s="209"/>
      <c r="AD568" s="209"/>
      <c r="AE568" s="209"/>
      <c r="AF568" s="209"/>
      <c r="AG568" s="209"/>
      <c r="AH568" s="209"/>
      <c r="AI568" s="209"/>
      <c r="AJ568" s="209"/>
      <c r="AK568" s="209"/>
      <c r="AL568" s="209"/>
      <c r="AM568" s="209"/>
      <c r="AN568" s="209"/>
    </row>
    <row r="569" spans="1:40" ht="12" customHeight="1" x14ac:dyDescent="0.25">
      <c r="A569" s="209"/>
      <c r="B569" s="209"/>
      <c r="C569" s="209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  <c r="AA569" s="209"/>
      <c r="AB569" s="209"/>
      <c r="AC569" s="209"/>
      <c r="AD569" s="209"/>
      <c r="AE569" s="209"/>
      <c r="AF569" s="209"/>
      <c r="AG569" s="209"/>
      <c r="AH569" s="209"/>
      <c r="AI569" s="209"/>
      <c r="AJ569" s="209"/>
      <c r="AK569" s="209"/>
      <c r="AL569" s="209"/>
      <c r="AM569" s="209"/>
      <c r="AN569" s="209"/>
    </row>
    <row r="570" spans="1:40" ht="12" customHeight="1" x14ac:dyDescent="0.25">
      <c r="A570" s="209"/>
      <c r="B570" s="209"/>
      <c r="C570" s="209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  <c r="AA570" s="209"/>
      <c r="AB570" s="209"/>
      <c r="AC570" s="209"/>
      <c r="AD570" s="209"/>
      <c r="AE570" s="209"/>
      <c r="AF570" s="209"/>
      <c r="AG570" s="209"/>
      <c r="AH570" s="209"/>
      <c r="AI570" s="209"/>
      <c r="AJ570" s="209"/>
      <c r="AK570" s="209"/>
      <c r="AL570" s="209"/>
      <c r="AM570" s="209"/>
      <c r="AN570" s="209"/>
    </row>
    <row r="571" spans="1:40" ht="12" customHeight="1" x14ac:dyDescent="0.25">
      <c r="A571" s="209"/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  <c r="AB571" s="209"/>
      <c r="AC571" s="209"/>
      <c r="AD571" s="209"/>
      <c r="AE571" s="209"/>
      <c r="AF571" s="209"/>
      <c r="AG571" s="209"/>
      <c r="AH571" s="209"/>
      <c r="AI571" s="209"/>
      <c r="AJ571" s="209"/>
      <c r="AK571" s="209"/>
      <c r="AL571" s="209"/>
      <c r="AM571" s="209"/>
      <c r="AN571" s="209"/>
    </row>
    <row r="572" spans="1:40" ht="12" customHeight="1" x14ac:dyDescent="0.25">
      <c r="A572" s="209"/>
      <c r="B572" s="209"/>
      <c r="C572" s="209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  <c r="AA572" s="209"/>
      <c r="AB572" s="209"/>
      <c r="AC572" s="209"/>
      <c r="AD572" s="209"/>
      <c r="AE572" s="209"/>
      <c r="AF572" s="209"/>
      <c r="AG572" s="209"/>
      <c r="AH572" s="209"/>
      <c r="AI572" s="209"/>
      <c r="AJ572" s="209"/>
      <c r="AK572" s="209"/>
      <c r="AL572" s="209"/>
      <c r="AM572" s="209"/>
      <c r="AN572" s="209"/>
    </row>
    <row r="573" spans="1:40" ht="12" customHeight="1" x14ac:dyDescent="0.25">
      <c r="A573" s="209"/>
      <c r="B573" s="209"/>
      <c r="C573" s="209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  <c r="AA573" s="209"/>
      <c r="AB573" s="209"/>
      <c r="AC573" s="209"/>
      <c r="AD573" s="209"/>
      <c r="AE573" s="209"/>
      <c r="AF573" s="209"/>
      <c r="AG573" s="209"/>
      <c r="AH573" s="209"/>
      <c r="AI573" s="209"/>
      <c r="AJ573" s="209"/>
      <c r="AK573" s="209"/>
      <c r="AL573" s="209"/>
      <c r="AM573" s="209"/>
      <c r="AN573" s="209"/>
    </row>
    <row r="574" spans="1:40" ht="12" customHeight="1" x14ac:dyDescent="0.25">
      <c r="A574" s="209"/>
      <c r="B574" s="209"/>
      <c r="C574" s="209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  <c r="AA574" s="209"/>
      <c r="AB574" s="209"/>
      <c r="AC574" s="209"/>
      <c r="AD574" s="209"/>
      <c r="AE574" s="209"/>
      <c r="AF574" s="209"/>
      <c r="AG574" s="209"/>
      <c r="AH574" s="209"/>
      <c r="AI574" s="209"/>
      <c r="AJ574" s="209"/>
      <c r="AK574" s="209"/>
      <c r="AL574" s="209"/>
      <c r="AM574" s="209"/>
      <c r="AN574" s="209"/>
    </row>
    <row r="575" spans="1:40" ht="12" customHeight="1" x14ac:dyDescent="0.25">
      <c r="A575" s="209"/>
      <c r="B575" s="209"/>
      <c r="C575" s="209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  <c r="AA575" s="209"/>
      <c r="AB575" s="209"/>
      <c r="AC575" s="209"/>
      <c r="AD575" s="209"/>
      <c r="AE575" s="209"/>
      <c r="AF575" s="209"/>
      <c r="AG575" s="209"/>
      <c r="AH575" s="209"/>
      <c r="AI575" s="209"/>
      <c r="AJ575" s="209"/>
      <c r="AK575" s="209"/>
      <c r="AL575" s="209"/>
      <c r="AM575" s="209"/>
      <c r="AN575" s="209"/>
    </row>
    <row r="576" spans="1:40" ht="12" customHeight="1" x14ac:dyDescent="0.25">
      <c r="A576" s="209"/>
      <c r="B576" s="209"/>
      <c r="C576" s="209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  <c r="AA576" s="209"/>
      <c r="AB576" s="209"/>
      <c r="AC576" s="209"/>
      <c r="AD576" s="209"/>
      <c r="AE576" s="209"/>
      <c r="AF576" s="209"/>
      <c r="AG576" s="209"/>
      <c r="AH576" s="209"/>
      <c r="AI576" s="209"/>
      <c r="AJ576" s="209"/>
      <c r="AK576" s="209"/>
      <c r="AL576" s="209"/>
      <c r="AM576" s="209"/>
      <c r="AN576" s="209"/>
    </row>
    <row r="577" spans="1:40" ht="12" customHeight="1" x14ac:dyDescent="0.25">
      <c r="A577" s="209"/>
      <c r="B577" s="209"/>
      <c r="C577" s="209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  <c r="AA577" s="209"/>
      <c r="AB577" s="209"/>
      <c r="AC577" s="209"/>
      <c r="AD577" s="209"/>
      <c r="AE577" s="209"/>
      <c r="AF577" s="209"/>
      <c r="AG577" s="209"/>
      <c r="AH577" s="209"/>
      <c r="AI577" s="209"/>
      <c r="AJ577" s="209"/>
      <c r="AK577" s="209"/>
      <c r="AL577" s="209"/>
      <c r="AM577" s="209"/>
      <c r="AN577" s="209"/>
    </row>
    <row r="578" spans="1:40" ht="12" customHeight="1" x14ac:dyDescent="0.25">
      <c r="A578" s="209"/>
      <c r="B578" s="209"/>
      <c r="C578" s="209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  <c r="AA578" s="209"/>
      <c r="AB578" s="209"/>
      <c r="AC578" s="209"/>
      <c r="AD578" s="209"/>
      <c r="AE578" s="209"/>
      <c r="AF578" s="209"/>
      <c r="AG578" s="209"/>
      <c r="AH578" s="209"/>
      <c r="AI578" s="209"/>
      <c r="AJ578" s="209"/>
      <c r="AK578" s="209"/>
      <c r="AL578" s="209"/>
      <c r="AM578" s="209"/>
      <c r="AN578" s="209"/>
    </row>
    <row r="579" spans="1:40" ht="12" customHeight="1" x14ac:dyDescent="0.25">
      <c r="A579" s="209"/>
      <c r="B579" s="209"/>
      <c r="C579" s="209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  <c r="AA579" s="209"/>
      <c r="AB579" s="209"/>
      <c r="AC579" s="209"/>
      <c r="AD579" s="209"/>
      <c r="AE579" s="209"/>
      <c r="AF579" s="209"/>
      <c r="AG579" s="209"/>
      <c r="AH579" s="209"/>
      <c r="AI579" s="209"/>
      <c r="AJ579" s="209"/>
      <c r="AK579" s="209"/>
      <c r="AL579" s="209"/>
      <c r="AM579" s="209"/>
      <c r="AN579" s="209"/>
    </row>
    <row r="580" spans="1:40" ht="12" customHeight="1" x14ac:dyDescent="0.25">
      <c r="A580" s="209"/>
      <c r="B580" s="209"/>
      <c r="C580" s="209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  <c r="AA580" s="209"/>
      <c r="AB580" s="209"/>
      <c r="AC580" s="209"/>
      <c r="AD580" s="209"/>
      <c r="AE580" s="209"/>
      <c r="AF580" s="209"/>
      <c r="AG580" s="209"/>
      <c r="AH580" s="209"/>
      <c r="AI580" s="209"/>
      <c r="AJ580" s="209"/>
      <c r="AK580" s="209"/>
      <c r="AL580" s="209"/>
      <c r="AM580" s="209"/>
      <c r="AN580" s="209"/>
    </row>
    <row r="581" spans="1:40" ht="12" customHeight="1" x14ac:dyDescent="0.25">
      <c r="A581" s="209"/>
      <c r="B581" s="209"/>
      <c r="C581" s="209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  <c r="AA581" s="209"/>
      <c r="AB581" s="209"/>
      <c r="AC581" s="209"/>
      <c r="AD581" s="209"/>
      <c r="AE581" s="209"/>
      <c r="AF581" s="209"/>
      <c r="AG581" s="209"/>
      <c r="AH581" s="209"/>
      <c r="AI581" s="209"/>
      <c r="AJ581" s="209"/>
      <c r="AK581" s="209"/>
      <c r="AL581" s="209"/>
      <c r="AM581" s="209"/>
      <c r="AN581" s="209"/>
    </row>
    <row r="582" spans="1:40" ht="12" customHeight="1" x14ac:dyDescent="0.25">
      <c r="A582" s="209"/>
      <c r="B582" s="209"/>
      <c r="C582" s="209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  <c r="AA582" s="209"/>
      <c r="AB582" s="209"/>
      <c r="AC582" s="209"/>
      <c r="AD582" s="209"/>
      <c r="AE582" s="209"/>
      <c r="AF582" s="209"/>
      <c r="AG582" s="209"/>
      <c r="AH582" s="209"/>
      <c r="AI582" s="209"/>
      <c r="AJ582" s="209"/>
      <c r="AK582" s="209"/>
      <c r="AL582" s="209"/>
      <c r="AM582" s="209"/>
      <c r="AN582" s="209"/>
    </row>
    <row r="583" spans="1:40" ht="12" customHeight="1" x14ac:dyDescent="0.25">
      <c r="A583" s="209"/>
      <c r="B583" s="209"/>
      <c r="C583" s="209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  <c r="AA583" s="209"/>
      <c r="AB583" s="209"/>
      <c r="AC583" s="209"/>
      <c r="AD583" s="209"/>
      <c r="AE583" s="209"/>
      <c r="AF583" s="209"/>
      <c r="AG583" s="209"/>
      <c r="AH583" s="209"/>
      <c r="AI583" s="209"/>
      <c r="AJ583" s="209"/>
      <c r="AK583" s="209"/>
      <c r="AL583" s="209"/>
      <c r="AM583" s="209"/>
      <c r="AN583" s="209"/>
    </row>
    <row r="584" spans="1:40" ht="12" customHeight="1" x14ac:dyDescent="0.25">
      <c r="A584" s="209"/>
      <c r="B584" s="209"/>
      <c r="C584" s="209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  <c r="AA584" s="209"/>
      <c r="AB584" s="209"/>
      <c r="AC584" s="209"/>
      <c r="AD584" s="209"/>
      <c r="AE584" s="209"/>
      <c r="AF584" s="209"/>
      <c r="AG584" s="209"/>
      <c r="AH584" s="209"/>
      <c r="AI584" s="209"/>
      <c r="AJ584" s="209"/>
      <c r="AK584" s="209"/>
      <c r="AL584" s="209"/>
      <c r="AM584" s="209"/>
      <c r="AN584" s="209"/>
    </row>
    <row r="585" spans="1:40" ht="12" customHeight="1" x14ac:dyDescent="0.25">
      <c r="A585" s="209"/>
      <c r="B585" s="209"/>
      <c r="C585" s="209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  <c r="AA585" s="209"/>
      <c r="AB585" s="209"/>
      <c r="AC585" s="209"/>
      <c r="AD585" s="209"/>
      <c r="AE585" s="209"/>
      <c r="AF585" s="209"/>
      <c r="AG585" s="209"/>
      <c r="AH585" s="209"/>
      <c r="AI585" s="209"/>
      <c r="AJ585" s="209"/>
      <c r="AK585" s="209"/>
      <c r="AL585" s="209"/>
      <c r="AM585" s="209"/>
      <c r="AN585" s="209"/>
    </row>
    <row r="586" spans="1:40" ht="12" customHeight="1" x14ac:dyDescent="0.25">
      <c r="A586" s="209"/>
      <c r="B586" s="209"/>
      <c r="C586" s="209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  <c r="AA586" s="209"/>
      <c r="AB586" s="209"/>
      <c r="AC586" s="209"/>
      <c r="AD586" s="209"/>
      <c r="AE586" s="209"/>
      <c r="AF586" s="209"/>
      <c r="AG586" s="209"/>
      <c r="AH586" s="209"/>
      <c r="AI586" s="209"/>
      <c r="AJ586" s="209"/>
      <c r="AK586" s="209"/>
      <c r="AL586" s="209"/>
      <c r="AM586" s="209"/>
      <c r="AN586" s="209"/>
    </row>
    <row r="587" spans="1:40" ht="12" customHeight="1" x14ac:dyDescent="0.25">
      <c r="A587" s="209"/>
      <c r="B587" s="209"/>
      <c r="C587" s="209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  <c r="AA587" s="209"/>
      <c r="AB587" s="209"/>
      <c r="AC587" s="209"/>
      <c r="AD587" s="209"/>
      <c r="AE587" s="209"/>
      <c r="AF587" s="209"/>
      <c r="AG587" s="209"/>
      <c r="AH587" s="209"/>
      <c r="AI587" s="209"/>
      <c r="AJ587" s="209"/>
      <c r="AK587" s="209"/>
      <c r="AL587" s="209"/>
      <c r="AM587" s="209"/>
      <c r="AN587" s="209"/>
    </row>
    <row r="588" spans="1:40" ht="12" customHeight="1" x14ac:dyDescent="0.25">
      <c r="A588" s="209"/>
      <c r="B588" s="209"/>
      <c r="C588" s="209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  <c r="AA588" s="209"/>
      <c r="AB588" s="209"/>
      <c r="AC588" s="209"/>
      <c r="AD588" s="209"/>
      <c r="AE588" s="209"/>
      <c r="AF588" s="209"/>
      <c r="AG588" s="209"/>
      <c r="AH588" s="209"/>
      <c r="AI588" s="209"/>
      <c r="AJ588" s="209"/>
      <c r="AK588" s="209"/>
      <c r="AL588" s="209"/>
      <c r="AM588" s="209"/>
      <c r="AN588" s="209"/>
    </row>
    <row r="589" spans="1:40" ht="12" customHeight="1" x14ac:dyDescent="0.25">
      <c r="A589" s="209"/>
      <c r="B589" s="209"/>
      <c r="C589" s="209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  <c r="AA589" s="209"/>
      <c r="AB589" s="209"/>
      <c r="AC589" s="209"/>
      <c r="AD589" s="209"/>
      <c r="AE589" s="209"/>
      <c r="AF589" s="209"/>
      <c r="AG589" s="209"/>
      <c r="AH589" s="209"/>
      <c r="AI589" s="209"/>
      <c r="AJ589" s="209"/>
      <c r="AK589" s="209"/>
      <c r="AL589" s="209"/>
      <c r="AM589" s="209"/>
      <c r="AN589" s="209"/>
    </row>
    <row r="590" spans="1:40" ht="12" customHeight="1" x14ac:dyDescent="0.25">
      <c r="A590" s="209"/>
      <c r="B590" s="209"/>
      <c r="C590" s="209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  <c r="AA590" s="209"/>
      <c r="AB590" s="209"/>
      <c r="AC590" s="209"/>
      <c r="AD590" s="209"/>
      <c r="AE590" s="209"/>
      <c r="AF590" s="209"/>
      <c r="AG590" s="209"/>
      <c r="AH590" s="209"/>
      <c r="AI590" s="209"/>
      <c r="AJ590" s="209"/>
      <c r="AK590" s="209"/>
      <c r="AL590" s="209"/>
      <c r="AM590" s="209"/>
      <c r="AN590" s="209"/>
    </row>
    <row r="591" spans="1:40" ht="12" customHeight="1" x14ac:dyDescent="0.25">
      <c r="A591" s="209"/>
      <c r="B591" s="209"/>
      <c r="C591" s="209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  <c r="AA591" s="209"/>
      <c r="AB591" s="209"/>
      <c r="AC591" s="209"/>
      <c r="AD591" s="209"/>
      <c r="AE591" s="209"/>
      <c r="AF591" s="209"/>
      <c r="AG591" s="209"/>
      <c r="AH591" s="209"/>
      <c r="AI591" s="209"/>
      <c r="AJ591" s="209"/>
      <c r="AK591" s="209"/>
      <c r="AL591" s="209"/>
      <c r="AM591" s="209"/>
      <c r="AN591" s="209"/>
    </row>
    <row r="592" spans="1:40" ht="12" customHeight="1" x14ac:dyDescent="0.25">
      <c r="A592" s="209"/>
      <c r="B592" s="209"/>
      <c r="C592" s="209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  <c r="AA592" s="209"/>
      <c r="AB592" s="209"/>
      <c r="AC592" s="209"/>
      <c r="AD592" s="209"/>
      <c r="AE592" s="209"/>
      <c r="AF592" s="209"/>
      <c r="AG592" s="209"/>
      <c r="AH592" s="209"/>
      <c r="AI592" s="209"/>
      <c r="AJ592" s="209"/>
      <c r="AK592" s="209"/>
      <c r="AL592" s="209"/>
      <c r="AM592" s="209"/>
      <c r="AN592" s="209"/>
    </row>
    <row r="593" spans="1:40" ht="12" customHeight="1" x14ac:dyDescent="0.25">
      <c r="A593" s="209"/>
      <c r="B593" s="209"/>
      <c r="C593" s="209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  <c r="AA593" s="209"/>
      <c r="AB593" s="209"/>
      <c r="AC593" s="209"/>
      <c r="AD593" s="209"/>
      <c r="AE593" s="209"/>
      <c r="AF593" s="209"/>
      <c r="AG593" s="209"/>
      <c r="AH593" s="209"/>
      <c r="AI593" s="209"/>
      <c r="AJ593" s="209"/>
      <c r="AK593" s="209"/>
      <c r="AL593" s="209"/>
      <c r="AM593" s="209"/>
      <c r="AN593" s="209"/>
    </row>
    <row r="594" spans="1:40" ht="12" customHeight="1" x14ac:dyDescent="0.25">
      <c r="A594" s="209"/>
      <c r="B594" s="209"/>
      <c r="C594" s="209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  <c r="AA594" s="209"/>
      <c r="AB594" s="209"/>
      <c r="AC594" s="209"/>
      <c r="AD594" s="209"/>
      <c r="AE594" s="209"/>
      <c r="AF594" s="209"/>
      <c r="AG594" s="209"/>
      <c r="AH594" s="209"/>
      <c r="AI594" s="209"/>
      <c r="AJ594" s="209"/>
      <c r="AK594" s="209"/>
      <c r="AL594" s="209"/>
      <c r="AM594" s="209"/>
      <c r="AN594" s="209"/>
    </row>
    <row r="595" spans="1:40" ht="12" customHeight="1" x14ac:dyDescent="0.25">
      <c r="A595" s="209"/>
      <c r="B595" s="209"/>
      <c r="C595" s="209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  <c r="AA595" s="209"/>
      <c r="AB595" s="209"/>
      <c r="AC595" s="209"/>
      <c r="AD595" s="209"/>
      <c r="AE595" s="209"/>
      <c r="AF595" s="209"/>
      <c r="AG595" s="209"/>
      <c r="AH595" s="209"/>
      <c r="AI595" s="209"/>
      <c r="AJ595" s="209"/>
      <c r="AK595" s="209"/>
      <c r="AL595" s="209"/>
      <c r="AM595" s="209"/>
      <c r="AN595" s="209"/>
    </row>
    <row r="596" spans="1:40" ht="12" customHeight="1" x14ac:dyDescent="0.25">
      <c r="A596" s="209"/>
      <c r="B596" s="209"/>
      <c r="C596" s="209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  <c r="AA596" s="209"/>
      <c r="AB596" s="209"/>
      <c r="AC596" s="209"/>
      <c r="AD596" s="209"/>
      <c r="AE596" s="209"/>
      <c r="AF596" s="209"/>
      <c r="AG596" s="209"/>
      <c r="AH596" s="209"/>
      <c r="AI596" s="209"/>
      <c r="AJ596" s="209"/>
      <c r="AK596" s="209"/>
      <c r="AL596" s="209"/>
      <c r="AM596" s="209"/>
      <c r="AN596" s="209"/>
    </row>
    <row r="597" spans="1:40" ht="12" customHeight="1" x14ac:dyDescent="0.25">
      <c r="A597" s="209"/>
      <c r="B597" s="209"/>
      <c r="C597" s="209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  <c r="AA597" s="209"/>
      <c r="AB597" s="209"/>
      <c r="AC597" s="209"/>
      <c r="AD597" s="209"/>
      <c r="AE597" s="209"/>
      <c r="AF597" s="209"/>
      <c r="AG597" s="209"/>
      <c r="AH597" s="209"/>
      <c r="AI597" s="209"/>
      <c r="AJ597" s="209"/>
      <c r="AK597" s="209"/>
      <c r="AL597" s="209"/>
      <c r="AM597" s="209"/>
      <c r="AN597" s="209"/>
    </row>
    <row r="598" spans="1:40" ht="12" customHeight="1" x14ac:dyDescent="0.25">
      <c r="A598" s="209"/>
      <c r="B598" s="209"/>
      <c r="C598" s="209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  <c r="AA598" s="209"/>
      <c r="AB598" s="209"/>
      <c r="AC598" s="209"/>
      <c r="AD598" s="209"/>
      <c r="AE598" s="209"/>
      <c r="AF598" s="209"/>
      <c r="AG598" s="209"/>
      <c r="AH598" s="209"/>
      <c r="AI598" s="209"/>
      <c r="AJ598" s="209"/>
      <c r="AK598" s="209"/>
      <c r="AL598" s="209"/>
      <c r="AM598" s="209"/>
      <c r="AN598" s="209"/>
    </row>
    <row r="599" spans="1:40" ht="12" customHeight="1" x14ac:dyDescent="0.25">
      <c r="A599" s="209"/>
      <c r="B599" s="209"/>
      <c r="C599" s="209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  <c r="AA599" s="209"/>
      <c r="AB599" s="209"/>
      <c r="AC599" s="209"/>
      <c r="AD599" s="209"/>
      <c r="AE599" s="209"/>
      <c r="AF599" s="209"/>
      <c r="AG599" s="209"/>
      <c r="AH599" s="209"/>
      <c r="AI599" s="209"/>
      <c r="AJ599" s="209"/>
      <c r="AK599" s="209"/>
      <c r="AL599" s="209"/>
      <c r="AM599" s="209"/>
      <c r="AN599" s="209"/>
    </row>
    <row r="600" spans="1:40" ht="12" customHeight="1" x14ac:dyDescent="0.25">
      <c r="A600" s="209"/>
      <c r="B600" s="209"/>
      <c r="C600" s="209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  <c r="AA600" s="209"/>
      <c r="AB600" s="209"/>
      <c r="AC600" s="209"/>
      <c r="AD600" s="209"/>
      <c r="AE600" s="209"/>
      <c r="AF600" s="209"/>
      <c r="AG600" s="209"/>
      <c r="AH600" s="209"/>
      <c r="AI600" s="209"/>
      <c r="AJ600" s="209"/>
      <c r="AK600" s="209"/>
      <c r="AL600" s="209"/>
      <c r="AM600" s="209"/>
      <c r="AN600" s="209"/>
    </row>
    <row r="601" spans="1:40" ht="12" customHeight="1" x14ac:dyDescent="0.25">
      <c r="A601" s="209"/>
      <c r="B601" s="209"/>
      <c r="C601" s="209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  <c r="AA601" s="209"/>
      <c r="AB601" s="209"/>
      <c r="AC601" s="209"/>
      <c r="AD601" s="209"/>
      <c r="AE601" s="209"/>
      <c r="AF601" s="209"/>
      <c r="AG601" s="209"/>
      <c r="AH601" s="209"/>
      <c r="AI601" s="209"/>
      <c r="AJ601" s="209"/>
      <c r="AK601" s="209"/>
      <c r="AL601" s="209"/>
      <c r="AM601" s="209"/>
      <c r="AN601" s="209"/>
    </row>
    <row r="602" spans="1:40" ht="12" customHeight="1" x14ac:dyDescent="0.25">
      <c r="A602" s="209"/>
      <c r="B602" s="209"/>
      <c r="C602" s="209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  <c r="AA602" s="209"/>
      <c r="AB602" s="209"/>
      <c r="AC602" s="209"/>
      <c r="AD602" s="209"/>
      <c r="AE602" s="209"/>
      <c r="AF602" s="209"/>
      <c r="AG602" s="209"/>
      <c r="AH602" s="209"/>
      <c r="AI602" s="209"/>
      <c r="AJ602" s="209"/>
      <c r="AK602" s="209"/>
      <c r="AL602" s="209"/>
      <c r="AM602" s="209"/>
      <c r="AN602" s="209"/>
    </row>
    <row r="603" spans="1:40" ht="12" customHeight="1" x14ac:dyDescent="0.25">
      <c r="A603" s="209"/>
      <c r="B603" s="209"/>
      <c r="C603" s="209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  <c r="AA603" s="209"/>
      <c r="AB603" s="209"/>
      <c r="AC603" s="209"/>
      <c r="AD603" s="209"/>
      <c r="AE603" s="209"/>
      <c r="AF603" s="209"/>
      <c r="AG603" s="209"/>
      <c r="AH603" s="209"/>
      <c r="AI603" s="209"/>
      <c r="AJ603" s="209"/>
      <c r="AK603" s="209"/>
      <c r="AL603" s="209"/>
      <c r="AM603" s="209"/>
      <c r="AN603" s="209"/>
    </row>
    <row r="604" spans="1:40" ht="12" customHeight="1" x14ac:dyDescent="0.25">
      <c r="A604" s="209"/>
      <c r="B604" s="209"/>
      <c r="C604" s="209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  <c r="AA604" s="209"/>
      <c r="AB604" s="209"/>
      <c r="AC604" s="209"/>
      <c r="AD604" s="209"/>
      <c r="AE604" s="209"/>
      <c r="AF604" s="209"/>
      <c r="AG604" s="209"/>
      <c r="AH604" s="209"/>
      <c r="AI604" s="209"/>
      <c r="AJ604" s="209"/>
      <c r="AK604" s="209"/>
      <c r="AL604" s="209"/>
      <c r="AM604" s="209"/>
      <c r="AN604" s="209"/>
    </row>
    <row r="605" spans="1:40" ht="12" customHeight="1" x14ac:dyDescent="0.25">
      <c r="A605" s="209"/>
      <c r="B605" s="209"/>
      <c r="C605" s="209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  <c r="AA605" s="209"/>
      <c r="AB605" s="209"/>
      <c r="AC605" s="209"/>
      <c r="AD605" s="209"/>
      <c r="AE605" s="209"/>
      <c r="AF605" s="209"/>
      <c r="AG605" s="209"/>
      <c r="AH605" s="209"/>
      <c r="AI605" s="209"/>
      <c r="AJ605" s="209"/>
      <c r="AK605" s="209"/>
      <c r="AL605" s="209"/>
      <c r="AM605" s="209"/>
      <c r="AN605" s="209"/>
    </row>
    <row r="606" spans="1:40" ht="12" customHeight="1" x14ac:dyDescent="0.25">
      <c r="A606" s="209"/>
      <c r="B606" s="209"/>
      <c r="C606" s="209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  <c r="AA606" s="209"/>
      <c r="AB606" s="209"/>
      <c r="AC606" s="209"/>
      <c r="AD606" s="209"/>
      <c r="AE606" s="209"/>
      <c r="AF606" s="209"/>
      <c r="AG606" s="209"/>
      <c r="AH606" s="209"/>
      <c r="AI606" s="209"/>
      <c r="AJ606" s="209"/>
      <c r="AK606" s="209"/>
      <c r="AL606" s="209"/>
      <c r="AM606" s="209"/>
      <c r="AN606" s="209"/>
    </row>
    <row r="607" spans="1:40" ht="12" customHeight="1" x14ac:dyDescent="0.25">
      <c r="A607" s="209"/>
      <c r="B607" s="209"/>
      <c r="C607" s="209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  <c r="AA607" s="209"/>
      <c r="AB607" s="209"/>
      <c r="AC607" s="209"/>
      <c r="AD607" s="209"/>
      <c r="AE607" s="209"/>
      <c r="AF607" s="209"/>
      <c r="AG607" s="209"/>
      <c r="AH607" s="209"/>
      <c r="AI607" s="209"/>
      <c r="AJ607" s="209"/>
      <c r="AK607" s="209"/>
      <c r="AL607" s="209"/>
      <c r="AM607" s="209"/>
      <c r="AN607" s="209"/>
    </row>
    <row r="608" spans="1:40" ht="12" customHeight="1" x14ac:dyDescent="0.25">
      <c r="A608" s="209"/>
      <c r="B608" s="209"/>
      <c r="C608" s="209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  <c r="AA608" s="209"/>
      <c r="AB608" s="209"/>
      <c r="AC608" s="209"/>
      <c r="AD608" s="209"/>
      <c r="AE608" s="209"/>
      <c r="AF608" s="209"/>
      <c r="AG608" s="209"/>
      <c r="AH608" s="209"/>
      <c r="AI608" s="209"/>
      <c r="AJ608" s="209"/>
      <c r="AK608" s="209"/>
      <c r="AL608" s="209"/>
      <c r="AM608" s="209"/>
      <c r="AN608" s="209"/>
    </row>
    <row r="609" spans="1:40" ht="12" customHeight="1" x14ac:dyDescent="0.25">
      <c r="A609" s="209"/>
      <c r="B609" s="209"/>
      <c r="C609" s="209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  <c r="AA609" s="209"/>
      <c r="AB609" s="209"/>
      <c r="AC609" s="209"/>
      <c r="AD609" s="209"/>
      <c r="AE609" s="209"/>
      <c r="AF609" s="209"/>
      <c r="AG609" s="209"/>
      <c r="AH609" s="209"/>
      <c r="AI609" s="209"/>
      <c r="AJ609" s="209"/>
      <c r="AK609" s="209"/>
      <c r="AL609" s="209"/>
      <c r="AM609" s="209"/>
      <c r="AN609" s="209"/>
    </row>
    <row r="610" spans="1:40" ht="12" customHeight="1" x14ac:dyDescent="0.25">
      <c r="A610" s="209"/>
      <c r="B610" s="209"/>
      <c r="C610" s="209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  <c r="AA610" s="209"/>
      <c r="AB610" s="209"/>
      <c r="AC610" s="209"/>
      <c r="AD610" s="209"/>
      <c r="AE610" s="209"/>
      <c r="AF610" s="209"/>
      <c r="AG610" s="209"/>
      <c r="AH610" s="209"/>
      <c r="AI610" s="209"/>
      <c r="AJ610" s="209"/>
      <c r="AK610" s="209"/>
      <c r="AL610" s="209"/>
      <c r="AM610" s="209"/>
      <c r="AN610" s="209"/>
    </row>
    <row r="611" spans="1:40" ht="12" customHeight="1" x14ac:dyDescent="0.25">
      <c r="A611" s="209"/>
      <c r="B611" s="209"/>
      <c r="C611" s="209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  <c r="AA611" s="209"/>
      <c r="AB611" s="209"/>
      <c r="AC611" s="209"/>
      <c r="AD611" s="209"/>
      <c r="AE611" s="209"/>
      <c r="AF611" s="209"/>
      <c r="AG611" s="209"/>
      <c r="AH611" s="209"/>
      <c r="AI611" s="209"/>
      <c r="AJ611" s="209"/>
      <c r="AK611" s="209"/>
      <c r="AL611" s="209"/>
      <c r="AM611" s="209"/>
      <c r="AN611" s="209"/>
    </row>
    <row r="612" spans="1:40" ht="12" customHeight="1" x14ac:dyDescent="0.25">
      <c r="A612" s="209"/>
      <c r="B612" s="209"/>
      <c r="C612" s="209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  <c r="AA612" s="209"/>
      <c r="AB612" s="209"/>
      <c r="AC612" s="209"/>
      <c r="AD612" s="209"/>
      <c r="AE612" s="209"/>
      <c r="AF612" s="209"/>
      <c r="AG612" s="209"/>
      <c r="AH612" s="209"/>
      <c r="AI612" s="209"/>
      <c r="AJ612" s="209"/>
      <c r="AK612" s="209"/>
      <c r="AL612" s="209"/>
      <c r="AM612" s="209"/>
      <c r="AN612" s="209"/>
    </row>
    <row r="613" spans="1:40" ht="12" customHeight="1" x14ac:dyDescent="0.25">
      <c r="A613" s="209"/>
      <c r="B613" s="209"/>
      <c r="C613" s="209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  <c r="AA613" s="209"/>
      <c r="AB613" s="209"/>
      <c r="AC613" s="209"/>
      <c r="AD613" s="209"/>
      <c r="AE613" s="209"/>
      <c r="AF613" s="209"/>
      <c r="AG613" s="209"/>
      <c r="AH613" s="209"/>
      <c r="AI613" s="209"/>
      <c r="AJ613" s="209"/>
      <c r="AK613" s="209"/>
      <c r="AL613" s="209"/>
      <c r="AM613" s="209"/>
      <c r="AN613" s="209"/>
    </row>
    <row r="614" spans="1:40" ht="12" customHeight="1" x14ac:dyDescent="0.25">
      <c r="A614" s="209"/>
      <c r="B614" s="209"/>
      <c r="C614" s="209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  <c r="AA614" s="209"/>
      <c r="AB614" s="209"/>
      <c r="AC614" s="209"/>
      <c r="AD614" s="209"/>
      <c r="AE614" s="209"/>
      <c r="AF614" s="209"/>
      <c r="AG614" s="209"/>
      <c r="AH614" s="209"/>
      <c r="AI614" s="209"/>
      <c r="AJ614" s="209"/>
      <c r="AK614" s="209"/>
      <c r="AL614" s="209"/>
      <c r="AM614" s="209"/>
      <c r="AN614" s="209"/>
    </row>
    <row r="615" spans="1:40" ht="12" customHeight="1" x14ac:dyDescent="0.25">
      <c r="A615" s="209"/>
      <c r="B615" s="209"/>
      <c r="C615" s="209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  <c r="AA615" s="209"/>
      <c r="AB615" s="209"/>
      <c r="AC615" s="209"/>
      <c r="AD615" s="209"/>
      <c r="AE615" s="209"/>
      <c r="AF615" s="209"/>
      <c r="AG615" s="209"/>
      <c r="AH615" s="209"/>
      <c r="AI615" s="209"/>
      <c r="AJ615" s="209"/>
      <c r="AK615" s="209"/>
      <c r="AL615" s="209"/>
      <c r="AM615" s="209"/>
      <c r="AN615" s="209"/>
    </row>
    <row r="616" spans="1:40" ht="12" customHeight="1" x14ac:dyDescent="0.25">
      <c r="A616" s="209"/>
      <c r="B616" s="209"/>
      <c r="C616" s="209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  <c r="AA616" s="209"/>
      <c r="AB616" s="209"/>
      <c r="AC616" s="209"/>
      <c r="AD616" s="209"/>
      <c r="AE616" s="209"/>
      <c r="AF616" s="209"/>
      <c r="AG616" s="209"/>
      <c r="AH616" s="209"/>
      <c r="AI616" s="209"/>
      <c r="AJ616" s="209"/>
      <c r="AK616" s="209"/>
      <c r="AL616" s="209"/>
      <c r="AM616" s="209"/>
      <c r="AN616" s="209"/>
    </row>
    <row r="617" spans="1:40" ht="12" customHeight="1" x14ac:dyDescent="0.25">
      <c r="A617" s="209"/>
      <c r="B617" s="209"/>
      <c r="C617" s="209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  <c r="AA617" s="209"/>
      <c r="AB617" s="209"/>
      <c r="AC617" s="209"/>
      <c r="AD617" s="209"/>
      <c r="AE617" s="209"/>
      <c r="AF617" s="209"/>
      <c r="AG617" s="209"/>
      <c r="AH617" s="209"/>
      <c r="AI617" s="209"/>
      <c r="AJ617" s="209"/>
      <c r="AK617" s="209"/>
      <c r="AL617" s="209"/>
      <c r="AM617" s="209"/>
      <c r="AN617" s="209"/>
    </row>
    <row r="618" spans="1:40" ht="12" customHeight="1" x14ac:dyDescent="0.25">
      <c r="A618" s="209"/>
      <c r="B618" s="209"/>
      <c r="C618" s="209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  <c r="AA618" s="209"/>
      <c r="AB618" s="209"/>
      <c r="AC618" s="209"/>
      <c r="AD618" s="209"/>
      <c r="AE618" s="209"/>
      <c r="AF618" s="209"/>
      <c r="AG618" s="209"/>
      <c r="AH618" s="209"/>
      <c r="AI618" s="209"/>
      <c r="AJ618" s="209"/>
      <c r="AK618" s="209"/>
      <c r="AL618" s="209"/>
      <c r="AM618" s="209"/>
      <c r="AN618" s="209"/>
    </row>
    <row r="619" spans="1:40" ht="12" customHeight="1" x14ac:dyDescent="0.25">
      <c r="A619" s="209"/>
      <c r="B619" s="209"/>
      <c r="C619" s="209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  <c r="AA619" s="209"/>
      <c r="AB619" s="209"/>
      <c r="AC619" s="209"/>
      <c r="AD619" s="209"/>
      <c r="AE619" s="209"/>
      <c r="AF619" s="209"/>
      <c r="AG619" s="209"/>
      <c r="AH619" s="209"/>
      <c r="AI619" s="209"/>
      <c r="AJ619" s="209"/>
      <c r="AK619" s="209"/>
      <c r="AL619" s="209"/>
      <c r="AM619" s="209"/>
      <c r="AN619" s="209"/>
    </row>
    <row r="620" spans="1:40" ht="12" customHeight="1" x14ac:dyDescent="0.25">
      <c r="A620" s="209"/>
      <c r="B620" s="209"/>
      <c r="C620" s="209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  <c r="AA620" s="209"/>
      <c r="AB620" s="209"/>
      <c r="AC620" s="209"/>
      <c r="AD620" s="209"/>
      <c r="AE620" s="209"/>
      <c r="AF620" s="209"/>
      <c r="AG620" s="209"/>
      <c r="AH620" s="209"/>
      <c r="AI620" s="209"/>
      <c r="AJ620" s="209"/>
      <c r="AK620" s="209"/>
      <c r="AL620" s="209"/>
      <c r="AM620" s="209"/>
      <c r="AN620" s="209"/>
    </row>
    <row r="621" spans="1:40" ht="12" customHeight="1" x14ac:dyDescent="0.25">
      <c r="A621" s="209"/>
      <c r="B621" s="209"/>
      <c r="C621" s="209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  <c r="AA621" s="209"/>
      <c r="AB621" s="209"/>
      <c r="AC621" s="209"/>
      <c r="AD621" s="209"/>
      <c r="AE621" s="209"/>
      <c r="AF621" s="209"/>
      <c r="AG621" s="209"/>
      <c r="AH621" s="209"/>
      <c r="AI621" s="209"/>
      <c r="AJ621" s="209"/>
      <c r="AK621" s="209"/>
      <c r="AL621" s="209"/>
      <c r="AM621" s="209"/>
      <c r="AN621" s="209"/>
    </row>
    <row r="622" spans="1:40" ht="12" customHeight="1" x14ac:dyDescent="0.25">
      <c r="A622" s="209"/>
      <c r="B622" s="209"/>
      <c r="C622" s="209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  <c r="AA622" s="209"/>
      <c r="AB622" s="209"/>
      <c r="AC622" s="209"/>
      <c r="AD622" s="209"/>
      <c r="AE622" s="209"/>
      <c r="AF622" s="209"/>
      <c r="AG622" s="209"/>
      <c r="AH622" s="209"/>
      <c r="AI622" s="209"/>
      <c r="AJ622" s="209"/>
      <c r="AK622" s="209"/>
      <c r="AL622" s="209"/>
      <c r="AM622" s="209"/>
      <c r="AN622" s="209"/>
    </row>
    <row r="623" spans="1:40" ht="12" customHeight="1" x14ac:dyDescent="0.25">
      <c r="A623" s="209"/>
      <c r="B623" s="209"/>
      <c r="C623" s="209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  <c r="AA623" s="209"/>
      <c r="AB623" s="209"/>
      <c r="AC623" s="209"/>
      <c r="AD623" s="209"/>
      <c r="AE623" s="209"/>
      <c r="AF623" s="209"/>
      <c r="AG623" s="209"/>
      <c r="AH623" s="209"/>
      <c r="AI623" s="209"/>
      <c r="AJ623" s="209"/>
      <c r="AK623" s="209"/>
      <c r="AL623" s="209"/>
      <c r="AM623" s="209"/>
      <c r="AN623" s="209"/>
    </row>
    <row r="624" spans="1:40" ht="12" customHeight="1" x14ac:dyDescent="0.25">
      <c r="A624" s="209"/>
      <c r="B624" s="209"/>
      <c r="C624" s="209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  <c r="AA624" s="209"/>
      <c r="AB624" s="209"/>
      <c r="AC624" s="209"/>
      <c r="AD624" s="209"/>
      <c r="AE624" s="209"/>
      <c r="AF624" s="209"/>
      <c r="AG624" s="209"/>
      <c r="AH624" s="209"/>
      <c r="AI624" s="209"/>
      <c r="AJ624" s="209"/>
      <c r="AK624" s="209"/>
      <c r="AL624" s="209"/>
      <c r="AM624" s="209"/>
      <c r="AN624" s="209"/>
    </row>
    <row r="625" spans="1:40" ht="12" customHeight="1" x14ac:dyDescent="0.25">
      <c r="A625" s="209"/>
      <c r="B625" s="209"/>
      <c r="C625" s="209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  <c r="AA625" s="209"/>
      <c r="AB625" s="209"/>
      <c r="AC625" s="209"/>
      <c r="AD625" s="209"/>
      <c r="AE625" s="209"/>
      <c r="AF625" s="209"/>
      <c r="AG625" s="209"/>
      <c r="AH625" s="209"/>
      <c r="AI625" s="209"/>
      <c r="AJ625" s="209"/>
      <c r="AK625" s="209"/>
      <c r="AL625" s="209"/>
      <c r="AM625" s="209"/>
      <c r="AN625" s="209"/>
    </row>
    <row r="626" spans="1:40" ht="12" customHeight="1" x14ac:dyDescent="0.25">
      <c r="A626" s="209"/>
      <c r="B626" s="209"/>
      <c r="C626" s="209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  <c r="AA626" s="209"/>
      <c r="AB626" s="209"/>
      <c r="AC626" s="209"/>
      <c r="AD626" s="209"/>
      <c r="AE626" s="209"/>
      <c r="AF626" s="209"/>
      <c r="AG626" s="209"/>
      <c r="AH626" s="209"/>
      <c r="AI626" s="209"/>
      <c r="AJ626" s="209"/>
      <c r="AK626" s="209"/>
      <c r="AL626" s="209"/>
      <c r="AM626" s="209"/>
      <c r="AN626" s="209"/>
    </row>
    <row r="627" spans="1:40" ht="12" customHeight="1" x14ac:dyDescent="0.25">
      <c r="A627" s="209"/>
      <c r="B627" s="209"/>
      <c r="C627" s="209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  <c r="AA627" s="209"/>
      <c r="AB627" s="209"/>
      <c r="AC627" s="209"/>
      <c r="AD627" s="209"/>
      <c r="AE627" s="209"/>
      <c r="AF627" s="209"/>
      <c r="AG627" s="209"/>
      <c r="AH627" s="209"/>
      <c r="AI627" s="209"/>
      <c r="AJ627" s="209"/>
      <c r="AK627" s="209"/>
      <c r="AL627" s="209"/>
      <c r="AM627" s="209"/>
      <c r="AN627" s="209"/>
    </row>
    <row r="628" spans="1:40" ht="12" customHeight="1" x14ac:dyDescent="0.25">
      <c r="A628" s="209"/>
      <c r="B628" s="209"/>
      <c r="C628" s="209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  <c r="AA628" s="209"/>
      <c r="AB628" s="209"/>
      <c r="AC628" s="209"/>
      <c r="AD628" s="209"/>
      <c r="AE628" s="209"/>
      <c r="AF628" s="209"/>
      <c r="AG628" s="209"/>
      <c r="AH628" s="209"/>
      <c r="AI628" s="209"/>
      <c r="AJ628" s="209"/>
      <c r="AK628" s="209"/>
      <c r="AL628" s="209"/>
      <c r="AM628" s="209"/>
      <c r="AN628" s="209"/>
    </row>
    <row r="629" spans="1:40" ht="12" customHeight="1" x14ac:dyDescent="0.25">
      <c r="A629" s="209"/>
      <c r="B629" s="209"/>
      <c r="C629" s="209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  <c r="AA629" s="209"/>
      <c r="AB629" s="209"/>
      <c r="AC629" s="209"/>
      <c r="AD629" s="209"/>
      <c r="AE629" s="209"/>
      <c r="AF629" s="209"/>
      <c r="AG629" s="209"/>
      <c r="AH629" s="209"/>
      <c r="AI629" s="209"/>
      <c r="AJ629" s="209"/>
      <c r="AK629" s="209"/>
      <c r="AL629" s="209"/>
      <c r="AM629" s="209"/>
      <c r="AN629" s="209"/>
    </row>
    <row r="630" spans="1:40" ht="12" customHeight="1" x14ac:dyDescent="0.25">
      <c r="A630" s="209"/>
      <c r="B630" s="209"/>
      <c r="C630" s="209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  <c r="AA630" s="209"/>
      <c r="AB630" s="209"/>
      <c r="AC630" s="209"/>
      <c r="AD630" s="209"/>
      <c r="AE630" s="209"/>
      <c r="AF630" s="209"/>
      <c r="AG630" s="209"/>
      <c r="AH630" s="209"/>
      <c r="AI630" s="209"/>
      <c r="AJ630" s="209"/>
      <c r="AK630" s="209"/>
      <c r="AL630" s="209"/>
      <c r="AM630" s="209"/>
      <c r="AN630" s="209"/>
    </row>
    <row r="631" spans="1:40" ht="12" customHeight="1" x14ac:dyDescent="0.25">
      <c r="A631" s="209"/>
      <c r="B631" s="209"/>
      <c r="C631" s="209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  <c r="AA631" s="209"/>
      <c r="AB631" s="209"/>
      <c r="AC631" s="209"/>
      <c r="AD631" s="209"/>
      <c r="AE631" s="209"/>
      <c r="AF631" s="209"/>
      <c r="AG631" s="209"/>
      <c r="AH631" s="209"/>
      <c r="AI631" s="209"/>
      <c r="AJ631" s="209"/>
      <c r="AK631" s="209"/>
      <c r="AL631" s="209"/>
      <c r="AM631" s="209"/>
      <c r="AN631" s="209"/>
    </row>
    <row r="632" spans="1:40" ht="12" customHeight="1" x14ac:dyDescent="0.25">
      <c r="A632" s="209"/>
      <c r="B632" s="209"/>
      <c r="C632" s="209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  <c r="AA632" s="209"/>
      <c r="AB632" s="209"/>
      <c r="AC632" s="209"/>
      <c r="AD632" s="209"/>
      <c r="AE632" s="209"/>
      <c r="AF632" s="209"/>
      <c r="AG632" s="209"/>
      <c r="AH632" s="209"/>
      <c r="AI632" s="209"/>
      <c r="AJ632" s="209"/>
      <c r="AK632" s="209"/>
      <c r="AL632" s="209"/>
      <c r="AM632" s="209"/>
      <c r="AN632" s="209"/>
    </row>
    <row r="633" spans="1:40" ht="12" customHeight="1" x14ac:dyDescent="0.25">
      <c r="A633" s="209"/>
      <c r="B633" s="209"/>
      <c r="C633" s="209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  <c r="AA633" s="209"/>
      <c r="AB633" s="209"/>
      <c r="AC633" s="209"/>
      <c r="AD633" s="209"/>
      <c r="AE633" s="209"/>
      <c r="AF633" s="209"/>
      <c r="AG633" s="209"/>
      <c r="AH633" s="209"/>
      <c r="AI633" s="209"/>
      <c r="AJ633" s="209"/>
      <c r="AK633" s="209"/>
      <c r="AL633" s="209"/>
      <c r="AM633" s="209"/>
      <c r="AN633" s="209"/>
    </row>
    <row r="634" spans="1:40" ht="12" customHeight="1" x14ac:dyDescent="0.25">
      <c r="A634" s="209"/>
      <c r="B634" s="209"/>
      <c r="C634" s="209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  <c r="AA634" s="209"/>
      <c r="AB634" s="209"/>
      <c r="AC634" s="209"/>
      <c r="AD634" s="209"/>
      <c r="AE634" s="209"/>
      <c r="AF634" s="209"/>
      <c r="AG634" s="209"/>
      <c r="AH634" s="209"/>
      <c r="AI634" s="209"/>
      <c r="AJ634" s="209"/>
      <c r="AK634" s="209"/>
      <c r="AL634" s="209"/>
      <c r="AM634" s="209"/>
      <c r="AN634" s="209"/>
    </row>
    <row r="635" spans="1:40" ht="12" customHeight="1" x14ac:dyDescent="0.25">
      <c r="A635" s="209"/>
      <c r="B635" s="209"/>
      <c r="C635" s="209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  <c r="AA635" s="209"/>
      <c r="AB635" s="209"/>
      <c r="AC635" s="209"/>
      <c r="AD635" s="209"/>
      <c r="AE635" s="209"/>
      <c r="AF635" s="209"/>
      <c r="AG635" s="209"/>
      <c r="AH635" s="209"/>
      <c r="AI635" s="209"/>
      <c r="AJ635" s="209"/>
      <c r="AK635" s="209"/>
      <c r="AL635" s="209"/>
      <c r="AM635" s="209"/>
      <c r="AN635" s="209"/>
    </row>
    <row r="636" spans="1:40" ht="12" customHeight="1" x14ac:dyDescent="0.25">
      <c r="A636" s="209"/>
      <c r="B636" s="209"/>
      <c r="C636" s="209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  <c r="AA636" s="209"/>
      <c r="AB636" s="209"/>
      <c r="AC636" s="209"/>
      <c r="AD636" s="209"/>
      <c r="AE636" s="209"/>
      <c r="AF636" s="209"/>
      <c r="AG636" s="209"/>
      <c r="AH636" s="209"/>
      <c r="AI636" s="209"/>
      <c r="AJ636" s="209"/>
      <c r="AK636" s="209"/>
      <c r="AL636" s="209"/>
      <c r="AM636" s="209"/>
      <c r="AN636" s="209"/>
    </row>
    <row r="637" spans="1:40" ht="12" customHeight="1" x14ac:dyDescent="0.25">
      <c r="A637" s="209"/>
      <c r="B637" s="209"/>
      <c r="C637" s="209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  <c r="AA637" s="209"/>
      <c r="AB637" s="209"/>
      <c r="AC637" s="209"/>
      <c r="AD637" s="209"/>
      <c r="AE637" s="209"/>
      <c r="AF637" s="209"/>
      <c r="AG637" s="209"/>
      <c r="AH637" s="209"/>
      <c r="AI637" s="209"/>
      <c r="AJ637" s="209"/>
      <c r="AK637" s="209"/>
      <c r="AL637" s="209"/>
      <c r="AM637" s="209"/>
      <c r="AN637" s="209"/>
    </row>
    <row r="638" spans="1:40" ht="12" customHeight="1" x14ac:dyDescent="0.25">
      <c r="A638" s="209"/>
      <c r="B638" s="209"/>
      <c r="C638" s="209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  <c r="AA638" s="209"/>
      <c r="AB638" s="209"/>
      <c r="AC638" s="209"/>
      <c r="AD638" s="209"/>
      <c r="AE638" s="209"/>
      <c r="AF638" s="209"/>
      <c r="AG638" s="209"/>
      <c r="AH638" s="209"/>
      <c r="AI638" s="209"/>
      <c r="AJ638" s="209"/>
      <c r="AK638" s="209"/>
      <c r="AL638" s="209"/>
      <c r="AM638" s="209"/>
      <c r="AN638" s="209"/>
    </row>
    <row r="639" spans="1:40" ht="12" customHeight="1" x14ac:dyDescent="0.25">
      <c r="A639" s="209"/>
      <c r="B639" s="209"/>
      <c r="C639" s="209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  <c r="AA639" s="209"/>
      <c r="AB639" s="209"/>
      <c r="AC639" s="209"/>
      <c r="AD639" s="209"/>
      <c r="AE639" s="209"/>
      <c r="AF639" s="209"/>
      <c r="AG639" s="209"/>
      <c r="AH639" s="209"/>
      <c r="AI639" s="209"/>
      <c r="AJ639" s="209"/>
      <c r="AK639" s="209"/>
      <c r="AL639" s="209"/>
      <c r="AM639" s="209"/>
      <c r="AN639" s="209"/>
    </row>
    <row r="640" spans="1:40" ht="12" customHeight="1" x14ac:dyDescent="0.25">
      <c r="A640" s="209"/>
      <c r="B640" s="209"/>
      <c r="C640" s="209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  <c r="AA640" s="209"/>
      <c r="AB640" s="209"/>
      <c r="AC640" s="209"/>
      <c r="AD640" s="209"/>
      <c r="AE640" s="209"/>
      <c r="AF640" s="209"/>
      <c r="AG640" s="209"/>
      <c r="AH640" s="209"/>
      <c r="AI640" s="209"/>
      <c r="AJ640" s="209"/>
      <c r="AK640" s="209"/>
      <c r="AL640" s="209"/>
      <c r="AM640" s="209"/>
      <c r="AN640" s="209"/>
    </row>
    <row r="641" spans="1:40" ht="12" customHeight="1" x14ac:dyDescent="0.25">
      <c r="A641" s="209"/>
      <c r="B641" s="209"/>
      <c r="C641" s="209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  <c r="AA641" s="209"/>
      <c r="AB641" s="209"/>
      <c r="AC641" s="209"/>
      <c r="AD641" s="209"/>
      <c r="AE641" s="209"/>
      <c r="AF641" s="209"/>
      <c r="AG641" s="209"/>
      <c r="AH641" s="209"/>
      <c r="AI641" s="209"/>
      <c r="AJ641" s="209"/>
      <c r="AK641" s="209"/>
      <c r="AL641" s="209"/>
      <c r="AM641" s="209"/>
      <c r="AN641" s="209"/>
    </row>
    <row r="642" spans="1:40" ht="12" customHeight="1" x14ac:dyDescent="0.25">
      <c r="A642" s="209"/>
      <c r="B642" s="209"/>
      <c r="C642" s="209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  <c r="AA642" s="209"/>
      <c r="AB642" s="209"/>
      <c r="AC642" s="209"/>
      <c r="AD642" s="209"/>
      <c r="AE642" s="209"/>
      <c r="AF642" s="209"/>
      <c r="AG642" s="209"/>
      <c r="AH642" s="209"/>
      <c r="AI642" s="209"/>
      <c r="AJ642" s="209"/>
      <c r="AK642" s="209"/>
      <c r="AL642" s="209"/>
      <c r="AM642" s="209"/>
      <c r="AN642" s="209"/>
    </row>
    <row r="643" spans="1:40" ht="12" customHeight="1" x14ac:dyDescent="0.25">
      <c r="A643" s="209"/>
      <c r="B643" s="209"/>
      <c r="C643" s="209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  <c r="AA643" s="209"/>
      <c r="AB643" s="209"/>
      <c r="AC643" s="209"/>
      <c r="AD643" s="209"/>
      <c r="AE643" s="209"/>
      <c r="AF643" s="209"/>
      <c r="AG643" s="209"/>
      <c r="AH643" s="209"/>
      <c r="AI643" s="209"/>
      <c r="AJ643" s="209"/>
      <c r="AK643" s="209"/>
      <c r="AL643" s="209"/>
      <c r="AM643" s="209"/>
      <c r="AN643" s="209"/>
    </row>
    <row r="644" spans="1:40" ht="12" customHeight="1" x14ac:dyDescent="0.25">
      <c r="A644" s="209"/>
      <c r="B644" s="209"/>
      <c r="C644" s="209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  <c r="AA644" s="209"/>
      <c r="AB644" s="209"/>
      <c r="AC644" s="209"/>
      <c r="AD644" s="209"/>
      <c r="AE644" s="209"/>
      <c r="AF644" s="209"/>
      <c r="AG644" s="209"/>
      <c r="AH644" s="209"/>
      <c r="AI644" s="209"/>
      <c r="AJ644" s="209"/>
      <c r="AK644" s="209"/>
      <c r="AL644" s="209"/>
      <c r="AM644" s="209"/>
      <c r="AN644" s="209"/>
    </row>
    <row r="645" spans="1:40" ht="12" customHeight="1" x14ac:dyDescent="0.25">
      <c r="A645" s="209"/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  <c r="AA645" s="209"/>
      <c r="AB645" s="209"/>
      <c r="AC645" s="209"/>
      <c r="AD645" s="209"/>
      <c r="AE645" s="209"/>
      <c r="AF645" s="209"/>
      <c r="AG645" s="209"/>
      <c r="AH645" s="209"/>
      <c r="AI645" s="209"/>
      <c r="AJ645" s="209"/>
      <c r="AK645" s="209"/>
      <c r="AL645" s="209"/>
      <c r="AM645" s="209"/>
      <c r="AN645" s="209"/>
    </row>
    <row r="646" spans="1:40" ht="12" customHeight="1" x14ac:dyDescent="0.25">
      <c r="A646" s="209"/>
      <c r="B646" s="209"/>
      <c r="C646" s="209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  <c r="AA646" s="209"/>
      <c r="AB646" s="209"/>
      <c r="AC646" s="209"/>
      <c r="AD646" s="209"/>
      <c r="AE646" s="209"/>
      <c r="AF646" s="209"/>
      <c r="AG646" s="209"/>
      <c r="AH646" s="209"/>
      <c r="AI646" s="209"/>
      <c r="AJ646" s="209"/>
      <c r="AK646" s="209"/>
      <c r="AL646" s="209"/>
      <c r="AM646" s="209"/>
      <c r="AN646" s="209"/>
    </row>
    <row r="647" spans="1:40" ht="12" customHeight="1" x14ac:dyDescent="0.25">
      <c r="A647" s="209"/>
      <c r="B647" s="209"/>
      <c r="C647" s="209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  <c r="AA647" s="209"/>
      <c r="AB647" s="209"/>
      <c r="AC647" s="209"/>
      <c r="AD647" s="209"/>
      <c r="AE647" s="209"/>
      <c r="AF647" s="209"/>
      <c r="AG647" s="209"/>
      <c r="AH647" s="209"/>
      <c r="AI647" s="209"/>
      <c r="AJ647" s="209"/>
      <c r="AK647" s="209"/>
      <c r="AL647" s="209"/>
      <c r="AM647" s="209"/>
      <c r="AN647" s="209"/>
    </row>
    <row r="648" spans="1:40" ht="12" customHeight="1" x14ac:dyDescent="0.25">
      <c r="A648" s="209"/>
      <c r="B648" s="209"/>
      <c r="C648" s="209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  <c r="AA648" s="209"/>
      <c r="AB648" s="209"/>
      <c r="AC648" s="209"/>
      <c r="AD648" s="209"/>
      <c r="AE648" s="209"/>
      <c r="AF648" s="209"/>
      <c r="AG648" s="209"/>
      <c r="AH648" s="209"/>
      <c r="AI648" s="209"/>
      <c r="AJ648" s="209"/>
      <c r="AK648" s="209"/>
      <c r="AL648" s="209"/>
      <c r="AM648" s="209"/>
      <c r="AN648" s="209"/>
    </row>
    <row r="649" spans="1:40" ht="12" customHeight="1" x14ac:dyDescent="0.25">
      <c r="A649" s="209"/>
      <c r="B649" s="209"/>
      <c r="C649" s="209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  <c r="AA649" s="209"/>
      <c r="AB649" s="209"/>
      <c r="AC649" s="209"/>
      <c r="AD649" s="209"/>
      <c r="AE649" s="209"/>
      <c r="AF649" s="209"/>
      <c r="AG649" s="209"/>
      <c r="AH649" s="209"/>
      <c r="AI649" s="209"/>
      <c r="AJ649" s="209"/>
      <c r="AK649" s="209"/>
      <c r="AL649" s="209"/>
      <c r="AM649" s="209"/>
      <c r="AN649" s="209"/>
    </row>
    <row r="650" spans="1:40" ht="12" customHeight="1" x14ac:dyDescent="0.25">
      <c r="A650" s="209"/>
      <c r="B650" s="209"/>
      <c r="C650" s="209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  <c r="AA650" s="209"/>
      <c r="AB650" s="209"/>
      <c r="AC650" s="209"/>
      <c r="AD650" s="209"/>
      <c r="AE650" s="209"/>
      <c r="AF650" s="209"/>
      <c r="AG650" s="209"/>
      <c r="AH650" s="209"/>
      <c r="AI650" s="209"/>
      <c r="AJ650" s="209"/>
      <c r="AK650" s="209"/>
      <c r="AL650" s="209"/>
      <c r="AM650" s="209"/>
      <c r="AN650" s="209"/>
    </row>
    <row r="651" spans="1:40" ht="12" customHeight="1" x14ac:dyDescent="0.25">
      <c r="A651" s="209"/>
      <c r="B651" s="209"/>
      <c r="C651" s="209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  <c r="AA651" s="209"/>
      <c r="AB651" s="209"/>
      <c r="AC651" s="209"/>
      <c r="AD651" s="209"/>
      <c r="AE651" s="209"/>
      <c r="AF651" s="209"/>
      <c r="AG651" s="209"/>
      <c r="AH651" s="209"/>
      <c r="AI651" s="209"/>
      <c r="AJ651" s="209"/>
      <c r="AK651" s="209"/>
      <c r="AL651" s="209"/>
      <c r="AM651" s="209"/>
      <c r="AN651" s="209"/>
    </row>
    <row r="652" spans="1:40" ht="12" customHeight="1" x14ac:dyDescent="0.25">
      <c r="A652" s="209"/>
      <c r="B652" s="209"/>
      <c r="C652" s="209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  <c r="AA652" s="209"/>
      <c r="AB652" s="209"/>
      <c r="AC652" s="209"/>
      <c r="AD652" s="209"/>
      <c r="AE652" s="209"/>
      <c r="AF652" s="209"/>
      <c r="AG652" s="209"/>
      <c r="AH652" s="209"/>
      <c r="AI652" s="209"/>
      <c r="AJ652" s="209"/>
      <c r="AK652" s="209"/>
      <c r="AL652" s="209"/>
      <c r="AM652" s="209"/>
      <c r="AN652" s="209"/>
    </row>
    <row r="653" spans="1:40" ht="12" customHeight="1" x14ac:dyDescent="0.25">
      <c r="A653" s="209"/>
      <c r="B653" s="209"/>
      <c r="C653" s="209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  <c r="AA653" s="209"/>
      <c r="AB653" s="209"/>
      <c r="AC653" s="209"/>
      <c r="AD653" s="209"/>
      <c r="AE653" s="209"/>
      <c r="AF653" s="209"/>
      <c r="AG653" s="209"/>
      <c r="AH653" s="209"/>
      <c r="AI653" s="209"/>
      <c r="AJ653" s="209"/>
      <c r="AK653" s="209"/>
      <c r="AL653" s="209"/>
      <c r="AM653" s="209"/>
      <c r="AN653" s="209"/>
    </row>
    <row r="654" spans="1:40" ht="12" customHeight="1" x14ac:dyDescent="0.25">
      <c r="A654" s="209"/>
      <c r="B654" s="209"/>
      <c r="C654" s="209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  <c r="AA654" s="209"/>
      <c r="AB654" s="209"/>
      <c r="AC654" s="209"/>
      <c r="AD654" s="209"/>
      <c r="AE654" s="209"/>
      <c r="AF654" s="209"/>
      <c r="AG654" s="209"/>
      <c r="AH654" s="209"/>
      <c r="AI654" s="209"/>
      <c r="AJ654" s="209"/>
      <c r="AK654" s="209"/>
      <c r="AL654" s="209"/>
      <c r="AM654" s="209"/>
      <c r="AN654" s="209"/>
    </row>
    <row r="655" spans="1:40" ht="12" customHeight="1" x14ac:dyDescent="0.25">
      <c r="A655" s="209"/>
      <c r="B655" s="209"/>
      <c r="C655" s="209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  <c r="AA655" s="209"/>
      <c r="AB655" s="209"/>
      <c r="AC655" s="209"/>
      <c r="AD655" s="209"/>
      <c r="AE655" s="209"/>
      <c r="AF655" s="209"/>
      <c r="AG655" s="209"/>
      <c r="AH655" s="209"/>
      <c r="AI655" s="209"/>
      <c r="AJ655" s="209"/>
      <c r="AK655" s="209"/>
      <c r="AL655" s="209"/>
      <c r="AM655" s="209"/>
      <c r="AN655" s="209"/>
    </row>
    <row r="656" spans="1:40" ht="12" customHeight="1" x14ac:dyDescent="0.25">
      <c r="A656" s="209"/>
      <c r="B656" s="209"/>
      <c r="C656" s="209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  <c r="AA656" s="209"/>
      <c r="AB656" s="209"/>
      <c r="AC656" s="209"/>
      <c r="AD656" s="209"/>
      <c r="AE656" s="209"/>
      <c r="AF656" s="209"/>
      <c r="AG656" s="209"/>
      <c r="AH656" s="209"/>
      <c r="AI656" s="209"/>
      <c r="AJ656" s="209"/>
      <c r="AK656" s="209"/>
      <c r="AL656" s="209"/>
      <c r="AM656" s="209"/>
      <c r="AN656" s="209"/>
    </row>
    <row r="657" spans="1:40" ht="12" customHeight="1" x14ac:dyDescent="0.25">
      <c r="A657" s="209"/>
      <c r="B657" s="209"/>
      <c r="C657" s="209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  <c r="AA657" s="209"/>
      <c r="AB657" s="209"/>
      <c r="AC657" s="209"/>
      <c r="AD657" s="209"/>
      <c r="AE657" s="209"/>
      <c r="AF657" s="209"/>
      <c r="AG657" s="209"/>
      <c r="AH657" s="209"/>
      <c r="AI657" s="209"/>
      <c r="AJ657" s="209"/>
      <c r="AK657" s="209"/>
      <c r="AL657" s="209"/>
      <c r="AM657" s="209"/>
      <c r="AN657" s="209"/>
    </row>
    <row r="658" spans="1:40" ht="12" customHeight="1" x14ac:dyDescent="0.25">
      <c r="A658" s="209"/>
      <c r="B658" s="209"/>
      <c r="C658" s="209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  <c r="AA658" s="209"/>
      <c r="AB658" s="209"/>
      <c r="AC658" s="209"/>
      <c r="AD658" s="209"/>
      <c r="AE658" s="209"/>
      <c r="AF658" s="209"/>
      <c r="AG658" s="209"/>
      <c r="AH658" s="209"/>
      <c r="AI658" s="209"/>
      <c r="AJ658" s="209"/>
      <c r="AK658" s="209"/>
      <c r="AL658" s="209"/>
      <c r="AM658" s="209"/>
      <c r="AN658" s="209"/>
    </row>
    <row r="659" spans="1:40" ht="12" customHeight="1" x14ac:dyDescent="0.25">
      <c r="A659" s="209"/>
      <c r="B659" s="209"/>
      <c r="C659" s="209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  <c r="AA659" s="209"/>
      <c r="AB659" s="209"/>
      <c r="AC659" s="209"/>
      <c r="AD659" s="209"/>
      <c r="AE659" s="209"/>
      <c r="AF659" s="209"/>
      <c r="AG659" s="209"/>
      <c r="AH659" s="209"/>
      <c r="AI659" s="209"/>
      <c r="AJ659" s="209"/>
      <c r="AK659" s="209"/>
      <c r="AL659" s="209"/>
      <c r="AM659" s="209"/>
      <c r="AN659" s="209"/>
    </row>
    <row r="660" spans="1:40" ht="12" customHeight="1" x14ac:dyDescent="0.25">
      <c r="A660" s="209"/>
      <c r="B660" s="209"/>
      <c r="C660" s="209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  <c r="AA660" s="209"/>
      <c r="AB660" s="209"/>
      <c r="AC660" s="209"/>
      <c r="AD660" s="209"/>
      <c r="AE660" s="209"/>
      <c r="AF660" s="209"/>
      <c r="AG660" s="209"/>
      <c r="AH660" s="209"/>
      <c r="AI660" s="209"/>
      <c r="AJ660" s="209"/>
      <c r="AK660" s="209"/>
      <c r="AL660" s="209"/>
      <c r="AM660" s="209"/>
      <c r="AN660" s="209"/>
    </row>
    <row r="661" spans="1:40" ht="12" customHeight="1" x14ac:dyDescent="0.25">
      <c r="A661" s="209"/>
      <c r="B661" s="209"/>
      <c r="C661" s="209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  <c r="AA661" s="209"/>
      <c r="AB661" s="209"/>
      <c r="AC661" s="209"/>
      <c r="AD661" s="209"/>
      <c r="AE661" s="209"/>
      <c r="AF661" s="209"/>
      <c r="AG661" s="209"/>
      <c r="AH661" s="209"/>
      <c r="AI661" s="209"/>
      <c r="AJ661" s="209"/>
      <c r="AK661" s="209"/>
      <c r="AL661" s="209"/>
      <c r="AM661" s="209"/>
      <c r="AN661" s="209"/>
    </row>
    <row r="662" spans="1:40" ht="12" customHeight="1" x14ac:dyDescent="0.25">
      <c r="A662" s="209"/>
      <c r="B662" s="209"/>
      <c r="C662" s="209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  <c r="AA662" s="209"/>
      <c r="AB662" s="209"/>
      <c r="AC662" s="209"/>
      <c r="AD662" s="209"/>
      <c r="AE662" s="209"/>
      <c r="AF662" s="209"/>
      <c r="AG662" s="209"/>
      <c r="AH662" s="209"/>
      <c r="AI662" s="209"/>
      <c r="AJ662" s="209"/>
      <c r="AK662" s="209"/>
      <c r="AL662" s="209"/>
      <c r="AM662" s="209"/>
      <c r="AN662" s="209"/>
    </row>
    <row r="663" spans="1:40" ht="12" customHeight="1" x14ac:dyDescent="0.25">
      <c r="A663" s="209"/>
      <c r="B663" s="209"/>
      <c r="C663" s="209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  <c r="AA663" s="209"/>
      <c r="AB663" s="209"/>
      <c r="AC663" s="209"/>
      <c r="AD663" s="209"/>
      <c r="AE663" s="209"/>
      <c r="AF663" s="209"/>
      <c r="AG663" s="209"/>
      <c r="AH663" s="209"/>
      <c r="AI663" s="209"/>
      <c r="AJ663" s="209"/>
      <c r="AK663" s="209"/>
      <c r="AL663" s="209"/>
      <c r="AM663" s="209"/>
      <c r="AN663" s="209"/>
    </row>
    <row r="664" spans="1:40" ht="12" customHeight="1" x14ac:dyDescent="0.25">
      <c r="A664" s="209"/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  <c r="AA664" s="209"/>
      <c r="AB664" s="209"/>
      <c r="AC664" s="209"/>
      <c r="AD664" s="209"/>
      <c r="AE664" s="209"/>
      <c r="AF664" s="209"/>
      <c r="AG664" s="209"/>
      <c r="AH664" s="209"/>
      <c r="AI664" s="209"/>
      <c r="AJ664" s="209"/>
      <c r="AK664" s="209"/>
      <c r="AL664" s="209"/>
      <c r="AM664" s="209"/>
      <c r="AN664" s="209"/>
    </row>
    <row r="665" spans="1:40" ht="12" customHeight="1" x14ac:dyDescent="0.25">
      <c r="A665" s="209"/>
      <c r="B665" s="209"/>
      <c r="C665" s="209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  <c r="AA665" s="209"/>
      <c r="AB665" s="209"/>
      <c r="AC665" s="209"/>
      <c r="AD665" s="209"/>
      <c r="AE665" s="209"/>
      <c r="AF665" s="209"/>
      <c r="AG665" s="209"/>
      <c r="AH665" s="209"/>
      <c r="AI665" s="209"/>
      <c r="AJ665" s="209"/>
      <c r="AK665" s="209"/>
      <c r="AL665" s="209"/>
      <c r="AM665" s="209"/>
      <c r="AN665" s="209"/>
    </row>
    <row r="666" spans="1:40" ht="12" customHeight="1" x14ac:dyDescent="0.25">
      <c r="A666" s="209"/>
      <c r="B666" s="209"/>
      <c r="C666" s="209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  <c r="AA666" s="209"/>
      <c r="AB666" s="209"/>
      <c r="AC666" s="209"/>
      <c r="AD666" s="209"/>
      <c r="AE666" s="209"/>
      <c r="AF666" s="209"/>
      <c r="AG666" s="209"/>
      <c r="AH666" s="209"/>
      <c r="AI666" s="209"/>
      <c r="AJ666" s="209"/>
      <c r="AK666" s="209"/>
      <c r="AL666" s="209"/>
      <c r="AM666" s="209"/>
      <c r="AN666" s="209"/>
    </row>
    <row r="667" spans="1:40" ht="12" customHeight="1" x14ac:dyDescent="0.25">
      <c r="A667" s="209"/>
      <c r="B667" s="209"/>
      <c r="C667" s="209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  <c r="AA667" s="209"/>
      <c r="AB667" s="209"/>
      <c r="AC667" s="209"/>
      <c r="AD667" s="209"/>
      <c r="AE667" s="209"/>
      <c r="AF667" s="209"/>
      <c r="AG667" s="209"/>
      <c r="AH667" s="209"/>
      <c r="AI667" s="209"/>
      <c r="AJ667" s="209"/>
      <c r="AK667" s="209"/>
      <c r="AL667" s="209"/>
      <c r="AM667" s="209"/>
      <c r="AN667" s="209"/>
    </row>
    <row r="668" spans="1:40" ht="12" customHeight="1" x14ac:dyDescent="0.25">
      <c r="A668" s="209"/>
      <c r="B668" s="209"/>
      <c r="C668" s="209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  <c r="AA668" s="209"/>
      <c r="AB668" s="209"/>
      <c r="AC668" s="209"/>
      <c r="AD668" s="209"/>
      <c r="AE668" s="209"/>
      <c r="AF668" s="209"/>
      <c r="AG668" s="209"/>
      <c r="AH668" s="209"/>
      <c r="AI668" s="209"/>
      <c r="AJ668" s="209"/>
      <c r="AK668" s="209"/>
      <c r="AL668" s="209"/>
      <c r="AM668" s="209"/>
      <c r="AN668" s="209"/>
    </row>
    <row r="669" spans="1:40" ht="12" customHeight="1" x14ac:dyDescent="0.25">
      <c r="A669" s="209"/>
      <c r="B669" s="209"/>
      <c r="C669" s="209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  <c r="AA669" s="209"/>
      <c r="AB669" s="209"/>
      <c r="AC669" s="209"/>
      <c r="AD669" s="209"/>
      <c r="AE669" s="209"/>
      <c r="AF669" s="209"/>
      <c r="AG669" s="209"/>
      <c r="AH669" s="209"/>
      <c r="AI669" s="209"/>
      <c r="AJ669" s="209"/>
      <c r="AK669" s="209"/>
      <c r="AL669" s="209"/>
      <c r="AM669" s="209"/>
      <c r="AN669" s="209"/>
    </row>
    <row r="670" spans="1:40" ht="12" customHeight="1" x14ac:dyDescent="0.25">
      <c r="A670" s="209"/>
      <c r="B670" s="209"/>
      <c r="C670" s="209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  <c r="AA670" s="209"/>
      <c r="AB670" s="209"/>
      <c r="AC670" s="209"/>
      <c r="AD670" s="209"/>
      <c r="AE670" s="209"/>
      <c r="AF670" s="209"/>
      <c r="AG670" s="209"/>
      <c r="AH670" s="209"/>
      <c r="AI670" s="209"/>
      <c r="AJ670" s="209"/>
      <c r="AK670" s="209"/>
      <c r="AL670" s="209"/>
      <c r="AM670" s="209"/>
      <c r="AN670" s="209"/>
    </row>
    <row r="671" spans="1:40" ht="12" customHeight="1" x14ac:dyDescent="0.25">
      <c r="A671" s="209"/>
      <c r="B671" s="209"/>
      <c r="C671" s="209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  <c r="AA671" s="209"/>
      <c r="AB671" s="209"/>
      <c r="AC671" s="209"/>
      <c r="AD671" s="209"/>
      <c r="AE671" s="209"/>
      <c r="AF671" s="209"/>
      <c r="AG671" s="209"/>
      <c r="AH671" s="209"/>
      <c r="AI671" s="209"/>
      <c r="AJ671" s="209"/>
      <c r="AK671" s="209"/>
      <c r="AL671" s="209"/>
      <c r="AM671" s="209"/>
      <c r="AN671" s="209"/>
    </row>
    <row r="672" spans="1:40" ht="12" customHeight="1" x14ac:dyDescent="0.25">
      <c r="A672" s="209"/>
      <c r="B672" s="209"/>
      <c r="C672" s="209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  <c r="AA672" s="209"/>
      <c r="AB672" s="209"/>
      <c r="AC672" s="209"/>
      <c r="AD672" s="209"/>
      <c r="AE672" s="209"/>
      <c r="AF672" s="209"/>
      <c r="AG672" s="209"/>
      <c r="AH672" s="209"/>
      <c r="AI672" s="209"/>
      <c r="AJ672" s="209"/>
      <c r="AK672" s="209"/>
      <c r="AL672" s="209"/>
      <c r="AM672" s="209"/>
      <c r="AN672" s="209"/>
    </row>
    <row r="673" spans="1:40" ht="12" customHeight="1" x14ac:dyDescent="0.25">
      <c r="A673" s="209"/>
      <c r="B673" s="209"/>
      <c r="C673" s="209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  <c r="AA673" s="209"/>
      <c r="AB673" s="209"/>
      <c r="AC673" s="209"/>
      <c r="AD673" s="209"/>
      <c r="AE673" s="209"/>
      <c r="AF673" s="209"/>
      <c r="AG673" s="209"/>
      <c r="AH673" s="209"/>
      <c r="AI673" s="209"/>
      <c r="AJ673" s="209"/>
      <c r="AK673" s="209"/>
      <c r="AL673" s="209"/>
      <c r="AM673" s="209"/>
      <c r="AN673" s="209"/>
    </row>
    <row r="674" spans="1:40" ht="12" customHeight="1" x14ac:dyDescent="0.25">
      <c r="A674" s="209"/>
      <c r="B674" s="209"/>
      <c r="C674" s="209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  <c r="AA674" s="209"/>
      <c r="AB674" s="209"/>
      <c r="AC674" s="209"/>
      <c r="AD674" s="209"/>
      <c r="AE674" s="209"/>
      <c r="AF674" s="209"/>
      <c r="AG674" s="209"/>
      <c r="AH674" s="209"/>
      <c r="AI674" s="209"/>
      <c r="AJ674" s="209"/>
      <c r="AK674" s="209"/>
      <c r="AL674" s="209"/>
      <c r="AM674" s="209"/>
      <c r="AN674" s="209"/>
    </row>
    <row r="675" spans="1:40" ht="12" customHeight="1" x14ac:dyDescent="0.25">
      <c r="A675" s="209"/>
      <c r="B675" s="209"/>
      <c r="C675" s="209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  <c r="AA675" s="209"/>
      <c r="AB675" s="209"/>
      <c r="AC675" s="209"/>
      <c r="AD675" s="209"/>
      <c r="AE675" s="209"/>
      <c r="AF675" s="209"/>
      <c r="AG675" s="209"/>
      <c r="AH675" s="209"/>
      <c r="AI675" s="209"/>
      <c r="AJ675" s="209"/>
      <c r="AK675" s="209"/>
      <c r="AL675" s="209"/>
      <c r="AM675" s="209"/>
      <c r="AN675" s="209"/>
    </row>
    <row r="676" spans="1:40" ht="12" customHeight="1" x14ac:dyDescent="0.25">
      <c r="A676" s="209"/>
      <c r="B676" s="209"/>
      <c r="C676" s="209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  <c r="AA676" s="209"/>
      <c r="AB676" s="209"/>
      <c r="AC676" s="209"/>
      <c r="AD676" s="209"/>
      <c r="AE676" s="209"/>
      <c r="AF676" s="209"/>
      <c r="AG676" s="209"/>
      <c r="AH676" s="209"/>
      <c r="AI676" s="209"/>
      <c r="AJ676" s="209"/>
      <c r="AK676" s="209"/>
      <c r="AL676" s="209"/>
      <c r="AM676" s="209"/>
      <c r="AN676" s="209"/>
    </row>
    <row r="677" spans="1:40" ht="12" customHeight="1" x14ac:dyDescent="0.25">
      <c r="A677" s="209"/>
      <c r="B677" s="209"/>
      <c r="C677" s="209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  <c r="AA677" s="209"/>
      <c r="AB677" s="209"/>
      <c r="AC677" s="209"/>
      <c r="AD677" s="209"/>
      <c r="AE677" s="209"/>
      <c r="AF677" s="209"/>
      <c r="AG677" s="209"/>
      <c r="AH677" s="209"/>
      <c r="AI677" s="209"/>
      <c r="AJ677" s="209"/>
      <c r="AK677" s="209"/>
      <c r="AL677" s="209"/>
      <c r="AM677" s="209"/>
      <c r="AN677" s="209"/>
    </row>
    <row r="678" spans="1:40" ht="12" customHeight="1" x14ac:dyDescent="0.25">
      <c r="A678" s="209"/>
      <c r="B678" s="209"/>
      <c r="C678" s="209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  <c r="AA678" s="209"/>
      <c r="AB678" s="209"/>
      <c r="AC678" s="209"/>
      <c r="AD678" s="209"/>
      <c r="AE678" s="209"/>
      <c r="AF678" s="209"/>
      <c r="AG678" s="209"/>
      <c r="AH678" s="209"/>
      <c r="AI678" s="209"/>
      <c r="AJ678" s="209"/>
      <c r="AK678" s="209"/>
      <c r="AL678" s="209"/>
      <c r="AM678" s="209"/>
      <c r="AN678" s="209"/>
    </row>
    <row r="679" spans="1:40" ht="12" customHeight="1" x14ac:dyDescent="0.25">
      <c r="A679" s="209"/>
      <c r="B679" s="209"/>
      <c r="C679" s="209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  <c r="AA679" s="209"/>
      <c r="AB679" s="209"/>
      <c r="AC679" s="209"/>
      <c r="AD679" s="209"/>
      <c r="AE679" s="209"/>
      <c r="AF679" s="209"/>
      <c r="AG679" s="209"/>
      <c r="AH679" s="209"/>
      <c r="AI679" s="209"/>
      <c r="AJ679" s="209"/>
      <c r="AK679" s="209"/>
      <c r="AL679" s="209"/>
      <c r="AM679" s="209"/>
      <c r="AN679" s="209"/>
    </row>
    <row r="680" spans="1:40" ht="12" customHeight="1" x14ac:dyDescent="0.25">
      <c r="A680" s="209"/>
      <c r="B680" s="209"/>
      <c r="C680" s="209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  <c r="AA680" s="209"/>
      <c r="AB680" s="209"/>
      <c r="AC680" s="209"/>
      <c r="AD680" s="209"/>
      <c r="AE680" s="209"/>
      <c r="AF680" s="209"/>
      <c r="AG680" s="209"/>
      <c r="AH680" s="209"/>
      <c r="AI680" s="209"/>
      <c r="AJ680" s="209"/>
      <c r="AK680" s="209"/>
      <c r="AL680" s="209"/>
      <c r="AM680" s="209"/>
      <c r="AN680" s="209"/>
    </row>
    <row r="681" spans="1:40" ht="12" customHeight="1" x14ac:dyDescent="0.25">
      <c r="A681" s="209"/>
      <c r="B681" s="209"/>
      <c r="C681" s="209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  <c r="AA681" s="209"/>
      <c r="AB681" s="209"/>
      <c r="AC681" s="209"/>
      <c r="AD681" s="209"/>
      <c r="AE681" s="209"/>
      <c r="AF681" s="209"/>
      <c r="AG681" s="209"/>
      <c r="AH681" s="209"/>
      <c r="AI681" s="209"/>
      <c r="AJ681" s="209"/>
      <c r="AK681" s="209"/>
      <c r="AL681" s="209"/>
      <c r="AM681" s="209"/>
      <c r="AN681" s="209"/>
    </row>
    <row r="682" spans="1:40" ht="12" customHeight="1" x14ac:dyDescent="0.25">
      <c r="A682" s="209"/>
      <c r="B682" s="209"/>
      <c r="C682" s="209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  <c r="AA682" s="209"/>
      <c r="AB682" s="209"/>
      <c r="AC682" s="209"/>
      <c r="AD682" s="209"/>
      <c r="AE682" s="209"/>
      <c r="AF682" s="209"/>
      <c r="AG682" s="209"/>
      <c r="AH682" s="209"/>
      <c r="AI682" s="209"/>
      <c r="AJ682" s="209"/>
      <c r="AK682" s="209"/>
      <c r="AL682" s="209"/>
      <c r="AM682" s="209"/>
      <c r="AN682" s="209"/>
    </row>
    <row r="683" spans="1:40" ht="12" customHeight="1" x14ac:dyDescent="0.25">
      <c r="A683" s="209"/>
      <c r="B683" s="209"/>
      <c r="C683" s="209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  <c r="AA683" s="209"/>
      <c r="AB683" s="209"/>
      <c r="AC683" s="209"/>
      <c r="AD683" s="209"/>
      <c r="AE683" s="209"/>
      <c r="AF683" s="209"/>
      <c r="AG683" s="209"/>
      <c r="AH683" s="209"/>
      <c r="AI683" s="209"/>
      <c r="AJ683" s="209"/>
      <c r="AK683" s="209"/>
      <c r="AL683" s="209"/>
      <c r="AM683" s="209"/>
      <c r="AN683" s="209"/>
    </row>
    <row r="684" spans="1:40" ht="12" customHeight="1" x14ac:dyDescent="0.25">
      <c r="A684" s="209"/>
      <c r="B684" s="209"/>
      <c r="C684" s="209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  <c r="AA684" s="209"/>
      <c r="AB684" s="209"/>
      <c r="AC684" s="209"/>
      <c r="AD684" s="209"/>
      <c r="AE684" s="209"/>
      <c r="AF684" s="209"/>
      <c r="AG684" s="209"/>
      <c r="AH684" s="209"/>
      <c r="AI684" s="209"/>
      <c r="AJ684" s="209"/>
      <c r="AK684" s="209"/>
      <c r="AL684" s="209"/>
      <c r="AM684" s="209"/>
      <c r="AN684" s="209"/>
    </row>
    <row r="685" spans="1:40" ht="12" customHeight="1" x14ac:dyDescent="0.25">
      <c r="A685" s="209"/>
      <c r="B685" s="209"/>
      <c r="C685" s="209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  <c r="AA685" s="209"/>
      <c r="AB685" s="209"/>
      <c r="AC685" s="209"/>
      <c r="AD685" s="209"/>
      <c r="AE685" s="209"/>
      <c r="AF685" s="209"/>
      <c r="AG685" s="209"/>
      <c r="AH685" s="209"/>
      <c r="AI685" s="209"/>
      <c r="AJ685" s="209"/>
      <c r="AK685" s="209"/>
      <c r="AL685" s="209"/>
      <c r="AM685" s="209"/>
      <c r="AN685" s="209"/>
    </row>
    <row r="686" spans="1:40" ht="12" customHeight="1" x14ac:dyDescent="0.25">
      <c r="A686" s="209"/>
      <c r="B686" s="209"/>
      <c r="C686" s="209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  <c r="AA686" s="209"/>
      <c r="AB686" s="209"/>
      <c r="AC686" s="209"/>
      <c r="AD686" s="209"/>
      <c r="AE686" s="209"/>
      <c r="AF686" s="209"/>
      <c r="AG686" s="209"/>
      <c r="AH686" s="209"/>
      <c r="AI686" s="209"/>
      <c r="AJ686" s="209"/>
      <c r="AK686" s="209"/>
      <c r="AL686" s="209"/>
      <c r="AM686" s="209"/>
      <c r="AN686" s="209"/>
    </row>
    <row r="687" spans="1:40" ht="12" customHeight="1" x14ac:dyDescent="0.25">
      <c r="A687" s="209"/>
      <c r="B687" s="209"/>
      <c r="C687" s="209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  <c r="AA687" s="209"/>
      <c r="AB687" s="209"/>
      <c r="AC687" s="209"/>
      <c r="AD687" s="209"/>
      <c r="AE687" s="209"/>
      <c r="AF687" s="209"/>
      <c r="AG687" s="209"/>
      <c r="AH687" s="209"/>
      <c r="AI687" s="209"/>
      <c r="AJ687" s="209"/>
      <c r="AK687" s="209"/>
      <c r="AL687" s="209"/>
      <c r="AM687" s="209"/>
      <c r="AN687" s="209"/>
    </row>
    <row r="688" spans="1:40" ht="12" customHeight="1" x14ac:dyDescent="0.25">
      <c r="A688" s="209"/>
      <c r="B688" s="209"/>
      <c r="C688" s="209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  <c r="AA688" s="209"/>
      <c r="AB688" s="209"/>
      <c r="AC688" s="209"/>
      <c r="AD688" s="209"/>
      <c r="AE688" s="209"/>
      <c r="AF688" s="209"/>
      <c r="AG688" s="209"/>
      <c r="AH688" s="209"/>
      <c r="AI688" s="209"/>
      <c r="AJ688" s="209"/>
      <c r="AK688" s="209"/>
      <c r="AL688" s="209"/>
      <c r="AM688" s="209"/>
      <c r="AN688" s="209"/>
    </row>
    <row r="689" spans="1:40" ht="12" customHeight="1" x14ac:dyDescent="0.25">
      <c r="A689" s="209"/>
      <c r="B689" s="209"/>
      <c r="C689" s="209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  <c r="AA689" s="209"/>
      <c r="AB689" s="209"/>
      <c r="AC689" s="209"/>
      <c r="AD689" s="209"/>
      <c r="AE689" s="209"/>
      <c r="AF689" s="209"/>
      <c r="AG689" s="209"/>
      <c r="AH689" s="209"/>
      <c r="AI689" s="209"/>
      <c r="AJ689" s="209"/>
      <c r="AK689" s="209"/>
      <c r="AL689" s="209"/>
      <c r="AM689" s="209"/>
      <c r="AN689" s="209"/>
    </row>
    <row r="690" spans="1:40" ht="12" customHeight="1" x14ac:dyDescent="0.25">
      <c r="A690" s="209"/>
      <c r="B690" s="209"/>
      <c r="C690" s="209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  <c r="AA690" s="209"/>
      <c r="AB690" s="209"/>
      <c r="AC690" s="209"/>
      <c r="AD690" s="209"/>
      <c r="AE690" s="209"/>
      <c r="AF690" s="209"/>
      <c r="AG690" s="209"/>
      <c r="AH690" s="209"/>
      <c r="AI690" s="209"/>
      <c r="AJ690" s="209"/>
      <c r="AK690" s="209"/>
      <c r="AL690" s="209"/>
      <c r="AM690" s="209"/>
      <c r="AN690" s="209"/>
    </row>
    <row r="691" spans="1:40" ht="12" customHeight="1" x14ac:dyDescent="0.25">
      <c r="A691" s="209"/>
      <c r="B691" s="209"/>
      <c r="C691" s="209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  <c r="AA691" s="209"/>
      <c r="AB691" s="209"/>
      <c r="AC691" s="209"/>
      <c r="AD691" s="209"/>
      <c r="AE691" s="209"/>
      <c r="AF691" s="209"/>
      <c r="AG691" s="209"/>
      <c r="AH691" s="209"/>
      <c r="AI691" s="209"/>
      <c r="AJ691" s="209"/>
      <c r="AK691" s="209"/>
      <c r="AL691" s="209"/>
      <c r="AM691" s="209"/>
      <c r="AN691" s="209"/>
    </row>
    <row r="692" spans="1:40" ht="12" customHeight="1" x14ac:dyDescent="0.25">
      <c r="A692" s="209"/>
      <c r="B692" s="209"/>
      <c r="C692" s="209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  <c r="AA692" s="209"/>
      <c r="AB692" s="209"/>
      <c r="AC692" s="209"/>
      <c r="AD692" s="209"/>
      <c r="AE692" s="209"/>
      <c r="AF692" s="209"/>
      <c r="AG692" s="209"/>
      <c r="AH692" s="209"/>
      <c r="AI692" s="209"/>
      <c r="AJ692" s="209"/>
      <c r="AK692" s="209"/>
      <c r="AL692" s="209"/>
      <c r="AM692" s="209"/>
      <c r="AN692" s="209"/>
    </row>
    <row r="693" spans="1:40" ht="12" customHeight="1" x14ac:dyDescent="0.25">
      <c r="A693" s="209"/>
      <c r="B693" s="209"/>
      <c r="C693" s="209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  <c r="AA693" s="209"/>
      <c r="AB693" s="209"/>
      <c r="AC693" s="209"/>
      <c r="AD693" s="209"/>
      <c r="AE693" s="209"/>
      <c r="AF693" s="209"/>
      <c r="AG693" s="209"/>
      <c r="AH693" s="209"/>
      <c r="AI693" s="209"/>
      <c r="AJ693" s="209"/>
      <c r="AK693" s="209"/>
      <c r="AL693" s="209"/>
      <c r="AM693" s="209"/>
      <c r="AN693" s="209"/>
    </row>
    <row r="694" spans="1:40" ht="12" customHeight="1" x14ac:dyDescent="0.25">
      <c r="A694" s="209"/>
      <c r="B694" s="209"/>
      <c r="C694" s="209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  <c r="AA694" s="209"/>
      <c r="AB694" s="209"/>
      <c r="AC694" s="209"/>
      <c r="AD694" s="209"/>
      <c r="AE694" s="209"/>
      <c r="AF694" s="209"/>
      <c r="AG694" s="209"/>
      <c r="AH694" s="209"/>
      <c r="AI694" s="209"/>
      <c r="AJ694" s="209"/>
      <c r="AK694" s="209"/>
      <c r="AL694" s="209"/>
      <c r="AM694" s="209"/>
      <c r="AN694" s="209"/>
    </row>
    <row r="695" spans="1:40" ht="12" customHeight="1" x14ac:dyDescent="0.25">
      <c r="A695" s="209"/>
      <c r="B695" s="209"/>
      <c r="C695" s="209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  <c r="AA695" s="209"/>
      <c r="AB695" s="209"/>
      <c r="AC695" s="209"/>
      <c r="AD695" s="209"/>
      <c r="AE695" s="209"/>
      <c r="AF695" s="209"/>
      <c r="AG695" s="209"/>
      <c r="AH695" s="209"/>
      <c r="AI695" s="209"/>
      <c r="AJ695" s="209"/>
      <c r="AK695" s="209"/>
      <c r="AL695" s="209"/>
      <c r="AM695" s="209"/>
      <c r="AN695" s="209"/>
    </row>
    <row r="696" spans="1:40" ht="12" customHeight="1" x14ac:dyDescent="0.25">
      <c r="A696" s="209"/>
      <c r="B696" s="209"/>
      <c r="C696" s="209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  <c r="AA696" s="209"/>
      <c r="AB696" s="209"/>
      <c r="AC696" s="209"/>
      <c r="AD696" s="209"/>
      <c r="AE696" s="209"/>
      <c r="AF696" s="209"/>
      <c r="AG696" s="209"/>
      <c r="AH696" s="209"/>
      <c r="AI696" s="209"/>
      <c r="AJ696" s="209"/>
      <c r="AK696" s="209"/>
      <c r="AL696" s="209"/>
      <c r="AM696" s="209"/>
      <c r="AN696" s="209"/>
    </row>
    <row r="697" spans="1:40" ht="12" customHeight="1" x14ac:dyDescent="0.25">
      <c r="A697" s="209"/>
      <c r="B697" s="209"/>
      <c r="C697" s="209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  <c r="AA697" s="209"/>
      <c r="AB697" s="209"/>
      <c r="AC697" s="209"/>
      <c r="AD697" s="209"/>
      <c r="AE697" s="209"/>
      <c r="AF697" s="209"/>
      <c r="AG697" s="209"/>
      <c r="AH697" s="209"/>
      <c r="AI697" s="209"/>
      <c r="AJ697" s="209"/>
      <c r="AK697" s="209"/>
      <c r="AL697" s="209"/>
      <c r="AM697" s="209"/>
      <c r="AN697" s="209"/>
    </row>
    <row r="698" spans="1:40" ht="12" customHeight="1" x14ac:dyDescent="0.25">
      <c r="A698" s="209"/>
      <c r="B698" s="209"/>
      <c r="C698" s="209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  <c r="AA698" s="209"/>
      <c r="AB698" s="209"/>
      <c r="AC698" s="209"/>
      <c r="AD698" s="209"/>
      <c r="AE698" s="209"/>
      <c r="AF698" s="209"/>
      <c r="AG698" s="209"/>
      <c r="AH698" s="209"/>
      <c r="AI698" s="209"/>
      <c r="AJ698" s="209"/>
      <c r="AK698" s="209"/>
      <c r="AL698" s="209"/>
      <c r="AM698" s="209"/>
      <c r="AN698" s="209"/>
    </row>
    <row r="699" spans="1:40" ht="12" customHeight="1" x14ac:dyDescent="0.25">
      <c r="A699" s="209"/>
      <c r="B699" s="209"/>
      <c r="C699" s="209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  <c r="AA699" s="209"/>
      <c r="AB699" s="209"/>
      <c r="AC699" s="209"/>
      <c r="AD699" s="209"/>
      <c r="AE699" s="209"/>
      <c r="AF699" s="209"/>
      <c r="AG699" s="209"/>
      <c r="AH699" s="209"/>
      <c r="AI699" s="209"/>
      <c r="AJ699" s="209"/>
      <c r="AK699" s="209"/>
      <c r="AL699" s="209"/>
      <c r="AM699" s="209"/>
      <c r="AN699" s="209"/>
    </row>
    <row r="700" spans="1:40" ht="12" customHeight="1" x14ac:dyDescent="0.25">
      <c r="A700" s="209"/>
      <c r="B700" s="209"/>
      <c r="C700" s="209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  <c r="AA700" s="209"/>
      <c r="AB700" s="209"/>
      <c r="AC700" s="209"/>
      <c r="AD700" s="209"/>
      <c r="AE700" s="209"/>
      <c r="AF700" s="209"/>
      <c r="AG700" s="209"/>
      <c r="AH700" s="209"/>
      <c r="AI700" s="209"/>
      <c r="AJ700" s="209"/>
      <c r="AK700" s="209"/>
      <c r="AL700" s="209"/>
      <c r="AM700" s="209"/>
      <c r="AN700" s="209"/>
    </row>
    <row r="701" spans="1:40" ht="12" customHeight="1" x14ac:dyDescent="0.25">
      <c r="A701" s="209"/>
      <c r="B701" s="209"/>
      <c r="C701" s="209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  <c r="AA701" s="209"/>
      <c r="AB701" s="209"/>
      <c r="AC701" s="209"/>
      <c r="AD701" s="209"/>
      <c r="AE701" s="209"/>
      <c r="AF701" s="209"/>
      <c r="AG701" s="209"/>
      <c r="AH701" s="209"/>
      <c r="AI701" s="209"/>
      <c r="AJ701" s="209"/>
      <c r="AK701" s="209"/>
      <c r="AL701" s="209"/>
      <c r="AM701" s="209"/>
      <c r="AN701" s="209"/>
    </row>
    <row r="702" spans="1:40" ht="12" customHeight="1" x14ac:dyDescent="0.25">
      <c r="A702" s="209"/>
      <c r="B702" s="209"/>
      <c r="C702" s="209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  <c r="AA702" s="209"/>
      <c r="AB702" s="209"/>
      <c r="AC702" s="209"/>
      <c r="AD702" s="209"/>
      <c r="AE702" s="209"/>
      <c r="AF702" s="209"/>
      <c r="AG702" s="209"/>
      <c r="AH702" s="209"/>
      <c r="AI702" s="209"/>
      <c r="AJ702" s="209"/>
      <c r="AK702" s="209"/>
      <c r="AL702" s="209"/>
      <c r="AM702" s="209"/>
      <c r="AN702" s="209"/>
    </row>
    <row r="703" spans="1:40" ht="12" customHeight="1" x14ac:dyDescent="0.25">
      <c r="A703" s="209"/>
      <c r="B703" s="209"/>
      <c r="C703" s="209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  <c r="AA703" s="209"/>
      <c r="AB703" s="209"/>
      <c r="AC703" s="209"/>
      <c r="AD703" s="209"/>
      <c r="AE703" s="209"/>
      <c r="AF703" s="209"/>
      <c r="AG703" s="209"/>
      <c r="AH703" s="209"/>
      <c r="AI703" s="209"/>
      <c r="AJ703" s="209"/>
      <c r="AK703" s="209"/>
      <c r="AL703" s="209"/>
      <c r="AM703" s="209"/>
      <c r="AN703" s="209"/>
    </row>
    <row r="704" spans="1:40" ht="12" customHeight="1" x14ac:dyDescent="0.25">
      <c r="A704" s="209"/>
      <c r="B704" s="209"/>
      <c r="C704" s="209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  <c r="AA704" s="209"/>
      <c r="AB704" s="209"/>
      <c r="AC704" s="209"/>
      <c r="AD704" s="209"/>
      <c r="AE704" s="209"/>
      <c r="AF704" s="209"/>
      <c r="AG704" s="209"/>
      <c r="AH704" s="209"/>
      <c r="AI704" s="209"/>
      <c r="AJ704" s="209"/>
      <c r="AK704" s="209"/>
      <c r="AL704" s="209"/>
      <c r="AM704" s="209"/>
      <c r="AN704" s="209"/>
    </row>
    <row r="705" spans="1:40" ht="12" customHeight="1" x14ac:dyDescent="0.25">
      <c r="A705" s="209"/>
      <c r="B705" s="209"/>
      <c r="C705" s="209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  <c r="AA705" s="209"/>
      <c r="AB705" s="209"/>
      <c r="AC705" s="209"/>
      <c r="AD705" s="209"/>
      <c r="AE705" s="209"/>
      <c r="AF705" s="209"/>
      <c r="AG705" s="209"/>
      <c r="AH705" s="209"/>
      <c r="AI705" s="209"/>
      <c r="AJ705" s="209"/>
      <c r="AK705" s="209"/>
      <c r="AL705" s="209"/>
      <c r="AM705" s="209"/>
      <c r="AN705" s="209"/>
    </row>
    <row r="706" spans="1:40" ht="12" customHeight="1" x14ac:dyDescent="0.25">
      <c r="A706" s="209"/>
      <c r="B706" s="209"/>
      <c r="C706" s="209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  <c r="AA706" s="209"/>
      <c r="AB706" s="209"/>
      <c r="AC706" s="209"/>
      <c r="AD706" s="209"/>
      <c r="AE706" s="209"/>
      <c r="AF706" s="209"/>
      <c r="AG706" s="209"/>
      <c r="AH706" s="209"/>
      <c r="AI706" s="209"/>
      <c r="AJ706" s="209"/>
      <c r="AK706" s="209"/>
      <c r="AL706" s="209"/>
      <c r="AM706" s="209"/>
      <c r="AN706" s="209"/>
    </row>
    <row r="707" spans="1:40" ht="12" customHeight="1" x14ac:dyDescent="0.25">
      <c r="A707" s="209"/>
      <c r="B707" s="209"/>
      <c r="C707" s="209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  <c r="AA707" s="209"/>
      <c r="AB707" s="209"/>
      <c r="AC707" s="209"/>
      <c r="AD707" s="209"/>
      <c r="AE707" s="209"/>
      <c r="AF707" s="209"/>
      <c r="AG707" s="209"/>
      <c r="AH707" s="209"/>
      <c r="AI707" s="209"/>
      <c r="AJ707" s="209"/>
      <c r="AK707" s="209"/>
      <c r="AL707" s="209"/>
      <c r="AM707" s="209"/>
      <c r="AN707" s="209"/>
    </row>
    <row r="708" spans="1:40" ht="12" customHeight="1" x14ac:dyDescent="0.25">
      <c r="A708" s="209"/>
      <c r="B708" s="209"/>
      <c r="C708" s="209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  <c r="AA708" s="209"/>
      <c r="AB708" s="209"/>
      <c r="AC708" s="209"/>
      <c r="AD708" s="209"/>
      <c r="AE708" s="209"/>
      <c r="AF708" s="209"/>
      <c r="AG708" s="209"/>
      <c r="AH708" s="209"/>
      <c r="AI708" s="209"/>
      <c r="AJ708" s="209"/>
      <c r="AK708" s="209"/>
      <c r="AL708" s="209"/>
      <c r="AM708" s="209"/>
      <c r="AN708" s="209"/>
    </row>
    <row r="709" spans="1:40" ht="12" customHeight="1" x14ac:dyDescent="0.25">
      <c r="A709" s="209"/>
      <c r="B709" s="209"/>
      <c r="C709" s="209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  <c r="AA709" s="209"/>
      <c r="AB709" s="209"/>
      <c r="AC709" s="209"/>
      <c r="AD709" s="209"/>
      <c r="AE709" s="209"/>
      <c r="AF709" s="209"/>
      <c r="AG709" s="209"/>
      <c r="AH709" s="209"/>
      <c r="AI709" s="209"/>
      <c r="AJ709" s="209"/>
      <c r="AK709" s="209"/>
      <c r="AL709" s="209"/>
      <c r="AM709" s="209"/>
      <c r="AN709" s="209"/>
    </row>
    <row r="710" spans="1:40" ht="12" customHeight="1" x14ac:dyDescent="0.25">
      <c r="A710" s="209"/>
      <c r="B710" s="209"/>
      <c r="C710" s="209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  <c r="AA710" s="209"/>
      <c r="AB710" s="209"/>
      <c r="AC710" s="209"/>
      <c r="AD710" s="209"/>
      <c r="AE710" s="209"/>
      <c r="AF710" s="209"/>
      <c r="AG710" s="209"/>
      <c r="AH710" s="209"/>
      <c r="AI710" s="209"/>
      <c r="AJ710" s="209"/>
      <c r="AK710" s="209"/>
      <c r="AL710" s="209"/>
      <c r="AM710" s="209"/>
      <c r="AN710" s="209"/>
    </row>
    <row r="711" spans="1:40" ht="12" customHeight="1" x14ac:dyDescent="0.25">
      <c r="A711" s="209"/>
      <c r="B711" s="209"/>
      <c r="C711" s="209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  <c r="AA711" s="209"/>
      <c r="AB711" s="209"/>
      <c r="AC711" s="209"/>
      <c r="AD711" s="209"/>
      <c r="AE711" s="209"/>
      <c r="AF711" s="209"/>
      <c r="AG711" s="209"/>
      <c r="AH711" s="209"/>
      <c r="AI711" s="209"/>
      <c r="AJ711" s="209"/>
      <c r="AK711" s="209"/>
      <c r="AL711" s="209"/>
      <c r="AM711" s="209"/>
      <c r="AN711" s="209"/>
    </row>
    <row r="712" spans="1:40" ht="12" customHeight="1" x14ac:dyDescent="0.25">
      <c r="A712" s="209"/>
      <c r="B712" s="209"/>
      <c r="C712" s="209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  <c r="AA712" s="209"/>
      <c r="AB712" s="209"/>
      <c r="AC712" s="209"/>
      <c r="AD712" s="209"/>
      <c r="AE712" s="209"/>
      <c r="AF712" s="209"/>
      <c r="AG712" s="209"/>
      <c r="AH712" s="209"/>
      <c r="AI712" s="209"/>
      <c r="AJ712" s="209"/>
      <c r="AK712" s="209"/>
      <c r="AL712" s="209"/>
      <c r="AM712" s="209"/>
      <c r="AN712" s="209"/>
    </row>
    <row r="713" spans="1:40" ht="12" customHeight="1" x14ac:dyDescent="0.25">
      <c r="A713" s="209"/>
      <c r="B713" s="209"/>
      <c r="C713" s="209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  <c r="AA713" s="209"/>
      <c r="AB713" s="209"/>
      <c r="AC713" s="209"/>
      <c r="AD713" s="209"/>
      <c r="AE713" s="209"/>
      <c r="AF713" s="209"/>
      <c r="AG713" s="209"/>
      <c r="AH713" s="209"/>
      <c r="AI713" s="209"/>
      <c r="AJ713" s="209"/>
      <c r="AK713" s="209"/>
      <c r="AL713" s="209"/>
      <c r="AM713" s="209"/>
      <c r="AN713" s="209"/>
    </row>
    <row r="714" spans="1:40" ht="12" customHeight="1" x14ac:dyDescent="0.25">
      <c r="A714" s="209"/>
      <c r="B714" s="209"/>
      <c r="C714" s="209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  <c r="AA714" s="209"/>
      <c r="AB714" s="209"/>
      <c r="AC714" s="209"/>
      <c r="AD714" s="209"/>
      <c r="AE714" s="209"/>
      <c r="AF714" s="209"/>
      <c r="AG714" s="209"/>
      <c r="AH714" s="209"/>
      <c r="AI714" s="209"/>
      <c r="AJ714" s="209"/>
      <c r="AK714" s="209"/>
      <c r="AL714" s="209"/>
      <c r="AM714" s="209"/>
      <c r="AN714" s="209"/>
    </row>
    <row r="715" spans="1:40" ht="12" customHeight="1" x14ac:dyDescent="0.25">
      <c r="A715" s="209"/>
      <c r="B715" s="209"/>
      <c r="C715" s="209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  <c r="AA715" s="209"/>
      <c r="AB715" s="209"/>
      <c r="AC715" s="209"/>
      <c r="AD715" s="209"/>
      <c r="AE715" s="209"/>
      <c r="AF715" s="209"/>
      <c r="AG715" s="209"/>
      <c r="AH715" s="209"/>
      <c r="AI715" s="209"/>
      <c r="AJ715" s="209"/>
      <c r="AK715" s="209"/>
      <c r="AL715" s="209"/>
      <c r="AM715" s="209"/>
      <c r="AN715" s="209"/>
    </row>
    <row r="716" spans="1:40" ht="12" customHeight="1" x14ac:dyDescent="0.25">
      <c r="A716" s="209"/>
      <c r="B716" s="209"/>
      <c r="C716" s="209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  <c r="AA716" s="209"/>
      <c r="AB716" s="209"/>
      <c r="AC716" s="209"/>
      <c r="AD716" s="209"/>
      <c r="AE716" s="209"/>
      <c r="AF716" s="209"/>
      <c r="AG716" s="209"/>
      <c r="AH716" s="209"/>
      <c r="AI716" s="209"/>
      <c r="AJ716" s="209"/>
      <c r="AK716" s="209"/>
      <c r="AL716" s="209"/>
      <c r="AM716" s="209"/>
      <c r="AN716" s="209"/>
    </row>
    <row r="717" spans="1:40" ht="12" customHeight="1" x14ac:dyDescent="0.25">
      <c r="A717" s="209"/>
      <c r="B717" s="209"/>
      <c r="C717" s="209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  <c r="AA717" s="209"/>
      <c r="AB717" s="209"/>
      <c r="AC717" s="209"/>
      <c r="AD717" s="209"/>
      <c r="AE717" s="209"/>
      <c r="AF717" s="209"/>
      <c r="AG717" s="209"/>
      <c r="AH717" s="209"/>
      <c r="AI717" s="209"/>
      <c r="AJ717" s="209"/>
      <c r="AK717" s="209"/>
      <c r="AL717" s="209"/>
      <c r="AM717" s="209"/>
      <c r="AN717" s="209"/>
    </row>
    <row r="718" spans="1:40" ht="12" customHeight="1" x14ac:dyDescent="0.25">
      <c r="A718" s="209"/>
      <c r="B718" s="209"/>
      <c r="C718" s="209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  <c r="AA718" s="209"/>
      <c r="AB718" s="209"/>
      <c r="AC718" s="209"/>
      <c r="AD718" s="209"/>
      <c r="AE718" s="209"/>
      <c r="AF718" s="209"/>
      <c r="AG718" s="209"/>
      <c r="AH718" s="209"/>
      <c r="AI718" s="209"/>
      <c r="AJ718" s="209"/>
      <c r="AK718" s="209"/>
      <c r="AL718" s="209"/>
      <c r="AM718" s="209"/>
      <c r="AN718" s="209"/>
    </row>
    <row r="719" spans="1:40" ht="12" customHeight="1" x14ac:dyDescent="0.25">
      <c r="A719" s="209"/>
      <c r="B719" s="209"/>
      <c r="C719" s="209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  <c r="AA719" s="209"/>
      <c r="AB719" s="209"/>
      <c r="AC719" s="209"/>
      <c r="AD719" s="209"/>
      <c r="AE719" s="209"/>
      <c r="AF719" s="209"/>
      <c r="AG719" s="209"/>
      <c r="AH719" s="209"/>
      <c r="AI719" s="209"/>
      <c r="AJ719" s="209"/>
      <c r="AK719" s="209"/>
      <c r="AL719" s="209"/>
      <c r="AM719" s="209"/>
      <c r="AN719" s="209"/>
    </row>
    <row r="720" spans="1:40" ht="12" customHeight="1" x14ac:dyDescent="0.25">
      <c r="A720" s="209"/>
      <c r="B720" s="209"/>
      <c r="C720" s="209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  <c r="AA720" s="209"/>
      <c r="AB720" s="209"/>
      <c r="AC720" s="209"/>
      <c r="AD720" s="209"/>
      <c r="AE720" s="209"/>
      <c r="AF720" s="209"/>
      <c r="AG720" s="209"/>
      <c r="AH720" s="209"/>
      <c r="AI720" s="209"/>
      <c r="AJ720" s="209"/>
      <c r="AK720" s="209"/>
      <c r="AL720" s="209"/>
      <c r="AM720" s="209"/>
      <c r="AN720" s="209"/>
    </row>
    <row r="721" spans="1:40" ht="12" customHeight="1" x14ac:dyDescent="0.25">
      <c r="A721" s="209"/>
      <c r="B721" s="209"/>
      <c r="C721" s="209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  <c r="AA721" s="209"/>
      <c r="AB721" s="209"/>
      <c r="AC721" s="209"/>
      <c r="AD721" s="209"/>
      <c r="AE721" s="209"/>
      <c r="AF721" s="209"/>
      <c r="AG721" s="209"/>
      <c r="AH721" s="209"/>
      <c r="AI721" s="209"/>
      <c r="AJ721" s="209"/>
      <c r="AK721" s="209"/>
      <c r="AL721" s="209"/>
      <c r="AM721" s="209"/>
      <c r="AN721" s="209"/>
    </row>
    <row r="722" spans="1:40" ht="12" customHeight="1" x14ac:dyDescent="0.25">
      <c r="A722" s="209"/>
      <c r="B722" s="209"/>
      <c r="C722" s="209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  <c r="AA722" s="209"/>
      <c r="AB722" s="209"/>
      <c r="AC722" s="209"/>
      <c r="AD722" s="209"/>
      <c r="AE722" s="209"/>
      <c r="AF722" s="209"/>
      <c r="AG722" s="209"/>
      <c r="AH722" s="209"/>
      <c r="AI722" s="209"/>
      <c r="AJ722" s="209"/>
      <c r="AK722" s="209"/>
      <c r="AL722" s="209"/>
      <c r="AM722" s="209"/>
      <c r="AN722" s="209"/>
    </row>
    <row r="723" spans="1:40" ht="12" customHeight="1" x14ac:dyDescent="0.25">
      <c r="A723" s="209"/>
      <c r="B723" s="209"/>
      <c r="C723" s="209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  <c r="AA723" s="209"/>
      <c r="AB723" s="209"/>
      <c r="AC723" s="209"/>
      <c r="AD723" s="209"/>
      <c r="AE723" s="209"/>
      <c r="AF723" s="209"/>
      <c r="AG723" s="209"/>
      <c r="AH723" s="209"/>
      <c r="AI723" s="209"/>
      <c r="AJ723" s="209"/>
      <c r="AK723" s="209"/>
      <c r="AL723" s="209"/>
      <c r="AM723" s="209"/>
      <c r="AN723" s="209"/>
    </row>
    <row r="724" spans="1:40" ht="12" customHeight="1" x14ac:dyDescent="0.25">
      <c r="A724" s="209"/>
      <c r="B724" s="209"/>
      <c r="C724" s="209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  <c r="AA724" s="209"/>
      <c r="AB724" s="209"/>
      <c r="AC724" s="209"/>
      <c r="AD724" s="209"/>
      <c r="AE724" s="209"/>
      <c r="AF724" s="209"/>
      <c r="AG724" s="209"/>
      <c r="AH724" s="209"/>
      <c r="AI724" s="209"/>
      <c r="AJ724" s="209"/>
      <c r="AK724" s="209"/>
      <c r="AL724" s="209"/>
      <c r="AM724" s="209"/>
      <c r="AN724" s="209"/>
    </row>
    <row r="725" spans="1:40" ht="12" customHeight="1" x14ac:dyDescent="0.25">
      <c r="A725" s="209"/>
      <c r="B725" s="209"/>
      <c r="C725" s="209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  <c r="AA725" s="209"/>
      <c r="AB725" s="209"/>
      <c r="AC725" s="209"/>
      <c r="AD725" s="209"/>
      <c r="AE725" s="209"/>
      <c r="AF725" s="209"/>
      <c r="AG725" s="209"/>
      <c r="AH725" s="209"/>
      <c r="AI725" s="209"/>
      <c r="AJ725" s="209"/>
      <c r="AK725" s="209"/>
      <c r="AL725" s="209"/>
      <c r="AM725" s="209"/>
      <c r="AN725" s="209"/>
    </row>
    <row r="726" spans="1:40" ht="12" customHeight="1" x14ac:dyDescent="0.25">
      <c r="A726" s="209"/>
      <c r="B726" s="209"/>
      <c r="C726" s="209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  <c r="AA726" s="209"/>
      <c r="AB726" s="209"/>
      <c r="AC726" s="209"/>
      <c r="AD726" s="209"/>
      <c r="AE726" s="209"/>
      <c r="AF726" s="209"/>
      <c r="AG726" s="209"/>
      <c r="AH726" s="209"/>
      <c r="AI726" s="209"/>
      <c r="AJ726" s="209"/>
      <c r="AK726" s="209"/>
      <c r="AL726" s="209"/>
      <c r="AM726" s="209"/>
      <c r="AN726" s="209"/>
    </row>
    <row r="727" spans="1:40" ht="12" customHeight="1" x14ac:dyDescent="0.25">
      <c r="A727" s="209"/>
      <c r="B727" s="209"/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209"/>
      <c r="AD727" s="209"/>
      <c r="AE727" s="209"/>
      <c r="AF727" s="209"/>
      <c r="AG727" s="209"/>
      <c r="AH727" s="209"/>
      <c r="AI727" s="209"/>
      <c r="AJ727" s="209"/>
      <c r="AK727" s="209"/>
      <c r="AL727" s="209"/>
      <c r="AM727" s="209"/>
      <c r="AN727" s="209"/>
    </row>
    <row r="728" spans="1:40" ht="12" customHeight="1" x14ac:dyDescent="0.25">
      <c r="A728" s="209"/>
      <c r="B728" s="209"/>
      <c r="C728" s="209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  <c r="AA728" s="209"/>
      <c r="AB728" s="209"/>
      <c r="AC728" s="209"/>
      <c r="AD728" s="209"/>
      <c r="AE728" s="209"/>
      <c r="AF728" s="209"/>
      <c r="AG728" s="209"/>
      <c r="AH728" s="209"/>
      <c r="AI728" s="209"/>
      <c r="AJ728" s="209"/>
      <c r="AK728" s="209"/>
      <c r="AL728" s="209"/>
      <c r="AM728" s="209"/>
      <c r="AN728" s="209"/>
    </row>
    <row r="729" spans="1:40" ht="12" customHeight="1" x14ac:dyDescent="0.25">
      <c r="A729" s="209"/>
      <c r="B729" s="209"/>
      <c r="C729" s="209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  <c r="AA729" s="209"/>
      <c r="AB729" s="209"/>
      <c r="AC729" s="209"/>
      <c r="AD729" s="209"/>
      <c r="AE729" s="209"/>
      <c r="AF729" s="209"/>
      <c r="AG729" s="209"/>
      <c r="AH729" s="209"/>
      <c r="AI729" s="209"/>
      <c r="AJ729" s="209"/>
      <c r="AK729" s="209"/>
      <c r="AL729" s="209"/>
      <c r="AM729" s="209"/>
      <c r="AN729" s="209"/>
    </row>
    <row r="730" spans="1:40" ht="12" customHeight="1" x14ac:dyDescent="0.25">
      <c r="A730" s="209"/>
      <c r="B730" s="209"/>
      <c r="C730" s="209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  <c r="AA730" s="209"/>
      <c r="AB730" s="209"/>
      <c r="AC730" s="209"/>
      <c r="AD730" s="209"/>
      <c r="AE730" s="209"/>
      <c r="AF730" s="209"/>
      <c r="AG730" s="209"/>
      <c r="AH730" s="209"/>
      <c r="AI730" s="209"/>
      <c r="AJ730" s="209"/>
      <c r="AK730" s="209"/>
      <c r="AL730" s="209"/>
      <c r="AM730" s="209"/>
      <c r="AN730" s="209"/>
    </row>
    <row r="731" spans="1:40" ht="12" customHeight="1" x14ac:dyDescent="0.25">
      <c r="A731" s="209"/>
      <c r="B731" s="209"/>
      <c r="C731" s="209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  <c r="AA731" s="209"/>
      <c r="AB731" s="209"/>
      <c r="AC731" s="209"/>
      <c r="AD731" s="209"/>
      <c r="AE731" s="209"/>
      <c r="AF731" s="209"/>
      <c r="AG731" s="209"/>
      <c r="AH731" s="209"/>
      <c r="AI731" s="209"/>
      <c r="AJ731" s="209"/>
      <c r="AK731" s="209"/>
      <c r="AL731" s="209"/>
      <c r="AM731" s="209"/>
      <c r="AN731" s="209"/>
    </row>
    <row r="732" spans="1:40" ht="12" customHeight="1" x14ac:dyDescent="0.25">
      <c r="A732" s="209"/>
      <c r="B732" s="209"/>
      <c r="C732" s="209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  <c r="AA732" s="209"/>
      <c r="AB732" s="209"/>
      <c r="AC732" s="209"/>
      <c r="AD732" s="209"/>
      <c r="AE732" s="209"/>
      <c r="AF732" s="209"/>
      <c r="AG732" s="209"/>
      <c r="AH732" s="209"/>
      <c r="AI732" s="209"/>
      <c r="AJ732" s="209"/>
      <c r="AK732" s="209"/>
      <c r="AL732" s="209"/>
      <c r="AM732" s="209"/>
      <c r="AN732" s="209"/>
    </row>
    <row r="733" spans="1:40" ht="12" customHeight="1" x14ac:dyDescent="0.25">
      <c r="A733" s="209"/>
      <c r="B733" s="209"/>
      <c r="C733" s="209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  <c r="AA733" s="209"/>
      <c r="AB733" s="209"/>
      <c r="AC733" s="209"/>
      <c r="AD733" s="209"/>
      <c r="AE733" s="209"/>
      <c r="AF733" s="209"/>
      <c r="AG733" s="209"/>
      <c r="AH733" s="209"/>
      <c r="AI733" s="209"/>
      <c r="AJ733" s="209"/>
      <c r="AK733" s="209"/>
      <c r="AL733" s="209"/>
      <c r="AM733" s="209"/>
      <c r="AN733" s="209"/>
    </row>
    <row r="734" spans="1:40" ht="12" customHeight="1" x14ac:dyDescent="0.25">
      <c r="A734" s="209"/>
      <c r="B734" s="209"/>
      <c r="C734" s="209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  <c r="AA734" s="209"/>
      <c r="AB734" s="209"/>
      <c r="AC734" s="209"/>
      <c r="AD734" s="209"/>
      <c r="AE734" s="209"/>
      <c r="AF734" s="209"/>
      <c r="AG734" s="209"/>
      <c r="AH734" s="209"/>
      <c r="AI734" s="209"/>
      <c r="AJ734" s="209"/>
      <c r="AK734" s="209"/>
      <c r="AL734" s="209"/>
      <c r="AM734" s="209"/>
      <c r="AN734" s="209"/>
    </row>
    <row r="735" spans="1:40" ht="12" customHeight="1" x14ac:dyDescent="0.25">
      <c r="A735" s="209"/>
      <c r="B735" s="209"/>
      <c r="C735" s="209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  <c r="AA735" s="209"/>
      <c r="AB735" s="209"/>
      <c r="AC735" s="209"/>
      <c r="AD735" s="209"/>
      <c r="AE735" s="209"/>
      <c r="AF735" s="209"/>
      <c r="AG735" s="209"/>
      <c r="AH735" s="209"/>
      <c r="AI735" s="209"/>
      <c r="AJ735" s="209"/>
      <c r="AK735" s="209"/>
      <c r="AL735" s="209"/>
      <c r="AM735" s="209"/>
      <c r="AN735" s="209"/>
    </row>
    <row r="736" spans="1:40" ht="12" customHeight="1" x14ac:dyDescent="0.25">
      <c r="A736" s="209"/>
      <c r="B736" s="209"/>
      <c r="C736" s="209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  <c r="AA736" s="209"/>
      <c r="AB736" s="209"/>
      <c r="AC736" s="209"/>
      <c r="AD736" s="209"/>
      <c r="AE736" s="209"/>
      <c r="AF736" s="209"/>
      <c r="AG736" s="209"/>
      <c r="AH736" s="209"/>
      <c r="AI736" s="209"/>
      <c r="AJ736" s="209"/>
      <c r="AK736" s="209"/>
      <c r="AL736" s="209"/>
      <c r="AM736" s="209"/>
      <c r="AN736" s="209"/>
    </row>
    <row r="737" spans="1:40" ht="12" customHeight="1" x14ac:dyDescent="0.25">
      <c r="A737" s="209"/>
      <c r="B737" s="209"/>
      <c r="C737" s="209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  <c r="AA737" s="209"/>
      <c r="AB737" s="209"/>
      <c r="AC737" s="209"/>
      <c r="AD737" s="209"/>
      <c r="AE737" s="209"/>
      <c r="AF737" s="209"/>
      <c r="AG737" s="209"/>
      <c r="AH737" s="209"/>
      <c r="AI737" s="209"/>
      <c r="AJ737" s="209"/>
      <c r="AK737" s="209"/>
      <c r="AL737" s="209"/>
      <c r="AM737" s="209"/>
      <c r="AN737" s="209"/>
    </row>
    <row r="738" spans="1:40" ht="12" customHeight="1" x14ac:dyDescent="0.25">
      <c r="A738" s="209"/>
      <c r="B738" s="209"/>
      <c r="C738" s="209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  <c r="AA738" s="209"/>
      <c r="AB738" s="209"/>
      <c r="AC738" s="209"/>
      <c r="AD738" s="209"/>
      <c r="AE738" s="209"/>
      <c r="AF738" s="209"/>
      <c r="AG738" s="209"/>
      <c r="AH738" s="209"/>
      <c r="AI738" s="209"/>
      <c r="AJ738" s="209"/>
      <c r="AK738" s="209"/>
      <c r="AL738" s="209"/>
      <c r="AM738" s="209"/>
      <c r="AN738" s="209"/>
    </row>
    <row r="739" spans="1:40" ht="12" customHeight="1" x14ac:dyDescent="0.25">
      <c r="A739" s="209"/>
      <c r="B739" s="209"/>
      <c r="C739" s="209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  <c r="AA739" s="209"/>
      <c r="AB739" s="209"/>
      <c r="AC739" s="209"/>
      <c r="AD739" s="209"/>
      <c r="AE739" s="209"/>
      <c r="AF739" s="209"/>
      <c r="AG739" s="209"/>
      <c r="AH739" s="209"/>
      <c r="AI739" s="209"/>
      <c r="AJ739" s="209"/>
      <c r="AK739" s="209"/>
      <c r="AL739" s="209"/>
      <c r="AM739" s="209"/>
      <c r="AN739" s="209"/>
    </row>
    <row r="740" spans="1:40" ht="12" customHeight="1" x14ac:dyDescent="0.25">
      <c r="A740" s="209"/>
      <c r="B740" s="209"/>
      <c r="C740" s="209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  <c r="AA740" s="209"/>
      <c r="AB740" s="209"/>
      <c r="AC740" s="209"/>
      <c r="AD740" s="209"/>
      <c r="AE740" s="209"/>
      <c r="AF740" s="209"/>
      <c r="AG740" s="209"/>
      <c r="AH740" s="209"/>
      <c r="AI740" s="209"/>
      <c r="AJ740" s="209"/>
      <c r="AK740" s="209"/>
      <c r="AL740" s="209"/>
      <c r="AM740" s="209"/>
      <c r="AN740" s="209"/>
    </row>
    <row r="741" spans="1:40" ht="12" customHeight="1" x14ac:dyDescent="0.25">
      <c r="A741" s="209"/>
      <c r="B741" s="209"/>
      <c r="C741" s="209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  <c r="AA741" s="209"/>
      <c r="AB741" s="209"/>
      <c r="AC741" s="209"/>
      <c r="AD741" s="209"/>
      <c r="AE741" s="209"/>
      <c r="AF741" s="209"/>
      <c r="AG741" s="209"/>
      <c r="AH741" s="209"/>
      <c r="AI741" s="209"/>
      <c r="AJ741" s="209"/>
      <c r="AK741" s="209"/>
      <c r="AL741" s="209"/>
      <c r="AM741" s="209"/>
      <c r="AN741" s="209"/>
    </row>
    <row r="742" spans="1:40" ht="12" customHeight="1" x14ac:dyDescent="0.25">
      <c r="A742" s="209"/>
      <c r="B742" s="209"/>
      <c r="C742" s="209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  <c r="AA742" s="209"/>
      <c r="AB742" s="209"/>
      <c r="AC742" s="209"/>
      <c r="AD742" s="209"/>
      <c r="AE742" s="209"/>
      <c r="AF742" s="209"/>
      <c r="AG742" s="209"/>
      <c r="AH742" s="209"/>
      <c r="AI742" s="209"/>
      <c r="AJ742" s="209"/>
      <c r="AK742" s="209"/>
      <c r="AL742" s="209"/>
      <c r="AM742" s="209"/>
      <c r="AN742" s="209"/>
    </row>
    <row r="743" spans="1:40" ht="12" customHeight="1" x14ac:dyDescent="0.25">
      <c r="A743" s="209"/>
      <c r="B743" s="209"/>
      <c r="C743" s="209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  <c r="AA743" s="209"/>
      <c r="AB743" s="209"/>
      <c r="AC743" s="209"/>
      <c r="AD743" s="209"/>
      <c r="AE743" s="209"/>
      <c r="AF743" s="209"/>
      <c r="AG743" s="209"/>
      <c r="AH743" s="209"/>
      <c r="AI743" s="209"/>
      <c r="AJ743" s="209"/>
      <c r="AK743" s="209"/>
      <c r="AL743" s="209"/>
      <c r="AM743" s="209"/>
      <c r="AN743" s="209"/>
    </row>
    <row r="744" spans="1:40" ht="12" customHeight="1" x14ac:dyDescent="0.25">
      <c r="A744" s="209"/>
      <c r="B744" s="209"/>
      <c r="C744" s="209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  <c r="AA744" s="209"/>
      <c r="AB744" s="209"/>
      <c r="AC744" s="209"/>
      <c r="AD744" s="209"/>
      <c r="AE744" s="209"/>
      <c r="AF744" s="209"/>
      <c r="AG744" s="209"/>
      <c r="AH744" s="209"/>
      <c r="AI744" s="209"/>
      <c r="AJ744" s="209"/>
      <c r="AK744" s="209"/>
      <c r="AL744" s="209"/>
      <c r="AM744" s="209"/>
      <c r="AN744" s="209"/>
    </row>
    <row r="745" spans="1:40" ht="12" customHeight="1" x14ac:dyDescent="0.25">
      <c r="A745" s="209"/>
      <c r="B745" s="209"/>
      <c r="C745" s="209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  <c r="AA745" s="209"/>
      <c r="AB745" s="209"/>
      <c r="AC745" s="209"/>
      <c r="AD745" s="209"/>
      <c r="AE745" s="209"/>
      <c r="AF745" s="209"/>
      <c r="AG745" s="209"/>
      <c r="AH745" s="209"/>
      <c r="AI745" s="209"/>
      <c r="AJ745" s="209"/>
      <c r="AK745" s="209"/>
      <c r="AL745" s="209"/>
      <c r="AM745" s="209"/>
      <c r="AN745" s="209"/>
    </row>
    <row r="746" spans="1:40" ht="12" customHeight="1" x14ac:dyDescent="0.25">
      <c r="A746" s="209"/>
      <c r="B746" s="209"/>
      <c r="C746" s="209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  <c r="AA746" s="209"/>
      <c r="AB746" s="209"/>
      <c r="AC746" s="209"/>
      <c r="AD746" s="209"/>
      <c r="AE746" s="209"/>
      <c r="AF746" s="209"/>
      <c r="AG746" s="209"/>
      <c r="AH746" s="209"/>
      <c r="AI746" s="209"/>
      <c r="AJ746" s="209"/>
      <c r="AK746" s="209"/>
      <c r="AL746" s="209"/>
      <c r="AM746" s="209"/>
      <c r="AN746" s="209"/>
    </row>
    <row r="747" spans="1:40" ht="12" customHeight="1" x14ac:dyDescent="0.25">
      <c r="A747" s="209"/>
      <c r="B747" s="209"/>
      <c r="C747" s="209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  <c r="AA747" s="209"/>
      <c r="AB747" s="209"/>
      <c r="AC747" s="209"/>
      <c r="AD747" s="209"/>
      <c r="AE747" s="209"/>
      <c r="AF747" s="209"/>
      <c r="AG747" s="209"/>
      <c r="AH747" s="209"/>
      <c r="AI747" s="209"/>
      <c r="AJ747" s="209"/>
      <c r="AK747" s="209"/>
      <c r="AL747" s="209"/>
      <c r="AM747" s="209"/>
      <c r="AN747" s="209"/>
    </row>
    <row r="748" spans="1:40" ht="12" customHeight="1" x14ac:dyDescent="0.25">
      <c r="A748" s="209"/>
      <c r="B748" s="209"/>
      <c r="C748" s="209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  <c r="AA748" s="209"/>
      <c r="AB748" s="209"/>
      <c r="AC748" s="209"/>
      <c r="AD748" s="209"/>
      <c r="AE748" s="209"/>
      <c r="AF748" s="209"/>
      <c r="AG748" s="209"/>
      <c r="AH748" s="209"/>
      <c r="AI748" s="209"/>
      <c r="AJ748" s="209"/>
      <c r="AK748" s="209"/>
      <c r="AL748" s="209"/>
      <c r="AM748" s="209"/>
      <c r="AN748" s="209"/>
    </row>
    <row r="749" spans="1:40" ht="12" customHeight="1" x14ac:dyDescent="0.25">
      <c r="A749" s="209"/>
      <c r="B749" s="209"/>
      <c r="C749" s="209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  <c r="AA749" s="209"/>
      <c r="AB749" s="209"/>
      <c r="AC749" s="209"/>
      <c r="AD749" s="209"/>
      <c r="AE749" s="209"/>
      <c r="AF749" s="209"/>
      <c r="AG749" s="209"/>
      <c r="AH749" s="209"/>
      <c r="AI749" s="209"/>
      <c r="AJ749" s="209"/>
      <c r="AK749" s="209"/>
      <c r="AL749" s="209"/>
      <c r="AM749" s="209"/>
      <c r="AN749" s="209"/>
    </row>
    <row r="750" spans="1:40" ht="12" customHeight="1" x14ac:dyDescent="0.25">
      <c r="A750" s="209"/>
      <c r="B750" s="209"/>
      <c r="C750" s="209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  <c r="AA750" s="209"/>
      <c r="AB750" s="209"/>
      <c r="AC750" s="209"/>
      <c r="AD750" s="209"/>
      <c r="AE750" s="209"/>
      <c r="AF750" s="209"/>
      <c r="AG750" s="209"/>
      <c r="AH750" s="209"/>
      <c r="AI750" s="209"/>
      <c r="AJ750" s="209"/>
      <c r="AK750" s="209"/>
      <c r="AL750" s="209"/>
      <c r="AM750" s="209"/>
      <c r="AN750" s="209"/>
    </row>
    <row r="751" spans="1:40" ht="12" customHeight="1" x14ac:dyDescent="0.25">
      <c r="A751" s="209"/>
      <c r="B751" s="209"/>
      <c r="C751" s="209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  <c r="AA751" s="209"/>
      <c r="AB751" s="209"/>
      <c r="AC751" s="209"/>
      <c r="AD751" s="209"/>
      <c r="AE751" s="209"/>
      <c r="AF751" s="209"/>
      <c r="AG751" s="209"/>
      <c r="AH751" s="209"/>
      <c r="AI751" s="209"/>
      <c r="AJ751" s="209"/>
      <c r="AK751" s="209"/>
      <c r="AL751" s="209"/>
      <c r="AM751" s="209"/>
      <c r="AN751" s="209"/>
    </row>
    <row r="752" spans="1:40" ht="12" customHeight="1" x14ac:dyDescent="0.25">
      <c r="A752" s="209"/>
      <c r="B752" s="209"/>
      <c r="C752" s="209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  <c r="AA752" s="209"/>
      <c r="AB752" s="209"/>
      <c r="AC752" s="209"/>
      <c r="AD752" s="209"/>
      <c r="AE752" s="209"/>
      <c r="AF752" s="209"/>
      <c r="AG752" s="209"/>
      <c r="AH752" s="209"/>
      <c r="AI752" s="209"/>
      <c r="AJ752" s="209"/>
      <c r="AK752" s="209"/>
      <c r="AL752" s="209"/>
      <c r="AM752" s="209"/>
      <c r="AN752" s="209"/>
    </row>
    <row r="753" spans="1:40" ht="12" customHeight="1" x14ac:dyDescent="0.25">
      <c r="A753" s="209"/>
      <c r="B753" s="209"/>
      <c r="C753" s="209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  <c r="AA753" s="209"/>
      <c r="AB753" s="209"/>
      <c r="AC753" s="209"/>
      <c r="AD753" s="209"/>
      <c r="AE753" s="209"/>
      <c r="AF753" s="209"/>
      <c r="AG753" s="209"/>
      <c r="AH753" s="209"/>
      <c r="AI753" s="209"/>
      <c r="AJ753" s="209"/>
      <c r="AK753" s="209"/>
      <c r="AL753" s="209"/>
      <c r="AM753" s="209"/>
      <c r="AN753" s="209"/>
    </row>
    <row r="754" spans="1:40" ht="12" customHeight="1" x14ac:dyDescent="0.25">
      <c r="A754" s="209"/>
      <c r="B754" s="209"/>
      <c r="C754" s="209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  <c r="AA754" s="209"/>
      <c r="AB754" s="209"/>
      <c r="AC754" s="209"/>
      <c r="AD754" s="209"/>
      <c r="AE754" s="209"/>
      <c r="AF754" s="209"/>
      <c r="AG754" s="209"/>
      <c r="AH754" s="209"/>
      <c r="AI754" s="209"/>
      <c r="AJ754" s="209"/>
      <c r="AK754" s="209"/>
      <c r="AL754" s="209"/>
      <c r="AM754" s="209"/>
      <c r="AN754" s="209"/>
    </row>
    <row r="755" spans="1:40" ht="12" customHeight="1" x14ac:dyDescent="0.25">
      <c r="A755" s="209"/>
      <c r="B755" s="209"/>
      <c r="C755" s="209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  <c r="AA755" s="209"/>
      <c r="AB755" s="209"/>
      <c r="AC755" s="209"/>
      <c r="AD755" s="209"/>
      <c r="AE755" s="209"/>
      <c r="AF755" s="209"/>
      <c r="AG755" s="209"/>
      <c r="AH755" s="209"/>
      <c r="AI755" s="209"/>
      <c r="AJ755" s="209"/>
      <c r="AK755" s="209"/>
      <c r="AL755" s="209"/>
      <c r="AM755" s="209"/>
      <c r="AN755" s="209"/>
    </row>
    <row r="756" spans="1:40" ht="12" customHeight="1" x14ac:dyDescent="0.25">
      <c r="A756" s="209"/>
      <c r="B756" s="209"/>
      <c r="C756" s="209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  <c r="AA756" s="209"/>
      <c r="AB756" s="209"/>
      <c r="AC756" s="209"/>
      <c r="AD756" s="209"/>
      <c r="AE756" s="209"/>
      <c r="AF756" s="209"/>
      <c r="AG756" s="209"/>
      <c r="AH756" s="209"/>
      <c r="AI756" s="209"/>
      <c r="AJ756" s="209"/>
      <c r="AK756" s="209"/>
      <c r="AL756" s="209"/>
      <c r="AM756" s="209"/>
      <c r="AN756" s="209"/>
    </row>
    <row r="757" spans="1:40" ht="12" customHeight="1" x14ac:dyDescent="0.25">
      <c r="A757" s="209"/>
      <c r="B757" s="209"/>
      <c r="C757" s="209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  <c r="AA757" s="209"/>
      <c r="AB757" s="209"/>
      <c r="AC757" s="209"/>
      <c r="AD757" s="209"/>
      <c r="AE757" s="209"/>
      <c r="AF757" s="209"/>
      <c r="AG757" s="209"/>
      <c r="AH757" s="209"/>
      <c r="AI757" s="209"/>
      <c r="AJ757" s="209"/>
      <c r="AK757" s="209"/>
      <c r="AL757" s="209"/>
      <c r="AM757" s="209"/>
      <c r="AN757" s="209"/>
    </row>
    <row r="758" spans="1:40" ht="12" customHeight="1" x14ac:dyDescent="0.25">
      <c r="A758" s="209"/>
      <c r="B758" s="209"/>
      <c r="C758" s="209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  <c r="AA758" s="209"/>
      <c r="AB758" s="209"/>
      <c r="AC758" s="209"/>
      <c r="AD758" s="209"/>
      <c r="AE758" s="209"/>
      <c r="AF758" s="209"/>
      <c r="AG758" s="209"/>
      <c r="AH758" s="209"/>
      <c r="AI758" s="209"/>
      <c r="AJ758" s="209"/>
      <c r="AK758" s="209"/>
      <c r="AL758" s="209"/>
      <c r="AM758" s="209"/>
      <c r="AN758" s="209"/>
    </row>
    <row r="759" spans="1:40" ht="12" customHeight="1" x14ac:dyDescent="0.25">
      <c r="A759" s="209"/>
      <c r="B759" s="209"/>
      <c r="C759" s="209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  <c r="AA759" s="209"/>
      <c r="AB759" s="209"/>
      <c r="AC759" s="209"/>
      <c r="AD759" s="209"/>
      <c r="AE759" s="209"/>
      <c r="AF759" s="209"/>
      <c r="AG759" s="209"/>
      <c r="AH759" s="209"/>
      <c r="AI759" s="209"/>
      <c r="AJ759" s="209"/>
      <c r="AK759" s="209"/>
      <c r="AL759" s="209"/>
      <c r="AM759" s="209"/>
      <c r="AN759" s="209"/>
    </row>
    <row r="760" spans="1:40" ht="12" customHeight="1" x14ac:dyDescent="0.25">
      <c r="A760" s="209"/>
      <c r="B760" s="209"/>
      <c r="C760" s="209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  <c r="AA760" s="209"/>
      <c r="AB760" s="209"/>
      <c r="AC760" s="209"/>
      <c r="AD760" s="209"/>
      <c r="AE760" s="209"/>
      <c r="AF760" s="209"/>
      <c r="AG760" s="209"/>
      <c r="AH760" s="209"/>
      <c r="AI760" s="209"/>
      <c r="AJ760" s="209"/>
      <c r="AK760" s="209"/>
      <c r="AL760" s="209"/>
      <c r="AM760" s="209"/>
      <c r="AN760" s="209"/>
    </row>
    <row r="761" spans="1:40" ht="12" customHeight="1" x14ac:dyDescent="0.25">
      <c r="A761" s="209"/>
      <c r="B761" s="209"/>
      <c r="C761" s="209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  <c r="AA761" s="209"/>
      <c r="AB761" s="209"/>
      <c r="AC761" s="209"/>
      <c r="AD761" s="209"/>
      <c r="AE761" s="209"/>
      <c r="AF761" s="209"/>
      <c r="AG761" s="209"/>
      <c r="AH761" s="209"/>
      <c r="AI761" s="209"/>
      <c r="AJ761" s="209"/>
      <c r="AK761" s="209"/>
      <c r="AL761" s="209"/>
      <c r="AM761" s="209"/>
      <c r="AN761" s="209"/>
    </row>
    <row r="762" spans="1:40" ht="12" customHeight="1" x14ac:dyDescent="0.25">
      <c r="A762" s="209"/>
      <c r="B762" s="209"/>
      <c r="C762" s="209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  <c r="AA762" s="209"/>
      <c r="AB762" s="209"/>
      <c r="AC762" s="209"/>
      <c r="AD762" s="209"/>
      <c r="AE762" s="209"/>
      <c r="AF762" s="209"/>
      <c r="AG762" s="209"/>
      <c r="AH762" s="209"/>
      <c r="AI762" s="209"/>
      <c r="AJ762" s="209"/>
      <c r="AK762" s="209"/>
      <c r="AL762" s="209"/>
      <c r="AM762" s="209"/>
      <c r="AN762" s="209"/>
    </row>
    <row r="763" spans="1:40" ht="12" customHeight="1" x14ac:dyDescent="0.25">
      <c r="A763" s="209"/>
      <c r="B763" s="209"/>
      <c r="C763" s="209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  <c r="AA763" s="209"/>
      <c r="AB763" s="209"/>
      <c r="AC763" s="209"/>
      <c r="AD763" s="209"/>
      <c r="AE763" s="209"/>
      <c r="AF763" s="209"/>
      <c r="AG763" s="209"/>
      <c r="AH763" s="209"/>
      <c r="AI763" s="209"/>
      <c r="AJ763" s="209"/>
      <c r="AK763" s="209"/>
      <c r="AL763" s="209"/>
      <c r="AM763" s="209"/>
      <c r="AN763" s="209"/>
    </row>
    <row r="764" spans="1:40" ht="12" customHeight="1" x14ac:dyDescent="0.25">
      <c r="A764" s="209"/>
      <c r="B764" s="209"/>
      <c r="C764" s="209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  <c r="AA764" s="209"/>
      <c r="AB764" s="209"/>
      <c r="AC764" s="209"/>
      <c r="AD764" s="209"/>
      <c r="AE764" s="209"/>
      <c r="AF764" s="209"/>
      <c r="AG764" s="209"/>
      <c r="AH764" s="209"/>
      <c r="AI764" s="209"/>
      <c r="AJ764" s="209"/>
      <c r="AK764" s="209"/>
      <c r="AL764" s="209"/>
      <c r="AM764" s="209"/>
      <c r="AN764" s="209"/>
    </row>
    <row r="765" spans="1:40" ht="12" customHeight="1" x14ac:dyDescent="0.25">
      <c r="A765" s="209"/>
      <c r="B765" s="209"/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  <c r="AE765" s="209"/>
      <c r="AF765" s="209"/>
      <c r="AG765" s="209"/>
      <c r="AH765" s="209"/>
      <c r="AI765" s="209"/>
      <c r="AJ765" s="209"/>
      <c r="AK765" s="209"/>
      <c r="AL765" s="209"/>
      <c r="AM765" s="209"/>
      <c r="AN765" s="209"/>
    </row>
    <row r="766" spans="1:40" ht="12" customHeight="1" x14ac:dyDescent="0.25">
      <c r="A766" s="209"/>
      <c r="B766" s="209"/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  <c r="AE766" s="209"/>
      <c r="AF766" s="209"/>
      <c r="AG766" s="209"/>
      <c r="AH766" s="209"/>
      <c r="AI766" s="209"/>
      <c r="AJ766" s="209"/>
      <c r="AK766" s="209"/>
      <c r="AL766" s="209"/>
      <c r="AM766" s="209"/>
      <c r="AN766" s="209"/>
    </row>
    <row r="767" spans="1:40" ht="12" customHeight="1" x14ac:dyDescent="0.25">
      <c r="A767" s="209"/>
      <c r="B767" s="209"/>
      <c r="C767" s="209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  <c r="AA767" s="209"/>
      <c r="AB767" s="209"/>
      <c r="AC767" s="209"/>
      <c r="AD767" s="209"/>
      <c r="AE767" s="209"/>
      <c r="AF767" s="209"/>
      <c r="AG767" s="209"/>
      <c r="AH767" s="209"/>
      <c r="AI767" s="209"/>
      <c r="AJ767" s="209"/>
      <c r="AK767" s="209"/>
      <c r="AL767" s="209"/>
      <c r="AM767" s="209"/>
      <c r="AN767" s="209"/>
    </row>
    <row r="768" spans="1:40" ht="12" customHeight="1" x14ac:dyDescent="0.25">
      <c r="A768" s="209"/>
      <c r="B768" s="209"/>
      <c r="C768" s="209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  <c r="AA768" s="209"/>
      <c r="AB768" s="209"/>
      <c r="AC768" s="209"/>
      <c r="AD768" s="209"/>
      <c r="AE768" s="209"/>
      <c r="AF768" s="209"/>
      <c r="AG768" s="209"/>
      <c r="AH768" s="209"/>
      <c r="AI768" s="209"/>
      <c r="AJ768" s="209"/>
      <c r="AK768" s="209"/>
      <c r="AL768" s="209"/>
      <c r="AM768" s="209"/>
      <c r="AN768" s="209"/>
    </row>
    <row r="769" spans="1:40" ht="12" customHeight="1" x14ac:dyDescent="0.25">
      <c r="A769" s="209"/>
      <c r="B769" s="209"/>
      <c r="C769" s="209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  <c r="AA769" s="209"/>
      <c r="AB769" s="209"/>
      <c r="AC769" s="209"/>
      <c r="AD769" s="209"/>
      <c r="AE769" s="209"/>
      <c r="AF769" s="209"/>
      <c r="AG769" s="209"/>
      <c r="AH769" s="209"/>
      <c r="AI769" s="209"/>
      <c r="AJ769" s="209"/>
      <c r="AK769" s="209"/>
      <c r="AL769" s="209"/>
      <c r="AM769" s="209"/>
      <c r="AN769" s="209"/>
    </row>
    <row r="770" spans="1:40" ht="12" customHeight="1" x14ac:dyDescent="0.25">
      <c r="A770" s="209"/>
      <c r="B770" s="209"/>
      <c r="C770" s="209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  <c r="AA770" s="209"/>
      <c r="AB770" s="209"/>
      <c r="AC770" s="209"/>
      <c r="AD770" s="209"/>
      <c r="AE770" s="209"/>
      <c r="AF770" s="209"/>
      <c r="AG770" s="209"/>
      <c r="AH770" s="209"/>
      <c r="AI770" s="209"/>
      <c r="AJ770" s="209"/>
      <c r="AK770" s="209"/>
      <c r="AL770" s="209"/>
      <c r="AM770" s="209"/>
      <c r="AN770" s="209"/>
    </row>
    <row r="771" spans="1:40" ht="12" customHeight="1" x14ac:dyDescent="0.25">
      <c r="A771" s="209"/>
      <c r="B771" s="209"/>
      <c r="C771" s="209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  <c r="AA771" s="209"/>
      <c r="AB771" s="209"/>
      <c r="AC771" s="209"/>
      <c r="AD771" s="209"/>
      <c r="AE771" s="209"/>
      <c r="AF771" s="209"/>
      <c r="AG771" s="209"/>
      <c r="AH771" s="209"/>
      <c r="AI771" s="209"/>
      <c r="AJ771" s="209"/>
      <c r="AK771" s="209"/>
      <c r="AL771" s="209"/>
      <c r="AM771" s="209"/>
      <c r="AN771" s="209"/>
    </row>
    <row r="772" spans="1:40" ht="12" customHeight="1" x14ac:dyDescent="0.25">
      <c r="A772" s="209"/>
      <c r="B772" s="209"/>
      <c r="C772" s="209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  <c r="AA772" s="209"/>
      <c r="AB772" s="209"/>
      <c r="AC772" s="209"/>
      <c r="AD772" s="209"/>
      <c r="AE772" s="209"/>
      <c r="AF772" s="209"/>
      <c r="AG772" s="209"/>
      <c r="AH772" s="209"/>
      <c r="AI772" s="209"/>
      <c r="AJ772" s="209"/>
      <c r="AK772" s="209"/>
      <c r="AL772" s="209"/>
      <c r="AM772" s="209"/>
      <c r="AN772" s="209"/>
    </row>
    <row r="773" spans="1:40" ht="12" customHeight="1" x14ac:dyDescent="0.25">
      <c r="A773" s="209"/>
      <c r="B773" s="209"/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209"/>
      <c r="AD773" s="209"/>
      <c r="AE773" s="209"/>
      <c r="AF773" s="209"/>
      <c r="AG773" s="209"/>
      <c r="AH773" s="209"/>
      <c r="AI773" s="209"/>
      <c r="AJ773" s="209"/>
      <c r="AK773" s="209"/>
      <c r="AL773" s="209"/>
      <c r="AM773" s="209"/>
      <c r="AN773" s="209"/>
    </row>
    <row r="774" spans="1:40" ht="12" customHeight="1" x14ac:dyDescent="0.25">
      <c r="A774" s="209"/>
      <c r="B774" s="209"/>
      <c r="C774" s="209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  <c r="AA774" s="209"/>
      <c r="AB774" s="209"/>
      <c r="AC774" s="209"/>
      <c r="AD774" s="209"/>
      <c r="AE774" s="209"/>
      <c r="AF774" s="209"/>
      <c r="AG774" s="209"/>
      <c r="AH774" s="209"/>
      <c r="AI774" s="209"/>
      <c r="AJ774" s="209"/>
      <c r="AK774" s="209"/>
      <c r="AL774" s="209"/>
      <c r="AM774" s="209"/>
      <c r="AN774" s="209"/>
    </row>
    <row r="775" spans="1:40" ht="12" customHeight="1" x14ac:dyDescent="0.25">
      <c r="A775" s="209"/>
      <c r="B775" s="209"/>
      <c r="C775" s="209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  <c r="AA775" s="209"/>
      <c r="AB775" s="209"/>
      <c r="AC775" s="209"/>
      <c r="AD775" s="209"/>
      <c r="AE775" s="209"/>
      <c r="AF775" s="209"/>
      <c r="AG775" s="209"/>
      <c r="AH775" s="209"/>
      <c r="AI775" s="209"/>
      <c r="AJ775" s="209"/>
      <c r="AK775" s="209"/>
      <c r="AL775" s="209"/>
      <c r="AM775" s="209"/>
      <c r="AN775" s="209"/>
    </row>
    <row r="776" spans="1:40" ht="12" customHeight="1" x14ac:dyDescent="0.25">
      <c r="A776" s="209"/>
      <c r="B776" s="209"/>
      <c r="C776" s="209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  <c r="AA776" s="209"/>
      <c r="AB776" s="209"/>
      <c r="AC776" s="209"/>
      <c r="AD776" s="209"/>
      <c r="AE776" s="209"/>
      <c r="AF776" s="209"/>
      <c r="AG776" s="209"/>
      <c r="AH776" s="209"/>
      <c r="AI776" s="209"/>
      <c r="AJ776" s="209"/>
      <c r="AK776" s="209"/>
      <c r="AL776" s="209"/>
      <c r="AM776" s="209"/>
      <c r="AN776" s="209"/>
    </row>
    <row r="777" spans="1:40" ht="12" customHeight="1" x14ac:dyDescent="0.25">
      <c r="A777" s="209"/>
      <c r="B777" s="209"/>
      <c r="C777" s="209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  <c r="AA777" s="209"/>
      <c r="AB777" s="209"/>
      <c r="AC777" s="209"/>
      <c r="AD777" s="209"/>
      <c r="AE777" s="209"/>
      <c r="AF777" s="209"/>
      <c r="AG777" s="209"/>
      <c r="AH777" s="209"/>
      <c r="AI777" s="209"/>
      <c r="AJ777" s="209"/>
      <c r="AK777" s="209"/>
      <c r="AL777" s="209"/>
      <c r="AM777" s="209"/>
      <c r="AN777" s="209"/>
    </row>
    <row r="778" spans="1:40" ht="12" customHeight="1" x14ac:dyDescent="0.25">
      <c r="A778" s="209"/>
      <c r="B778" s="209"/>
      <c r="C778" s="209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  <c r="AA778" s="209"/>
      <c r="AB778" s="209"/>
      <c r="AC778" s="209"/>
      <c r="AD778" s="209"/>
      <c r="AE778" s="209"/>
      <c r="AF778" s="209"/>
      <c r="AG778" s="209"/>
      <c r="AH778" s="209"/>
      <c r="AI778" s="209"/>
      <c r="AJ778" s="209"/>
      <c r="AK778" s="209"/>
      <c r="AL778" s="209"/>
      <c r="AM778" s="209"/>
      <c r="AN778" s="209"/>
    </row>
    <row r="779" spans="1:40" ht="12" customHeight="1" x14ac:dyDescent="0.25">
      <c r="A779" s="209"/>
      <c r="B779" s="209"/>
      <c r="C779" s="209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  <c r="AA779" s="209"/>
      <c r="AB779" s="209"/>
      <c r="AC779" s="209"/>
      <c r="AD779" s="209"/>
      <c r="AE779" s="209"/>
      <c r="AF779" s="209"/>
      <c r="AG779" s="209"/>
      <c r="AH779" s="209"/>
      <c r="AI779" s="209"/>
      <c r="AJ779" s="209"/>
      <c r="AK779" s="209"/>
      <c r="AL779" s="209"/>
      <c r="AM779" s="209"/>
      <c r="AN779" s="209"/>
    </row>
    <row r="780" spans="1:40" ht="12" customHeight="1" x14ac:dyDescent="0.25">
      <c r="A780" s="209"/>
      <c r="B780" s="209"/>
      <c r="C780" s="209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  <c r="AA780" s="209"/>
      <c r="AB780" s="209"/>
      <c r="AC780" s="209"/>
      <c r="AD780" s="209"/>
      <c r="AE780" s="209"/>
      <c r="AF780" s="209"/>
      <c r="AG780" s="209"/>
      <c r="AH780" s="209"/>
      <c r="AI780" s="209"/>
      <c r="AJ780" s="209"/>
      <c r="AK780" s="209"/>
      <c r="AL780" s="209"/>
      <c r="AM780" s="209"/>
      <c r="AN780" s="209"/>
    </row>
    <row r="781" spans="1:40" ht="12" customHeight="1" x14ac:dyDescent="0.25">
      <c r="A781" s="209"/>
      <c r="B781" s="209"/>
      <c r="C781" s="209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  <c r="AA781" s="209"/>
      <c r="AB781" s="209"/>
      <c r="AC781" s="209"/>
      <c r="AD781" s="209"/>
      <c r="AE781" s="209"/>
      <c r="AF781" s="209"/>
      <c r="AG781" s="209"/>
      <c r="AH781" s="209"/>
      <c r="AI781" s="209"/>
      <c r="AJ781" s="209"/>
      <c r="AK781" s="209"/>
      <c r="AL781" s="209"/>
      <c r="AM781" s="209"/>
      <c r="AN781" s="209"/>
    </row>
    <row r="782" spans="1:40" ht="12" customHeight="1" x14ac:dyDescent="0.25">
      <c r="A782" s="209"/>
      <c r="B782" s="209"/>
      <c r="C782" s="209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  <c r="AA782" s="209"/>
      <c r="AB782" s="209"/>
      <c r="AC782" s="209"/>
      <c r="AD782" s="209"/>
      <c r="AE782" s="209"/>
      <c r="AF782" s="209"/>
      <c r="AG782" s="209"/>
      <c r="AH782" s="209"/>
      <c r="AI782" s="209"/>
      <c r="AJ782" s="209"/>
      <c r="AK782" s="209"/>
      <c r="AL782" s="209"/>
      <c r="AM782" s="209"/>
      <c r="AN782" s="209"/>
    </row>
    <row r="783" spans="1:40" ht="12" customHeight="1" x14ac:dyDescent="0.25">
      <c r="A783" s="209"/>
      <c r="B783" s="209"/>
      <c r="C783" s="209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  <c r="AA783" s="209"/>
      <c r="AB783" s="209"/>
      <c r="AC783" s="209"/>
      <c r="AD783" s="209"/>
      <c r="AE783" s="209"/>
      <c r="AF783" s="209"/>
      <c r="AG783" s="209"/>
      <c r="AH783" s="209"/>
      <c r="AI783" s="209"/>
      <c r="AJ783" s="209"/>
      <c r="AK783" s="209"/>
      <c r="AL783" s="209"/>
      <c r="AM783" s="209"/>
      <c r="AN783" s="209"/>
    </row>
    <row r="784" spans="1:40" ht="12" customHeight="1" x14ac:dyDescent="0.25">
      <c r="A784" s="209"/>
      <c r="B784" s="209"/>
      <c r="C784" s="209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  <c r="AA784" s="209"/>
      <c r="AB784" s="209"/>
      <c r="AC784" s="209"/>
      <c r="AD784" s="209"/>
      <c r="AE784" s="209"/>
      <c r="AF784" s="209"/>
      <c r="AG784" s="209"/>
      <c r="AH784" s="209"/>
      <c r="AI784" s="209"/>
      <c r="AJ784" s="209"/>
      <c r="AK784" s="209"/>
      <c r="AL784" s="209"/>
      <c r="AM784" s="209"/>
      <c r="AN784" s="209"/>
    </row>
    <row r="785" spans="1:40" ht="12" customHeight="1" x14ac:dyDescent="0.25">
      <c r="A785" s="209"/>
      <c r="B785" s="209"/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  <c r="AH785" s="209"/>
      <c r="AI785" s="209"/>
      <c r="AJ785" s="209"/>
      <c r="AK785" s="209"/>
      <c r="AL785" s="209"/>
      <c r="AM785" s="209"/>
      <c r="AN785" s="209"/>
    </row>
    <row r="786" spans="1:40" ht="12" customHeight="1" x14ac:dyDescent="0.25">
      <c r="A786" s="209"/>
      <c r="B786" s="209"/>
      <c r="C786" s="209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  <c r="AA786" s="209"/>
      <c r="AB786" s="209"/>
      <c r="AC786" s="209"/>
      <c r="AD786" s="209"/>
      <c r="AE786" s="209"/>
      <c r="AF786" s="209"/>
      <c r="AG786" s="209"/>
      <c r="AH786" s="209"/>
      <c r="AI786" s="209"/>
      <c r="AJ786" s="209"/>
      <c r="AK786" s="209"/>
      <c r="AL786" s="209"/>
      <c r="AM786" s="209"/>
      <c r="AN786" s="209"/>
    </row>
    <row r="787" spans="1:40" ht="12" customHeight="1" x14ac:dyDescent="0.25">
      <c r="A787" s="209"/>
      <c r="B787" s="209"/>
      <c r="C787" s="209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  <c r="AA787" s="209"/>
      <c r="AB787" s="209"/>
      <c r="AC787" s="209"/>
      <c r="AD787" s="209"/>
      <c r="AE787" s="209"/>
      <c r="AF787" s="209"/>
      <c r="AG787" s="209"/>
      <c r="AH787" s="209"/>
      <c r="AI787" s="209"/>
      <c r="AJ787" s="209"/>
      <c r="AK787" s="209"/>
      <c r="AL787" s="209"/>
      <c r="AM787" s="209"/>
      <c r="AN787" s="209"/>
    </row>
    <row r="788" spans="1:40" ht="12" customHeight="1" x14ac:dyDescent="0.25">
      <c r="A788" s="209"/>
      <c r="B788" s="209"/>
      <c r="C788" s="209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  <c r="AA788" s="209"/>
      <c r="AB788" s="209"/>
      <c r="AC788" s="209"/>
      <c r="AD788" s="209"/>
      <c r="AE788" s="209"/>
      <c r="AF788" s="209"/>
      <c r="AG788" s="209"/>
      <c r="AH788" s="209"/>
      <c r="AI788" s="209"/>
      <c r="AJ788" s="209"/>
      <c r="AK788" s="209"/>
      <c r="AL788" s="209"/>
      <c r="AM788" s="209"/>
      <c r="AN788" s="209"/>
    </row>
    <row r="789" spans="1:40" ht="12" customHeight="1" x14ac:dyDescent="0.25">
      <c r="A789" s="209"/>
      <c r="B789" s="209"/>
      <c r="C789" s="209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  <c r="AA789" s="209"/>
      <c r="AB789" s="209"/>
      <c r="AC789" s="209"/>
      <c r="AD789" s="209"/>
      <c r="AE789" s="209"/>
      <c r="AF789" s="209"/>
      <c r="AG789" s="209"/>
      <c r="AH789" s="209"/>
      <c r="AI789" s="209"/>
      <c r="AJ789" s="209"/>
      <c r="AK789" s="209"/>
      <c r="AL789" s="209"/>
      <c r="AM789" s="209"/>
      <c r="AN789" s="209"/>
    </row>
    <row r="790" spans="1:40" ht="12" customHeight="1" x14ac:dyDescent="0.25">
      <c r="A790" s="209"/>
      <c r="B790" s="209"/>
      <c r="C790" s="209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  <c r="AA790" s="209"/>
      <c r="AB790" s="209"/>
      <c r="AC790" s="209"/>
      <c r="AD790" s="209"/>
      <c r="AE790" s="209"/>
      <c r="AF790" s="209"/>
      <c r="AG790" s="209"/>
      <c r="AH790" s="209"/>
      <c r="AI790" s="209"/>
      <c r="AJ790" s="209"/>
      <c r="AK790" s="209"/>
      <c r="AL790" s="209"/>
      <c r="AM790" s="209"/>
      <c r="AN790" s="209"/>
    </row>
    <row r="791" spans="1:40" ht="12" customHeight="1" x14ac:dyDescent="0.25">
      <c r="A791" s="209"/>
      <c r="B791" s="209"/>
      <c r="C791" s="209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  <c r="AA791" s="209"/>
      <c r="AB791" s="209"/>
      <c r="AC791" s="209"/>
      <c r="AD791" s="209"/>
      <c r="AE791" s="209"/>
      <c r="AF791" s="209"/>
      <c r="AG791" s="209"/>
      <c r="AH791" s="209"/>
      <c r="AI791" s="209"/>
      <c r="AJ791" s="209"/>
      <c r="AK791" s="209"/>
      <c r="AL791" s="209"/>
      <c r="AM791" s="209"/>
      <c r="AN791" s="209"/>
    </row>
    <row r="792" spans="1:40" ht="12" customHeight="1" x14ac:dyDescent="0.25">
      <c r="A792" s="209"/>
      <c r="B792" s="209"/>
      <c r="C792" s="209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  <c r="AA792" s="209"/>
      <c r="AB792" s="209"/>
      <c r="AC792" s="209"/>
      <c r="AD792" s="209"/>
      <c r="AE792" s="209"/>
      <c r="AF792" s="209"/>
      <c r="AG792" s="209"/>
      <c r="AH792" s="209"/>
      <c r="AI792" s="209"/>
      <c r="AJ792" s="209"/>
      <c r="AK792" s="209"/>
      <c r="AL792" s="209"/>
      <c r="AM792" s="209"/>
      <c r="AN792" s="209"/>
    </row>
    <row r="793" spans="1:40" ht="12" customHeight="1" x14ac:dyDescent="0.25">
      <c r="A793" s="209"/>
      <c r="B793" s="209"/>
      <c r="C793" s="209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  <c r="AA793" s="209"/>
      <c r="AB793" s="209"/>
      <c r="AC793" s="209"/>
      <c r="AD793" s="209"/>
      <c r="AE793" s="209"/>
      <c r="AF793" s="209"/>
      <c r="AG793" s="209"/>
      <c r="AH793" s="209"/>
      <c r="AI793" s="209"/>
      <c r="AJ793" s="209"/>
      <c r="AK793" s="209"/>
      <c r="AL793" s="209"/>
      <c r="AM793" s="209"/>
      <c r="AN793" s="209"/>
    </row>
    <row r="794" spans="1:40" ht="12" customHeight="1" x14ac:dyDescent="0.25">
      <c r="A794" s="209"/>
      <c r="B794" s="209"/>
      <c r="C794" s="209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  <c r="AA794" s="209"/>
      <c r="AB794" s="209"/>
      <c r="AC794" s="209"/>
      <c r="AD794" s="209"/>
      <c r="AE794" s="209"/>
      <c r="AF794" s="209"/>
      <c r="AG794" s="209"/>
      <c r="AH794" s="209"/>
      <c r="AI794" s="209"/>
      <c r="AJ794" s="209"/>
      <c r="AK794" s="209"/>
      <c r="AL794" s="209"/>
      <c r="AM794" s="209"/>
      <c r="AN794" s="209"/>
    </row>
    <row r="795" spans="1:40" ht="12" customHeight="1" x14ac:dyDescent="0.25">
      <c r="A795" s="209"/>
      <c r="B795" s="209"/>
      <c r="C795" s="209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  <c r="AA795" s="209"/>
      <c r="AB795" s="209"/>
      <c r="AC795" s="209"/>
      <c r="AD795" s="209"/>
      <c r="AE795" s="209"/>
      <c r="AF795" s="209"/>
      <c r="AG795" s="209"/>
      <c r="AH795" s="209"/>
      <c r="AI795" s="209"/>
      <c r="AJ795" s="209"/>
      <c r="AK795" s="209"/>
      <c r="AL795" s="209"/>
      <c r="AM795" s="209"/>
      <c r="AN795" s="209"/>
    </row>
    <row r="796" spans="1:40" ht="12" customHeight="1" x14ac:dyDescent="0.25">
      <c r="A796" s="209"/>
      <c r="B796" s="209"/>
      <c r="C796" s="209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  <c r="AA796" s="209"/>
      <c r="AB796" s="209"/>
      <c r="AC796" s="209"/>
      <c r="AD796" s="209"/>
      <c r="AE796" s="209"/>
      <c r="AF796" s="209"/>
      <c r="AG796" s="209"/>
      <c r="AH796" s="209"/>
      <c r="AI796" s="209"/>
      <c r="AJ796" s="209"/>
      <c r="AK796" s="209"/>
      <c r="AL796" s="209"/>
      <c r="AM796" s="209"/>
      <c r="AN796" s="209"/>
    </row>
    <row r="797" spans="1:40" ht="12" customHeight="1" x14ac:dyDescent="0.25">
      <c r="A797" s="209"/>
      <c r="B797" s="209"/>
      <c r="C797" s="209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  <c r="AA797" s="209"/>
      <c r="AB797" s="209"/>
      <c r="AC797" s="209"/>
      <c r="AD797" s="209"/>
      <c r="AE797" s="209"/>
      <c r="AF797" s="209"/>
      <c r="AG797" s="209"/>
      <c r="AH797" s="209"/>
      <c r="AI797" s="209"/>
      <c r="AJ797" s="209"/>
      <c r="AK797" s="209"/>
      <c r="AL797" s="209"/>
      <c r="AM797" s="209"/>
      <c r="AN797" s="209"/>
    </row>
    <row r="798" spans="1:40" ht="12" customHeight="1" x14ac:dyDescent="0.25">
      <c r="A798" s="209"/>
      <c r="B798" s="209"/>
      <c r="C798" s="209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  <c r="AA798" s="209"/>
      <c r="AB798" s="209"/>
      <c r="AC798" s="209"/>
      <c r="AD798" s="209"/>
      <c r="AE798" s="209"/>
      <c r="AF798" s="209"/>
      <c r="AG798" s="209"/>
      <c r="AH798" s="209"/>
      <c r="AI798" s="209"/>
      <c r="AJ798" s="209"/>
      <c r="AK798" s="209"/>
      <c r="AL798" s="209"/>
      <c r="AM798" s="209"/>
      <c r="AN798" s="209"/>
    </row>
    <row r="799" spans="1:40" ht="12" customHeight="1" x14ac:dyDescent="0.25">
      <c r="A799" s="209"/>
      <c r="B799" s="209"/>
      <c r="C799" s="209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  <c r="AA799" s="209"/>
      <c r="AB799" s="209"/>
      <c r="AC799" s="209"/>
      <c r="AD799" s="209"/>
      <c r="AE799" s="209"/>
      <c r="AF799" s="209"/>
      <c r="AG799" s="209"/>
      <c r="AH799" s="209"/>
      <c r="AI799" s="209"/>
      <c r="AJ799" s="209"/>
      <c r="AK799" s="209"/>
      <c r="AL799" s="209"/>
      <c r="AM799" s="209"/>
      <c r="AN799" s="209"/>
    </row>
    <row r="800" spans="1:40" ht="12" customHeight="1" x14ac:dyDescent="0.25">
      <c r="A800" s="209"/>
      <c r="B800" s="209"/>
      <c r="C800" s="209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  <c r="AA800" s="209"/>
      <c r="AB800" s="209"/>
      <c r="AC800" s="209"/>
      <c r="AD800" s="209"/>
      <c r="AE800" s="209"/>
      <c r="AF800" s="209"/>
      <c r="AG800" s="209"/>
      <c r="AH800" s="209"/>
      <c r="AI800" s="209"/>
      <c r="AJ800" s="209"/>
      <c r="AK800" s="209"/>
      <c r="AL800" s="209"/>
      <c r="AM800" s="209"/>
      <c r="AN800" s="209"/>
    </row>
    <row r="801" spans="1:40" ht="12" customHeight="1" x14ac:dyDescent="0.25">
      <c r="A801" s="209"/>
      <c r="B801" s="209"/>
      <c r="C801" s="209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  <c r="AA801" s="209"/>
      <c r="AB801" s="209"/>
      <c r="AC801" s="209"/>
      <c r="AD801" s="209"/>
      <c r="AE801" s="209"/>
      <c r="AF801" s="209"/>
      <c r="AG801" s="209"/>
      <c r="AH801" s="209"/>
      <c r="AI801" s="209"/>
      <c r="AJ801" s="209"/>
      <c r="AK801" s="209"/>
      <c r="AL801" s="209"/>
      <c r="AM801" s="209"/>
      <c r="AN801" s="209"/>
    </row>
    <row r="802" spans="1:40" ht="12" customHeight="1" x14ac:dyDescent="0.25">
      <c r="A802" s="209"/>
      <c r="B802" s="209"/>
      <c r="C802" s="209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  <c r="AA802" s="209"/>
      <c r="AB802" s="209"/>
      <c r="AC802" s="209"/>
      <c r="AD802" s="209"/>
      <c r="AE802" s="209"/>
      <c r="AF802" s="209"/>
      <c r="AG802" s="209"/>
      <c r="AH802" s="209"/>
      <c r="AI802" s="209"/>
      <c r="AJ802" s="209"/>
      <c r="AK802" s="209"/>
      <c r="AL802" s="209"/>
      <c r="AM802" s="209"/>
      <c r="AN802" s="209"/>
    </row>
    <row r="803" spans="1:40" ht="12" customHeight="1" x14ac:dyDescent="0.25">
      <c r="A803" s="209"/>
      <c r="B803" s="209"/>
      <c r="C803" s="209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  <c r="AA803" s="209"/>
      <c r="AB803" s="209"/>
      <c r="AC803" s="209"/>
      <c r="AD803" s="209"/>
      <c r="AE803" s="209"/>
      <c r="AF803" s="209"/>
      <c r="AG803" s="209"/>
      <c r="AH803" s="209"/>
      <c r="AI803" s="209"/>
      <c r="AJ803" s="209"/>
      <c r="AK803" s="209"/>
      <c r="AL803" s="209"/>
      <c r="AM803" s="209"/>
      <c r="AN803" s="209"/>
    </row>
    <row r="804" spans="1:40" ht="12" customHeight="1" x14ac:dyDescent="0.25">
      <c r="A804" s="209"/>
      <c r="B804" s="209"/>
      <c r="C804" s="209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  <c r="AA804" s="209"/>
      <c r="AB804" s="209"/>
      <c r="AC804" s="209"/>
      <c r="AD804" s="209"/>
      <c r="AE804" s="209"/>
      <c r="AF804" s="209"/>
      <c r="AG804" s="209"/>
      <c r="AH804" s="209"/>
      <c r="AI804" s="209"/>
      <c r="AJ804" s="209"/>
      <c r="AK804" s="209"/>
      <c r="AL804" s="209"/>
      <c r="AM804" s="209"/>
      <c r="AN804" s="209"/>
    </row>
    <row r="805" spans="1:40" ht="12" customHeight="1" x14ac:dyDescent="0.25">
      <c r="A805" s="209"/>
      <c r="B805" s="209"/>
      <c r="C805" s="209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  <c r="AA805" s="209"/>
      <c r="AB805" s="209"/>
      <c r="AC805" s="209"/>
      <c r="AD805" s="209"/>
      <c r="AE805" s="209"/>
      <c r="AF805" s="209"/>
      <c r="AG805" s="209"/>
      <c r="AH805" s="209"/>
      <c r="AI805" s="209"/>
      <c r="AJ805" s="209"/>
      <c r="AK805" s="209"/>
      <c r="AL805" s="209"/>
      <c r="AM805" s="209"/>
      <c r="AN805" s="209"/>
    </row>
    <row r="806" spans="1:40" ht="12" customHeight="1" x14ac:dyDescent="0.25">
      <c r="A806" s="209"/>
      <c r="B806" s="209"/>
      <c r="C806" s="209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  <c r="AA806" s="209"/>
      <c r="AB806" s="209"/>
      <c r="AC806" s="209"/>
      <c r="AD806" s="209"/>
      <c r="AE806" s="209"/>
      <c r="AF806" s="209"/>
      <c r="AG806" s="209"/>
      <c r="AH806" s="209"/>
      <c r="AI806" s="209"/>
      <c r="AJ806" s="209"/>
      <c r="AK806" s="209"/>
      <c r="AL806" s="209"/>
      <c r="AM806" s="209"/>
      <c r="AN806" s="209"/>
    </row>
    <row r="807" spans="1:40" ht="12" customHeight="1" x14ac:dyDescent="0.25">
      <c r="A807" s="209"/>
      <c r="B807" s="209"/>
      <c r="C807" s="209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  <c r="AA807" s="209"/>
      <c r="AB807" s="209"/>
      <c r="AC807" s="209"/>
      <c r="AD807" s="209"/>
      <c r="AE807" s="209"/>
      <c r="AF807" s="209"/>
      <c r="AG807" s="209"/>
      <c r="AH807" s="209"/>
      <c r="AI807" s="209"/>
      <c r="AJ807" s="209"/>
      <c r="AK807" s="209"/>
      <c r="AL807" s="209"/>
      <c r="AM807" s="209"/>
      <c r="AN807" s="209"/>
    </row>
    <row r="808" spans="1:40" ht="12" customHeight="1" x14ac:dyDescent="0.25">
      <c r="A808" s="209"/>
      <c r="B808" s="209"/>
      <c r="C808" s="209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  <c r="AA808" s="209"/>
      <c r="AB808" s="209"/>
      <c r="AC808" s="209"/>
      <c r="AD808" s="209"/>
      <c r="AE808" s="209"/>
      <c r="AF808" s="209"/>
      <c r="AG808" s="209"/>
      <c r="AH808" s="209"/>
      <c r="AI808" s="209"/>
      <c r="AJ808" s="209"/>
      <c r="AK808" s="209"/>
      <c r="AL808" s="209"/>
      <c r="AM808" s="209"/>
      <c r="AN808" s="209"/>
    </row>
    <row r="809" spans="1:40" ht="12" customHeight="1" x14ac:dyDescent="0.25">
      <c r="A809" s="209"/>
      <c r="B809" s="209"/>
      <c r="C809" s="209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  <c r="AA809" s="209"/>
      <c r="AB809" s="209"/>
      <c r="AC809" s="209"/>
      <c r="AD809" s="209"/>
      <c r="AE809" s="209"/>
      <c r="AF809" s="209"/>
      <c r="AG809" s="209"/>
      <c r="AH809" s="209"/>
      <c r="AI809" s="209"/>
      <c r="AJ809" s="209"/>
      <c r="AK809" s="209"/>
      <c r="AL809" s="209"/>
      <c r="AM809" s="209"/>
      <c r="AN809" s="209"/>
    </row>
    <row r="810" spans="1:40" ht="12" customHeight="1" x14ac:dyDescent="0.25">
      <c r="A810" s="209"/>
      <c r="B810" s="209"/>
      <c r="C810" s="209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  <c r="AA810" s="209"/>
      <c r="AB810" s="209"/>
      <c r="AC810" s="209"/>
      <c r="AD810" s="209"/>
      <c r="AE810" s="209"/>
      <c r="AF810" s="209"/>
      <c r="AG810" s="209"/>
      <c r="AH810" s="209"/>
      <c r="AI810" s="209"/>
      <c r="AJ810" s="209"/>
      <c r="AK810" s="209"/>
      <c r="AL810" s="209"/>
      <c r="AM810" s="209"/>
      <c r="AN810" s="209"/>
    </row>
    <row r="811" spans="1:40" ht="12" customHeight="1" x14ac:dyDescent="0.25">
      <c r="A811" s="209"/>
      <c r="B811" s="209"/>
      <c r="C811" s="209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  <c r="AA811" s="209"/>
      <c r="AB811" s="209"/>
      <c r="AC811" s="209"/>
      <c r="AD811" s="209"/>
      <c r="AE811" s="209"/>
      <c r="AF811" s="209"/>
      <c r="AG811" s="209"/>
      <c r="AH811" s="209"/>
      <c r="AI811" s="209"/>
      <c r="AJ811" s="209"/>
      <c r="AK811" s="209"/>
      <c r="AL811" s="209"/>
      <c r="AM811" s="209"/>
      <c r="AN811" s="209"/>
    </row>
    <row r="812" spans="1:40" ht="12" customHeight="1" x14ac:dyDescent="0.25">
      <c r="A812" s="209"/>
      <c r="B812" s="209"/>
      <c r="C812" s="209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  <c r="AA812" s="209"/>
      <c r="AB812" s="209"/>
      <c r="AC812" s="209"/>
      <c r="AD812" s="209"/>
      <c r="AE812" s="209"/>
      <c r="AF812" s="209"/>
      <c r="AG812" s="209"/>
      <c r="AH812" s="209"/>
      <c r="AI812" s="209"/>
      <c r="AJ812" s="209"/>
      <c r="AK812" s="209"/>
      <c r="AL812" s="209"/>
      <c r="AM812" s="209"/>
      <c r="AN812" s="209"/>
    </row>
    <row r="813" spans="1:40" ht="12" customHeight="1" x14ac:dyDescent="0.25">
      <c r="A813" s="209"/>
      <c r="B813" s="209"/>
      <c r="C813" s="209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  <c r="AA813" s="209"/>
      <c r="AB813" s="209"/>
      <c r="AC813" s="209"/>
      <c r="AD813" s="209"/>
      <c r="AE813" s="209"/>
      <c r="AF813" s="209"/>
      <c r="AG813" s="209"/>
      <c r="AH813" s="209"/>
      <c r="AI813" s="209"/>
      <c r="AJ813" s="209"/>
      <c r="AK813" s="209"/>
      <c r="AL813" s="209"/>
      <c r="AM813" s="209"/>
      <c r="AN813" s="209"/>
    </row>
    <row r="814" spans="1:40" ht="12" customHeight="1" x14ac:dyDescent="0.25">
      <c r="A814" s="209"/>
      <c r="B814" s="209"/>
      <c r="C814" s="209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  <c r="AA814" s="209"/>
      <c r="AB814" s="209"/>
      <c r="AC814" s="209"/>
      <c r="AD814" s="209"/>
      <c r="AE814" s="209"/>
      <c r="AF814" s="209"/>
      <c r="AG814" s="209"/>
      <c r="AH814" s="209"/>
      <c r="AI814" s="209"/>
      <c r="AJ814" s="209"/>
      <c r="AK814" s="209"/>
      <c r="AL814" s="209"/>
      <c r="AM814" s="209"/>
      <c r="AN814" s="209"/>
    </row>
    <row r="815" spans="1:40" ht="12" customHeight="1" x14ac:dyDescent="0.25">
      <c r="A815" s="209"/>
      <c r="B815" s="209"/>
      <c r="C815" s="209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  <c r="AA815" s="209"/>
      <c r="AB815" s="209"/>
      <c r="AC815" s="209"/>
      <c r="AD815" s="209"/>
      <c r="AE815" s="209"/>
      <c r="AF815" s="209"/>
      <c r="AG815" s="209"/>
      <c r="AH815" s="209"/>
      <c r="AI815" s="209"/>
      <c r="AJ815" s="209"/>
      <c r="AK815" s="209"/>
      <c r="AL815" s="209"/>
      <c r="AM815" s="209"/>
      <c r="AN815" s="209"/>
    </row>
    <row r="816" spans="1:40" ht="12" customHeight="1" x14ac:dyDescent="0.25">
      <c r="A816" s="209"/>
      <c r="B816" s="209"/>
      <c r="C816" s="209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  <c r="AA816" s="209"/>
      <c r="AB816" s="209"/>
      <c r="AC816" s="209"/>
      <c r="AD816" s="209"/>
      <c r="AE816" s="209"/>
      <c r="AF816" s="209"/>
      <c r="AG816" s="209"/>
      <c r="AH816" s="209"/>
      <c r="AI816" s="209"/>
      <c r="AJ816" s="209"/>
      <c r="AK816" s="209"/>
      <c r="AL816" s="209"/>
      <c r="AM816" s="209"/>
      <c r="AN816" s="209"/>
    </row>
    <row r="817" spans="1:40" ht="12" customHeight="1" x14ac:dyDescent="0.25">
      <c r="A817" s="209"/>
      <c r="B817" s="209"/>
      <c r="C817" s="209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  <c r="AA817" s="209"/>
      <c r="AB817" s="209"/>
      <c r="AC817" s="209"/>
      <c r="AD817" s="209"/>
      <c r="AE817" s="209"/>
      <c r="AF817" s="209"/>
      <c r="AG817" s="209"/>
      <c r="AH817" s="209"/>
      <c r="AI817" s="209"/>
      <c r="AJ817" s="209"/>
      <c r="AK817" s="209"/>
      <c r="AL817" s="209"/>
      <c r="AM817" s="209"/>
      <c r="AN817" s="209"/>
    </row>
    <row r="818" spans="1:40" ht="12" customHeight="1" x14ac:dyDescent="0.25">
      <c r="A818" s="209"/>
      <c r="B818" s="209"/>
      <c r="C818" s="209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  <c r="AA818" s="209"/>
      <c r="AB818" s="209"/>
      <c r="AC818" s="209"/>
      <c r="AD818" s="209"/>
      <c r="AE818" s="209"/>
      <c r="AF818" s="209"/>
      <c r="AG818" s="209"/>
      <c r="AH818" s="209"/>
      <c r="AI818" s="209"/>
      <c r="AJ818" s="209"/>
      <c r="AK818" s="209"/>
      <c r="AL818" s="209"/>
      <c r="AM818" s="209"/>
      <c r="AN818" s="209"/>
    </row>
    <row r="819" spans="1:40" ht="12" customHeight="1" x14ac:dyDescent="0.25">
      <c r="A819" s="209"/>
      <c r="B819" s="209"/>
      <c r="C819" s="209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  <c r="AA819" s="209"/>
      <c r="AB819" s="209"/>
      <c r="AC819" s="209"/>
      <c r="AD819" s="209"/>
      <c r="AE819" s="209"/>
      <c r="AF819" s="209"/>
      <c r="AG819" s="209"/>
      <c r="AH819" s="209"/>
      <c r="AI819" s="209"/>
      <c r="AJ819" s="209"/>
      <c r="AK819" s="209"/>
      <c r="AL819" s="209"/>
      <c r="AM819" s="209"/>
      <c r="AN819" s="209"/>
    </row>
    <row r="820" spans="1:40" ht="12" customHeight="1" x14ac:dyDescent="0.25">
      <c r="A820" s="209"/>
      <c r="B820" s="209"/>
      <c r="C820" s="209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  <c r="AA820" s="209"/>
      <c r="AB820" s="209"/>
      <c r="AC820" s="209"/>
      <c r="AD820" s="209"/>
      <c r="AE820" s="209"/>
      <c r="AF820" s="209"/>
      <c r="AG820" s="209"/>
      <c r="AH820" s="209"/>
      <c r="AI820" s="209"/>
      <c r="AJ820" s="209"/>
      <c r="AK820" s="209"/>
      <c r="AL820" s="209"/>
      <c r="AM820" s="209"/>
      <c r="AN820" s="209"/>
    </row>
    <row r="821" spans="1:40" ht="12" customHeight="1" x14ac:dyDescent="0.25">
      <c r="A821" s="209"/>
      <c r="B821" s="209"/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  <c r="AH821" s="209"/>
      <c r="AI821" s="209"/>
      <c r="AJ821" s="209"/>
      <c r="AK821" s="209"/>
      <c r="AL821" s="209"/>
      <c r="AM821" s="209"/>
      <c r="AN821" s="209"/>
    </row>
    <row r="822" spans="1:40" ht="12" customHeight="1" x14ac:dyDescent="0.25">
      <c r="A822" s="209"/>
      <c r="B822" s="209"/>
      <c r="C822" s="209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  <c r="AA822" s="209"/>
      <c r="AB822" s="209"/>
      <c r="AC822" s="209"/>
      <c r="AD822" s="209"/>
      <c r="AE822" s="209"/>
      <c r="AF822" s="209"/>
      <c r="AG822" s="209"/>
      <c r="AH822" s="209"/>
      <c r="AI822" s="209"/>
      <c r="AJ822" s="209"/>
      <c r="AK822" s="209"/>
      <c r="AL822" s="209"/>
      <c r="AM822" s="209"/>
      <c r="AN822" s="209"/>
    </row>
    <row r="823" spans="1:40" ht="12" customHeight="1" x14ac:dyDescent="0.25">
      <c r="A823" s="209"/>
      <c r="B823" s="209"/>
      <c r="C823" s="209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  <c r="AA823" s="209"/>
      <c r="AB823" s="209"/>
      <c r="AC823" s="209"/>
      <c r="AD823" s="209"/>
      <c r="AE823" s="209"/>
      <c r="AF823" s="209"/>
      <c r="AG823" s="209"/>
      <c r="AH823" s="209"/>
      <c r="AI823" s="209"/>
      <c r="AJ823" s="209"/>
      <c r="AK823" s="209"/>
      <c r="AL823" s="209"/>
      <c r="AM823" s="209"/>
      <c r="AN823" s="209"/>
    </row>
    <row r="824" spans="1:40" ht="12" customHeight="1" x14ac:dyDescent="0.25">
      <c r="A824" s="209"/>
      <c r="B824" s="209"/>
      <c r="C824" s="209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  <c r="AA824" s="209"/>
      <c r="AB824" s="209"/>
      <c r="AC824" s="209"/>
      <c r="AD824" s="209"/>
      <c r="AE824" s="209"/>
      <c r="AF824" s="209"/>
      <c r="AG824" s="209"/>
      <c r="AH824" s="209"/>
      <c r="AI824" s="209"/>
      <c r="AJ824" s="209"/>
      <c r="AK824" s="209"/>
      <c r="AL824" s="209"/>
      <c r="AM824" s="209"/>
      <c r="AN824" s="209"/>
    </row>
    <row r="825" spans="1:40" ht="12" customHeight="1" x14ac:dyDescent="0.25">
      <c r="A825" s="209"/>
      <c r="B825" s="209"/>
      <c r="C825" s="209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  <c r="AA825" s="209"/>
      <c r="AB825" s="209"/>
      <c r="AC825" s="209"/>
      <c r="AD825" s="209"/>
      <c r="AE825" s="209"/>
      <c r="AF825" s="209"/>
      <c r="AG825" s="209"/>
      <c r="AH825" s="209"/>
      <c r="AI825" s="209"/>
      <c r="AJ825" s="209"/>
      <c r="AK825" s="209"/>
      <c r="AL825" s="209"/>
      <c r="AM825" s="209"/>
      <c r="AN825" s="209"/>
    </row>
    <row r="826" spans="1:40" ht="12" customHeight="1" x14ac:dyDescent="0.25">
      <c r="A826" s="209"/>
      <c r="B826" s="209"/>
      <c r="C826" s="209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  <c r="AA826" s="209"/>
      <c r="AB826" s="209"/>
      <c r="AC826" s="209"/>
      <c r="AD826" s="209"/>
      <c r="AE826" s="209"/>
      <c r="AF826" s="209"/>
      <c r="AG826" s="209"/>
      <c r="AH826" s="209"/>
      <c r="AI826" s="209"/>
      <c r="AJ826" s="209"/>
      <c r="AK826" s="209"/>
      <c r="AL826" s="209"/>
      <c r="AM826" s="209"/>
      <c r="AN826" s="209"/>
    </row>
    <row r="827" spans="1:40" ht="12" customHeight="1" x14ac:dyDescent="0.25">
      <c r="A827" s="209"/>
      <c r="B827" s="209"/>
      <c r="C827" s="209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  <c r="AA827" s="209"/>
      <c r="AB827" s="209"/>
      <c r="AC827" s="209"/>
      <c r="AD827" s="209"/>
      <c r="AE827" s="209"/>
      <c r="AF827" s="209"/>
      <c r="AG827" s="209"/>
      <c r="AH827" s="209"/>
      <c r="AI827" s="209"/>
      <c r="AJ827" s="209"/>
      <c r="AK827" s="209"/>
      <c r="AL827" s="209"/>
      <c r="AM827" s="209"/>
      <c r="AN827" s="209"/>
    </row>
    <row r="828" spans="1:40" ht="12" customHeight="1" x14ac:dyDescent="0.25">
      <c r="A828" s="209"/>
      <c r="B828" s="209"/>
      <c r="C828" s="209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  <c r="AA828" s="209"/>
      <c r="AB828" s="209"/>
      <c r="AC828" s="209"/>
      <c r="AD828" s="209"/>
      <c r="AE828" s="209"/>
      <c r="AF828" s="209"/>
      <c r="AG828" s="209"/>
      <c r="AH828" s="209"/>
      <c r="AI828" s="209"/>
      <c r="AJ828" s="209"/>
      <c r="AK828" s="209"/>
      <c r="AL828" s="209"/>
      <c r="AM828" s="209"/>
      <c r="AN828" s="209"/>
    </row>
    <row r="829" spans="1:40" ht="12" customHeight="1" x14ac:dyDescent="0.25">
      <c r="A829" s="209"/>
      <c r="B829" s="209"/>
      <c r="C829" s="209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  <c r="AA829" s="209"/>
      <c r="AB829" s="209"/>
      <c r="AC829" s="209"/>
      <c r="AD829" s="209"/>
      <c r="AE829" s="209"/>
      <c r="AF829" s="209"/>
      <c r="AG829" s="209"/>
      <c r="AH829" s="209"/>
      <c r="AI829" s="209"/>
      <c r="AJ829" s="209"/>
      <c r="AK829" s="209"/>
      <c r="AL829" s="209"/>
      <c r="AM829" s="209"/>
      <c r="AN829" s="209"/>
    </row>
    <row r="830" spans="1:40" ht="12" customHeight="1" x14ac:dyDescent="0.25">
      <c r="A830" s="209"/>
      <c r="B830" s="209"/>
      <c r="C830" s="209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  <c r="AA830" s="209"/>
      <c r="AB830" s="209"/>
      <c r="AC830" s="209"/>
      <c r="AD830" s="209"/>
      <c r="AE830" s="209"/>
      <c r="AF830" s="209"/>
      <c r="AG830" s="209"/>
      <c r="AH830" s="209"/>
      <c r="AI830" s="209"/>
      <c r="AJ830" s="209"/>
      <c r="AK830" s="209"/>
      <c r="AL830" s="209"/>
      <c r="AM830" s="209"/>
      <c r="AN830" s="209"/>
    </row>
    <row r="831" spans="1:40" ht="12" customHeight="1" x14ac:dyDescent="0.25">
      <c r="A831" s="209"/>
      <c r="B831" s="209"/>
      <c r="C831" s="209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  <c r="AA831" s="209"/>
      <c r="AB831" s="209"/>
      <c r="AC831" s="209"/>
      <c r="AD831" s="209"/>
      <c r="AE831" s="209"/>
      <c r="AF831" s="209"/>
      <c r="AG831" s="209"/>
      <c r="AH831" s="209"/>
      <c r="AI831" s="209"/>
      <c r="AJ831" s="209"/>
      <c r="AK831" s="209"/>
      <c r="AL831" s="209"/>
      <c r="AM831" s="209"/>
      <c r="AN831" s="209"/>
    </row>
    <row r="832" spans="1:40" ht="12" customHeight="1" x14ac:dyDescent="0.25">
      <c r="A832" s="209"/>
      <c r="B832" s="209"/>
      <c r="C832" s="209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  <c r="AA832" s="209"/>
      <c r="AB832" s="209"/>
      <c r="AC832" s="209"/>
      <c r="AD832" s="209"/>
      <c r="AE832" s="209"/>
      <c r="AF832" s="209"/>
      <c r="AG832" s="209"/>
      <c r="AH832" s="209"/>
      <c r="AI832" s="209"/>
      <c r="AJ832" s="209"/>
      <c r="AK832" s="209"/>
      <c r="AL832" s="209"/>
      <c r="AM832" s="209"/>
      <c r="AN832" s="209"/>
    </row>
    <row r="833" spans="1:40" ht="12" customHeight="1" x14ac:dyDescent="0.25">
      <c r="A833" s="209"/>
      <c r="B833" s="209"/>
      <c r="C833" s="209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  <c r="AA833" s="209"/>
      <c r="AB833" s="209"/>
      <c r="AC833" s="209"/>
      <c r="AD833" s="209"/>
      <c r="AE833" s="209"/>
      <c r="AF833" s="209"/>
      <c r="AG833" s="209"/>
      <c r="AH833" s="209"/>
      <c r="AI833" s="209"/>
      <c r="AJ833" s="209"/>
      <c r="AK833" s="209"/>
      <c r="AL833" s="209"/>
      <c r="AM833" s="209"/>
      <c r="AN833" s="209"/>
    </row>
    <row r="834" spans="1:40" ht="12" customHeight="1" x14ac:dyDescent="0.25">
      <c r="A834" s="209"/>
      <c r="B834" s="209"/>
      <c r="C834" s="209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  <c r="AA834" s="209"/>
      <c r="AB834" s="209"/>
      <c r="AC834" s="209"/>
      <c r="AD834" s="209"/>
      <c r="AE834" s="209"/>
      <c r="AF834" s="209"/>
      <c r="AG834" s="209"/>
      <c r="AH834" s="209"/>
      <c r="AI834" s="209"/>
      <c r="AJ834" s="209"/>
      <c r="AK834" s="209"/>
      <c r="AL834" s="209"/>
      <c r="AM834" s="209"/>
      <c r="AN834" s="209"/>
    </row>
    <row r="835" spans="1:40" ht="12" customHeight="1" x14ac:dyDescent="0.25">
      <c r="A835" s="209"/>
      <c r="B835" s="209"/>
      <c r="C835" s="209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  <c r="AA835" s="209"/>
      <c r="AB835" s="209"/>
      <c r="AC835" s="209"/>
      <c r="AD835" s="209"/>
      <c r="AE835" s="209"/>
      <c r="AF835" s="209"/>
      <c r="AG835" s="209"/>
      <c r="AH835" s="209"/>
      <c r="AI835" s="209"/>
      <c r="AJ835" s="209"/>
      <c r="AK835" s="209"/>
      <c r="AL835" s="209"/>
      <c r="AM835" s="209"/>
      <c r="AN835" s="209"/>
    </row>
    <row r="836" spans="1:40" ht="12" customHeight="1" x14ac:dyDescent="0.25">
      <c r="A836" s="209"/>
      <c r="B836" s="209"/>
      <c r="C836" s="209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  <c r="AA836" s="209"/>
      <c r="AB836" s="209"/>
      <c r="AC836" s="209"/>
      <c r="AD836" s="209"/>
      <c r="AE836" s="209"/>
      <c r="AF836" s="209"/>
      <c r="AG836" s="209"/>
      <c r="AH836" s="209"/>
      <c r="AI836" s="209"/>
      <c r="AJ836" s="209"/>
      <c r="AK836" s="209"/>
      <c r="AL836" s="209"/>
      <c r="AM836" s="209"/>
      <c r="AN836" s="209"/>
    </row>
    <row r="837" spans="1:40" ht="12" customHeight="1" x14ac:dyDescent="0.25">
      <c r="A837" s="209"/>
      <c r="B837" s="209"/>
      <c r="C837" s="209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  <c r="AA837" s="209"/>
      <c r="AB837" s="209"/>
      <c r="AC837" s="209"/>
      <c r="AD837" s="209"/>
      <c r="AE837" s="209"/>
      <c r="AF837" s="209"/>
      <c r="AG837" s="209"/>
      <c r="AH837" s="209"/>
      <c r="AI837" s="209"/>
      <c r="AJ837" s="209"/>
      <c r="AK837" s="209"/>
      <c r="AL837" s="209"/>
      <c r="AM837" s="209"/>
      <c r="AN837" s="209"/>
    </row>
    <row r="838" spans="1:40" ht="12" customHeight="1" x14ac:dyDescent="0.25">
      <c r="A838" s="209"/>
      <c r="B838" s="209"/>
      <c r="C838" s="209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  <c r="AA838" s="209"/>
      <c r="AB838" s="209"/>
      <c r="AC838" s="209"/>
      <c r="AD838" s="209"/>
      <c r="AE838" s="209"/>
      <c r="AF838" s="209"/>
      <c r="AG838" s="209"/>
      <c r="AH838" s="209"/>
      <c r="AI838" s="209"/>
      <c r="AJ838" s="209"/>
      <c r="AK838" s="209"/>
      <c r="AL838" s="209"/>
      <c r="AM838" s="209"/>
      <c r="AN838" s="209"/>
    </row>
    <row r="839" spans="1:40" ht="12" customHeight="1" x14ac:dyDescent="0.25">
      <c r="A839" s="209"/>
      <c r="B839" s="209"/>
      <c r="C839" s="209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  <c r="AA839" s="209"/>
      <c r="AB839" s="209"/>
      <c r="AC839" s="209"/>
      <c r="AD839" s="209"/>
      <c r="AE839" s="209"/>
      <c r="AF839" s="209"/>
      <c r="AG839" s="209"/>
      <c r="AH839" s="209"/>
      <c r="AI839" s="209"/>
      <c r="AJ839" s="209"/>
      <c r="AK839" s="209"/>
      <c r="AL839" s="209"/>
      <c r="AM839" s="209"/>
      <c r="AN839" s="209"/>
    </row>
    <row r="840" spans="1:40" ht="12" customHeight="1" x14ac:dyDescent="0.25">
      <c r="A840" s="209"/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  <c r="AB840" s="209"/>
      <c r="AC840" s="209"/>
      <c r="AD840" s="209"/>
      <c r="AE840" s="209"/>
      <c r="AF840" s="209"/>
      <c r="AG840" s="209"/>
      <c r="AH840" s="209"/>
      <c r="AI840" s="209"/>
      <c r="AJ840" s="209"/>
      <c r="AK840" s="209"/>
      <c r="AL840" s="209"/>
      <c r="AM840" s="209"/>
      <c r="AN840" s="209"/>
    </row>
    <row r="841" spans="1:40" ht="12" customHeight="1" x14ac:dyDescent="0.25">
      <c r="A841" s="209"/>
      <c r="B841" s="209"/>
      <c r="C841" s="209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  <c r="AA841" s="209"/>
      <c r="AB841" s="209"/>
      <c r="AC841" s="209"/>
      <c r="AD841" s="209"/>
      <c r="AE841" s="209"/>
      <c r="AF841" s="209"/>
      <c r="AG841" s="209"/>
      <c r="AH841" s="209"/>
      <c r="AI841" s="209"/>
      <c r="AJ841" s="209"/>
      <c r="AK841" s="209"/>
      <c r="AL841" s="209"/>
      <c r="AM841" s="209"/>
      <c r="AN841" s="209"/>
    </row>
    <row r="842" spans="1:40" ht="12" customHeight="1" x14ac:dyDescent="0.25">
      <c r="A842" s="209"/>
      <c r="B842" s="209"/>
      <c r="C842" s="209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  <c r="AA842" s="209"/>
      <c r="AB842" s="209"/>
      <c r="AC842" s="209"/>
      <c r="AD842" s="209"/>
      <c r="AE842" s="209"/>
      <c r="AF842" s="209"/>
      <c r="AG842" s="209"/>
      <c r="AH842" s="209"/>
      <c r="AI842" s="209"/>
      <c r="AJ842" s="209"/>
      <c r="AK842" s="209"/>
      <c r="AL842" s="209"/>
      <c r="AM842" s="209"/>
      <c r="AN842" s="209"/>
    </row>
    <row r="843" spans="1:40" ht="12" customHeight="1" x14ac:dyDescent="0.25">
      <c r="A843" s="209"/>
      <c r="B843" s="209"/>
      <c r="C843" s="209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  <c r="AA843" s="209"/>
      <c r="AB843" s="209"/>
      <c r="AC843" s="209"/>
      <c r="AD843" s="209"/>
      <c r="AE843" s="209"/>
      <c r="AF843" s="209"/>
      <c r="AG843" s="209"/>
      <c r="AH843" s="209"/>
      <c r="AI843" s="209"/>
      <c r="AJ843" s="209"/>
      <c r="AK843" s="209"/>
      <c r="AL843" s="209"/>
      <c r="AM843" s="209"/>
      <c r="AN843" s="209"/>
    </row>
    <row r="844" spans="1:40" ht="12" customHeight="1" x14ac:dyDescent="0.25">
      <c r="A844" s="209"/>
      <c r="B844" s="209"/>
      <c r="C844" s="209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  <c r="AA844" s="209"/>
      <c r="AB844" s="209"/>
      <c r="AC844" s="209"/>
      <c r="AD844" s="209"/>
      <c r="AE844" s="209"/>
      <c r="AF844" s="209"/>
      <c r="AG844" s="209"/>
      <c r="AH844" s="209"/>
      <c r="AI844" s="209"/>
      <c r="AJ844" s="209"/>
      <c r="AK844" s="209"/>
      <c r="AL844" s="209"/>
      <c r="AM844" s="209"/>
      <c r="AN844" s="209"/>
    </row>
    <row r="845" spans="1:40" ht="12" customHeight="1" x14ac:dyDescent="0.25">
      <c r="A845" s="209"/>
      <c r="B845" s="209"/>
      <c r="C845" s="209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  <c r="AA845" s="209"/>
      <c r="AB845" s="209"/>
      <c r="AC845" s="209"/>
      <c r="AD845" s="209"/>
      <c r="AE845" s="209"/>
      <c r="AF845" s="209"/>
      <c r="AG845" s="209"/>
      <c r="AH845" s="209"/>
      <c r="AI845" s="209"/>
      <c r="AJ845" s="209"/>
      <c r="AK845" s="209"/>
      <c r="AL845" s="209"/>
      <c r="AM845" s="209"/>
      <c r="AN845" s="209"/>
    </row>
    <row r="846" spans="1:40" ht="12" customHeight="1" x14ac:dyDescent="0.25">
      <c r="A846" s="209"/>
      <c r="B846" s="209"/>
      <c r="C846" s="209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  <c r="AA846" s="209"/>
      <c r="AB846" s="209"/>
      <c r="AC846" s="209"/>
      <c r="AD846" s="209"/>
      <c r="AE846" s="209"/>
      <c r="AF846" s="209"/>
      <c r="AG846" s="209"/>
      <c r="AH846" s="209"/>
      <c r="AI846" s="209"/>
      <c r="AJ846" s="209"/>
      <c r="AK846" s="209"/>
      <c r="AL846" s="209"/>
      <c r="AM846" s="209"/>
      <c r="AN846" s="209"/>
    </row>
    <row r="847" spans="1:40" ht="12" customHeight="1" x14ac:dyDescent="0.25">
      <c r="A847" s="209"/>
      <c r="B847" s="209"/>
      <c r="C847" s="209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  <c r="AA847" s="209"/>
      <c r="AB847" s="209"/>
      <c r="AC847" s="209"/>
      <c r="AD847" s="209"/>
      <c r="AE847" s="209"/>
      <c r="AF847" s="209"/>
      <c r="AG847" s="209"/>
      <c r="AH847" s="209"/>
      <c r="AI847" s="209"/>
      <c r="AJ847" s="209"/>
      <c r="AK847" s="209"/>
      <c r="AL847" s="209"/>
      <c r="AM847" s="209"/>
      <c r="AN847" s="209"/>
    </row>
    <row r="848" spans="1:40" ht="12" customHeight="1" x14ac:dyDescent="0.25">
      <c r="A848" s="209"/>
      <c r="B848" s="209"/>
      <c r="C848" s="209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  <c r="AA848" s="209"/>
      <c r="AB848" s="209"/>
      <c r="AC848" s="209"/>
      <c r="AD848" s="209"/>
      <c r="AE848" s="209"/>
      <c r="AF848" s="209"/>
      <c r="AG848" s="209"/>
      <c r="AH848" s="209"/>
      <c r="AI848" s="209"/>
      <c r="AJ848" s="209"/>
      <c r="AK848" s="209"/>
      <c r="AL848" s="209"/>
      <c r="AM848" s="209"/>
      <c r="AN848" s="209"/>
    </row>
    <row r="849" spans="1:40" ht="12" customHeight="1" x14ac:dyDescent="0.25">
      <c r="A849" s="209"/>
      <c r="B849" s="209"/>
      <c r="C849" s="209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  <c r="AA849" s="209"/>
      <c r="AB849" s="209"/>
      <c r="AC849" s="209"/>
      <c r="AD849" s="209"/>
      <c r="AE849" s="209"/>
      <c r="AF849" s="209"/>
      <c r="AG849" s="209"/>
      <c r="AH849" s="209"/>
      <c r="AI849" s="209"/>
      <c r="AJ849" s="209"/>
      <c r="AK849" s="209"/>
      <c r="AL849" s="209"/>
      <c r="AM849" s="209"/>
      <c r="AN849" s="209"/>
    </row>
    <row r="850" spans="1:40" ht="12" customHeight="1" x14ac:dyDescent="0.25">
      <c r="A850" s="209"/>
      <c r="B850" s="209"/>
      <c r="C850" s="209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  <c r="AA850" s="209"/>
      <c r="AB850" s="209"/>
      <c r="AC850" s="209"/>
      <c r="AD850" s="209"/>
      <c r="AE850" s="209"/>
      <c r="AF850" s="209"/>
      <c r="AG850" s="209"/>
      <c r="AH850" s="209"/>
      <c r="AI850" s="209"/>
      <c r="AJ850" s="209"/>
      <c r="AK850" s="209"/>
      <c r="AL850" s="209"/>
      <c r="AM850" s="209"/>
      <c r="AN850" s="209"/>
    </row>
    <row r="851" spans="1:40" ht="12" customHeight="1" x14ac:dyDescent="0.25">
      <c r="A851" s="209"/>
      <c r="B851" s="209"/>
      <c r="C851" s="209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  <c r="AA851" s="209"/>
      <c r="AB851" s="209"/>
      <c r="AC851" s="209"/>
      <c r="AD851" s="209"/>
      <c r="AE851" s="209"/>
      <c r="AF851" s="209"/>
      <c r="AG851" s="209"/>
      <c r="AH851" s="209"/>
      <c r="AI851" s="209"/>
      <c r="AJ851" s="209"/>
      <c r="AK851" s="209"/>
      <c r="AL851" s="209"/>
      <c r="AM851" s="209"/>
      <c r="AN851" s="209"/>
    </row>
    <row r="852" spans="1:40" ht="12" customHeight="1" x14ac:dyDescent="0.25">
      <c r="A852" s="209"/>
      <c r="B852" s="209"/>
      <c r="C852" s="209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  <c r="AA852" s="209"/>
      <c r="AB852" s="209"/>
      <c r="AC852" s="209"/>
      <c r="AD852" s="209"/>
      <c r="AE852" s="209"/>
      <c r="AF852" s="209"/>
      <c r="AG852" s="209"/>
      <c r="AH852" s="209"/>
      <c r="AI852" s="209"/>
      <c r="AJ852" s="209"/>
      <c r="AK852" s="209"/>
      <c r="AL852" s="209"/>
      <c r="AM852" s="209"/>
      <c r="AN852" s="209"/>
    </row>
    <row r="853" spans="1:40" ht="12" customHeight="1" x14ac:dyDescent="0.25">
      <c r="A853" s="209"/>
      <c r="B853" s="209"/>
      <c r="C853" s="209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  <c r="AA853" s="209"/>
      <c r="AB853" s="209"/>
      <c r="AC853" s="209"/>
      <c r="AD853" s="209"/>
      <c r="AE853" s="209"/>
      <c r="AF853" s="209"/>
      <c r="AG853" s="209"/>
      <c r="AH853" s="209"/>
      <c r="AI853" s="209"/>
      <c r="AJ853" s="209"/>
      <c r="AK853" s="209"/>
      <c r="AL853" s="209"/>
      <c r="AM853" s="209"/>
      <c r="AN853" s="209"/>
    </row>
    <row r="854" spans="1:40" ht="12" customHeight="1" x14ac:dyDescent="0.25">
      <c r="A854" s="209"/>
      <c r="B854" s="209"/>
      <c r="C854" s="209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  <c r="AA854" s="209"/>
      <c r="AB854" s="209"/>
      <c r="AC854" s="209"/>
      <c r="AD854" s="209"/>
      <c r="AE854" s="209"/>
      <c r="AF854" s="209"/>
      <c r="AG854" s="209"/>
      <c r="AH854" s="209"/>
      <c r="AI854" s="209"/>
      <c r="AJ854" s="209"/>
      <c r="AK854" s="209"/>
      <c r="AL854" s="209"/>
      <c r="AM854" s="209"/>
      <c r="AN854" s="209"/>
    </row>
    <row r="855" spans="1:40" ht="12" customHeight="1" x14ac:dyDescent="0.25">
      <c r="A855" s="209"/>
      <c r="B855" s="209"/>
      <c r="C855" s="209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  <c r="AA855" s="209"/>
      <c r="AB855" s="209"/>
      <c r="AC855" s="209"/>
      <c r="AD855" s="209"/>
      <c r="AE855" s="209"/>
      <c r="AF855" s="209"/>
      <c r="AG855" s="209"/>
      <c r="AH855" s="209"/>
      <c r="AI855" s="209"/>
      <c r="AJ855" s="209"/>
      <c r="AK855" s="209"/>
      <c r="AL855" s="209"/>
      <c r="AM855" s="209"/>
      <c r="AN855" s="209"/>
    </row>
    <row r="856" spans="1:40" ht="12" customHeight="1" x14ac:dyDescent="0.25">
      <c r="A856" s="209"/>
      <c r="B856" s="209"/>
      <c r="C856" s="209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  <c r="AA856" s="209"/>
      <c r="AB856" s="209"/>
      <c r="AC856" s="209"/>
      <c r="AD856" s="209"/>
      <c r="AE856" s="209"/>
      <c r="AF856" s="209"/>
      <c r="AG856" s="209"/>
      <c r="AH856" s="209"/>
      <c r="AI856" s="209"/>
      <c r="AJ856" s="209"/>
      <c r="AK856" s="209"/>
      <c r="AL856" s="209"/>
      <c r="AM856" s="209"/>
      <c r="AN856" s="209"/>
    </row>
    <row r="857" spans="1:40" ht="12" customHeight="1" x14ac:dyDescent="0.25">
      <c r="A857" s="209"/>
      <c r="B857" s="209"/>
      <c r="C857" s="209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  <c r="AA857" s="209"/>
      <c r="AB857" s="209"/>
      <c r="AC857" s="209"/>
      <c r="AD857" s="209"/>
      <c r="AE857" s="209"/>
      <c r="AF857" s="209"/>
      <c r="AG857" s="209"/>
      <c r="AH857" s="209"/>
      <c r="AI857" s="209"/>
      <c r="AJ857" s="209"/>
      <c r="AK857" s="209"/>
      <c r="AL857" s="209"/>
      <c r="AM857" s="209"/>
      <c r="AN857" s="209"/>
    </row>
    <row r="858" spans="1:40" ht="12" customHeight="1" x14ac:dyDescent="0.25">
      <c r="A858" s="209"/>
      <c r="B858" s="209"/>
      <c r="C858" s="209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  <c r="AA858" s="209"/>
      <c r="AB858" s="209"/>
      <c r="AC858" s="209"/>
      <c r="AD858" s="209"/>
      <c r="AE858" s="209"/>
      <c r="AF858" s="209"/>
      <c r="AG858" s="209"/>
      <c r="AH858" s="209"/>
      <c r="AI858" s="209"/>
      <c r="AJ858" s="209"/>
      <c r="AK858" s="209"/>
      <c r="AL858" s="209"/>
      <c r="AM858" s="209"/>
      <c r="AN858" s="209"/>
    </row>
    <row r="859" spans="1:40" ht="12" customHeight="1" x14ac:dyDescent="0.25">
      <c r="A859" s="209"/>
      <c r="B859" s="209"/>
      <c r="C859" s="209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  <c r="AA859" s="209"/>
      <c r="AB859" s="209"/>
      <c r="AC859" s="209"/>
      <c r="AD859" s="209"/>
      <c r="AE859" s="209"/>
      <c r="AF859" s="209"/>
      <c r="AG859" s="209"/>
      <c r="AH859" s="209"/>
      <c r="AI859" s="209"/>
      <c r="AJ859" s="209"/>
      <c r="AK859" s="209"/>
      <c r="AL859" s="209"/>
      <c r="AM859" s="209"/>
      <c r="AN859" s="209"/>
    </row>
    <row r="860" spans="1:40" ht="12" customHeight="1" x14ac:dyDescent="0.25">
      <c r="A860" s="209"/>
      <c r="B860" s="209"/>
      <c r="C860" s="209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  <c r="AA860" s="209"/>
      <c r="AB860" s="209"/>
      <c r="AC860" s="209"/>
      <c r="AD860" s="209"/>
      <c r="AE860" s="209"/>
      <c r="AF860" s="209"/>
      <c r="AG860" s="209"/>
      <c r="AH860" s="209"/>
      <c r="AI860" s="209"/>
      <c r="AJ860" s="209"/>
      <c r="AK860" s="209"/>
      <c r="AL860" s="209"/>
      <c r="AM860" s="209"/>
      <c r="AN860" s="209"/>
    </row>
    <row r="861" spans="1:40" ht="12" customHeight="1" x14ac:dyDescent="0.25">
      <c r="A861" s="209"/>
      <c r="B861" s="209"/>
      <c r="C861" s="209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  <c r="AA861" s="209"/>
      <c r="AB861" s="209"/>
      <c r="AC861" s="209"/>
      <c r="AD861" s="209"/>
      <c r="AE861" s="209"/>
      <c r="AF861" s="209"/>
      <c r="AG861" s="209"/>
      <c r="AH861" s="209"/>
      <c r="AI861" s="209"/>
      <c r="AJ861" s="209"/>
      <c r="AK861" s="209"/>
      <c r="AL861" s="209"/>
      <c r="AM861" s="209"/>
      <c r="AN861" s="209"/>
    </row>
    <row r="862" spans="1:40" ht="12" customHeight="1" x14ac:dyDescent="0.25">
      <c r="A862" s="209"/>
      <c r="B862" s="209"/>
      <c r="C862" s="209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  <c r="AA862" s="209"/>
      <c r="AB862" s="209"/>
      <c r="AC862" s="209"/>
      <c r="AD862" s="209"/>
      <c r="AE862" s="209"/>
      <c r="AF862" s="209"/>
      <c r="AG862" s="209"/>
      <c r="AH862" s="209"/>
      <c r="AI862" s="209"/>
      <c r="AJ862" s="209"/>
      <c r="AK862" s="209"/>
      <c r="AL862" s="209"/>
      <c r="AM862" s="209"/>
      <c r="AN862" s="209"/>
    </row>
    <row r="863" spans="1:40" ht="12" customHeight="1" x14ac:dyDescent="0.25">
      <c r="A863" s="209"/>
      <c r="B863" s="209"/>
      <c r="C863" s="209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  <c r="AA863" s="209"/>
      <c r="AB863" s="209"/>
      <c r="AC863" s="209"/>
      <c r="AD863" s="209"/>
      <c r="AE863" s="209"/>
      <c r="AF863" s="209"/>
      <c r="AG863" s="209"/>
      <c r="AH863" s="209"/>
      <c r="AI863" s="209"/>
      <c r="AJ863" s="209"/>
      <c r="AK863" s="209"/>
      <c r="AL863" s="209"/>
      <c r="AM863" s="209"/>
      <c r="AN863" s="209"/>
    </row>
    <row r="864" spans="1:40" ht="12" customHeight="1" x14ac:dyDescent="0.25">
      <c r="A864" s="209"/>
      <c r="B864" s="209"/>
      <c r="C864" s="209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  <c r="AA864" s="209"/>
      <c r="AB864" s="209"/>
      <c r="AC864" s="209"/>
      <c r="AD864" s="209"/>
      <c r="AE864" s="209"/>
      <c r="AF864" s="209"/>
      <c r="AG864" s="209"/>
      <c r="AH864" s="209"/>
      <c r="AI864" s="209"/>
      <c r="AJ864" s="209"/>
      <c r="AK864" s="209"/>
      <c r="AL864" s="209"/>
      <c r="AM864" s="209"/>
      <c r="AN864" s="209"/>
    </row>
    <row r="865" spans="1:40" ht="12" customHeight="1" x14ac:dyDescent="0.25">
      <c r="A865" s="209"/>
      <c r="B865" s="209"/>
      <c r="C865" s="209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  <c r="AA865" s="209"/>
      <c r="AB865" s="209"/>
      <c r="AC865" s="209"/>
      <c r="AD865" s="209"/>
      <c r="AE865" s="209"/>
      <c r="AF865" s="209"/>
      <c r="AG865" s="209"/>
      <c r="AH865" s="209"/>
      <c r="AI865" s="209"/>
      <c r="AJ865" s="209"/>
      <c r="AK865" s="209"/>
      <c r="AL865" s="209"/>
      <c r="AM865" s="209"/>
      <c r="AN865" s="209"/>
    </row>
    <row r="866" spans="1:40" ht="12" customHeight="1" x14ac:dyDescent="0.25">
      <c r="A866" s="209"/>
      <c r="B866" s="209"/>
      <c r="C866" s="209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  <c r="AA866" s="209"/>
      <c r="AB866" s="209"/>
      <c r="AC866" s="209"/>
      <c r="AD866" s="209"/>
      <c r="AE866" s="209"/>
      <c r="AF866" s="209"/>
      <c r="AG866" s="209"/>
      <c r="AH866" s="209"/>
      <c r="AI866" s="209"/>
      <c r="AJ866" s="209"/>
      <c r="AK866" s="209"/>
      <c r="AL866" s="209"/>
      <c r="AM866" s="209"/>
      <c r="AN866" s="209"/>
    </row>
    <row r="867" spans="1:40" ht="12" customHeight="1" x14ac:dyDescent="0.25">
      <c r="A867" s="209"/>
      <c r="B867" s="209"/>
      <c r="C867" s="209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  <c r="AA867" s="209"/>
      <c r="AB867" s="209"/>
      <c r="AC867" s="209"/>
      <c r="AD867" s="209"/>
      <c r="AE867" s="209"/>
      <c r="AF867" s="209"/>
      <c r="AG867" s="209"/>
      <c r="AH867" s="209"/>
      <c r="AI867" s="209"/>
      <c r="AJ867" s="209"/>
      <c r="AK867" s="209"/>
      <c r="AL867" s="209"/>
      <c r="AM867" s="209"/>
      <c r="AN867" s="209"/>
    </row>
    <row r="868" spans="1:40" ht="12" customHeight="1" x14ac:dyDescent="0.25">
      <c r="A868" s="209"/>
      <c r="B868" s="209"/>
      <c r="C868" s="209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  <c r="AA868" s="209"/>
      <c r="AB868" s="209"/>
      <c r="AC868" s="209"/>
      <c r="AD868" s="209"/>
      <c r="AE868" s="209"/>
      <c r="AF868" s="209"/>
      <c r="AG868" s="209"/>
      <c r="AH868" s="209"/>
      <c r="AI868" s="209"/>
      <c r="AJ868" s="209"/>
      <c r="AK868" s="209"/>
      <c r="AL868" s="209"/>
      <c r="AM868" s="209"/>
      <c r="AN868" s="209"/>
    </row>
    <row r="869" spans="1:40" ht="12" customHeight="1" x14ac:dyDescent="0.25">
      <c r="A869" s="209"/>
      <c r="B869" s="209"/>
      <c r="C869" s="209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  <c r="AA869" s="209"/>
      <c r="AB869" s="209"/>
      <c r="AC869" s="209"/>
      <c r="AD869" s="209"/>
      <c r="AE869" s="209"/>
      <c r="AF869" s="209"/>
      <c r="AG869" s="209"/>
      <c r="AH869" s="209"/>
      <c r="AI869" s="209"/>
      <c r="AJ869" s="209"/>
      <c r="AK869" s="209"/>
      <c r="AL869" s="209"/>
      <c r="AM869" s="209"/>
      <c r="AN869" s="209"/>
    </row>
    <row r="870" spans="1:40" ht="12" customHeight="1" x14ac:dyDescent="0.25">
      <c r="A870" s="209"/>
      <c r="B870" s="209"/>
      <c r="C870" s="209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  <c r="AA870" s="209"/>
      <c r="AB870" s="209"/>
      <c r="AC870" s="209"/>
      <c r="AD870" s="209"/>
      <c r="AE870" s="209"/>
      <c r="AF870" s="209"/>
      <c r="AG870" s="209"/>
      <c r="AH870" s="209"/>
      <c r="AI870" s="209"/>
      <c r="AJ870" s="209"/>
      <c r="AK870" s="209"/>
      <c r="AL870" s="209"/>
      <c r="AM870" s="209"/>
      <c r="AN870" s="209"/>
    </row>
    <row r="871" spans="1:40" ht="12" customHeight="1" x14ac:dyDescent="0.25">
      <c r="A871" s="209"/>
      <c r="B871" s="209"/>
      <c r="C871" s="209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  <c r="AA871" s="209"/>
      <c r="AB871" s="209"/>
      <c r="AC871" s="209"/>
      <c r="AD871" s="209"/>
      <c r="AE871" s="209"/>
      <c r="AF871" s="209"/>
      <c r="AG871" s="209"/>
      <c r="AH871" s="209"/>
      <c r="AI871" s="209"/>
      <c r="AJ871" s="209"/>
      <c r="AK871" s="209"/>
      <c r="AL871" s="209"/>
      <c r="AM871" s="209"/>
      <c r="AN871" s="209"/>
    </row>
    <row r="872" spans="1:40" ht="12" customHeight="1" x14ac:dyDescent="0.25">
      <c r="A872" s="209"/>
      <c r="B872" s="209"/>
      <c r="C872" s="209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  <c r="AA872" s="209"/>
      <c r="AB872" s="209"/>
      <c r="AC872" s="209"/>
      <c r="AD872" s="209"/>
      <c r="AE872" s="209"/>
      <c r="AF872" s="209"/>
      <c r="AG872" s="209"/>
      <c r="AH872" s="209"/>
      <c r="AI872" s="209"/>
      <c r="AJ872" s="209"/>
      <c r="AK872" s="209"/>
      <c r="AL872" s="209"/>
      <c r="AM872" s="209"/>
      <c r="AN872" s="209"/>
    </row>
    <row r="873" spans="1:40" ht="12" customHeight="1" x14ac:dyDescent="0.25">
      <c r="A873" s="209"/>
      <c r="B873" s="209"/>
      <c r="C873" s="209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  <c r="AA873" s="209"/>
      <c r="AB873" s="209"/>
      <c r="AC873" s="209"/>
      <c r="AD873" s="209"/>
      <c r="AE873" s="209"/>
      <c r="AF873" s="209"/>
      <c r="AG873" s="209"/>
      <c r="AH873" s="209"/>
      <c r="AI873" s="209"/>
      <c r="AJ873" s="209"/>
      <c r="AK873" s="209"/>
      <c r="AL873" s="209"/>
      <c r="AM873" s="209"/>
      <c r="AN873" s="209"/>
    </row>
    <row r="874" spans="1:40" ht="12" customHeight="1" x14ac:dyDescent="0.25">
      <c r="A874" s="209"/>
      <c r="B874" s="209"/>
      <c r="C874" s="209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  <c r="AA874" s="209"/>
      <c r="AB874" s="209"/>
      <c r="AC874" s="209"/>
      <c r="AD874" s="209"/>
      <c r="AE874" s="209"/>
      <c r="AF874" s="209"/>
      <c r="AG874" s="209"/>
      <c r="AH874" s="209"/>
      <c r="AI874" s="209"/>
      <c r="AJ874" s="209"/>
      <c r="AK874" s="209"/>
      <c r="AL874" s="209"/>
      <c r="AM874" s="209"/>
      <c r="AN874" s="209"/>
    </row>
    <row r="875" spans="1:40" ht="12" customHeight="1" x14ac:dyDescent="0.25">
      <c r="A875" s="209"/>
      <c r="B875" s="209"/>
      <c r="C875" s="209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  <c r="AA875" s="209"/>
      <c r="AB875" s="209"/>
      <c r="AC875" s="209"/>
      <c r="AD875" s="209"/>
      <c r="AE875" s="209"/>
      <c r="AF875" s="209"/>
      <c r="AG875" s="209"/>
      <c r="AH875" s="209"/>
      <c r="AI875" s="209"/>
      <c r="AJ875" s="209"/>
      <c r="AK875" s="209"/>
      <c r="AL875" s="209"/>
      <c r="AM875" s="209"/>
      <c r="AN875" s="209"/>
    </row>
    <row r="876" spans="1:40" ht="12" customHeight="1" x14ac:dyDescent="0.25">
      <c r="A876" s="209"/>
      <c r="B876" s="209"/>
      <c r="C876" s="209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  <c r="AA876" s="209"/>
      <c r="AB876" s="209"/>
      <c r="AC876" s="209"/>
      <c r="AD876" s="209"/>
      <c r="AE876" s="209"/>
      <c r="AF876" s="209"/>
      <c r="AG876" s="209"/>
      <c r="AH876" s="209"/>
      <c r="AI876" s="209"/>
      <c r="AJ876" s="209"/>
      <c r="AK876" s="209"/>
      <c r="AL876" s="209"/>
      <c r="AM876" s="209"/>
      <c r="AN876" s="209"/>
    </row>
    <row r="877" spans="1:40" ht="12" customHeight="1" x14ac:dyDescent="0.25">
      <c r="A877" s="209"/>
      <c r="B877" s="209"/>
      <c r="C877" s="209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  <c r="AA877" s="209"/>
      <c r="AB877" s="209"/>
      <c r="AC877" s="209"/>
      <c r="AD877" s="209"/>
      <c r="AE877" s="209"/>
      <c r="AF877" s="209"/>
      <c r="AG877" s="209"/>
      <c r="AH877" s="209"/>
      <c r="AI877" s="209"/>
      <c r="AJ877" s="209"/>
      <c r="AK877" s="209"/>
      <c r="AL877" s="209"/>
      <c r="AM877" s="209"/>
      <c r="AN877" s="209"/>
    </row>
    <row r="878" spans="1:40" ht="12" customHeight="1" x14ac:dyDescent="0.25">
      <c r="A878" s="209"/>
      <c r="B878" s="209"/>
      <c r="C878" s="209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  <c r="AA878" s="209"/>
      <c r="AB878" s="209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</row>
    <row r="879" spans="1:40" ht="12" customHeight="1" x14ac:dyDescent="0.25">
      <c r="A879" s="209"/>
      <c r="B879" s="209"/>
      <c r="C879" s="209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  <c r="AA879" s="209"/>
      <c r="AB879" s="209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</row>
    <row r="880" spans="1:40" ht="12" customHeight="1" x14ac:dyDescent="0.25">
      <c r="A880" s="209"/>
      <c r="B880" s="209"/>
      <c r="C880" s="209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  <c r="AA880" s="209"/>
      <c r="AB880" s="209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</row>
    <row r="881" spans="1:40" ht="12" customHeight="1" x14ac:dyDescent="0.25">
      <c r="A881" s="209"/>
      <c r="B881" s="209"/>
      <c r="C881" s="209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  <c r="AA881" s="209"/>
      <c r="AB881" s="209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</row>
    <row r="882" spans="1:40" ht="12" customHeight="1" x14ac:dyDescent="0.25">
      <c r="A882" s="209"/>
      <c r="B882" s="209"/>
      <c r="C882" s="209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  <c r="AA882" s="209"/>
      <c r="AB882" s="209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</row>
    <row r="883" spans="1:40" ht="12" customHeight="1" x14ac:dyDescent="0.25">
      <c r="A883" s="209"/>
      <c r="B883" s="209"/>
      <c r="C883" s="209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  <c r="AA883" s="209"/>
      <c r="AB883" s="209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</row>
    <row r="884" spans="1:40" ht="12" customHeight="1" x14ac:dyDescent="0.25">
      <c r="A884" s="209"/>
      <c r="B884" s="209"/>
      <c r="C884" s="209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  <c r="AA884" s="209"/>
      <c r="AB884" s="209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</row>
    <row r="885" spans="1:40" ht="12" customHeight="1" x14ac:dyDescent="0.25">
      <c r="A885" s="209"/>
      <c r="B885" s="209"/>
      <c r="C885" s="209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  <c r="AA885" s="209"/>
      <c r="AB885" s="209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</row>
    <row r="886" spans="1:40" ht="12" customHeight="1" x14ac:dyDescent="0.25">
      <c r="A886" s="209"/>
      <c r="B886" s="209"/>
      <c r="C886" s="209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  <c r="AA886" s="209"/>
      <c r="AB886" s="209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</row>
    <row r="887" spans="1:40" ht="12" customHeight="1" x14ac:dyDescent="0.25">
      <c r="A887" s="209"/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  <c r="AA887" s="209"/>
      <c r="AB887" s="209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</row>
    <row r="888" spans="1:40" ht="12" customHeight="1" x14ac:dyDescent="0.25">
      <c r="A888" s="209"/>
      <c r="B888" s="209"/>
      <c r="C888" s="209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  <c r="AA888" s="209"/>
      <c r="AB888" s="209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</row>
    <row r="889" spans="1:40" ht="12" customHeight="1" x14ac:dyDescent="0.25">
      <c r="A889" s="209"/>
      <c r="B889" s="209"/>
      <c r="C889" s="209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  <c r="AA889" s="209"/>
      <c r="AB889" s="209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</row>
    <row r="890" spans="1:40" ht="12" customHeight="1" x14ac:dyDescent="0.25">
      <c r="A890" s="209"/>
      <c r="B890" s="209"/>
      <c r="C890" s="209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  <c r="AA890" s="209"/>
      <c r="AB890" s="209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</row>
    <row r="891" spans="1:40" ht="12" customHeight="1" x14ac:dyDescent="0.25">
      <c r="A891" s="209"/>
      <c r="B891" s="209"/>
      <c r="C891" s="209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  <c r="AA891" s="209"/>
      <c r="AB891" s="209"/>
      <c r="AC891" s="209"/>
      <c r="AD891" s="209"/>
      <c r="AE891" s="209"/>
      <c r="AF891" s="209"/>
      <c r="AG891" s="209"/>
      <c r="AH891" s="209"/>
      <c r="AI891" s="209"/>
      <c r="AJ891" s="209"/>
      <c r="AK891" s="209"/>
      <c r="AL891" s="209"/>
      <c r="AM891" s="209"/>
      <c r="AN891" s="209"/>
    </row>
    <row r="892" spans="1:40" ht="12" customHeight="1" x14ac:dyDescent="0.25">
      <c r="A892" s="209"/>
      <c r="B892" s="209"/>
      <c r="C892" s="209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  <c r="AA892" s="209"/>
      <c r="AB892" s="209"/>
      <c r="AC892" s="209"/>
      <c r="AD892" s="209"/>
      <c r="AE892" s="209"/>
      <c r="AF892" s="209"/>
      <c r="AG892" s="209"/>
      <c r="AH892" s="209"/>
      <c r="AI892" s="209"/>
      <c r="AJ892" s="209"/>
      <c r="AK892" s="209"/>
      <c r="AL892" s="209"/>
      <c r="AM892" s="209"/>
      <c r="AN892" s="209"/>
    </row>
    <row r="893" spans="1:40" ht="12" customHeight="1" x14ac:dyDescent="0.25">
      <c r="A893" s="209"/>
      <c r="B893" s="209"/>
      <c r="C893" s="209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  <c r="AA893" s="209"/>
      <c r="AB893" s="209"/>
      <c r="AC893" s="209"/>
      <c r="AD893" s="209"/>
      <c r="AE893" s="209"/>
      <c r="AF893" s="209"/>
      <c r="AG893" s="209"/>
      <c r="AH893" s="209"/>
      <c r="AI893" s="209"/>
      <c r="AJ893" s="209"/>
      <c r="AK893" s="209"/>
      <c r="AL893" s="209"/>
      <c r="AM893" s="209"/>
      <c r="AN893" s="209"/>
    </row>
    <row r="894" spans="1:40" ht="12" customHeight="1" x14ac:dyDescent="0.25">
      <c r="A894" s="209"/>
      <c r="B894" s="209"/>
      <c r="C894" s="209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  <c r="AA894" s="209"/>
      <c r="AB894" s="209"/>
      <c r="AC894" s="209"/>
      <c r="AD894" s="209"/>
      <c r="AE894" s="209"/>
      <c r="AF894" s="209"/>
      <c r="AG894" s="209"/>
      <c r="AH894" s="209"/>
      <c r="AI894" s="209"/>
      <c r="AJ894" s="209"/>
      <c r="AK894" s="209"/>
      <c r="AL894" s="209"/>
      <c r="AM894" s="209"/>
      <c r="AN894" s="209"/>
    </row>
    <row r="895" spans="1:40" ht="12" customHeight="1" x14ac:dyDescent="0.25">
      <c r="A895" s="209"/>
      <c r="B895" s="209"/>
      <c r="C895" s="209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  <c r="AA895" s="209"/>
      <c r="AB895" s="209"/>
      <c r="AC895" s="209"/>
      <c r="AD895" s="209"/>
      <c r="AE895" s="209"/>
      <c r="AF895" s="209"/>
      <c r="AG895" s="209"/>
      <c r="AH895" s="209"/>
      <c r="AI895" s="209"/>
      <c r="AJ895" s="209"/>
      <c r="AK895" s="209"/>
      <c r="AL895" s="209"/>
      <c r="AM895" s="209"/>
      <c r="AN895" s="209"/>
    </row>
    <row r="896" spans="1:40" ht="12" customHeight="1" x14ac:dyDescent="0.25">
      <c r="A896" s="209"/>
      <c r="B896" s="209"/>
      <c r="C896" s="209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  <c r="AA896" s="209"/>
      <c r="AB896" s="209"/>
      <c r="AC896" s="209"/>
      <c r="AD896" s="209"/>
      <c r="AE896" s="209"/>
      <c r="AF896" s="209"/>
      <c r="AG896" s="209"/>
      <c r="AH896" s="209"/>
      <c r="AI896" s="209"/>
      <c r="AJ896" s="209"/>
      <c r="AK896" s="209"/>
      <c r="AL896" s="209"/>
      <c r="AM896" s="209"/>
      <c r="AN896" s="209"/>
    </row>
    <row r="897" spans="1:40" ht="12" customHeight="1" x14ac:dyDescent="0.25">
      <c r="A897" s="209"/>
      <c r="B897" s="209"/>
      <c r="C897" s="209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  <c r="AA897" s="209"/>
      <c r="AB897" s="209"/>
      <c r="AC897" s="209"/>
      <c r="AD897" s="209"/>
      <c r="AE897" s="209"/>
      <c r="AF897" s="209"/>
      <c r="AG897" s="209"/>
      <c r="AH897" s="209"/>
      <c r="AI897" s="209"/>
      <c r="AJ897" s="209"/>
      <c r="AK897" s="209"/>
      <c r="AL897" s="209"/>
      <c r="AM897" s="209"/>
      <c r="AN897" s="209"/>
    </row>
    <row r="898" spans="1:40" ht="12" customHeight="1" x14ac:dyDescent="0.25">
      <c r="A898" s="209"/>
      <c r="B898" s="209"/>
      <c r="C898" s="209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  <c r="AA898" s="209"/>
      <c r="AB898" s="209"/>
      <c r="AC898" s="209"/>
      <c r="AD898" s="209"/>
      <c r="AE898" s="209"/>
      <c r="AF898" s="209"/>
      <c r="AG898" s="209"/>
      <c r="AH898" s="209"/>
      <c r="AI898" s="209"/>
      <c r="AJ898" s="209"/>
      <c r="AK898" s="209"/>
      <c r="AL898" s="209"/>
      <c r="AM898" s="209"/>
      <c r="AN898" s="209"/>
    </row>
    <row r="899" spans="1:40" ht="12" customHeight="1" x14ac:dyDescent="0.25">
      <c r="A899" s="209"/>
      <c r="B899" s="209"/>
      <c r="C899" s="209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  <c r="AA899" s="209"/>
      <c r="AB899" s="209"/>
      <c r="AC899" s="209"/>
      <c r="AD899" s="209"/>
      <c r="AE899" s="209"/>
      <c r="AF899" s="209"/>
      <c r="AG899" s="209"/>
      <c r="AH899" s="209"/>
      <c r="AI899" s="209"/>
      <c r="AJ899" s="209"/>
      <c r="AK899" s="209"/>
      <c r="AL899" s="209"/>
      <c r="AM899" s="209"/>
      <c r="AN899" s="209"/>
    </row>
    <row r="900" spans="1:40" ht="12" customHeight="1" x14ac:dyDescent="0.25">
      <c r="A900" s="209"/>
      <c r="B900" s="209"/>
      <c r="C900" s="209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  <c r="AA900" s="209"/>
      <c r="AB900" s="209"/>
      <c r="AC900" s="209"/>
      <c r="AD900" s="209"/>
      <c r="AE900" s="209"/>
      <c r="AF900" s="209"/>
      <c r="AG900" s="209"/>
      <c r="AH900" s="209"/>
      <c r="AI900" s="209"/>
      <c r="AJ900" s="209"/>
      <c r="AK900" s="209"/>
      <c r="AL900" s="209"/>
      <c r="AM900" s="209"/>
      <c r="AN900" s="209"/>
    </row>
    <row r="901" spans="1:40" ht="12" customHeight="1" x14ac:dyDescent="0.25">
      <c r="A901" s="209"/>
      <c r="B901" s="209"/>
      <c r="C901" s="209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  <c r="AA901" s="209"/>
      <c r="AB901" s="209"/>
      <c r="AC901" s="209"/>
      <c r="AD901" s="209"/>
      <c r="AE901" s="209"/>
      <c r="AF901" s="209"/>
      <c r="AG901" s="209"/>
      <c r="AH901" s="209"/>
      <c r="AI901" s="209"/>
      <c r="AJ901" s="209"/>
      <c r="AK901" s="209"/>
      <c r="AL901" s="209"/>
      <c r="AM901" s="209"/>
      <c r="AN901" s="209"/>
    </row>
    <row r="902" spans="1:40" ht="12" customHeight="1" x14ac:dyDescent="0.25">
      <c r="A902" s="209"/>
      <c r="B902" s="209"/>
      <c r="C902" s="209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  <c r="AA902" s="209"/>
      <c r="AB902" s="209"/>
      <c r="AC902" s="209"/>
      <c r="AD902" s="209"/>
      <c r="AE902" s="209"/>
      <c r="AF902" s="209"/>
      <c r="AG902" s="209"/>
      <c r="AH902" s="209"/>
      <c r="AI902" s="209"/>
      <c r="AJ902" s="209"/>
      <c r="AK902" s="209"/>
      <c r="AL902" s="209"/>
      <c r="AM902" s="209"/>
      <c r="AN902" s="209"/>
    </row>
    <row r="903" spans="1:40" ht="12" customHeight="1" x14ac:dyDescent="0.25">
      <c r="A903" s="209"/>
      <c r="B903" s="209"/>
      <c r="C903" s="209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  <c r="AA903" s="209"/>
      <c r="AB903" s="209"/>
      <c r="AC903" s="209"/>
      <c r="AD903" s="209"/>
      <c r="AE903" s="209"/>
      <c r="AF903" s="209"/>
      <c r="AG903" s="209"/>
      <c r="AH903" s="209"/>
      <c r="AI903" s="209"/>
      <c r="AJ903" s="209"/>
      <c r="AK903" s="209"/>
      <c r="AL903" s="209"/>
      <c r="AM903" s="209"/>
      <c r="AN903" s="209"/>
    </row>
    <row r="904" spans="1:40" ht="12" customHeight="1" x14ac:dyDescent="0.25">
      <c r="A904" s="209"/>
      <c r="B904" s="209"/>
      <c r="C904" s="209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  <c r="AA904" s="209"/>
      <c r="AB904" s="209"/>
      <c r="AC904" s="209"/>
      <c r="AD904" s="209"/>
      <c r="AE904" s="209"/>
      <c r="AF904" s="209"/>
      <c r="AG904" s="209"/>
      <c r="AH904" s="209"/>
      <c r="AI904" s="209"/>
      <c r="AJ904" s="209"/>
      <c r="AK904" s="209"/>
      <c r="AL904" s="209"/>
      <c r="AM904" s="209"/>
      <c r="AN904" s="209"/>
    </row>
    <row r="905" spans="1:40" ht="12" customHeight="1" x14ac:dyDescent="0.25">
      <c r="A905" s="209"/>
      <c r="B905" s="209"/>
      <c r="C905" s="209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  <c r="AA905" s="209"/>
      <c r="AB905" s="209"/>
      <c r="AC905" s="209"/>
      <c r="AD905" s="209"/>
      <c r="AE905" s="209"/>
      <c r="AF905" s="209"/>
      <c r="AG905" s="209"/>
      <c r="AH905" s="209"/>
      <c r="AI905" s="209"/>
      <c r="AJ905" s="209"/>
      <c r="AK905" s="209"/>
      <c r="AL905" s="209"/>
      <c r="AM905" s="209"/>
      <c r="AN905" s="209"/>
    </row>
    <row r="906" spans="1:40" ht="12" customHeight="1" x14ac:dyDescent="0.25">
      <c r="A906" s="209"/>
      <c r="B906" s="209"/>
      <c r="C906" s="209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  <c r="AA906" s="209"/>
      <c r="AB906" s="209"/>
      <c r="AC906" s="209"/>
      <c r="AD906" s="209"/>
      <c r="AE906" s="209"/>
      <c r="AF906" s="209"/>
      <c r="AG906" s="209"/>
      <c r="AH906" s="209"/>
      <c r="AI906" s="209"/>
      <c r="AJ906" s="209"/>
      <c r="AK906" s="209"/>
      <c r="AL906" s="209"/>
      <c r="AM906" s="209"/>
      <c r="AN906" s="209"/>
    </row>
    <row r="907" spans="1:40" ht="12" customHeight="1" x14ac:dyDescent="0.25">
      <c r="A907" s="209"/>
      <c r="B907" s="209"/>
      <c r="C907" s="209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  <c r="AA907" s="209"/>
      <c r="AB907" s="209"/>
      <c r="AC907" s="209"/>
      <c r="AD907" s="209"/>
      <c r="AE907" s="209"/>
      <c r="AF907" s="209"/>
      <c r="AG907" s="209"/>
      <c r="AH907" s="209"/>
      <c r="AI907" s="209"/>
      <c r="AJ907" s="209"/>
      <c r="AK907" s="209"/>
      <c r="AL907" s="209"/>
      <c r="AM907" s="209"/>
      <c r="AN907" s="209"/>
    </row>
    <row r="908" spans="1:40" ht="12" customHeight="1" x14ac:dyDescent="0.25">
      <c r="A908" s="209"/>
      <c r="B908" s="209"/>
      <c r="C908" s="209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  <c r="AA908" s="209"/>
      <c r="AB908" s="209"/>
      <c r="AC908" s="209"/>
      <c r="AD908" s="209"/>
      <c r="AE908" s="209"/>
      <c r="AF908" s="209"/>
      <c r="AG908" s="209"/>
      <c r="AH908" s="209"/>
      <c r="AI908" s="209"/>
      <c r="AJ908" s="209"/>
      <c r="AK908" s="209"/>
      <c r="AL908" s="209"/>
      <c r="AM908" s="209"/>
      <c r="AN908" s="209"/>
    </row>
    <row r="909" spans="1:40" ht="12" customHeight="1" x14ac:dyDescent="0.25">
      <c r="A909" s="209"/>
      <c r="B909" s="209"/>
      <c r="C909" s="209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  <c r="AA909" s="209"/>
      <c r="AB909" s="209"/>
      <c r="AC909" s="209"/>
      <c r="AD909" s="209"/>
      <c r="AE909" s="209"/>
      <c r="AF909" s="209"/>
      <c r="AG909" s="209"/>
      <c r="AH909" s="209"/>
      <c r="AI909" s="209"/>
      <c r="AJ909" s="209"/>
      <c r="AK909" s="209"/>
      <c r="AL909" s="209"/>
      <c r="AM909" s="209"/>
      <c r="AN909" s="209"/>
    </row>
    <row r="910" spans="1:40" ht="12" customHeight="1" x14ac:dyDescent="0.25">
      <c r="A910" s="209"/>
      <c r="B910" s="209"/>
      <c r="C910" s="209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  <c r="AA910" s="209"/>
      <c r="AB910" s="209"/>
      <c r="AC910" s="209"/>
      <c r="AD910" s="209"/>
      <c r="AE910" s="209"/>
      <c r="AF910" s="209"/>
      <c r="AG910" s="209"/>
      <c r="AH910" s="209"/>
      <c r="AI910" s="209"/>
      <c r="AJ910" s="209"/>
      <c r="AK910" s="209"/>
      <c r="AL910" s="209"/>
      <c r="AM910" s="209"/>
      <c r="AN910" s="209"/>
    </row>
    <row r="911" spans="1:40" ht="12" customHeight="1" x14ac:dyDescent="0.25">
      <c r="A911" s="209"/>
      <c r="B911" s="209"/>
      <c r="C911" s="209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  <c r="AA911" s="209"/>
      <c r="AB911" s="209"/>
      <c r="AC911" s="209"/>
      <c r="AD911" s="209"/>
      <c r="AE911" s="209"/>
      <c r="AF911" s="209"/>
      <c r="AG911" s="209"/>
      <c r="AH911" s="209"/>
      <c r="AI911" s="209"/>
      <c r="AJ911" s="209"/>
      <c r="AK911" s="209"/>
      <c r="AL911" s="209"/>
      <c r="AM911" s="209"/>
      <c r="AN911" s="209"/>
    </row>
    <row r="912" spans="1:40" ht="12" customHeight="1" x14ac:dyDescent="0.25">
      <c r="A912" s="209"/>
      <c r="B912" s="209"/>
      <c r="C912" s="209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  <c r="AA912" s="209"/>
      <c r="AB912" s="209"/>
      <c r="AC912" s="209"/>
      <c r="AD912" s="209"/>
      <c r="AE912" s="209"/>
      <c r="AF912" s="209"/>
      <c r="AG912" s="209"/>
      <c r="AH912" s="209"/>
      <c r="AI912" s="209"/>
      <c r="AJ912" s="209"/>
      <c r="AK912" s="209"/>
      <c r="AL912" s="209"/>
      <c r="AM912" s="209"/>
      <c r="AN912" s="209"/>
    </row>
    <row r="913" spans="1:40" ht="12" customHeight="1" x14ac:dyDescent="0.25">
      <c r="A913" s="209"/>
      <c r="B913" s="209"/>
      <c r="C913" s="209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  <c r="AA913" s="209"/>
      <c r="AB913" s="209"/>
      <c r="AC913" s="209"/>
      <c r="AD913" s="209"/>
      <c r="AE913" s="209"/>
      <c r="AF913" s="209"/>
      <c r="AG913" s="209"/>
      <c r="AH913" s="209"/>
      <c r="AI913" s="209"/>
      <c r="AJ913" s="209"/>
      <c r="AK913" s="209"/>
      <c r="AL913" s="209"/>
      <c r="AM913" s="209"/>
      <c r="AN913" s="209"/>
    </row>
    <row r="914" spans="1:40" ht="12" customHeight="1" x14ac:dyDescent="0.25">
      <c r="A914" s="209"/>
      <c r="B914" s="209"/>
      <c r="C914" s="209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  <c r="AA914" s="209"/>
      <c r="AB914" s="209"/>
      <c r="AC914" s="209"/>
      <c r="AD914" s="209"/>
      <c r="AE914" s="209"/>
      <c r="AF914" s="209"/>
      <c r="AG914" s="209"/>
      <c r="AH914" s="209"/>
      <c r="AI914" s="209"/>
      <c r="AJ914" s="209"/>
      <c r="AK914" s="209"/>
      <c r="AL914" s="209"/>
      <c r="AM914" s="209"/>
      <c r="AN914" s="209"/>
    </row>
    <row r="915" spans="1:40" ht="12" customHeight="1" x14ac:dyDescent="0.25">
      <c r="A915" s="209"/>
      <c r="B915" s="209"/>
      <c r="C915" s="209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  <c r="AA915" s="209"/>
      <c r="AB915" s="209"/>
      <c r="AC915" s="209"/>
      <c r="AD915" s="209"/>
      <c r="AE915" s="209"/>
      <c r="AF915" s="209"/>
      <c r="AG915" s="209"/>
      <c r="AH915" s="209"/>
      <c r="AI915" s="209"/>
      <c r="AJ915" s="209"/>
      <c r="AK915" s="209"/>
      <c r="AL915" s="209"/>
      <c r="AM915" s="209"/>
      <c r="AN915" s="209"/>
    </row>
    <row r="916" spans="1:40" ht="12" customHeight="1" x14ac:dyDescent="0.25">
      <c r="A916" s="209"/>
      <c r="B916" s="209"/>
      <c r="C916" s="209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  <c r="AA916" s="209"/>
      <c r="AB916" s="209"/>
      <c r="AC916" s="209"/>
      <c r="AD916" s="209"/>
      <c r="AE916" s="209"/>
      <c r="AF916" s="209"/>
      <c r="AG916" s="209"/>
      <c r="AH916" s="209"/>
      <c r="AI916" s="209"/>
      <c r="AJ916" s="209"/>
      <c r="AK916" s="209"/>
      <c r="AL916" s="209"/>
      <c r="AM916" s="209"/>
      <c r="AN916" s="209"/>
    </row>
    <row r="917" spans="1:40" ht="12" customHeight="1" x14ac:dyDescent="0.25">
      <c r="A917" s="209"/>
      <c r="B917" s="209"/>
      <c r="C917" s="209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  <c r="AA917" s="209"/>
      <c r="AB917" s="209"/>
      <c r="AC917" s="209"/>
      <c r="AD917" s="209"/>
      <c r="AE917" s="209"/>
      <c r="AF917" s="209"/>
      <c r="AG917" s="209"/>
      <c r="AH917" s="209"/>
      <c r="AI917" s="209"/>
      <c r="AJ917" s="209"/>
      <c r="AK917" s="209"/>
      <c r="AL917" s="209"/>
      <c r="AM917" s="209"/>
      <c r="AN917" s="209"/>
    </row>
    <row r="918" spans="1:40" ht="12" customHeight="1" x14ac:dyDescent="0.25">
      <c r="A918" s="209"/>
      <c r="B918" s="209"/>
      <c r="C918" s="209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  <c r="AA918" s="209"/>
      <c r="AB918" s="209"/>
      <c r="AC918" s="209"/>
      <c r="AD918" s="209"/>
      <c r="AE918" s="209"/>
      <c r="AF918" s="209"/>
      <c r="AG918" s="209"/>
      <c r="AH918" s="209"/>
      <c r="AI918" s="209"/>
      <c r="AJ918" s="209"/>
      <c r="AK918" s="209"/>
      <c r="AL918" s="209"/>
      <c r="AM918" s="209"/>
      <c r="AN918" s="209"/>
    </row>
    <row r="919" spans="1:40" ht="12" customHeight="1" x14ac:dyDescent="0.25">
      <c r="A919" s="209"/>
      <c r="B919" s="209"/>
      <c r="C919" s="209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  <c r="AA919" s="209"/>
      <c r="AB919" s="209"/>
      <c r="AC919" s="209"/>
      <c r="AD919" s="209"/>
      <c r="AE919" s="209"/>
      <c r="AF919" s="209"/>
      <c r="AG919" s="209"/>
      <c r="AH919" s="209"/>
      <c r="AI919" s="209"/>
      <c r="AJ919" s="209"/>
      <c r="AK919" s="209"/>
      <c r="AL919" s="209"/>
      <c r="AM919" s="209"/>
      <c r="AN919" s="209"/>
    </row>
    <row r="920" spans="1:40" ht="12" customHeight="1" x14ac:dyDescent="0.25">
      <c r="A920" s="209"/>
      <c r="B920" s="209"/>
      <c r="C920" s="209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  <c r="AA920" s="209"/>
      <c r="AB920" s="209"/>
      <c r="AC920" s="209"/>
      <c r="AD920" s="209"/>
      <c r="AE920" s="209"/>
      <c r="AF920" s="209"/>
      <c r="AG920" s="209"/>
      <c r="AH920" s="209"/>
      <c r="AI920" s="209"/>
      <c r="AJ920" s="209"/>
      <c r="AK920" s="209"/>
      <c r="AL920" s="209"/>
      <c r="AM920" s="209"/>
      <c r="AN920" s="209"/>
    </row>
    <row r="921" spans="1:40" ht="12" customHeight="1" x14ac:dyDescent="0.25">
      <c r="A921" s="209"/>
      <c r="B921" s="209"/>
      <c r="C921" s="209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  <c r="AA921" s="209"/>
      <c r="AB921" s="209"/>
      <c r="AC921" s="209"/>
      <c r="AD921" s="209"/>
      <c r="AE921" s="209"/>
      <c r="AF921" s="209"/>
      <c r="AG921" s="209"/>
      <c r="AH921" s="209"/>
      <c r="AI921" s="209"/>
      <c r="AJ921" s="209"/>
      <c r="AK921" s="209"/>
      <c r="AL921" s="209"/>
      <c r="AM921" s="209"/>
      <c r="AN921" s="209"/>
    </row>
    <row r="922" spans="1:40" ht="12" customHeight="1" x14ac:dyDescent="0.25">
      <c r="A922" s="209"/>
      <c r="B922" s="209"/>
      <c r="C922" s="209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  <c r="AA922" s="209"/>
      <c r="AB922" s="209"/>
      <c r="AC922" s="209"/>
      <c r="AD922" s="209"/>
      <c r="AE922" s="209"/>
      <c r="AF922" s="209"/>
      <c r="AG922" s="209"/>
      <c r="AH922" s="209"/>
      <c r="AI922" s="209"/>
      <c r="AJ922" s="209"/>
      <c r="AK922" s="209"/>
      <c r="AL922" s="209"/>
      <c r="AM922" s="209"/>
      <c r="AN922" s="209"/>
    </row>
    <row r="923" spans="1:40" ht="12" customHeight="1" x14ac:dyDescent="0.25">
      <c r="A923" s="209"/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  <c r="AA923" s="209"/>
      <c r="AB923" s="209"/>
      <c r="AC923" s="209"/>
      <c r="AD923" s="209"/>
      <c r="AE923" s="209"/>
      <c r="AF923" s="209"/>
      <c r="AG923" s="209"/>
      <c r="AH923" s="209"/>
      <c r="AI923" s="209"/>
      <c r="AJ923" s="209"/>
      <c r="AK923" s="209"/>
      <c r="AL923" s="209"/>
      <c r="AM923" s="209"/>
      <c r="AN923" s="209"/>
    </row>
    <row r="924" spans="1:40" ht="12" customHeight="1" x14ac:dyDescent="0.25">
      <c r="A924" s="209"/>
      <c r="B924" s="209"/>
      <c r="C924" s="209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  <c r="AA924" s="209"/>
      <c r="AB924" s="209"/>
      <c r="AC924" s="209"/>
      <c r="AD924" s="209"/>
      <c r="AE924" s="209"/>
      <c r="AF924" s="209"/>
      <c r="AG924" s="209"/>
      <c r="AH924" s="209"/>
      <c r="AI924" s="209"/>
      <c r="AJ924" s="209"/>
      <c r="AK924" s="209"/>
      <c r="AL924" s="209"/>
      <c r="AM924" s="209"/>
      <c r="AN924" s="209"/>
    </row>
    <row r="925" spans="1:40" ht="12" customHeight="1" x14ac:dyDescent="0.25">
      <c r="A925" s="209"/>
      <c r="B925" s="209"/>
      <c r="C925" s="209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  <c r="AA925" s="209"/>
      <c r="AB925" s="209"/>
      <c r="AC925" s="209"/>
      <c r="AD925" s="209"/>
      <c r="AE925" s="209"/>
      <c r="AF925" s="209"/>
      <c r="AG925" s="209"/>
      <c r="AH925" s="209"/>
      <c r="AI925" s="209"/>
      <c r="AJ925" s="209"/>
      <c r="AK925" s="209"/>
      <c r="AL925" s="209"/>
      <c r="AM925" s="209"/>
      <c r="AN925" s="209"/>
    </row>
    <row r="926" spans="1:40" ht="12" customHeight="1" x14ac:dyDescent="0.25">
      <c r="A926" s="209"/>
      <c r="B926" s="209"/>
      <c r="C926" s="209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  <c r="AA926" s="209"/>
      <c r="AB926" s="209"/>
      <c r="AC926" s="209"/>
      <c r="AD926" s="209"/>
      <c r="AE926" s="209"/>
      <c r="AF926" s="209"/>
      <c r="AG926" s="209"/>
      <c r="AH926" s="209"/>
      <c r="AI926" s="209"/>
      <c r="AJ926" s="209"/>
      <c r="AK926" s="209"/>
      <c r="AL926" s="209"/>
      <c r="AM926" s="209"/>
      <c r="AN926" s="209"/>
    </row>
    <row r="927" spans="1:40" ht="12" customHeight="1" x14ac:dyDescent="0.25">
      <c r="A927" s="209"/>
      <c r="B927" s="209"/>
      <c r="C927" s="209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  <c r="AA927" s="209"/>
      <c r="AB927" s="209"/>
      <c r="AC927" s="209"/>
      <c r="AD927" s="209"/>
      <c r="AE927" s="209"/>
      <c r="AF927" s="209"/>
      <c r="AG927" s="209"/>
      <c r="AH927" s="209"/>
      <c r="AI927" s="209"/>
      <c r="AJ927" s="209"/>
      <c r="AK927" s="209"/>
      <c r="AL927" s="209"/>
      <c r="AM927" s="209"/>
      <c r="AN927" s="209"/>
    </row>
    <row r="928" spans="1:40" ht="12" customHeight="1" x14ac:dyDescent="0.25">
      <c r="A928" s="209"/>
      <c r="B928" s="209"/>
      <c r="C928" s="209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  <c r="AA928" s="209"/>
      <c r="AB928" s="209"/>
      <c r="AC928" s="209"/>
      <c r="AD928" s="209"/>
      <c r="AE928" s="209"/>
      <c r="AF928" s="209"/>
      <c r="AG928" s="209"/>
      <c r="AH928" s="209"/>
      <c r="AI928" s="209"/>
      <c r="AJ928" s="209"/>
      <c r="AK928" s="209"/>
      <c r="AL928" s="209"/>
      <c r="AM928" s="209"/>
      <c r="AN928" s="209"/>
    </row>
    <row r="929" spans="1:40" ht="12" customHeight="1" x14ac:dyDescent="0.25">
      <c r="A929" s="209"/>
      <c r="B929" s="209"/>
      <c r="C929" s="209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  <c r="AA929" s="209"/>
      <c r="AB929" s="209"/>
      <c r="AC929" s="209"/>
      <c r="AD929" s="209"/>
      <c r="AE929" s="209"/>
      <c r="AF929" s="209"/>
      <c r="AG929" s="209"/>
      <c r="AH929" s="209"/>
      <c r="AI929" s="209"/>
      <c r="AJ929" s="209"/>
      <c r="AK929" s="209"/>
      <c r="AL929" s="209"/>
      <c r="AM929" s="209"/>
      <c r="AN929" s="209"/>
    </row>
    <row r="930" spans="1:40" ht="12" customHeight="1" x14ac:dyDescent="0.25">
      <c r="A930" s="209"/>
      <c r="B930" s="209"/>
      <c r="C930" s="209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  <c r="AA930" s="209"/>
      <c r="AB930" s="209"/>
      <c r="AC930" s="209"/>
      <c r="AD930" s="209"/>
      <c r="AE930" s="209"/>
      <c r="AF930" s="209"/>
      <c r="AG930" s="209"/>
      <c r="AH930" s="209"/>
      <c r="AI930" s="209"/>
      <c r="AJ930" s="209"/>
      <c r="AK930" s="209"/>
      <c r="AL930" s="209"/>
      <c r="AM930" s="209"/>
      <c r="AN930" s="209"/>
    </row>
    <row r="931" spans="1:40" ht="12" customHeight="1" x14ac:dyDescent="0.25">
      <c r="A931" s="209"/>
      <c r="B931" s="209"/>
      <c r="C931" s="209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  <c r="AA931" s="209"/>
      <c r="AB931" s="209"/>
      <c r="AC931" s="209"/>
      <c r="AD931" s="209"/>
      <c r="AE931" s="209"/>
      <c r="AF931" s="209"/>
      <c r="AG931" s="209"/>
      <c r="AH931" s="209"/>
      <c r="AI931" s="209"/>
      <c r="AJ931" s="209"/>
      <c r="AK931" s="209"/>
      <c r="AL931" s="209"/>
      <c r="AM931" s="209"/>
      <c r="AN931" s="209"/>
    </row>
    <row r="932" spans="1:40" ht="12" customHeight="1" x14ac:dyDescent="0.25">
      <c r="A932" s="209"/>
      <c r="B932" s="209"/>
      <c r="C932" s="209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  <c r="AA932" s="209"/>
      <c r="AB932" s="209"/>
      <c r="AC932" s="209"/>
      <c r="AD932" s="209"/>
      <c r="AE932" s="209"/>
      <c r="AF932" s="209"/>
      <c r="AG932" s="209"/>
      <c r="AH932" s="209"/>
      <c r="AI932" s="209"/>
      <c r="AJ932" s="209"/>
      <c r="AK932" s="209"/>
      <c r="AL932" s="209"/>
      <c r="AM932" s="209"/>
      <c r="AN932" s="209"/>
    </row>
    <row r="933" spans="1:40" ht="12" customHeight="1" x14ac:dyDescent="0.25">
      <c r="A933" s="209"/>
      <c r="B933" s="209"/>
      <c r="C933" s="209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  <c r="AA933" s="209"/>
      <c r="AB933" s="209"/>
      <c r="AC933" s="209"/>
      <c r="AD933" s="209"/>
      <c r="AE933" s="209"/>
      <c r="AF933" s="209"/>
      <c r="AG933" s="209"/>
      <c r="AH933" s="209"/>
      <c r="AI933" s="209"/>
      <c r="AJ933" s="209"/>
      <c r="AK933" s="209"/>
      <c r="AL933" s="209"/>
      <c r="AM933" s="209"/>
      <c r="AN933" s="209"/>
    </row>
    <row r="934" spans="1:40" ht="12" customHeight="1" x14ac:dyDescent="0.25">
      <c r="A934" s="209"/>
      <c r="B934" s="209"/>
      <c r="C934" s="209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  <c r="AA934" s="209"/>
      <c r="AB934" s="209"/>
      <c r="AC934" s="209"/>
      <c r="AD934" s="209"/>
      <c r="AE934" s="209"/>
      <c r="AF934" s="209"/>
      <c r="AG934" s="209"/>
      <c r="AH934" s="209"/>
      <c r="AI934" s="209"/>
      <c r="AJ934" s="209"/>
      <c r="AK934" s="209"/>
      <c r="AL934" s="209"/>
      <c r="AM934" s="209"/>
      <c r="AN934" s="209"/>
    </row>
    <row r="935" spans="1:40" ht="12" customHeight="1" x14ac:dyDescent="0.25">
      <c r="A935" s="209"/>
      <c r="B935" s="209"/>
      <c r="C935" s="209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  <c r="AA935" s="209"/>
      <c r="AB935" s="209"/>
      <c r="AC935" s="209"/>
      <c r="AD935" s="209"/>
      <c r="AE935" s="209"/>
      <c r="AF935" s="209"/>
      <c r="AG935" s="209"/>
      <c r="AH935" s="209"/>
      <c r="AI935" s="209"/>
      <c r="AJ935" s="209"/>
      <c r="AK935" s="209"/>
      <c r="AL935" s="209"/>
      <c r="AM935" s="209"/>
      <c r="AN935" s="209"/>
    </row>
    <row r="936" spans="1:40" ht="12" customHeight="1" x14ac:dyDescent="0.25">
      <c r="A936" s="209"/>
      <c r="B936" s="209"/>
      <c r="C936" s="209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  <c r="AA936" s="209"/>
      <c r="AB936" s="209"/>
      <c r="AC936" s="209"/>
      <c r="AD936" s="209"/>
      <c r="AE936" s="209"/>
      <c r="AF936" s="209"/>
      <c r="AG936" s="209"/>
      <c r="AH936" s="209"/>
      <c r="AI936" s="209"/>
      <c r="AJ936" s="209"/>
      <c r="AK936" s="209"/>
      <c r="AL936" s="209"/>
      <c r="AM936" s="209"/>
      <c r="AN936" s="209"/>
    </row>
    <row r="937" spans="1:40" ht="12" customHeight="1" x14ac:dyDescent="0.25">
      <c r="A937" s="209"/>
      <c r="B937" s="209"/>
      <c r="C937" s="209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  <c r="AA937" s="209"/>
      <c r="AB937" s="209"/>
      <c r="AC937" s="209"/>
      <c r="AD937" s="209"/>
      <c r="AE937" s="209"/>
      <c r="AF937" s="209"/>
      <c r="AG937" s="209"/>
      <c r="AH937" s="209"/>
      <c r="AI937" s="209"/>
      <c r="AJ937" s="209"/>
      <c r="AK937" s="209"/>
      <c r="AL937" s="209"/>
      <c r="AM937" s="209"/>
      <c r="AN937" s="209"/>
    </row>
    <row r="938" spans="1:40" ht="12" customHeight="1" x14ac:dyDescent="0.25">
      <c r="A938" s="209"/>
      <c r="B938" s="209"/>
      <c r="C938" s="209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  <c r="AA938" s="209"/>
      <c r="AB938" s="209"/>
      <c r="AC938" s="209"/>
      <c r="AD938" s="209"/>
      <c r="AE938" s="209"/>
      <c r="AF938" s="209"/>
      <c r="AG938" s="209"/>
      <c r="AH938" s="209"/>
      <c r="AI938" s="209"/>
      <c r="AJ938" s="209"/>
      <c r="AK938" s="209"/>
      <c r="AL938" s="209"/>
      <c r="AM938" s="209"/>
      <c r="AN938" s="209"/>
    </row>
    <row r="939" spans="1:40" ht="12" customHeight="1" x14ac:dyDescent="0.25">
      <c r="A939" s="209"/>
      <c r="B939" s="209"/>
      <c r="C939" s="209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  <c r="AA939" s="209"/>
      <c r="AB939" s="209"/>
      <c r="AC939" s="209"/>
      <c r="AD939" s="209"/>
      <c r="AE939" s="209"/>
      <c r="AF939" s="209"/>
      <c r="AG939" s="209"/>
      <c r="AH939" s="209"/>
      <c r="AI939" s="209"/>
      <c r="AJ939" s="209"/>
      <c r="AK939" s="209"/>
      <c r="AL939" s="209"/>
      <c r="AM939" s="209"/>
      <c r="AN939" s="209"/>
    </row>
    <row r="940" spans="1:40" ht="12" customHeight="1" x14ac:dyDescent="0.25">
      <c r="A940" s="209"/>
      <c r="B940" s="209"/>
      <c r="C940" s="209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  <c r="AA940" s="209"/>
      <c r="AB940" s="209"/>
      <c r="AC940" s="209"/>
      <c r="AD940" s="209"/>
      <c r="AE940" s="209"/>
      <c r="AF940" s="209"/>
      <c r="AG940" s="209"/>
      <c r="AH940" s="209"/>
      <c r="AI940" s="209"/>
      <c r="AJ940" s="209"/>
      <c r="AK940" s="209"/>
      <c r="AL940" s="209"/>
      <c r="AM940" s="209"/>
      <c r="AN940" s="209"/>
    </row>
    <row r="941" spans="1:40" ht="12" customHeight="1" x14ac:dyDescent="0.25">
      <c r="A941" s="209"/>
      <c r="B941" s="209"/>
      <c r="C941" s="209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  <c r="AA941" s="209"/>
      <c r="AB941" s="209"/>
      <c r="AC941" s="209"/>
      <c r="AD941" s="209"/>
      <c r="AE941" s="209"/>
      <c r="AF941" s="209"/>
      <c r="AG941" s="209"/>
      <c r="AH941" s="209"/>
      <c r="AI941" s="209"/>
      <c r="AJ941" s="209"/>
      <c r="AK941" s="209"/>
      <c r="AL941" s="209"/>
      <c r="AM941" s="209"/>
      <c r="AN941" s="209"/>
    </row>
    <row r="942" spans="1:40" ht="12" customHeight="1" x14ac:dyDescent="0.25">
      <c r="A942" s="209"/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  <c r="AA942" s="209"/>
      <c r="AB942" s="209"/>
      <c r="AC942" s="209"/>
      <c r="AD942" s="209"/>
      <c r="AE942" s="209"/>
      <c r="AF942" s="209"/>
      <c r="AG942" s="209"/>
      <c r="AH942" s="209"/>
      <c r="AI942" s="209"/>
      <c r="AJ942" s="209"/>
      <c r="AK942" s="209"/>
      <c r="AL942" s="209"/>
      <c r="AM942" s="209"/>
      <c r="AN942" s="209"/>
    </row>
    <row r="943" spans="1:40" ht="12" customHeight="1" x14ac:dyDescent="0.25">
      <c r="A943" s="209"/>
      <c r="B943" s="209"/>
      <c r="C943" s="209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  <c r="AA943" s="209"/>
      <c r="AB943" s="209"/>
      <c r="AC943" s="209"/>
      <c r="AD943" s="209"/>
      <c r="AE943" s="209"/>
      <c r="AF943" s="209"/>
      <c r="AG943" s="209"/>
      <c r="AH943" s="209"/>
      <c r="AI943" s="209"/>
      <c r="AJ943" s="209"/>
      <c r="AK943" s="209"/>
      <c r="AL943" s="209"/>
      <c r="AM943" s="209"/>
      <c r="AN943" s="209"/>
    </row>
    <row r="944" spans="1:40" ht="12" customHeight="1" x14ac:dyDescent="0.25">
      <c r="A944" s="209"/>
      <c r="B944" s="209"/>
      <c r="C944" s="209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  <c r="AA944" s="209"/>
      <c r="AB944" s="209"/>
      <c r="AC944" s="209"/>
      <c r="AD944" s="209"/>
      <c r="AE944" s="209"/>
      <c r="AF944" s="209"/>
      <c r="AG944" s="209"/>
      <c r="AH944" s="209"/>
      <c r="AI944" s="209"/>
      <c r="AJ944" s="209"/>
      <c r="AK944" s="209"/>
      <c r="AL944" s="209"/>
      <c r="AM944" s="209"/>
      <c r="AN944" s="209"/>
    </row>
    <row r="945" spans="1:40" ht="12" customHeight="1" x14ac:dyDescent="0.25">
      <c r="A945" s="209"/>
      <c r="B945" s="209"/>
      <c r="C945" s="209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  <c r="AA945" s="209"/>
      <c r="AB945" s="209"/>
      <c r="AC945" s="209"/>
      <c r="AD945" s="209"/>
      <c r="AE945" s="209"/>
      <c r="AF945" s="209"/>
      <c r="AG945" s="209"/>
      <c r="AH945" s="209"/>
      <c r="AI945" s="209"/>
      <c r="AJ945" s="209"/>
      <c r="AK945" s="209"/>
      <c r="AL945" s="209"/>
      <c r="AM945" s="209"/>
      <c r="AN945" s="209"/>
    </row>
    <row r="946" spans="1:40" ht="12" customHeight="1" x14ac:dyDescent="0.25">
      <c r="A946" s="209"/>
      <c r="B946" s="209"/>
      <c r="C946" s="209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  <c r="AA946" s="209"/>
      <c r="AB946" s="209"/>
      <c r="AC946" s="209"/>
      <c r="AD946" s="209"/>
      <c r="AE946" s="209"/>
      <c r="AF946" s="209"/>
      <c r="AG946" s="209"/>
      <c r="AH946" s="209"/>
      <c r="AI946" s="209"/>
      <c r="AJ946" s="209"/>
      <c r="AK946" s="209"/>
      <c r="AL946" s="209"/>
      <c r="AM946" s="209"/>
      <c r="AN946" s="209"/>
    </row>
    <row r="947" spans="1:40" ht="12" customHeight="1" x14ac:dyDescent="0.25">
      <c r="A947" s="209"/>
      <c r="B947" s="209"/>
      <c r="C947" s="209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  <c r="AA947" s="209"/>
      <c r="AB947" s="209"/>
      <c r="AC947" s="209"/>
      <c r="AD947" s="209"/>
      <c r="AE947" s="209"/>
      <c r="AF947" s="209"/>
      <c r="AG947" s="209"/>
      <c r="AH947" s="209"/>
      <c r="AI947" s="209"/>
      <c r="AJ947" s="209"/>
      <c r="AK947" s="209"/>
      <c r="AL947" s="209"/>
      <c r="AM947" s="209"/>
      <c r="AN947" s="209"/>
    </row>
    <row r="948" spans="1:40" ht="12" customHeight="1" x14ac:dyDescent="0.25">
      <c r="A948" s="209"/>
      <c r="B948" s="209"/>
      <c r="C948" s="209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  <c r="AA948" s="209"/>
      <c r="AB948" s="209"/>
      <c r="AC948" s="209"/>
      <c r="AD948" s="209"/>
      <c r="AE948" s="209"/>
      <c r="AF948" s="209"/>
      <c r="AG948" s="209"/>
      <c r="AH948" s="209"/>
      <c r="AI948" s="209"/>
      <c r="AJ948" s="209"/>
      <c r="AK948" s="209"/>
      <c r="AL948" s="209"/>
      <c r="AM948" s="209"/>
      <c r="AN948" s="209"/>
    </row>
    <row r="949" spans="1:40" ht="12" customHeight="1" x14ac:dyDescent="0.25">
      <c r="A949" s="209"/>
      <c r="B949" s="209"/>
      <c r="C949" s="209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  <c r="AA949" s="209"/>
      <c r="AB949" s="209"/>
      <c r="AC949" s="209"/>
      <c r="AD949" s="209"/>
      <c r="AE949" s="209"/>
      <c r="AF949" s="209"/>
      <c r="AG949" s="209"/>
      <c r="AH949" s="209"/>
      <c r="AI949" s="209"/>
      <c r="AJ949" s="209"/>
      <c r="AK949" s="209"/>
      <c r="AL949" s="209"/>
      <c r="AM949" s="209"/>
      <c r="AN949" s="209"/>
    </row>
    <row r="950" spans="1:40" ht="12" customHeight="1" x14ac:dyDescent="0.25">
      <c r="A950" s="209"/>
      <c r="B950" s="209"/>
      <c r="C950" s="209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  <c r="AA950" s="209"/>
      <c r="AB950" s="209"/>
      <c r="AC950" s="209"/>
      <c r="AD950" s="209"/>
      <c r="AE950" s="209"/>
      <c r="AF950" s="209"/>
      <c r="AG950" s="209"/>
      <c r="AH950" s="209"/>
      <c r="AI950" s="209"/>
      <c r="AJ950" s="209"/>
      <c r="AK950" s="209"/>
      <c r="AL950" s="209"/>
      <c r="AM950" s="209"/>
      <c r="AN950" s="209"/>
    </row>
    <row r="951" spans="1:40" ht="12" customHeight="1" x14ac:dyDescent="0.25">
      <c r="A951" s="209"/>
      <c r="B951" s="209"/>
      <c r="C951" s="209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  <c r="AA951" s="209"/>
      <c r="AB951" s="209"/>
      <c r="AC951" s="209"/>
      <c r="AD951" s="209"/>
      <c r="AE951" s="209"/>
      <c r="AF951" s="209"/>
      <c r="AG951" s="209"/>
      <c r="AH951" s="209"/>
      <c r="AI951" s="209"/>
      <c r="AJ951" s="209"/>
      <c r="AK951" s="209"/>
      <c r="AL951" s="209"/>
      <c r="AM951" s="209"/>
      <c r="AN951" s="209"/>
    </row>
    <row r="952" spans="1:40" ht="12" customHeight="1" x14ac:dyDescent="0.25">
      <c r="A952" s="209"/>
      <c r="B952" s="209"/>
      <c r="C952" s="209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  <c r="AA952" s="209"/>
      <c r="AB952" s="209"/>
      <c r="AC952" s="209"/>
      <c r="AD952" s="209"/>
      <c r="AE952" s="209"/>
      <c r="AF952" s="209"/>
      <c r="AG952" s="209"/>
      <c r="AH952" s="209"/>
      <c r="AI952" s="209"/>
      <c r="AJ952" s="209"/>
      <c r="AK952" s="209"/>
      <c r="AL952" s="209"/>
      <c r="AM952" s="209"/>
      <c r="AN952" s="209"/>
    </row>
    <row r="953" spans="1:40" ht="12" customHeight="1" x14ac:dyDescent="0.25">
      <c r="A953" s="209"/>
      <c r="B953" s="209"/>
      <c r="C953" s="209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  <c r="AA953" s="209"/>
      <c r="AB953" s="209"/>
      <c r="AC953" s="209"/>
      <c r="AD953" s="209"/>
      <c r="AE953" s="209"/>
      <c r="AF953" s="209"/>
      <c r="AG953" s="209"/>
      <c r="AH953" s="209"/>
      <c r="AI953" s="209"/>
      <c r="AJ953" s="209"/>
      <c r="AK953" s="209"/>
      <c r="AL953" s="209"/>
      <c r="AM953" s="209"/>
      <c r="AN953" s="209"/>
    </row>
    <row r="954" spans="1:40" ht="12" customHeight="1" x14ac:dyDescent="0.25">
      <c r="A954" s="209"/>
      <c r="B954" s="209"/>
      <c r="C954" s="209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  <c r="AA954" s="209"/>
      <c r="AB954" s="209"/>
      <c r="AC954" s="209"/>
      <c r="AD954" s="209"/>
      <c r="AE954" s="209"/>
      <c r="AF954" s="209"/>
      <c r="AG954" s="209"/>
      <c r="AH954" s="209"/>
      <c r="AI954" s="209"/>
      <c r="AJ954" s="209"/>
      <c r="AK954" s="209"/>
      <c r="AL954" s="209"/>
      <c r="AM954" s="209"/>
      <c r="AN954" s="209"/>
    </row>
    <row r="955" spans="1:40" ht="12" customHeight="1" x14ac:dyDescent="0.25">
      <c r="A955" s="209"/>
      <c r="B955" s="209"/>
      <c r="C955" s="209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  <c r="AA955" s="209"/>
      <c r="AB955" s="209"/>
      <c r="AC955" s="209"/>
      <c r="AD955" s="209"/>
      <c r="AE955" s="209"/>
      <c r="AF955" s="209"/>
      <c r="AG955" s="209"/>
      <c r="AH955" s="209"/>
      <c r="AI955" s="209"/>
      <c r="AJ955" s="209"/>
      <c r="AK955" s="209"/>
      <c r="AL955" s="209"/>
      <c r="AM955" s="209"/>
      <c r="AN955" s="209"/>
    </row>
    <row r="956" spans="1:40" ht="12" customHeight="1" x14ac:dyDescent="0.25">
      <c r="A956" s="209"/>
      <c r="B956" s="209"/>
      <c r="C956" s="209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  <c r="AA956" s="209"/>
      <c r="AB956" s="209"/>
      <c r="AC956" s="209"/>
      <c r="AD956" s="209"/>
      <c r="AE956" s="209"/>
      <c r="AF956" s="209"/>
      <c r="AG956" s="209"/>
      <c r="AH956" s="209"/>
      <c r="AI956" s="209"/>
      <c r="AJ956" s="209"/>
      <c r="AK956" s="209"/>
      <c r="AL956" s="209"/>
      <c r="AM956" s="209"/>
      <c r="AN956" s="209"/>
    </row>
    <row r="957" spans="1:40" ht="12" customHeight="1" x14ac:dyDescent="0.25">
      <c r="A957" s="209"/>
      <c r="B957" s="209"/>
      <c r="C957" s="209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  <c r="AA957" s="209"/>
      <c r="AB957" s="209"/>
      <c r="AC957" s="209"/>
      <c r="AD957" s="209"/>
      <c r="AE957" s="209"/>
      <c r="AF957" s="209"/>
      <c r="AG957" s="209"/>
      <c r="AH957" s="209"/>
      <c r="AI957" s="209"/>
      <c r="AJ957" s="209"/>
      <c r="AK957" s="209"/>
      <c r="AL957" s="209"/>
      <c r="AM957" s="209"/>
      <c r="AN957" s="209"/>
    </row>
    <row r="958" spans="1:40" ht="12" customHeight="1" x14ac:dyDescent="0.25">
      <c r="A958" s="209"/>
      <c r="B958" s="209"/>
      <c r="C958" s="209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  <c r="AA958" s="209"/>
      <c r="AB958" s="209"/>
      <c r="AC958" s="209"/>
      <c r="AD958" s="209"/>
      <c r="AE958" s="209"/>
      <c r="AF958" s="209"/>
      <c r="AG958" s="209"/>
      <c r="AH958" s="209"/>
      <c r="AI958" s="209"/>
      <c r="AJ958" s="209"/>
      <c r="AK958" s="209"/>
      <c r="AL958" s="209"/>
      <c r="AM958" s="209"/>
      <c r="AN958" s="209"/>
    </row>
    <row r="959" spans="1:40" ht="12" customHeight="1" x14ac:dyDescent="0.25">
      <c r="A959" s="209"/>
      <c r="B959" s="209"/>
      <c r="C959" s="209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  <c r="AA959" s="209"/>
      <c r="AB959" s="209"/>
      <c r="AC959" s="209"/>
      <c r="AD959" s="209"/>
      <c r="AE959" s="209"/>
      <c r="AF959" s="209"/>
      <c r="AG959" s="209"/>
      <c r="AH959" s="209"/>
      <c r="AI959" s="209"/>
      <c r="AJ959" s="209"/>
      <c r="AK959" s="209"/>
      <c r="AL959" s="209"/>
      <c r="AM959" s="209"/>
      <c r="AN959" s="209"/>
    </row>
    <row r="960" spans="1:40" ht="12" customHeight="1" x14ac:dyDescent="0.25">
      <c r="A960" s="209"/>
      <c r="B960" s="209"/>
      <c r="C960" s="209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  <c r="AA960" s="209"/>
      <c r="AB960" s="209"/>
      <c r="AC960" s="209"/>
      <c r="AD960" s="209"/>
      <c r="AE960" s="209"/>
      <c r="AF960" s="209"/>
      <c r="AG960" s="209"/>
      <c r="AH960" s="209"/>
      <c r="AI960" s="209"/>
      <c r="AJ960" s="209"/>
      <c r="AK960" s="209"/>
      <c r="AL960" s="209"/>
      <c r="AM960" s="209"/>
      <c r="AN960" s="209"/>
    </row>
    <row r="961" spans="1:40" ht="12" customHeight="1" x14ac:dyDescent="0.25">
      <c r="A961" s="209"/>
      <c r="B961" s="209"/>
      <c r="C961" s="209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  <c r="AA961" s="209"/>
      <c r="AB961" s="209"/>
      <c r="AC961" s="209"/>
      <c r="AD961" s="209"/>
      <c r="AE961" s="209"/>
      <c r="AF961" s="209"/>
      <c r="AG961" s="209"/>
      <c r="AH961" s="209"/>
      <c r="AI961" s="209"/>
      <c r="AJ961" s="209"/>
      <c r="AK961" s="209"/>
      <c r="AL961" s="209"/>
      <c r="AM961" s="209"/>
      <c r="AN961" s="209"/>
    </row>
    <row r="962" spans="1:40" ht="12" customHeight="1" x14ac:dyDescent="0.25">
      <c r="A962" s="209"/>
      <c r="B962" s="209"/>
      <c r="C962" s="209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  <c r="AA962" s="209"/>
      <c r="AB962" s="209"/>
      <c r="AC962" s="209"/>
      <c r="AD962" s="209"/>
      <c r="AE962" s="209"/>
      <c r="AF962" s="209"/>
      <c r="AG962" s="209"/>
      <c r="AH962" s="209"/>
      <c r="AI962" s="209"/>
      <c r="AJ962" s="209"/>
      <c r="AK962" s="209"/>
      <c r="AL962" s="209"/>
      <c r="AM962" s="209"/>
      <c r="AN962" s="209"/>
    </row>
    <row r="963" spans="1:40" ht="12" customHeight="1" x14ac:dyDescent="0.25">
      <c r="A963" s="209"/>
      <c r="B963" s="209"/>
      <c r="C963" s="209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  <c r="AA963" s="209"/>
      <c r="AB963" s="209"/>
      <c r="AC963" s="209"/>
      <c r="AD963" s="209"/>
      <c r="AE963" s="209"/>
      <c r="AF963" s="209"/>
      <c r="AG963" s="209"/>
      <c r="AH963" s="209"/>
      <c r="AI963" s="209"/>
      <c r="AJ963" s="209"/>
      <c r="AK963" s="209"/>
      <c r="AL963" s="209"/>
      <c r="AM963" s="209"/>
      <c r="AN963" s="209"/>
    </row>
    <row r="964" spans="1:40" ht="12" customHeight="1" x14ac:dyDescent="0.25">
      <c r="A964" s="209"/>
      <c r="B964" s="209"/>
      <c r="C964" s="209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  <c r="AA964" s="209"/>
      <c r="AB964" s="209"/>
      <c r="AC964" s="209"/>
      <c r="AD964" s="209"/>
      <c r="AE964" s="209"/>
      <c r="AF964" s="209"/>
      <c r="AG964" s="209"/>
      <c r="AH964" s="209"/>
      <c r="AI964" s="209"/>
      <c r="AJ964" s="209"/>
      <c r="AK964" s="209"/>
      <c r="AL964" s="209"/>
      <c r="AM964" s="209"/>
      <c r="AN964" s="209"/>
    </row>
    <row r="965" spans="1:40" ht="12" customHeight="1" x14ac:dyDescent="0.25">
      <c r="A965" s="209"/>
      <c r="B965" s="209"/>
      <c r="C965" s="209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  <c r="AA965" s="209"/>
      <c r="AB965" s="209"/>
      <c r="AC965" s="209"/>
      <c r="AD965" s="209"/>
      <c r="AE965" s="209"/>
      <c r="AF965" s="209"/>
      <c r="AG965" s="209"/>
      <c r="AH965" s="209"/>
      <c r="AI965" s="209"/>
      <c r="AJ965" s="209"/>
      <c r="AK965" s="209"/>
      <c r="AL965" s="209"/>
      <c r="AM965" s="209"/>
      <c r="AN965" s="209"/>
    </row>
    <row r="966" spans="1:40" ht="12" customHeight="1" x14ac:dyDescent="0.25">
      <c r="A966" s="209"/>
      <c r="B966" s="209"/>
      <c r="C966" s="209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  <c r="AA966" s="209"/>
      <c r="AB966" s="209"/>
      <c r="AC966" s="209"/>
      <c r="AD966" s="209"/>
      <c r="AE966" s="209"/>
      <c r="AF966" s="209"/>
      <c r="AG966" s="209"/>
      <c r="AH966" s="209"/>
      <c r="AI966" s="209"/>
      <c r="AJ966" s="209"/>
      <c r="AK966" s="209"/>
      <c r="AL966" s="209"/>
      <c r="AM966" s="209"/>
      <c r="AN966" s="209"/>
    </row>
    <row r="967" spans="1:40" ht="12" customHeight="1" x14ac:dyDescent="0.25">
      <c r="A967" s="209"/>
      <c r="B967" s="209"/>
      <c r="C967" s="209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  <c r="AA967" s="209"/>
      <c r="AB967" s="209"/>
      <c r="AC967" s="209"/>
      <c r="AD967" s="209"/>
      <c r="AE967" s="209"/>
      <c r="AF967" s="209"/>
      <c r="AG967" s="209"/>
      <c r="AH967" s="209"/>
      <c r="AI967" s="209"/>
      <c r="AJ967" s="209"/>
      <c r="AK967" s="209"/>
      <c r="AL967" s="209"/>
      <c r="AM967" s="209"/>
      <c r="AN967" s="209"/>
    </row>
    <row r="968" spans="1:40" ht="12" customHeight="1" x14ac:dyDescent="0.25">
      <c r="A968" s="209"/>
      <c r="B968" s="209"/>
      <c r="C968" s="209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  <c r="AA968" s="209"/>
      <c r="AB968" s="209"/>
      <c r="AC968" s="209"/>
      <c r="AD968" s="209"/>
      <c r="AE968" s="209"/>
      <c r="AF968" s="209"/>
      <c r="AG968" s="209"/>
      <c r="AH968" s="209"/>
      <c r="AI968" s="209"/>
      <c r="AJ968" s="209"/>
      <c r="AK968" s="209"/>
      <c r="AL968" s="209"/>
      <c r="AM968" s="209"/>
      <c r="AN968" s="209"/>
    </row>
    <row r="969" spans="1:40" ht="12" customHeight="1" x14ac:dyDescent="0.25">
      <c r="A969" s="209"/>
      <c r="B969" s="209"/>
      <c r="C969" s="209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  <c r="AA969" s="209"/>
      <c r="AB969" s="209"/>
      <c r="AC969" s="209"/>
      <c r="AD969" s="209"/>
      <c r="AE969" s="209"/>
      <c r="AF969" s="209"/>
      <c r="AG969" s="209"/>
      <c r="AH969" s="209"/>
      <c r="AI969" s="209"/>
      <c r="AJ969" s="209"/>
      <c r="AK969" s="209"/>
      <c r="AL969" s="209"/>
      <c r="AM969" s="209"/>
      <c r="AN969" s="209"/>
    </row>
    <row r="970" spans="1:40" ht="12" customHeight="1" x14ac:dyDescent="0.25">
      <c r="A970" s="209"/>
      <c r="B970" s="209"/>
      <c r="C970" s="209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  <c r="AA970" s="209"/>
      <c r="AB970" s="209"/>
      <c r="AC970" s="209"/>
      <c r="AD970" s="209"/>
      <c r="AE970" s="209"/>
      <c r="AF970" s="209"/>
      <c r="AG970" s="209"/>
      <c r="AH970" s="209"/>
      <c r="AI970" s="209"/>
      <c r="AJ970" s="209"/>
      <c r="AK970" s="209"/>
      <c r="AL970" s="209"/>
      <c r="AM970" s="209"/>
      <c r="AN970" s="209"/>
    </row>
    <row r="971" spans="1:40" ht="12" customHeight="1" x14ac:dyDescent="0.25">
      <c r="A971" s="209"/>
      <c r="B971" s="209"/>
      <c r="C971" s="209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  <c r="AA971" s="209"/>
      <c r="AB971" s="209"/>
      <c r="AC971" s="209"/>
      <c r="AD971" s="209"/>
      <c r="AE971" s="209"/>
      <c r="AF971" s="209"/>
      <c r="AG971" s="209"/>
      <c r="AH971" s="209"/>
      <c r="AI971" s="209"/>
      <c r="AJ971" s="209"/>
      <c r="AK971" s="209"/>
      <c r="AL971" s="209"/>
      <c r="AM971" s="209"/>
      <c r="AN971" s="209"/>
    </row>
    <row r="972" spans="1:40" ht="12" customHeight="1" x14ac:dyDescent="0.25">
      <c r="A972" s="209"/>
      <c r="B972" s="209"/>
      <c r="C972" s="209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  <c r="AA972" s="209"/>
      <c r="AB972" s="209"/>
      <c r="AC972" s="209"/>
      <c r="AD972" s="209"/>
      <c r="AE972" s="209"/>
      <c r="AF972" s="209"/>
      <c r="AG972" s="209"/>
      <c r="AH972" s="209"/>
      <c r="AI972" s="209"/>
      <c r="AJ972" s="209"/>
      <c r="AK972" s="209"/>
      <c r="AL972" s="209"/>
      <c r="AM972" s="209"/>
      <c r="AN972" s="209"/>
    </row>
    <row r="973" spans="1:40" ht="12" customHeight="1" x14ac:dyDescent="0.25">
      <c r="A973" s="209"/>
      <c r="B973" s="209"/>
      <c r="C973" s="209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  <c r="AA973" s="209"/>
      <c r="AB973" s="209"/>
      <c r="AC973" s="209"/>
      <c r="AD973" s="209"/>
      <c r="AE973" s="209"/>
      <c r="AF973" s="209"/>
      <c r="AG973" s="209"/>
      <c r="AH973" s="209"/>
      <c r="AI973" s="209"/>
      <c r="AJ973" s="209"/>
      <c r="AK973" s="209"/>
      <c r="AL973" s="209"/>
      <c r="AM973" s="209"/>
      <c r="AN973" s="209"/>
    </row>
    <row r="974" spans="1:40" ht="12" customHeight="1" x14ac:dyDescent="0.25">
      <c r="A974" s="209"/>
      <c r="B974" s="209"/>
      <c r="C974" s="209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  <c r="AA974" s="209"/>
      <c r="AB974" s="209"/>
      <c r="AC974" s="209"/>
      <c r="AD974" s="209"/>
      <c r="AE974" s="209"/>
      <c r="AF974" s="209"/>
      <c r="AG974" s="209"/>
      <c r="AH974" s="209"/>
      <c r="AI974" s="209"/>
      <c r="AJ974" s="209"/>
      <c r="AK974" s="209"/>
      <c r="AL974" s="209"/>
      <c r="AM974" s="209"/>
      <c r="AN974" s="209"/>
    </row>
    <row r="975" spans="1:40" ht="12" customHeight="1" x14ac:dyDescent="0.25">
      <c r="A975" s="209"/>
      <c r="B975" s="209"/>
      <c r="C975" s="209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  <c r="AA975" s="209"/>
      <c r="AB975" s="209"/>
      <c r="AC975" s="209"/>
      <c r="AD975" s="209"/>
      <c r="AE975" s="209"/>
      <c r="AF975" s="209"/>
      <c r="AG975" s="209"/>
      <c r="AH975" s="209"/>
      <c r="AI975" s="209"/>
      <c r="AJ975" s="209"/>
      <c r="AK975" s="209"/>
      <c r="AL975" s="209"/>
      <c r="AM975" s="209"/>
      <c r="AN975" s="209"/>
    </row>
    <row r="976" spans="1:40" ht="12" customHeight="1" x14ac:dyDescent="0.25">
      <c r="A976" s="209"/>
      <c r="B976" s="209"/>
      <c r="C976" s="209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  <c r="AA976" s="209"/>
      <c r="AB976" s="209"/>
      <c r="AC976" s="209"/>
      <c r="AD976" s="209"/>
      <c r="AE976" s="209"/>
      <c r="AF976" s="209"/>
      <c r="AG976" s="209"/>
      <c r="AH976" s="209"/>
      <c r="AI976" s="209"/>
      <c r="AJ976" s="209"/>
      <c r="AK976" s="209"/>
      <c r="AL976" s="209"/>
      <c r="AM976" s="209"/>
      <c r="AN976" s="209"/>
    </row>
    <row r="977" spans="1:40" ht="12" customHeight="1" x14ac:dyDescent="0.25">
      <c r="A977" s="209"/>
      <c r="B977" s="209"/>
      <c r="C977" s="209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  <c r="AA977" s="209"/>
      <c r="AB977" s="209"/>
      <c r="AC977" s="209"/>
      <c r="AD977" s="209"/>
      <c r="AE977" s="209"/>
      <c r="AF977" s="209"/>
      <c r="AG977" s="209"/>
      <c r="AH977" s="209"/>
      <c r="AI977" s="209"/>
      <c r="AJ977" s="209"/>
      <c r="AK977" s="209"/>
      <c r="AL977" s="209"/>
      <c r="AM977" s="209"/>
      <c r="AN977" s="209"/>
    </row>
    <row r="978" spans="1:40" ht="12" customHeight="1" x14ac:dyDescent="0.25">
      <c r="A978" s="209"/>
      <c r="B978" s="209"/>
      <c r="C978" s="209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  <c r="AA978" s="209"/>
      <c r="AB978" s="209"/>
      <c r="AC978" s="209"/>
      <c r="AD978" s="209"/>
      <c r="AE978" s="209"/>
      <c r="AF978" s="209"/>
      <c r="AG978" s="209"/>
      <c r="AH978" s="209"/>
      <c r="AI978" s="209"/>
      <c r="AJ978" s="209"/>
      <c r="AK978" s="209"/>
      <c r="AL978" s="209"/>
      <c r="AM978" s="209"/>
      <c r="AN978" s="209"/>
    </row>
    <row r="979" spans="1:40" ht="12" customHeight="1" x14ac:dyDescent="0.25">
      <c r="A979" s="209"/>
      <c r="B979" s="209"/>
      <c r="C979" s="209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  <c r="AA979" s="209"/>
      <c r="AB979" s="209"/>
      <c r="AC979" s="209"/>
      <c r="AD979" s="209"/>
      <c r="AE979" s="209"/>
      <c r="AF979" s="209"/>
      <c r="AG979" s="209"/>
      <c r="AH979" s="209"/>
      <c r="AI979" s="209"/>
      <c r="AJ979" s="209"/>
      <c r="AK979" s="209"/>
      <c r="AL979" s="209"/>
      <c r="AM979" s="209"/>
      <c r="AN979" s="209"/>
    </row>
    <row r="980" spans="1:40" ht="12" customHeight="1" x14ac:dyDescent="0.25">
      <c r="A980" s="209"/>
      <c r="B980" s="209"/>
      <c r="C980" s="209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  <c r="AA980" s="209"/>
      <c r="AB980" s="209"/>
      <c r="AC980" s="209"/>
      <c r="AD980" s="209"/>
      <c r="AE980" s="209"/>
      <c r="AF980" s="209"/>
      <c r="AG980" s="209"/>
      <c r="AH980" s="209"/>
      <c r="AI980" s="209"/>
      <c r="AJ980" s="209"/>
      <c r="AK980" s="209"/>
      <c r="AL980" s="209"/>
      <c r="AM980" s="209"/>
      <c r="AN980" s="209"/>
    </row>
    <row r="981" spans="1:40" ht="12" customHeight="1" x14ac:dyDescent="0.25">
      <c r="A981" s="209"/>
      <c r="B981" s="209"/>
      <c r="C981" s="209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  <c r="AA981" s="209"/>
      <c r="AB981" s="209"/>
      <c r="AC981" s="209"/>
      <c r="AD981" s="209"/>
      <c r="AE981" s="209"/>
      <c r="AF981" s="209"/>
      <c r="AG981" s="209"/>
      <c r="AH981" s="209"/>
      <c r="AI981" s="209"/>
      <c r="AJ981" s="209"/>
      <c r="AK981" s="209"/>
      <c r="AL981" s="209"/>
      <c r="AM981" s="209"/>
      <c r="AN981" s="209"/>
    </row>
    <row r="982" spans="1:40" ht="12" customHeight="1" x14ac:dyDescent="0.25">
      <c r="A982" s="209"/>
      <c r="B982" s="209"/>
      <c r="C982" s="209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  <c r="AA982" s="209"/>
      <c r="AB982" s="209"/>
      <c r="AC982" s="209"/>
      <c r="AD982" s="209"/>
      <c r="AE982" s="209"/>
      <c r="AF982" s="209"/>
      <c r="AG982" s="209"/>
      <c r="AH982" s="209"/>
      <c r="AI982" s="209"/>
      <c r="AJ982" s="209"/>
      <c r="AK982" s="209"/>
      <c r="AL982" s="209"/>
      <c r="AM982" s="209"/>
      <c r="AN982" s="209"/>
    </row>
    <row r="983" spans="1:40" ht="12" customHeight="1" x14ac:dyDescent="0.25">
      <c r="A983" s="209"/>
      <c r="B983" s="209"/>
      <c r="C983" s="209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  <c r="AA983" s="209"/>
      <c r="AB983" s="209"/>
      <c r="AC983" s="209"/>
      <c r="AD983" s="209"/>
      <c r="AE983" s="209"/>
      <c r="AF983" s="209"/>
      <c r="AG983" s="209"/>
      <c r="AH983" s="209"/>
      <c r="AI983" s="209"/>
      <c r="AJ983" s="209"/>
      <c r="AK983" s="209"/>
      <c r="AL983" s="209"/>
      <c r="AM983" s="209"/>
      <c r="AN983" s="209"/>
    </row>
    <row r="984" spans="1:40" ht="12" customHeight="1" x14ac:dyDescent="0.25">
      <c r="A984" s="209"/>
      <c r="B984" s="209"/>
      <c r="C984" s="209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  <c r="AA984" s="209"/>
      <c r="AB984" s="209"/>
      <c r="AC984" s="209"/>
      <c r="AD984" s="209"/>
      <c r="AE984" s="209"/>
      <c r="AF984" s="209"/>
      <c r="AG984" s="209"/>
      <c r="AH984" s="209"/>
      <c r="AI984" s="209"/>
      <c r="AJ984" s="209"/>
      <c r="AK984" s="209"/>
      <c r="AL984" s="209"/>
      <c r="AM984" s="209"/>
      <c r="AN984" s="209"/>
    </row>
    <row r="985" spans="1:40" ht="12" customHeight="1" x14ac:dyDescent="0.25">
      <c r="A985" s="209"/>
      <c r="B985" s="209"/>
      <c r="C985" s="209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  <c r="AA985" s="209"/>
      <c r="AB985" s="209"/>
      <c r="AC985" s="209"/>
      <c r="AD985" s="209"/>
      <c r="AE985" s="209"/>
      <c r="AF985" s="209"/>
      <c r="AG985" s="209"/>
      <c r="AH985" s="209"/>
      <c r="AI985" s="209"/>
      <c r="AJ985" s="209"/>
      <c r="AK985" s="209"/>
      <c r="AL985" s="209"/>
      <c r="AM985" s="209"/>
      <c r="AN985" s="209"/>
    </row>
    <row r="986" spans="1:40" ht="12" customHeight="1" x14ac:dyDescent="0.25">
      <c r="A986" s="209"/>
      <c r="B986" s="209"/>
      <c r="C986" s="209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  <c r="AA986" s="209"/>
      <c r="AB986" s="209"/>
      <c r="AC986" s="209"/>
      <c r="AD986" s="209"/>
      <c r="AE986" s="209"/>
      <c r="AF986" s="209"/>
      <c r="AG986" s="209"/>
      <c r="AH986" s="209"/>
      <c r="AI986" s="209"/>
      <c r="AJ986" s="209"/>
      <c r="AK986" s="209"/>
      <c r="AL986" s="209"/>
      <c r="AM986" s="209"/>
      <c r="AN986" s="209"/>
    </row>
    <row r="987" spans="1:40" ht="12" customHeight="1" x14ac:dyDescent="0.25">
      <c r="A987" s="209"/>
      <c r="B987" s="209"/>
      <c r="C987" s="209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  <c r="AA987" s="209"/>
      <c r="AB987" s="209"/>
      <c r="AC987" s="209"/>
      <c r="AD987" s="209"/>
      <c r="AE987" s="209"/>
      <c r="AF987" s="209"/>
      <c r="AG987" s="209"/>
      <c r="AH987" s="209"/>
      <c r="AI987" s="209"/>
      <c r="AJ987" s="209"/>
      <c r="AK987" s="209"/>
      <c r="AL987" s="209"/>
      <c r="AM987" s="209"/>
      <c r="AN987" s="209"/>
    </row>
    <row r="988" spans="1:40" ht="12" customHeight="1" x14ac:dyDescent="0.25">
      <c r="A988" s="209"/>
      <c r="B988" s="209"/>
      <c r="C988" s="209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  <c r="AA988" s="209"/>
      <c r="AB988" s="209"/>
      <c r="AC988" s="209"/>
      <c r="AD988" s="209"/>
      <c r="AE988" s="209"/>
      <c r="AF988" s="209"/>
      <c r="AG988" s="209"/>
      <c r="AH988" s="209"/>
      <c r="AI988" s="209"/>
      <c r="AJ988" s="209"/>
      <c r="AK988" s="209"/>
      <c r="AL988" s="209"/>
      <c r="AM988" s="209"/>
      <c r="AN988" s="209"/>
    </row>
    <row r="989" spans="1:40" ht="12" customHeight="1" x14ac:dyDescent="0.25">
      <c r="A989" s="209"/>
      <c r="B989" s="209"/>
      <c r="C989" s="209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  <c r="AA989" s="209"/>
      <c r="AB989" s="209"/>
      <c r="AC989" s="209"/>
      <c r="AD989" s="209"/>
      <c r="AE989" s="209"/>
      <c r="AF989" s="209"/>
      <c r="AG989" s="209"/>
      <c r="AH989" s="209"/>
      <c r="AI989" s="209"/>
      <c r="AJ989" s="209"/>
      <c r="AK989" s="209"/>
      <c r="AL989" s="209"/>
      <c r="AM989" s="209"/>
      <c r="AN989" s="209"/>
    </row>
    <row r="990" spans="1:40" ht="12" customHeight="1" x14ac:dyDescent="0.25">
      <c r="A990" s="209"/>
      <c r="B990" s="209"/>
      <c r="C990" s="209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  <c r="AA990" s="209"/>
      <c r="AB990" s="209"/>
      <c r="AC990" s="209"/>
      <c r="AD990" s="209"/>
      <c r="AE990" s="209"/>
      <c r="AF990" s="209"/>
      <c r="AG990" s="209"/>
      <c r="AH990" s="209"/>
      <c r="AI990" s="209"/>
      <c r="AJ990" s="209"/>
      <c r="AK990" s="209"/>
      <c r="AL990" s="209"/>
      <c r="AM990" s="209"/>
      <c r="AN990" s="209"/>
    </row>
    <row r="991" spans="1:40" ht="12" customHeight="1" x14ac:dyDescent="0.25">
      <c r="A991" s="209"/>
      <c r="B991" s="209"/>
      <c r="C991" s="209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  <c r="AA991" s="209"/>
      <c r="AB991" s="209"/>
      <c r="AC991" s="209"/>
      <c r="AD991" s="209"/>
      <c r="AE991" s="209"/>
      <c r="AF991" s="209"/>
      <c r="AG991" s="209"/>
      <c r="AH991" s="209"/>
      <c r="AI991" s="209"/>
      <c r="AJ991" s="209"/>
      <c r="AK991" s="209"/>
      <c r="AL991" s="209"/>
      <c r="AM991" s="209"/>
      <c r="AN991" s="209"/>
    </row>
    <row r="992" spans="1:40" ht="12" customHeight="1" x14ac:dyDescent="0.25">
      <c r="A992" s="209"/>
      <c r="B992" s="209"/>
      <c r="C992" s="209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  <c r="AA992" s="209"/>
      <c r="AB992" s="209"/>
      <c r="AC992" s="209"/>
      <c r="AD992" s="209"/>
      <c r="AE992" s="209"/>
      <c r="AF992" s="209"/>
      <c r="AG992" s="209"/>
      <c r="AH992" s="209"/>
      <c r="AI992" s="209"/>
      <c r="AJ992" s="209"/>
      <c r="AK992" s="209"/>
      <c r="AL992" s="209"/>
      <c r="AM992" s="209"/>
      <c r="AN992" s="209"/>
    </row>
    <row r="993" spans="1:40" ht="12" customHeight="1" x14ac:dyDescent="0.25">
      <c r="A993" s="209"/>
      <c r="B993" s="209"/>
      <c r="C993" s="209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  <c r="AA993" s="209"/>
      <c r="AB993" s="209"/>
      <c r="AC993" s="209"/>
      <c r="AD993" s="209"/>
      <c r="AE993" s="209"/>
      <c r="AF993" s="209"/>
      <c r="AG993" s="209"/>
      <c r="AH993" s="209"/>
      <c r="AI993" s="209"/>
      <c r="AJ993" s="209"/>
      <c r="AK993" s="209"/>
      <c r="AL993" s="209"/>
      <c r="AM993" s="209"/>
      <c r="AN993" s="209"/>
    </row>
    <row r="994" spans="1:40" ht="12" customHeight="1" x14ac:dyDescent="0.25">
      <c r="A994" s="209"/>
      <c r="B994" s="209"/>
      <c r="C994" s="209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  <c r="AA994" s="209"/>
      <c r="AB994" s="209"/>
      <c r="AC994" s="209"/>
      <c r="AD994" s="209"/>
      <c r="AE994" s="209"/>
      <c r="AF994" s="209"/>
      <c r="AG994" s="209"/>
      <c r="AH994" s="209"/>
      <c r="AI994" s="209"/>
      <c r="AJ994" s="209"/>
      <c r="AK994" s="209"/>
      <c r="AL994" s="209"/>
      <c r="AM994" s="209"/>
      <c r="AN994" s="209"/>
    </row>
    <row r="995" spans="1:40" ht="12" customHeight="1" x14ac:dyDescent="0.25">
      <c r="A995" s="209"/>
      <c r="B995" s="209"/>
      <c r="C995" s="209"/>
      <c r="D995" s="209"/>
      <c r="E995" s="209"/>
      <c r="F995" s="209"/>
      <c r="G995" s="20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  <c r="AA995" s="209"/>
      <c r="AB995" s="209"/>
      <c r="AC995" s="209"/>
      <c r="AD995" s="209"/>
      <c r="AE995" s="209"/>
      <c r="AF995" s="209"/>
      <c r="AG995" s="209"/>
      <c r="AH995" s="209"/>
      <c r="AI995" s="209"/>
      <c r="AJ995" s="209"/>
      <c r="AK995" s="209"/>
      <c r="AL995" s="209"/>
      <c r="AM995" s="209"/>
      <c r="AN995" s="209"/>
    </row>
    <row r="996" spans="1:40" ht="12" customHeight="1" x14ac:dyDescent="0.25">
      <c r="A996" s="209"/>
      <c r="B996" s="209"/>
      <c r="C996" s="209"/>
      <c r="D996" s="209"/>
      <c r="E996" s="209"/>
      <c r="F996" s="209"/>
      <c r="G996" s="20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  <c r="AA996" s="209"/>
      <c r="AB996" s="209"/>
      <c r="AC996" s="209"/>
      <c r="AD996" s="209"/>
      <c r="AE996" s="209"/>
      <c r="AF996" s="209"/>
      <c r="AG996" s="209"/>
      <c r="AH996" s="209"/>
      <c r="AI996" s="209"/>
      <c r="AJ996" s="209"/>
      <c r="AK996" s="209"/>
      <c r="AL996" s="209"/>
      <c r="AM996" s="209"/>
      <c r="AN996" s="209"/>
    </row>
    <row r="997" spans="1:40" ht="12" customHeight="1" x14ac:dyDescent="0.25">
      <c r="A997" s="209"/>
      <c r="B997" s="209"/>
      <c r="C997" s="209"/>
      <c r="D997" s="209"/>
      <c r="E997" s="209"/>
      <c r="F997" s="209"/>
      <c r="G997" s="20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  <c r="AA997" s="209"/>
      <c r="AB997" s="209"/>
      <c r="AC997" s="209"/>
      <c r="AD997" s="209"/>
      <c r="AE997" s="209"/>
      <c r="AF997" s="209"/>
      <c r="AG997" s="209"/>
      <c r="AH997" s="209"/>
      <c r="AI997" s="209"/>
      <c r="AJ997" s="209"/>
      <c r="AK997" s="209"/>
      <c r="AL997" s="209"/>
      <c r="AM997" s="209"/>
      <c r="AN997" s="209"/>
    </row>
    <row r="998" spans="1:40" ht="12" customHeight="1" x14ac:dyDescent="0.25">
      <c r="A998" s="209"/>
      <c r="B998" s="209"/>
      <c r="C998" s="209"/>
      <c r="D998" s="209"/>
      <c r="E998" s="209"/>
      <c r="F998" s="209"/>
      <c r="G998" s="20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  <c r="AA998" s="209"/>
      <c r="AB998" s="209"/>
      <c r="AC998" s="209"/>
      <c r="AD998" s="209"/>
      <c r="AE998" s="209"/>
      <c r="AF998" s="209"/>
      <c r="AG998" s="209"/>
      <c r="AH998" s="209"/>
      <c r="AI998" s="209"/>
      <c r="AJ998" s="209"/>
      <c r="AK998" s="209"/>
      <c r="AL998" s="209"/>
      <c r="AM998" s="209"/>
      <c r="AN998" s="209"/>
    </row>
    <row r="999" spans="1:40" ht="12" customHeight="1" x14ac:dyDescent="0.25">
      <c r="A999" s="209"/>
      <c r="B999" s="209"/>
      <c r="C999" s="209"/>
      <c r="D999" s="209"/>
      <c r="E999" s="209"/>
      <c r="F999" s="209"/>
      <c r="G999" s="20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  <c r="AA999" s="209"/>
      <c r="AB999" s="209"/>
      <c r="AC999" s="209"/>
      <c r="AD999" s="209"/>
      <c r="AE999" s="209"/>
      <c r="AF999" s="209"/>
      <c r="AG999" s="209"/>
      <c r="AH999" s="209"/>
      <c r="AI999" s="209"/>
      <c r="AJ999" s="209"/>
      <c r="AK999" s="209"/>
      <c r="AL999" s="209"/>
      <c r="AM999" s="209"/>
      <c r="AN999" s="209"/>
    </row>
    <row r="1000" spans="1:40" ht="12" customHeight="1" x14ac:dyDescent="0.25">
      <c r="A1000" s="209"/>
      <c r="B1000" s="209"/>
      <c r="C1000" s="209"/>
      <c r="D1000" s="209"/>
      <c r="E1000" s="209"/>
      <c r="F1000" s="209"/>
      <c r="G1000" s="20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  <c r="AA1000" s="209"/>
      <c r="AB1000" s="209"/>
      <c r="AC1000" s="209"/>
      <c r="AD1000" s="209"/>
      <c r="AE1000" s="209"/>
      <c r="AF1000" s="209"/>
      <c r="AG1000" s="209"/>
      <c r="AH1000" s="209"/>
      <c r="AI1000" s="209"/>
      <c r="AJ1000" s="209"/>
      <c r="AK1000" s="209"/>
      <c r="AL1000" s="209"/>
      <c r="AM1000" s="209"/>
      <c r="AN1000" s="209"/>
    </row>
    <row r="1001" spans="1:40" ht="12" customHeight="1" x14ac:dyDescent="0.25">
      <c r="A1001" s="209"/>
      <c r="B1001" s="209"/>
      <c r="C1001" s="209"/>
      <c r="D1001" s="209"/>
      <c r="E1001" s="209"/>
      <c r="F1001" s="209"/>
      <c r="G1001" s="209"/>
      <c r="H1001" s="209"/>
      <c r="I1001" s="209"/>
      <c r="J1001" s="209"/>
      <c r="K1001" s="209"/>
      <c r="L1001" s="209"/>
      <c r="M1001" s="209"/>
      <c r="N1001" s="209"/>
      <c r="O1001" s="209"/>
      <c r="P1001" s="209"/>
      <c r="Q1001" s="209"/>
      <c r="R1001" s="209"/>
      <c r="S1001" s="209"/>
      <c r="T1001" s="209"/>
      <c r="U1001" s="209"/>
      <c r="V1001" s="209"/>
      <c r="W1001" s="209"/>
      <c r="X1001" s="209"/>
      <c r="Y1001" s="209"/>
      <c r="Z1001" s="209"/>
      <c r="AA1001" s="209"/>
      <c r="AB1001" s="209"/>
      <c r="AC1001" s="209"/>
      <c r="AD1001" s="209"/>
      <c r="AE1001" s="209"/>
      <c r="AF1001" s="209"/>
      <c r="AG1001" s="209"/>
      <c r="AH1001" s="209"/>
      <c r="AI1001" s="209"/>
      <c r="AJ1001" s="209"/>
      <c r="AK1001" s="209"/>
      <c r="AL1001" s="209"/>
      <c r="AM1001" s="209"/>
      <c r="AN1001" s="209"/>
    </row>
    <row r="1002" spans="1:40" ht="12" customHeight="1" x14ac:dyDescent="0.25">
      <c r="A1002" s="209"/>
      <c r="B1002" s="209"/>
      <c r="C1002" s="209"/>
      <c r="D1002" s="209"/>
      <c r="E1002" s="209"/>
      <c r="F1002" s="209"/>
      <c r="G1002" s="209"/>
      <c r="H1002" s="209"/>
      <c r="I1002" s="209"/>
      <c r="J1002" s="209"/>
      <c r="K1002" s="209"/>
      <c r="L1002" s="209"/>
      <c r="M1002" s="209"/>
      <c r="N1002" s="209"/>
      <c r="O1002" s="209"/>
      <c r="P1002" s="209"/>
      <c r="Q1002" s="209"/>
      <c r="R1002" s="209"/>
      <c r="S1002" s="209"/>
      <c r="T1002" s="209"/>
      <c r="U1002" s="209"/>
      <c r="V1002" s="209"/>
      <c r="W1002" s="209"/>
      <c r="X1002" s="209"/>
      <c r="Y1002" s="209"/>
      <c r="Z1002" s="209"/>
      <c r="AA1002" s="209"/>
      <c r="AB1002" s="209"/>
      <c r="AC1002" s="209"/>
      <c r="AD1002" s="209"/>
      <c r="AE1002" s="209"/>
      <c r="AF1002" s="209"/>
      <c r="AG1002" s="209"/>
      <c r="AH1002" s="209"/>
      <c r="AI1002" s="209"/>
      <c r="AJ1002" s="209"/>
      <c r="AK1002" s="209"/>
      <c r="AL1002" s="209"/>
      <c r="AM1002" s="209"/>
      <c r="AN1002" s="209"/>
    </row>
    <row r="1003" spans="1:40" ht="12" customHeight="1" x14ac:dyDescent="0.25">
      <c r="A1003" s="209"/>
      <c r="B1003" s="209"/>
      <c r="C1003" s="209"/>
      <c r="D1003" s="209"/>
      <c r="E1003" s="209"/>
      <c r="F1003" s="209"/>
      <c r="G1003" s="209"/>
      <c r="H1003" s="209"/>
      <c r="I1003" s="209"/>
      <c r="J1003" s="209"/>
      <c r="K1003" s="209"/>
      <c r="L1003" s="209"/>
      <c r="M1003" s="209"/>
      <c r="N1003" s="209"/>
      <c r="O1003" s="209"/>
      <c r="P1003" s="209"/>
      <c r="Q1003" s="209"/>
      <c r="R1003" s="209"/>
      <c r="S1003" s="209"/>
      <c r="T1003" s="209"/>
      <c r="U1003" s="209"/>
      <c r="V1003" s="209"/>
      <c r="W1003" s="209"/>
      <c r="X1003" s="209"/>
      <c r="Y1003" s="209"/>
      <c r="Z1003" s="209"/>
      <c r="AA1003" s="209"/>
      <c r="AB1003" s="209"/>
      <c r="AC1003" s="209"/>
      <c r="AD1003" s="209"/>
      <c r="AE1003" s="209"/>
      <c r="AF1003" s="209"/>
      <c r="AG1003" s="209"/>
      <c r="AH1003" s="209"/>
      <c r="AI1003" s="209"/>
      <c r="AJ1003" s="209"/>
      <c r="AK1003" s="209"/>
      <c r="AL1003" s="209"/>
      <c r="AM1003" s="209"/>
      <c r="AN1003" s="209"/>
    </row>
  </sheetData>
  <mergeCells count="7">
    <mergeCell ref="AJ31:AN31"/>
    <mergeCell ref="B31:D31"/>
    <mergeCell ref="F31:J31"/>
    <mergeCell ref="L31:P31"/>
    <mergeCell ref="R31:V31"/>
    <mergeCell ref="X31:AB31"/>
    <mergeCell ref="AD31:AH3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872E-9180-4A2D-B9D1-5C2753BB8FC7}">
  <sheetPr>
    <tabColor rgb="FFFFFF00"/>
  </sheetPr>
  <dimension ref="A1:T21"/>
  <sheetViews>
    <sheetView workbookViewId="0">
      <selection activeCell="H21" sqref="H21"/>
    </sheetView>
  </sheetViews>
  <sheetFormatPr baseColWidth="10" defaultRowHeight="15" x14ac:dyDescent="0.25"/>
  <cols>
    <col min="1" max="1" width="20" customWidth="1"/>
    <col min="2" max="20" width="27.42578125" customWidth="1"/>
  </cols>
  <sheetData>
    <row r="1" spans="1:20" ht="90" x14ac:dyDescent="0.25">
      <c r="A1" s="360" t="s">
        <v>4</v>
      </c>
      <c r="B1" s="361" t="s">
        <v>193</v>
      </c>
      <c r="C1" s="361" t="s">
        <v>194</v>
      </c>
      <c r="D1" s="361" t="s">
        <v>195</v>
      </c>
      <c r="E1" s="361" t="s">
        <v>196</v>
      </c>
      <c r="F1" s="361" t="s">
        <v>197</v>
      </c>
      <c r="G1" s="361" t="s">
        <v>198</v>
      </c>
      <c r="H1" s="361" t="s">
        <v>199</v>
      </c>
      <c r="I1" s="361" t="s">
        <v>200</v>
      </c>
      <c r="J1" s="361" t="s">
        <v>201</v>
      </c>
      <c r="K1" s="361" t="s">
        <v>202</v>
      </c>
      <c r="L1" s="361" t="s">
        <v>203</v>
      </c>
      <c r="M1" s="361" t="s">
        <v>204</v>
      </c>
      <c r="N1" s="361" t="s">
        <v>205</v>
      </c>
      <c r="O1" s="361" t="s">
        <v>206</v>
      </c>
      <c r="P1" s="361" t="s">
        <v>207</v>
      </c>
      <c r="Q1" s="361" t="s">
        <v>208</v>
      </c>
      <c r="R1" s="361" t="s">
        <v>209</v>
      </c>
      <c r="S1" s="361" t="s">
        <v>210</v>
      </c>
      <c r="T1" s="361" t="s">
        <v>211</v>
      </c>
    </row>
    <row r="2" spans="1:20" x14ac:dyDescent="0.25">
      <c r="A2" s="360" t="s">
        <v>192</v>
      </c>
      <c r="B2" s="362">
        <v>3</v>
      </c>
      <c r="C2" s="362">
        <v>1</v>
      </c>
      <c r="D2" s="362">
        <v>0</v>
      </c>
      <c r="E2" s="362">
        <v>4</v>
      </c>
      <c r="F2" s="362">
        <v>0</v>
      </c>
      <c r="G2" s="362">
        <v>0</v>
      </c>
      <c r="H2" s="362">
        <v>1</v>
      </c>
      <c r="I2" s="362">
        <v>7</v>
      </c>
      <c r="J2" s="362">
        <v>0</v>
      </c>
      <c r="K2" s="362">
        <v>0</v>
      </c>
      <c r="L2" s="362">
        <v>0</v>
      </c>
      <c r="M2" s="362">
        <v>1</v>
      </c>
      <c r="N2" s="362">
        <v>0</v>
      </c>
      <c r="O2" s="362">
        <v>63</v>
      </c>
      <c r="P2" s="362">
        <v>22</v>
      </c>
      <c r="Q2" s="362">
        <v>1</v>
      </c>
      <c r="R2" s="362">
        <v>4</v>
      </c>
      <c r="S2" s="362">
        <v>1</v>
      </c>
      <c r="T2" s="362">
        <v>1</v>
      </c>
    </row>
    <row r="3" spans="1:20" x14ac:dyDescent="0.25">
      <c r="A3" s="360" t="s">
        <v>122</v>
      </c>
      <c r="B3" s="362" t="s">
        <v>2</v>
      </c>
      <c r="C3" s="362">
        <v>3</v>
      </c>
      <c r="D3" s="362">
        <v>1</v>
      </c>
      <c r="E3" s="362">
        <v>1</v>
      </c>
      <c r="F3" s="362">
        <v>0</v>
      </c>
      <c r="G3" s="362">
        <v>1</v>
      </c>
      <c r="H3" s="362">
        <v>0</v>
      </c>
      <c r="I3" s="362">
        <v>1</v>
      </c>
      <c r="J3" s="362">
        <v>0</v>
      </c>
      <c r="K3" s="362">
        <v>0</v>
      </c>
      <c r="L3" s="362">
        <v>0</v>
      </c>
      <c r="M3" s="362">
        <v>0</v>
      </c>
      <c r="N3" s="362">
        <v>0</v>
      </c>
      <c r="O3" s="362">
        <v>0</v>
      </c>
      <c r="P3" s="362">
        <v>2</v>
      </c>
      <c r="Q3" s="362">
        <v>0</v>
      </c>
      <c r="R3" s="362">
        <v>6</v>
      </c>
      <c r="S3" s="362">
        <v>0</v>
      </c>
      <c r="T3" s="362">
        <v>0</v>
      </c>
    </row>
    <row r="4" spans="1:20" x14ac:dyDescent="0.25">
      <c r="A4" s="360" t="s">
        <v>38</v>
      </c>
      <c r="B4" s="362" t="s">
        <v>2</v>
      </c>
      <c r="C4" s="362">
        <v>2</v>
      </c>
      <c r="D4" s="362">
        <v>1</v>
      </c>
      <c r="E4" s="362">
        <v>1</v>
      </c>
      <c r="F4" s="362">
        <v>0</v>
      </c>
      <c r="G4" s="362">
        <v>0</v>
      </c>
      <c r="H4" s="362">
        <v>0</v>
      </c>
      <c r="I4" s="362">
        <v>1</v>
      </c>
      <c r="J4" s="362">
        <v>0</v>
      </c>
      <c r="K4" s="362">
        <v>0</v>
      </c>
      <c r="L4" s="362">
        <v>0</v>
      </c>
      <c r="M4" s="362">
        <v>1</v>
      </c>
      <c r="N4" s="362">
        <v>0</v>
      </c>
      <c r="O4" s="362">
        <v>0</v>
      </c>
      <c r="P4" s="362">
        <v>0</v>
      </c>
      <c r="Q4" s="362">
        <v>0</v>
      </c>
      <c r="R4" s="362">
        <v>3</v>
      </c>
      <c r="S4" s="362">
        <v>0</v>
      </c>
      <c r="T4" s="362">
        <v>0</v>
      </c>
    </row>
    <row r="5" spans="1:20" x14ac:dyDescent="0.25">
      <c r="A5" s="360" t="s">
        <v>37</v>
      </c>
      <c r="B5" s="362" t="s">
        <v>2</v>
      </c>
      <c r="C5" s="362">
        <v>1</v>
      </c>
      <c r="D5" s="362">
        <v>0</v>
      </c>
      <c r="E5" s="362">
        <v>1</v>
      </c>
      <c r="F5" s="362">
        <v>0</v>
      </c>
      <c r="G5" s="362">
        <v>0</v>
      </c>
      <c r="H5" s="362">
        <v>0</v>
      </c>
      <c r="I5" s="362">
        <v>0</v>
      </c>
      <c r="J5" s="362">
        <v>1</v>
      </c>
      <c r="K5" s="362">
        <v>0</v>
      </c>
      <c r="L5" s="362">
        <v>2</v>
      </c>
      <c r="M5" s="362">
        <v>0</v>
      </c>
      <c r="N5" s="362">
        <v>0</v>
      </c>
      <c r="O5" s="362">
        <v>0</v>
      </c>
      <c r="P5" s="362">
        <v>1</v>
      </c>
      <c r="Q5" s="362">
        <v>0</v>
      </c>
      <c r="R5" s="362">
        <v>9</v>
      </c>
      <c r="S5" s="362">
        <v>0</v>
      </c>
      <c r="T5" s="362">
        <v>0</v>
      </c>
    </row>
    <row r="6" spans="1:20" x14ac:dyDescent="0.25">
      <c r="A6" s="360" t="s">
        <v>36</v>
      </c>
      <c r="B6" s="362">
        <v>1</v>
      </c>
      <c r="C6" s="362">
        <v>2</v>
      </c>
      <c r="D6" s="362">
        <v>0</v>
      </c>
      <c r="E6" s="362">
        <v>1</v>
      </c>
      <c r="F6" s="362">
        <v>0</v>
      </c>
      <c r="G6" s="362">
        <v>4</v>
      </c>
      <c r="H6" s="362">
        <v>3</v>
      </c>
      <c r="I6" s="362">
        <v>2</v>
      </c>
      <c r="J6" s="362">
        <v>0</v>
      </c>
      <c r="K6" s="362">
        <v>0</v>
      </c>
      <c r="L6" s="362">
        <v>0</v>
      </c>
      <c r="M6" s="362">
        <v>0</v>
      </c>
      <c r="N6" s="362">
        <v>2</v>
      </c>
      <c r="O6" s="362">
        <v>0</v>
      </c>
      <c r="P6" s="362">
        <v>1</v>
      </c>
      <c r="Q6" s="362">
        <v>1</v>
      </c>
      <c r="R6" s="362">
        <v>24</v>
      </c>
      <c r="S6" s="362">
        <v>2</v>
      </c>
      <c r="T6" s="362">
        <v>2</v>
      </c>
    </row>
    <row r="7" spans="1:20" x14ac:dyDescent="0.25">
      <c r="A7" s="360" t="s">
        <v>35</v>
      </c>
      <c r="B7" s="362" t="s">
        <v>2</v>
      </c>
      <c r="C7" s="362">
        <v>5</v>
      </c>
      <c r="D7" s="362">
        <v>0</v>
      </c>
      <c r="E7" s="362">
        <v>4</v>
      </c>
      <c r="F7" s="362">
        <v>1</v>
      </c>
      <c r="G7" s="362">
        <v>0</v>
      </c>
      <c r="H7" s="362">
        <v>2</v>
      </c>
      <c r="I7" s="362">
        <v>1</v>
      </c>
      <c r="J7" s="362">
        <v>1</v>
      </c>
      <c r="K7" s="362">
        <v>0</v>
      </c>
      <c r="L7" s="362">
        <v>2</v>
      </c>
      <c r="M7" s="362">
        <v>0</v>
      </c>
      <c r="N7" s="362">
        <v>4</v>
      </c>
      <c r="O7" s="362">
        <v>0</v>
      </c>
      <c r="P7" s="362">
        <v>2</v>
      </c>
      <c r="Q7" s="362">
        <v>0</v>
      </c>
      <c r="R7" s="362">
        <v>39</v>
      </c>
      <c r="S7" s="362">
        <v>4</v>
      </c>
      <c r="T7" s="362">
        <v>4</v>
      </c>
    </row>
    <row r="8" spans="1:20" x14ac:dyDescent="0.25">
      <c r="A8" s="360" t="s">
        <v>34</v>
      </c>
      <c r="B8" s="362">
        <v>3</v>
      </c>
      <c r="C8" s="362">
        <v>10</v>
      </c>
      <c r="D8" s="362">
        <v>1</v>
      </c>
      <c r="E8" s="362">
        <v>3</v>
      </c>
      <c r="F8" s="362">
        <v>1</v>
      </c>
      <c r="G8" s="362">
        <v>1</v>
      </c>
      <c r="H8" s="362">
        <v>6</v>
      </c>
      <c r="I8" s="362">
        <v>3</v>
      </c>
      <c r="J8" s="362">
        <v>3</v>
      </c>
      <c r="K8" s="362">
        <v>0</v>
      </c>
      <c r="L8" s="362">
        <v>1</v>
      </c>
      <c r="M8" s="362">
        <v>1</v>
      </c>
      <c r="N8" s="362">
        <v>6</v>
      </c>
      <c r="O8" s="362">
        <v>0</v>
      </c>
      <c r="P8" s="362">
        <v>0</v>
      </c>
      <c r="Q8" s="362">
        <v>0</v>
      </c>
      <c r="R8" s="362">
        <v>21</v>
      </c>
      <c r="S8" s="362">
        <v>5</v>
      </c>
      <c r="T8" s="362">
        <v>5</v>
      </c>
    </row>
    <row r="9" spans="1:20" x14ac:dyDescent="0.25">
      <c r="A9" s="360" t="s">
        <v>33</v>
      </c>
      <c r="B9" s="362">
        <v>3</v>
      </c>
      <c r="C9" s="362">
        <v>9</v>
      </c>
      <c r="D9" s="362">
        <v>0</v>
      </c>
      <c r="E9" s="362">
        <v>9</v>
      </c>
      <c r="F9" s="362">
        <v>0</v>
      </c>
      <c r="G9" s="362">
        <v>3</v>
      </c>
      <c r="H9" s="362">
        <v>7</v>
      </c>
      <c r="I9" s="362">
        <v>6</v>
      </c>
      <c r="J9" s="362">
        <v>3</v>
      </c>
      <c r="K9" s="362">
        <v>0</v>
      </c>
      <c r="L9" s="362">
        <v>0</v>
      </c>
      <c r="M9" s="362">
        <v>2</v>
      </c>
      <c r="N9" s="362">
        <v>6</v>
      </c>
      <c r="O9" s="362">
        <v>0</v>
      </c>
      <c r="P9" s="362">
        <v>0</v>
      </c>
      <c r="Q9" s="362">
        <v>2</v>
      </c>
      <c r="R9" s="362">
        <v>23</v>
      </c>
      <c r="S9" s="362">
        <v>13</v>
      </c>
      <c r="T9" s="362">
        <v>13</v>
      </c>
    </row>
    <row r="10" spans="1:20" x14ac:dyDescent="0.25">
      <c r="A10" s="360" t="s">
        <v>32</v>
      </c>
      <c r="B10" s="362" t="s">
        <v>2</v>
      </c>
      <c r="C10" s="362">
        <v>14</v>
      </c>
      <c r="D10" s="362">
        <v>0</v>
      </c>
      <c r="E10" s="362">
        <v>6</v>
      </c>
      <c r="F10" s="362">
        <v>0</v>
      </c>
      <c r="G10" s="362">
        <v>3</v>
      </c>
      <c r="H10" s="362">
        <v>6</v>
      </c>
      <c r="I10" s="362">
        <v>4</v>
      </c>
      <c r="J10" s="362">
        <v>5</v>
      </c>
      <c r="K10" s="362">
        <v>0</v>
      </c>
      <c r="L10" s="362">
        <v>1</v>
      </c>
      <c r="M10" s="362">
        <v>4</v>
      </c>
      <c r="N10" s="362">
        <v>4</v>
      </c>
      <c r="O10" s="362">
        <v>0</v>
      </c>
      <c r="P10" s="362">
        <v>1</v>
      </c>
      <c r="Q10" s="362">
        <v>2</v>
      </c>
      <c r="R10" s="362">
        <v>15</v>
      </c>
      <c r="S10" s="362">
        <v>13</v>
      </c>
      <c r="T10" s="362">
        <v>13</v>
      </c>
    </row>
    <row r="11" spans="1:20" x14ac:dyDescent="0.25">
      <c r="A11" s="360" t="s">
        <v>31</v>
      </c>
      <c r="B11" s="362">
        <v>1</v>
      </c>
      <c r="C11" s="362">
        <v>25</v>
      </c>
      <c r="D11" s="362">
        <v>1</v>
      </c>
      <c r="E11" s="362">
        <v>15</v>
      </c>
      <c r="F11" s="362">
        <v>0</v>
      </c>
      <c r="G11" s="362">
        <v>3</v>
      </c>
      <c r="H11" s="362">
        <v>14</v>
      </c>
      <c r="I11" s="362">
        <v>12</v>
      </c>
      <c r="J11" s="362">
        <v>14</v>
      </c>
      <c r="K11" s="362">
        <v>0</v>
      </c>
      <c r="L11" s="362">
        <v>6</v>
      </c>
      <c r="M11" s="362">
        <v>5</v>
      </c>
      <c r="N11" s="362">
        <v>0</v>
      </c>
      <c r="O11" s="362">
        <v>0</v>
      </c>
      <c r="P11" s="362">
        <v>0</v>
      </c>
      <c r="Q11" s="362">
        <v>1</v>
      </c>
      <c r="R11" s="362">
        <v>15</v>
      </c>
      <c r="S11" s="362">
        <v>33</v>
      </c>
      <c r="T11" s="362">
        <v>33</v>
      </c>
    </row>
    <row r="12" spans="1:20" x14ac:dyDescent="0.25">
      <c r="A12" s="360" t="s">
        <v>30</v>
      </c>
      <c r="B12" s="362">
        <v>3</v>
      </c>
      <c r="C12" s="362">
        <v>32</v>
      </c>
      <c r="D12" s="362">
        <v>2</v>
      </c>
      <c r="E12" s="362">
        <v>24</v>
      </c>
      <c r="F12" s="362">
        <v>0</v>
      </c>
      <c r="G12" s="362">
        <v>5</v>
      </c>
      <c r="H12" s="362">
        <v>21</v>
      </c>
      <c r="I12" s="362">
        <v>12</v>
      </c>
      <c r="J12" s="362">
        <v>9</v>
      </c>
      <c r="K12" s="362">
        <v>0</v>
      </c>
      <c r="L12" s="362">
        <v>7</v>
      </c>
      <c r="M12" s="362">
        <v>0</v>
      </c>
      <c r="N12" s="362">
        <v>0</v>
      </c>
      <c r="O12" s="362">
        <v>0</v>
      </c>
      <c r="P12" s="362">
        <v>2</v>
      </c>
      <c r="Q12" s="362">
        <v>1</v>
      </c>
      <c r="R12" s="362">
        <v>22</v>
      </c>
      <c r="S12" s="362">
        <v>41</v>
      </c>
      <c r="T12" s="362">
        <v>41</v>
      </c>
    </row>
    <row r="13" spans="1:20" x14ac:dyDescent="0.25">
      <c r="A13" s="360" t="s">
        <v>29</v>
      </c>
      <c r="B13" s="362">
        <v>3</v>
      </c>
      <c r="C13" s="362">
        <v>54</v>
      </c>
      <c r="D13" s="362">
        <v>5</v>
      </c>
      <c r="E13" s="362">
        <v>39</v>
      </c>
      <c r="F13" s="362">
        <v>0</v>
      </c>
      <c r="G13" s="362">
        <v>3</v>
      </c>
      <c r="H13" s="362">
        <v>31</v>
      </c>
      <c r="I13" s="362">
        <v>17</v>
      </c>
      <c r="J13" s="362">
        <v>9</v>
      </c>
      <c r="K13" s="362">
        <v>1</v>
      </c>
      <c r="L13" s="362">
        <v>2</v>
      </c>
      <c r="M13" s="362">
        <v>4</v>
      </c>
      <c r="N13" s="362">
        <v>0</v>
      </c>
      <c r="O13" s="362">
        <v>0</v>
      </c>
      <c r="P13" s="362">
        <v>0</v>
      </c>
      <c r="Q13" s="362">
        <v>1</v>
      </c>
      <c r="R13" s="362">
        <v>15</v>
      </c>
      <c r="S13" s="362">
        <v>71</v>
      </c>
      <c r="T13" s="362">
        <v>71</v>
      </c>
    </row>
    <row r="14" spans="1:20" x14ac:dyDescent="0.25">
      <c r="A14" s="360" t="s">
        <v>28</v>
      </c>
      <c r="B14" s="362">
        <v>7</v>
      </c>
      <c r="C14" s="362">
        <v>53</v>
      </c>
      <c r="D14" s="362">
        <v>4</v>
      </c>
      <c r="E14" s="362">
        <v>60</v>
      </c>
      <c r="F14" s="362">
        <v>0</v>
      </c>
      <c r="G14" s="362">
        <v>1</v>
      </c>
      <c r="H14" s="362">
        <v>42</v>
      </c>
      <c r="I14" s="362">
        <v>22</v>
      </c>
      <c r="J14" s="362">
        <v>19</v>
      </c>
      <c r="K14" s="362">
        <v>2</v>
      </c>
      <c r="L14" s="362">
        <v>9</v>
      </c>
      <c r="M14" s="362">
        <v>8</v>
      </c>
      <c r="N14" s="362">
        <v>0</v>
      </c>
      <c r="O14" s="362">
        <v>0</v>
      </c>
      <c r="P14" s="362">
        <v>0</v>
      </c>
      <c r="Q14" s="362">
        <v>0</v>
      </c>
      <c r="R14" s="362">
        <v>6</v>
      </c>
      <c r="S14" s="362">
        <v>113</v>
      </c>
      <c r="T14" s="362">
        <v>113</v>
      </c>
    </row>
    <row r="15" spans="1:20" x14ac:dyDescent="0.25">
      <c r="A15" s="360" t="s">
        <v>27</v>
      </c>
      <c r="B15" s="362">
        <v>9</v>
      </c>
      <c r="C15" s="362">
        <v>71</v>
      </c>
      <c r="D15" s="362">
        <v>1</v>
      </c>
      <c r="E15" s="362">
        <v>96</v>
      </c>
      <c r="F15" s="362">
        <v>0</v>
      </c>
      <c r="G15" s="362">
        <v>7</v>
      </c>
      <c r="H15" s="362">
        <v>88</v>
      </c>
      <c r="I15" s="362">
        <v>34</v>
      </c>
      <c r="J15" s="362">
        <v>33</v>
      </c>
      <c r="K15" s="362">
        <v>1</v>
      </c>
      <c r="L15" s="362">
        <v>4</v>
      </c>
      <c r="M15" s="362">
        <v>8</v>
      </c>
      <c r="N15" s="362">
        <v>0</v>
      </c>
      <c r="O15" s="362">
        <v>0</v>
      </c>
      <c r="P15" s="362">
        <v>0</v>
      </c>
      <c r="Q15" s="362">
        <v>2</v>
      </c>
      <c r="R15" s="362">
        <v>10</v>
      </c>
      <c r="S15" s="362">
        <v>137</v>
      </c>
      <c r="T15" s="362">
        <v>137</v>
      </c>
    </row>
    <row r="16" spans="1:20" x14ac:dyDescent="0.25">
      <c r="A16" s="360" t="s">
        <v>26</v>
      </c>
      <c r="B16" s="362">
        <v>6</v>
      </c>
      <c r="C16" s="362">
        <v>47</v>
      </c>
      <c r="D16" s="362">
        <v>0</v>
      </c>
      <c r="E16" s="362">
        <v>95</v>
      </c>
      <c r="F16" s="362">
        <v>2</v>
      </c>
      <c r="G16" s="362">
        <v>5</v>
      </c>
      <c r="H16" s="362">
        <v>105</v>
      </c>
      <c r="I16" s="362">
        <v>52</v>
      </c>
      <c r="J16" s="362">
        <v>22</v>
      </c>
      <c r="K16" s="362">
        <v>2</v>
      </c>
      <c r="L16" s="362">
        <v>3</v>
      </c>
      <c r="M16" s="362">
        <v>6</v>
      </c>
      <c r="N16" s="362">
        <v>0</v>
      </c>
      <c r="O16" s="362">
        <v>0</v>
      </c>
      <c r="P16" s="362">
        <v>1</v>
      </c>
      <c r="Q16" s="362">
        <v>1</v>
      </c>
      <c r="R16" s="362">
        <v>8</v>
      </c>
      <c r="S16" s="362">
        <v>119</v>
      </c>
      <c r="T16" s="362">
        <v>119</v>
      </c>
    </row>
    <row r="17" spans="1:20" x14ac:dyDescent="0.25">
      <c r="A17" s="360" t="s">
        <v>25</v>
      </c>
      <c r="B17" s="362">
        <v>11</v>
      </c>
      <c r="C17" s="362">
        <v>76</v>
      </c>
      <c r="D17" s="362">
        <v>1</v>
      </c>
      <c r="E17" s="362">
        <v>113</v>
      </c>
      <c r="F17" s="362">
        <v>2</v>
      </c>
      <c r="G17" s="362">
        <v>7</v>
      </c>
      <c r="H17" s="362">
        <v>129</v>
      </c>
      <c r="I17" s="362">
        <v>56</v>
      </c>
      <c r="J17" s="362">
        <v>38</v>
      </c>
      <c r="K17" s="362">
        <v>3</v>
      </c>
      <c r="L17" s="362">
        <v>6</v>
      </c>
      <c r="M17" s="362">
        <v>13</v>
      </c>
      <c r="N17" s="362">
        <v>0</v>
      </c>
      <c r="O17" s="362">
        <v>0</v>
      </c>
      <c r="P17" s="362">
        <v>0</v>
      </c>
      <c r="Q17" s="362">
        <v>2</v>
      </c>
      <c r="R17" s="362">
        <v>7</v>
      </c>
      <c r="S17" s="362">
        <v>126</v>
      </c>
      <c r="T17" s="362">
        <v>126</v>
      </c>
    </row>
    <row r="18" spans="1:20" x14ac:dyDescent="0.25">
      <c r="A18" s="360" t="s">
        <v>24</v>
      </c>
      <c r="B18" s="362">
        <v>10</v>
      </c>
      <c r="C18" s="362">
        <v>57</v>
      </c>
      <c r="D18" s="362">
        <v>3</v>
      </c>
      <c r="E18" s="362">
        <v>122</v>
      </c>
      <c r="F18" s="362">
        <v>1</v>
      </c>
      <c r="G18" s="362">
        <v>9</v>
      </c>
      <c r="H18" s="362">
        <v>171</v>
      </c>
      <c r="I18" s="362">
        <v>60</v>
      </c>
      <c r="J18" s="362">
        <v>44</v>
      </c>
      <c r="K18" s="362">
        <v>2</v>
      </c>
      <c r="L18" s="362">
        <v>5</v>
      </c>
      <c r="M18" s="362">
        <v>12</v>
      </c>
      <c r="N18" s="362">
        <v>0</v>
      </c>
      <c r="O18" s="362">
        <v>0</v>
      </c>
      <c r="P18" s="362">
        <v>0</v>
      </c>
      <c r="Q18" s="362">
        <v>5</v>
      </c>
      <c r="R18" s="362">
        <v>7</v>
      </c>
      <c r="S18" s="362">
        <v>92</v>
      </c>
      <c r="T18" s="362">
        <v>92</v>
      </c>
    </row>
    <row r="19" spans="1:20" x14ac:dyDescent="0.25">
      <c r="A19" s="360" t="s">
        <v>23</v>
      </c>
      <c r="B19" s="362">
        <v>4</v>
      </c>
      <c r="C19" s="362">
        <v>59</v>
      </c>
      <c r="D19" s="362">
        <v>6</v>
      </c>
      <c r="E19" s="362">
        <v>119</v>
      </c>
      <c r="F19" s="362">
        <v>3</v>
      </c>
      <c r="G19" s="362">
        <v>19</v>
      </c>
      <c r="H19" s="362">
        <v>258</v>
      </c>
      <c r="I19" s="362">
        <v>87</v>
      </c>
      <c r="J19" s="362">
        <v>42</v>
      </c>
      <c r="K19" s="362">
        <v>1</v>
      </c>
      <c r="L19" s="362">
        <v>5</v>
      </c>
      <c r="M19" s="362">
        <v>19</v>
      </c>
      <c r="N19" s="362">
        <v>0</v>
      </c>
      <c r="O19" s="362">
        <v>0</v>
      </c>
      <c r="P19" s="362">
        <v>0</v>
      </c>
      <c r="Q19" s="362">
        <v>4</v>
      </c>
      <c r="R19" s="362">
        <v>20</v>
      </c>
      <c r="S19" s="362">
        <v>80</v>
      </c>
      <c r="T19" s="362">
        <v>80</v>
      </c>
    </row>
    <row r="20" spans="1:20" x14ac:dyDescent="0.25">
      <c r="A20" s="360" t="s">
        <v>22</v>
      </c>
      <c r="B20" s="362">
        <v>17</v>
      </c>
      <c r="C20" s="362">
        <v>63</v>
      </c>
      <c r="D20" s="362">
        <v>10</v>
      </c>
      <c r="E20" s="362">
        <v>233</v>
      </c>
      <c r="F20" s="362">
        <v>21</v>
      </c>
      <c r="G20" s="362">
        <v>25</v>
      </c>
      <c r="H20" s="362">
        <v>605</v>
      </c>
      <c r="I20" s="362">
        <v>214</v>
      </c>
      <c r="J20" s="362">
        <v>79</v>
      </c>
      <c r="K20" s="362">
        <v>13</v>
      </c>
      <c r="L20" s="362">
        <v>17</v>
      </c>
      <c r="M20" s="362">
        <v>49</v>
      </c>
      <c r="N20" s="362">
        <v>0</v>
      </c>
      <c r="O20" s="362">
        <v>0</v>
      </c>
      <c r="P20" s="362">
        <v>1</v>
      </c>
      <c r="Q20" s="362">
        <v>45</v>
      </c>
      <c r="R20" s="362">
        <v>49</v>
      </c>
      <c r="S20" s="362">
        <v>60</v>
      </c>
      <c r="T20" s="362">
        <v>60</v>
      </c>
    </row>
    <row r="21" spans="1:20" x14ac:dyDescent="0.25">
      <c r="A21" s="360" t="s">
        <v>212</v>
      </c>
      <c r="B21" s="362">
        <f>SUM(B2:B20)</f>
        <v>81</v>
      </c>
      <c r="C21" s="362">
        <f t="shared" ref="C21:E21" si="0">SUM(C2:C20)</f>
        <v>584</v>
      </c>
      <c r="D21" s="362">
        <f t="shared" si="0"/>
        <v>36</v>
      </c>
      <c r="E21" s="362">
        <f t="shared" si="0"/>
        <v>946</v>
      </c>
      <c r="F21" s="362">
        <f t="shared" ref="F21" si="1">SUM(F2:F20)</f>
        <v>31</v>
      </c>
      <c r="G21" s="362">
        <f t="shared" ref="G21:H21" si="2">SUM(G2:G20)</f>
        <v>96</v>
      </c>
      <c r="H21" s="363">
        <f t="shared" si="2"/>
        <v>1489</v>
      </c>
      <c r="I21" s="362">
        <f t="shared" ref="I21" si="3">SUM(I2:I20)</f>
        <v>591</v>
      </c>
      <c r="J21" s="362">
        <f t="shared" ref="J21:K21" si="4">SUM(J2:J20)</f>
        <v>322</v>
      </c>
      <c r="K21" s="362">
        <f t="shared" si="4"/>
        <v>25</v>
      </c>
      <c r="L21" s="362">
        <f t="shared" ref="L21" si="5">SUM(L2:L20)</f>
        <v>70</v>
      </c>
      <c r="M21" s="362">
        <f t="shared" ref="M21:N21" si="6">SUM(M2:M20)</f>
        <v>133</v>
      </c>
      <c r="N21" s="362">
        <f t="shared" si="6"/>
        <v>22</v>
      </c>
      <c r="O21" s="362">
        <f t="shared" ref="O21" si="7">SUM(O2:O20)</f>
        <v>63</v>
      </c>
      <c r="P21" s="362">
        <f t="shared" ref="P21:Q21" si="8">SUM(P2:P20)</f>
        <v>33</v>
      </c>
      <c r="Q21" s="362">
        <f t="shared" si="8"/>
        <v>68</v>
      </c>
      <c r="R21" s="362">
        <f t="shared" ref="R21" si="9">SUM(R2:R20)</f>
        <v>303</v>
      </c>
      <c r="S21" s="362">
        <f t="shared" ref="S21:T21" si="10">SUM(S2:S20)</f>
        <v>910</v>
      </c>
      <c r="T21" s="363">
        <f t="shared" si="10"/>
        <v>910</v>
      </c>
    </row>
  </sheetData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D4B6A-6838-4427-9F79-82D722AFEA3B}">
  <sheetPr>
    <tabColor rgb="FFFF7C80"/>
  </sheetPr>
  <dimension ref="B1:AA44"/>
  <sheetViews>
    <sheetView topLeftCell="E14" zoomScale="95" zoomScaleNormal="95" workbookViewId="0">
      <selection activeCell="I49" sqref="I49"/>
    </sheetView>
  </sheetViews>
  <sheetFormatPr baseColWidth="10" defaultRowHeight="15" x14ac:dyDescent="0.25"/>
  <cols>
    <col min="2" max="2" width="15.42578125" bestFit="1" customWidth="1"/>
    <col min="3" max="3" width="20" customWidth="1"/>
    <col min="4" max="4" width="26.28515625" customWidth="1"/>
    <col min="5" max="5" width="18.28515625" bestFit="1" customWidth="1"/>
    <col min="7" max="7" width="15.42578125" bestFit="1" customWidth="1"/>
    <col min="8" max="8" width="17.140625" bestFit="1" customWidth="1"/>
    <col min="20" max="20" width="25.140625" customWidth="1"/>
    <col min="27" max="27" width="17.140625" bestFit="1" customWidth="1"/>
  </cols>
  <sheetData>
    <row r="1" spans="2:27" ht="15.75" thickBot="1" x14ac:dyDescent="0.3"/>
    <row r="2" spans="2:27" ht="15.75" thickBot="1" x14ac:dyDescent="0.3">
      <c r="B2" s="723" t="s">
        <v>225</v>
      </c>
      <c r="C2" s="724"/>
      <c r="D2" s="724"/>
      <c r="E2" s="725"/>
      <c r="G2" s="180"/>
      <c r="H2" s="675" t="s">
        <v>145</v>
      </c>
      <c r="I2" s="676"/>
      <c r="J2" s="676"/>
      <c r="K2" s="676"/>
      <c r="L2" s="676"/>
      <c r="M2" s="676"/>
      <c r="N2" s="676"/>
      <c r="O2" s="676"/>
      <c r="P2" s="676"/>
      <c r="Q2" s="677"/>
      <c r="R2" s="717" t="s">
        <v>199</v>
      </c>
      <c r="S2" s="718"/>
      <c r="T2" s="719"/>
      <c r="U2" s="720" t="s">
        <v>223</v>
      </c>
      <c r="V2" s="721"/>
      <c r="W2" s="721"/>
      <c r="X2" s="721"/>
      <c r="Y2" s="721"/>
      <c r="Z2" s="722"/>
    </row>
    <row r="3" spans="2:27" ht="30.75" thickBot="1" x14ac:dyDescent="0.35">
      <c r="B3" s="367"/>
      <c r="C3" s="392" t="s">
        <v>224</v>
      </c>
      <c r="D3" s="391" t="s">
        <v>199</v>
      </c>
      <c r="E3" s="390" t="s">
        <v>223</v>
      </c>
      <c r="G3" s="180"/>
      <c r="H3" s="184" t="s">
        <v>132</v>
      </c>
      <c r="I3" s="185" t="s">
        <v>133</v>
      </c>
      <c r="J3" s="185" t="s">
        <v>134</v>
      </c>
      <c r="K3" s="186" t="s">
        <v>135</v>
      </c>
      <c r="L3" s="186" t="s">
        <v>136</v>
      </c>
      <c r="M3" s="186" t="s">
        <v>137</v>
      </c>
      <c r="N3" s="186" t="s">
        <v>138</v>
      </c>
      <c r="O3" s="186" t="s">
        <v>139</v>
      </c>
      <c r="P3" s="186" t="s">
        <v>140</v>
      </c>
      <c r="Q3" s="187" t="s">
        <v>141</v>
      </c>
      <c r="R3" s="389" t="s">
        <v>222</v>
      </c>
      <c r="S3" s="388" t="s">
        <v>221</v>
      </c>
      <c r="T3" s="387" t="s">
        <v>220</v>
      </c>
      <c r="U3" s="389" t="s">
        <v>219</v>
      </c>
      <c r="V3" s="388" t="s">
        <v>218</v>
      </c>
      <c r="W3" s="388" t="s">
        <v>217</v>
      </c>
      <c r="X3" s="388" t="s">
        <v>216</v>
      </c>
      <c r="Y3" s="388" t="s">
        <v>215</v>
      </c>
      <c r="Z3" s="387" t="s">
        <v>214</v>
      </c>
      <c r="AA3" s="386" t="s">
        <v>213</v>
      </c>
    </row>
    <row r="4" spans="2:27" x14ac:dyDescent="0.25">
      <c r="B4" s="367" t="s">
        <v>120</v>
      </c>
      <c r="C4" s="378">
        <f>SUM('Causas de Muerte'!B2:T2)</f>
        <v>109</v>
      </c>
      <c r="D4" s="378">
        <f>'Causas de Muerte'!H2</f>
        <v>1</v>
      </c>
      <c r="E4" s="377">
        <f t="shared" ref="E4:E22" si="0">C4-D4</f>
        <v>108</v>
      </c>
      <c r="G4" s="188" t="s">
        <v>120</v>
      </c>
      <c r="H4" s="189">
        <f>'Tablas de Vida '!H51</f>
        <v>0</v>
      </c>
      <c r="I4" s="189">
        <f>'Tablas de Vida '!I51</f>
        <v>1</v>
      </c>
      <c r="J4" s="190">
        <f>'Tablas de Vida '!J51</f>
        <v>0.5</v>
      </c>
      <c r="K4" s="191">
        <f>'Tablas de Vida '!K51</f>
        <v>1.015538149437273E-2</v>
      </c>
      <c r="L4" s="192">
        <f>'Tablas de Vida '!L51</f>
        <v>1.015538149437273E-2</v>
      </c>
      <c r="M4" s="193">
        <f>'Tablas de Vida '!M51</f>
        <v>100000</v>
      </c>
      <c r="N4" s="193">
        <f>'Tablas de Vida '!N51</f>
        <v>1015.538149437273</v>
      </c>
      <c r="O4" s="193">
        <f>'Tablas de Vida '!O51</f>
        <v>99492.230925281372</v>
      </c>
      <c r="P4" s="193">
        <f>'Tablas de Vida '!P51</f>
        <v>7581802.5922049461</v>
      </c>
      <c r="Q4" s="194">
        <f>'Tablas de Vida '!Q51</f>
        <v>75.818025922049458</v>
      </c>
      <c r="R4" s="384">
        <v>9.3168637563052577E-5</v>
      </c>
      <c r="S4" s="383">
        <v>9.3168637563052581</v>
      </c>
      <c r="T4" s="385">
        <v>26203.985132807698</v>
      </c>
      <c r="U4" s="384">
        <v>1.0062212856809678E-2</v>
      </c>
      <c r="V4" s="383">
        <v>1006.2212856809678</v>
      </c>
      <c r="W4" s="383">
        <v>73796.014867192294</v>
      </c>
      <c r="X4" s="383">
        <v>73292.90422435182</v>
      </c>
      <c r="Y4" s="383">
        <v>5645700.3570581796</v>
      </c>
      <c r="Z4" s="194">
        <v>76.504135991875955</v>
      </c>
      <c r="AA4" s="382">
        <f t="shared" ref="AA4:AA22" si="1">Z4-Q4</f>
        <v>0.68611006982649769</v>
      </c>
    </row>
    <row r="5" spans="2:27" x14ac:dyDescent="0.25">
      <c r="B5" s="367" t="s">
        <v>122</v>
      </c>
      <c r="C5" s="378">
        <f>SUM('Causas de Muerte'!B3:T3)</f>
        <v>15</v>
      </c>
      <c r="D5" s="378">
        <f>'Causas de Muerte'!H3</f>
        <v>0</v>
      </c>
      <c r="E5" s="377">
        <f t="shared" si="0"/>
        <v>15</v>
      </c>
      <c r="G5" s="195" t="s">
        <v>122</v>
      </c>
      <c r="H5" s="196">
        <f>'Tablas de Vida '!H52</f>
        <v>1</v>
      </c>
      <c r="I5" s="196">
        <f>'Tablas de Vida '!I52</f>
        <v>4</v>
      </c>
      <c r="J5" s="197">
        <f>'Tablas de Vida '!J52</f>
        <v>1.4</v>
      </c>
      <c r="K5" s="198">
        <f>'Tablas de Vida '!K52</f>
        <v>2.2772978168507705E-4</v>
      </c>
      <c r="L5" s="199">
        <f>'Tablas de Vida '!L52</f>
        <v>9.1038009302473724E-4</v>
      </c>
      <c r="M5" s="200">
        <f>'Tablas de Vida '!M52</f>
        <v>98984.46185056273</v>
      </c>
      <c r="N5" s="200">
        <f>'Tablas de Vida '!N52</f>
        <v>90.113483587518857</v>
      </c>
      <c r="O5" s="200">
        <f>'Tablas de Vida '!O52</f>
        <v>395703.55234492337</v>
      </c>
      <c r="P5" s="200">
        <f>'Tablas de Vida '!P52</f>
        <v>7482310.3612796646</v>
      </c>
      <c r="Q5" s="201">
        <f>'Tablas de Vida '!Q52</f>
        <v>75.590756583348821</v>
      </c>
      <c r="R5" s="380">
        <v>0</v>
      </c>
      <c r="S5" s="379">
        <v>0</v>
      </c>
      <c r="T5" s="381">
        <v>26194.668269051392</v>
      </c>
      <c r="U5" s="380">
        <v>9.1038009302473724E-4</v>
      </c>
      <c r="V5" s="379">
        <v>90.113483587518857</v>
      </c>
      <c r="W5" s="379">
        <v>72789.793581511331</v>
      </c>
      <c r="X5" s="379">
        <v>290924.87926871772</v>
      </c>
      <c r="Y5" s="379">
        <v>5572407.4528338276</v>
      </c>
      <c r="Z5" s="201">
        <v>76.554791250970439</v>
      </c>
      <c r="AA5" s="366">
        <f t="shared" si="1"/>
        <v>0.96403466762161827</v>
      </c>
    </row>
    <row r="6" spans="2:27" x14ac:dyDescent="0.25">
      <c r="B6" s="367" t="s">
        <v>38</v>
      </c>
      <c r="C6" s="378">
        <f>SUM('Causas de Muerte'!B4:T4)</f>
        <v>9</v>
      </c>
      <c r="D6" s="378">
        <f>'Causas de Muerte'!H4</f>
        <v>0</v>
      </c>
      <c r="E6" s="377">
        <f t="shared" si="0"/>
        <v>9</v>
      </c>
      <c r="G6" s="195" t="s">
        <v>38</v>
      </c>
      <c r="H6" s="196">
        <f>'Tablas de Vida '!H53</f>
        <v>5</v>
      </c>
      <c r="I6" s="196">
        <f>'Tablas de Vida '!I53</f>
        <v>5</v>
      </c>
      <c r="J6" s="197">
        <f>'Tablas de Vida '!J53</f>
        <v>2.5</v>
      </c>
      <c r="K6" s="198">
        <f>'Tablas de Vida '!K53</f>
        <v>1.1637583584756076E-4</v>
      </c>
      <c r="L6" s="199">
        <f>'Tablas de Vida '!L53</f>
        <v>5.817099367875177E-4</v>
      </c>
      <c r="M6" s="200">
        <f>'Tablas de Vida '!M53</f>
        <v>98894.348366975217</v>
      </c>
      <c r="N6" s="200">
        <f>'Tablas de Vida '!N53</f>
        <v>57.527825137195904</v>
      </c>
      <c r="O6" s="200">
        <f>'Tablas de Vida '!O53</f>
        <v>494327.92227203312</v>
      </c>
      <c r="P6" s="200">
        <f>'Tablas de Vida '!P53</f>
        <v>7086606.8089347407</v>
      </c>
      <c r="Q6" s="201">
        <f>'Tablas de Vida '!Q53</f>
        <v>71.658359915956964</v>
      </c>
      <c r="R6" s="380">
        <v>0</v>
      </c>
      <c r="S6" s="379">
        <v>0</v>
      </c>
      <c r="T6" s="381">
        <v>26194.668269051392</v>
      </c>
      <c r="U6" s="380">
        <v>5.817099367875177E-4</v>
      </c>
      <c r="V6" s="379">
        <v>57.527825137195904</v>
      </c>
      <c r="W6" s="379">
        <v>72699.680097923803</v>
      </c>
      <c r="X6" s="379">
        <v>363354.58092677605</v>
      </c>
      <c r="Y6" s="379">
        <v>5281482.5735651096</v>
      </c>
      <c r="Z6" s="201">
        <v>72.647947920144162</v>
      </c>
      <c r="AA6" s="366">
        <f t="shared" si="1"/>
        <v>0.98958800418719761</v>
      </c>
    </row>
    <row r="7" spans="2:27" x14ac:dyDescent="0.25">
      <c r="B7" s="367" t="s">
        <v>37</v>
      </c>
      <c r="C7" s="378">
        <f>SUM('Causas de Muerte'!B5:T5)</f>
        <v>15</v>
      </c>
      <c r="D7" s="378">
        <f>'Causas de Muerte'!H5</f>
        <v>0</v>
      </c>
      <c r="E7" s="377">
        <f t="shared" si="0"/>
        <v>15</v>
      </c>
      <c r="G7" s="195" t="s">
        <v>37</v>
      </c>
      <c r="H7" s="196">
        <f>'Tablas de Vida '!H54</f>
        <v>10</v>
      </c>
      <c r="I7" s="196">
        <f>'Tablas de Vida '!I54</f>
        <v>5</v>
      </c>
      <c r="J7" s="197">
        <f>'Tablas de Vida '!J54</f>
        <v>2.5</v>
      </c>
      <c r="K7" s="198">
        <f>'Tablas de Vida '!K54</f>
        <v>1.999908819337509E-4</v>
      </c>
      <c r="L7" s="199">
        <f>'Tablas de Vida '!L54</f>
        <v>9.994547050989407E-4</v>
      </c>
      <c r="M7" s="200">
        <f>'Tablas de Vida '!M54</f>
        <v>98836.820541838024</v>
      </c>
      <c r="N7" s="200">
        <f>'Tablas de Vida '!N54</f>
        <v>98.782925327559653</v>
      </c>
      <c r="O7" s="200">
        <f>'Tablas de Vida '!O54</f>
        <v>493937.14539587125</v>
      </c>
      <c r="P7" s="200">
        <f>'Tablas de Vida '!P54</f>
        <v>6592278.8866627077</v>
      </c>
      <c r="Q7" s="201">
        <f>'Tablas de Vida '!Q54</f>
        <v>66.698613437005179</v>
      </c>
      <c r="R7" s="380">
        <v>0</v>
      </c>
      <c r="S7" s="379">
        <v>0</v>
      </c>
      <c r="T7" s="381">
        <v>26194.668269051392</v>
      </c>
      <c r="U7" s="380">
        <v>9.994547050989407E-4</v>
      </c>
      <c r="V7" s="379">
        <v>98.782925327559653</v>
      </c>
      <c r="W7" s="379">
        <v>72642.15227278661</v>
      </c>
      <c r="X7" s="379">
        <v>362963.80405061418</v>
      </c>
      <c r="Y7" s="379">
        <v>4918127.9926383337</v>
      </c>
      <c r="Z7" s="201">
        <v>67.703500498852591</v>
      </c>
      <c r="AA7" s="366">
        <f t="shared" si="1"/>
        <v>1.0048870618474126</v>
      </c>
    </row>
    <row r="8" spans="2:27" x14ac:dyDescent="0.25">
      <c r="B8" s="367" t="s">
        <v>36</v>
      </c>
      <c r="C8" s="378">
        <f>SUM('Causas de Muerte'!B6:T6)</f>
        <v>45</v>
      </c>
      <c r="D8" s="378">
        <f>'Causas de Muerte'!H6</f>
        <v>3</v>
      </c>
      <c r="E8" s="377">
        <f t="shared" si="0"/>
        <v>42</v>
      </c>
      <c r="G8" s="195" t="s">
        <v>36</v>
      </c>
      <c r="H8" s="196">
        <f>'Tablas de Vida '!H55</f>
        <v>15</v>
      </c>
      <c r="I8" s="196">
        <f>'Tablas de Vida '!I55</f>
        <v>5</v>
      </c>
      <c r="J8" s="197">
        <f>'Tablas de Vida '!J55</f>
        <v>2.5</v>
      </c>
      <c r="K8" s="198">
        <f>'Tablas de Vida '!K55</f>
        <v>6.0821785362550772E-4</v>
      </c>
      <c r="L8" s="199">
        <f>'Tablas de Vida '!L55</f>
        <v>3.0364721766528453E-3</v>
      </c>
      <c r="M8" s="200">
        <f>'Tablas de Vida '!M55</f>
        <v>98738.037616510468</v>
      </c>
      <c r="N8" s="200">
        <f>'Tablas de Vida '!N55</f>
        <v>299.81530399983603</v>
      </c>
      <c r="O8" s="200">
        <f>'Tablas de Vida '!O55</f>
        <v>492940.64982255269</v>
      </c>
      <c r="P8" s="200">
        <f>'Tablas de Vida '!P55</f>
        <v>6098341.7412668364</v>
      </c>
      <c r="Q8" s="201">
        <f>'Tablas de Vida '!Q55</f>
        <v>61.762841236041567</v>
      </c>
      <c r="R8" s="380">
        <v>2.0243147844352301E-4</v>
      </c>
      <c r="S8" s="379">
        <v>19.987686933322404</v>
      </c>
      <c r="T8" s="381">
        <v>26194.668269051392</v>
      </c>
      <c r="U8" s="380">
        <v>2.8340406982093223E-3</v>
      </c>
      <c r="V8" s="379">
        <v>279.82761706651365</v>
      </c>
      <c r="W8" s="379">
        <v>72543.369347459055</v>
      </c>
      <c r="X8" s="379">
        <v>362017.27769462898</v>
      </c>
      <c r="Y8" s="379">
        <v>4555164.1885877196</v>
      </c>
      <c r="Z8" s="201">
        <v>62.792288662110117</v>
      </c>
      <c r="AA8" s="366">
        <f t="shared" si="1"/>
        <v>1.0294474260685504</v>
      </c>
    </row>
    <row r="9" spans="2:27" x14ac:dyDescent="0.25">
      <c r="B9" s="367" t="s">
        <v>35</v>
      </c>
      <c r="C9" s="378">
        <f>SUM('Causas de Muerte'!B7:T7)</f>
        <v>69</v>
      </c>
      <c r="D9" s="378">
        <f>'Causas de Muerte'!H7</f>
        <v>2</v>
      </c>
      <c r="E9" s="377">
        <f t="shared" si="0"/>
        <v>67</v>
      </c>
      <c r="G9" s="195" t="s">
        <v>35</v>
      </c>
      <c r="H9" s="196">
        <f>'Tablas de Vida '!H56</f>
        <v>20</v>
      </c>
      <c r="I9" s="196">
        <f>'Tablas de Vida '!I56</f>
        <v>5</v>
      </c>
      <c r="J9" s="197">
        <f>'Tablas de Vida '!J56</f>
        <v>2.5</v>
      </c>
      <c r="K9" s="198">
        <f>'Tablas de Vida '!K56</f>
        <v>9.8015198975575355E-4</v>
      </c>
      <c r="L9" s="199">
        <f>'Tablas de Vida '!L56</f>
        <v>4.8887805787494161E-3</v>
      </c>
      <c r="M9" s="200">
        <f>'Tablas de Vida '!M56</f>
        <v>98438.222312510625</v>
      </c>
      <c r="N9" s="200">
        <f>'Tablas de Vida '!N56</f>
        <v>481.24286944801941</v>
      </c>
      <c r="O9" s="200">
        <f>'Tablas de Vida '!O56</f>
        <v>490988.00438893307</v>
      </c>
      <c r="P9" s="200">
        <f>'Tablas de Vida '!P56</f>
        <v>5605401.0914442837</v>
      </c>
      <c r="Q9" s="201">
        <f>'Tablas de Vida '!Q56</f>
        <v>56.943339281858272</v>
      </c>
      <c r="R9" s="380">
        <v>1.4170378489128743E-4</v>
      </c>
      <c r="S9" s="379">
        <v>13.949068679652736</v>
      </c>
      <c r="T9" s="381">
        <v>26174.680582118068</v>
      </c>
      <c r="U9" s="380">
        <v>4.7470767938581288E-3</v>
      </c>
      <c r="V9" s="379">
        <v>467.29380076836668</v>
      </c>
      <c r="W9" s="379">
        <v>72263.541730392535</v>
      </c>
      <c r="X9" s="379">
        <v>360149.47415004182</v>
      </c>
      <c r="Y9" s="379">
        <v>4193146.9108930901</v>
      </c>
      <c r="Z9" s="201">
        <v>58.02575974669589</v>
      </c>
      <c r="AA9" s="366">
        <f t="shared" si="1"/>
        <v>1.0824204648376181</v>
      </c>
    </row>
    <row r="10" spans="2:27" x14ac:dyDescent="0.25">
      <c r="B10" s="367" t="s">
        <v>34</v>
      </c>
      <c r="C10" s="378">
        <f>SUM('Causas de Muerte'!B8:T8)</f>
        <v>70</v>
      </c>
      <c r="D10" s="378">
        <f>'Causas de Muerte'!H8</f>
        <v>6</v>
      </c>
      <c r="E10" s="377">
        <f t="shared" si="0"/>
        <v>64</v>
      </c>
      <c r="G10" s="195" t="s">
        <v>34</v>
      </c>
      <c r="H10" s="196">
        <f>'Tablas de Vida '!H57</f>
        <v>25</v>
      </c>
      <c r="I10" s="196">
        <f>'Tablas de Vida '!I57</f>
        <v>5</v>
      </c>
      <c r="J10" s="197">
        <f>'Tablas de Vida '!J57</f>
        <v>2.5</v>
      </c>
      <c r="K10" s="198">
        <f>'Tablas de Vida '!K57</f>
        <v>1.0345913391923444E-3</v>
      </c>
      <c r="L10" s="199">
        <f>'Tablas de Vida '!L57</f>
        <v>5.1596114726038386E-3</v>
      </c>
      <c r="M10" s="200">
        <f>'Tablas de Vida '!M57</f>
        <v>97956.979443062606</v>
      </c>
      <c r="N10" s="200">
        <f>'Tablas de Vida '!N57</f>
        <v>505.41995495604419</v>
      </c>
      <c r="O10" s="200">
        <f>'Tablas de Vida '!O57</f>
        <v>488521.34732792294</v>
      </c>
      <c r="P10" s="200">
        <f>'Tablas de Vida '!P57</f>
        <v>5114413.0870553507</v>
      </c>
      <c r="Q10" s="201">
        <f>'Tablas de Vida '!Q57</f>
        <v>52.210808419507238</v>
      </c>
      <c r="R10" s="380">
        <v>4.4225241193747189E-4</v>
      </c>
      <c r="S10" s="379">
        <v>43.32171042480379</v>
      </c>
      <c r="T10" s="381">
        <v>26160.731513438419</v>
      </c>
      <c r="U10" s="380">
        <v>4.7173590606663669E-3</v>
      </c>
      <c r="V10" s="379">
        <v>462.09824453124043</v>
      </c>
      <c r="W10" s="379">
        <v>71796.24792962418</v>
      </c>
      <c r="X10" s="379">
        <v>357825.99403679284</v>
      </c>
      <c r="Y10" s="379">
        <v>3832997.436743048</v>
      </c>
      <c r="Z10" s="201">
        <v>53.387155280039323</v>
      </c>
      <c r="AA10" s="366">
        <f t="shared" si="1"/>
        <v>1.1763468605320853</v>
      </c>
    </row>
    <row r="11" spans="2:27" x14ac:dyDescent="0.25">
      <c r="B11" s="367" t="s">
        <v>33</v>
      </c>
      <c r="C11" s="378">
        <f>SUM('Causas de Muerte'!B9:T9)</f>
        <v>99</v>
      </c>
      <c r="D11" s="378">
        <f>'Causas de Muerte'!H9</f>
        <v>7</v>
      </c>
      <c r="E11" s="377">
        <f t="shared" si="0"/>
        <v>92</v>
      </c>
      <c r="G11" s="195" t="s">
        <v>33</v>
      </c>
      <c r="H11" s="196">
        <f>'Tablas de Vida '!H58</f>
        <v>30</v>
      </c>
      <c r="I11" s="196">
        <f>'Tablas de Vida '!I58</f>
        <v>5</v>
      </c>
      <c r="J11" s="197">
        <f>'Tablas de Vida '!J58</f>
        <v>2.5</v>
      </c>
      <c r="K11" s="198">
        <f>'Tablas de Vida '!K58</f>
        <v>1.4375836033970544E-3</v>
      </c>
      <c r="L11" s="199">
        <f>'Tablas de Vida '!L58</f>
        <v>7.1621774448369785E-3</v>
      </c>
      <c r="M11" s="200">
        <f>'Tablas de Vida '!M58</f>
        <v>97451.559488106563</v>
      </c>
      <c r="N11" s="200">
        <f>'Tablas de Vida '!N58</f>
        <v>697.96536132990582</v>
      </c>
      <c r="O11" s="200">
        <f>'Tablas de Vida '!O58</f>
        <v>485512.8840372081</v>
      </c>
      <c r="P11" s="200">
        <f>'Tablas de Vida '!P58</f>
        <v>4625891.7397274273</v>
      </c>
      <c r="Q11" s="201">
        <f>'Tablas de Vida '!Q58</f>
        <v>47.468627121272412</v>
      </c>
      <c r="R11" s="380">
        <v>5.0641658700867527E-4</v>
      </c>
      <c r="S11" s="379">
        <v>49.351086154639809</v>
      </c>
      <c r="T11" s="381">
        <v>26117.409803013616</v>
      </c>
      <c r="U11" s="380">
        <v>6.6557608578283033E-3</v>
      </c>
      <c r="V11" s="379">
        <v>648.61427517526602</v>
      </c>
      <c r="W11" s="379">
        <v>71334.14968509294</v>
      </c>
      <c r="X11" s="379">
        <v>355049.21273752645</v>
      </c>
      <c r="Y11" s="379">
        <v>3475171.4427062552</v>
      </c>
      <c r="Z11" s="201">
        <v>48.71679914946094</v>
      </c>
      <c r="AA11" s="366">
        <f t="shared" si="1"/>
        <v>1.2481720281885273</v>
      </c>
    </row>
    <row r="12" spans="2:27" x14ac:dyDescent="0.25">
      <c r="B12" s="367" t="s">
        <v>32</v>
      </c>
      <c r="C12" s="378">
        <f>SUM('Causas de Muerte'!B10:T10)</f>
        <v>91</v>
      </c>
      <c r="D12" s="378">
        <f>'Causas de Muerte'!H10</f>
        <v>6</v>
      </c>
      <c r="E12" s="377">
        <f t="shared" si="0"/>
        <v>85</v>
      </c>
      <c r="G12" s="195" t="s">
        <v>32</v>
      </c>
      <c r="H12" s="196">
        <f>'Tablas de Vida '!H59</f>
        <v>35</v>
      </c>
      <c r="I12" s="196">
        <f>'Tablas de Vida '!I59</f>
        <v>5</v>
      </c>
      <c r="J12" s="197">
        <f>'Tablas de Vida '!J59</f>
        <v>2.5</v>
      </c>
      <c r="K12" s="198">
        <f>'Tablas de Vida '!K59</f>
        <v>1.3853490129871464E-3</v>
      </c>
      <c r="L12" s="199">
        <f>'Tablas de Vida '!L59</f>
        <v>6.9028379655298403E-3</v>
      </c>
      <c r="M12" s="200">
        <f>'Tablas de Vida '!M59</f>
        <v>96753.594126776661</v>
      </c>
      <c r="N12" s="200">
        <f>'Tablas de Vida '!N59</f>
        <v>667.87438283977895</v>
      </c>
      <c r="O12" s="200">
        <f>'Tablas de Vida '!O59</f>
        <v>482098.28467678383</v>
      </c>
      <c r="P12" s="200">
        <f>'Tablas de Vida '!P59</f>
        <v>4140378.855690219</v>
      </c>
      <c r="Q12" s="201">
        <f>'Tablas de Vida '!Q59</f>
        <v>42.793023794703302</v>
      </c>
      <c r="R12" s="380">
        <v>4.5513217355141805E-4</v>
      </c>
      <c r="S12" s="379">
        <v>44.035673593831575</v>
      </c>
      <c r="T12" s="381">
        <v>26068.058716858974</v>
      </c>
      <c r="U12" s="380">
        <v>6.4477057919784227E-3</v>
      </c>
      <c r="V12" s="379">
        <v>623.83870924594737</v>
      </c>
      <c r="W12" s="379">
        <v>70685.535409917662</v>
      </c>
      <c r="X12" s="379">
        <v>351868.08027647343</v>
      </c>
      <c r="Y12" s="379">
        <v>3120122.229968729</v>
      </c>
      <c r="Z12" s="201">
        <v>44.140886984509628</v>
      </c>
      <c r="AA12" s="366">
        <f t="shared" si="1"/>
        <v>1.3478631898063256</v>
      </c>
    </row>
    <row r="13" spans="2:27" x14ac:dyDescent="0.25">
      <c r="B13" s="367" t="s">
        <v>31</v>
      </c>
      <c r="C13" s="378">
        <f>SUM('Causas de Muerte'!B11:T11)</f>
        <v>178</v>
      </c>
      <c r="D13" s="378">
        <f>'Causas de Muerte'!H11</f>
        <v>14</v>
      </c>
      <c r="E13" s="377">
        <f t="shared" si="0"/>
        <v>164</v>
      </c>
      <c r="G13" s="195" t="s">
        <v>31</v>
      </c>
      <c r="H13" s="196">
        <f>'Tablas de Vida '!H60</f>
        <v>40</v>
      </c>
      <c r="I13" s="196">
        <f>'Tablas de Vida '!I60</f>
        <v>5</v>
      </c>
      <c r="J13" s="197">
        <f>'Tablas de Vida '!J60</f>
        <v>2.5</v>
      </c>
      <c r="K13" s="198">
        <f>'Tablas de Vida '!K60</f>
        <v>2.7197504040381072E-3</v>
      </c>
      <c r="L13" s="199">
        <f>'Tablas de Vida '!L60</f>
        <v>1.3506913436996587E-2</v>
      </c>
      <c r="M13" s="200">
        <f>'Tablas de Vida '!M60</f>
        <v>96085.719743936876</v>
      </c>
      <c r="N13" s="200">
        <f>'Tablas de Vida '!N60</f>
        <v>1297.8214991128693</v>
      </c>
      <c r="O13" s="200">
        <f>'Tablas de Vida '!O60</f>
        <v>477184.04497190227</v>
      </c>
      <c r="P13" s="200">
        <f>'Tablas de Vida '!P60</f>
        <v>3658280.5710134343</v>
      </c>
      <c r="Q13" s="201">
        <f>'Tablas de Vida '!Q60</f>
        <v>38.073093283398926</v>
      </c>
      <c r="R13" s="380">
        <v>1.0623415062806303E-3</v>
      </c>
      <c r="S13" s="379">
        <v>102.0758482448324</v>
      </c>
      <c r="T13" s="381">
        <v>26024.023043265144</v>
      </c>
      <c r="U13" s="380">
        <v>1.2444571930715957E-2</v>
      </c>
      <c r="V13" s="379">
        <v>1195.7456508680368</v>
      </c>
      <c r="W13" s="379">
        <v>70061.696700671717</v>
      </c>
      <c r="X13" s="379">
        <v>347319.11937618855</v>
      </c>
      <c r="Y13" s="379">
        <v>2768254.1496922555</v>
      </c>
      <c r="Z13" s="201">
        <v>39.511663006381561</v>
      </c>
      <c r="AA13" s="366">
        <f t="shared" si="1"/>
        <v>1.4385697229826349</v>
      </c>
    </row>
    <row r="14" spans="2:27" x14ac:dyDescent="0.25">
      <c r="B14" s="367" t="s">
        <v>30</v>
      </c>
      <c r="C14" s="378">
        <f>SUM('Causas de Muerte'!B12:T12)</f>
        <v>222</v>
      </c>
      <c r="D14" s="378">
        <f>'Causas de Muerte'!H12</f>
        <v>21</v>
      </c>
      <c r="E14" s="377">
        <f t="shared" si="0"/>
        <v>201</v>
      </c>
      <c r="G14" s="195" t="s">
        <v>30</v>
      </c>
      <c r="H14" s="196">
        <f>'Tablas de Vida '!H61</f>
        <v>45</v>
      </c>
      <c r="I14" s="196">
        <f>'Tablas de Vida '!I61</f>
        <v>5</v>
      </c>
      <c r="J14" s="197">
        <f>'Tablas de Vida '!J61</f>
        <v>2.5</v>
      </c>
      <c r="K14" s="198">
        <f>'Tablas de Vida '!K61</f>
        <v>3.6156365711065043E-3</v>
      </c>
      <c r="L14" s="199">
        <f>'Tablas de Vida '!L61</f>
        <v>1.7916236357059589E-2</v>
      </c>
      <c r="M14" s="200">
        <f>'Tablas de Vida '!M61</f>
        <v>94787.898244824013</v>
      </c>
      <c r="N14" s="200">
        <f>'Tablas de Vida '!N61</f>
        <v>1698.2423887431808</v>
      </c>
      <c r="O14" s="200">
        <f>'Tablas de Vida '!O61</f>
        <v>469693.88525226212</v>
      </c>
      <c r="P14" s="200">
        <f>'Tablas de Vida '!P61</f>
        <v>3181096.5260415324</v>
      </c>
      <c r="Q14" s="201">
        <f>'Tablas de Vida '!Q61</f>
        <v>33.560154671065717</v>
      </c>
      <c r="R14" s="380">
        <v>1.6947791148569883E-3</v>
      </c>
      <c r="S14" s="379">
        <v>160.6445502865171</v>
      </c>
      <c r="T14" s="381">
        <v>25921.947195020308</v>
      </c>
      <c r="U14" s="380">
        <v>1.62214572422026E-2</v>
      </c>
      <c r="V14" s="379">
        <v>1537.5978384566636</v>
      </c>
      <c r="W14" s="379">
        <v>68865.951049803683</v>
      </c>
      <c r="X14" s="379">
        <v>340485.76065287675</v>
      </c>
      <c r="Y14" s="379">
        <v>2420935.0303160674</v>
      </c>
      <c r="Z14" s="201">
        <v>35.154310561474034</v>
      </c>
      <c r="AA14" s="366">
        <f t="shared" si="1"/>
        <v>1.5941558904083166</v>
      </c>
    </row>
    <row r="15" spans="2:27" x14ac:dyDescent="0.25">
      <c r="B15" s="367" t="s">
        <v>29</v>
      </c>
      <c r="C15" s="378">
        <f>SUM('Causas de Muerte'!B13:T13)</f>
        <v>326</v>
      </c>
      <c r="D15" s="378">
        <f>'Causas de Muerte'!H13</f>
        <v>31</v>
      </c>
      <c r="E15" s="377">
        <f t="shared" si="0"/>
        <v>295</v>
      </c>
      <c r="G15" s="195" t="s">
        <v>29</v>
      </c>
      <c r="H15" s="196">
        <f>'Tablas de Vida '!H62</f>
        <v>50</v>
      </c>
      <c r="I15" s="196">
        <f>'Tablas de Vida '!I62</f>
        <v>5</v>
      </c>
      <c r="J15" s="197">
        <f>'Tablas de Vida '!J62</f>
        <v>2.5</v>
      </c>
      <c r="K15" s="198">
        <f>'Tablas de Vida '!K62</f>
        <v>5.6911666188530522E-3</v>
      </c>
      <c r="L15" s="199">
        <f>'Tablas de Vida '!L62</f>
        <v>2.8056645483730262E-2</v>
      </c>
      <c r="M15" s="200">
        <f>'Tablas de Vida '!M62</f>
        <v>93089.655856080833</v>
      </c>
      <c r="N15" s="200">
        <f>'Tablas de Vida '!N62</f>
        <v>2611.7834725565149</v>
      </c>
      <c r="O15" s="200">
        <f>'Tablas de Vida '!O62</f>
        <v>458918.82059901283</v>
      </c>
      <c r="P15" s="200">
        <f>'Tablas de Vida '!P62</f>
        <v>2711402.6407892704</v>
      </c>
      <c r="Q15" s="201">
        <f>'Tablas de Vida '!Q62</f>
        <v>29.126787674252157</v>
      </c>
      <c r="R15" s="380">
        <v>2.6679632208455161E-3</v>
      </c>
      <c r="S15" s="379">
        <v>248.35977806519008</v>
      </c>
      <c r="T15" s="381">
        <v>25761.302644733791</v>
      </c>
      <c r="U15" s="380">
        <v>2.5388682262884748E-2</v>
      </c>
      <c r="V15" s="379">
        <v>2363.4236944913246</v>
      </c>
      <c r="W15" s="379">
        <v>67328.353211347014</v>
      </c>
      <c r="X15" s="379">
        <v>330733.20682050678</v>
      </c>
      <c r="Y15" s="379">
        <v>2080449.2696631907</v>
      </c>
      <c r="Z15" s="201">
        <v>30.900046866326257</v>
      </c>
      <c r="AA15" s="366">
        <f t="shared" si="1"/>
        <v>1.7732591920741001</v>
      </c>
    </row>
    <row r="16" spans="2:27" x14ac:dyDescent="0.25">
      <c r="B16" s="367" t="s">
        <v>28</v>
      </c>
      <c r="C16" s="378">
        <f>SUM('Causas de Muerte'!B14:T14)</f>
        <v>459</v>
      </c>
      <c r="D16" s="378">
        <f>'Causas de Muerte'!H14</f>
        <v>42</v>
      </c>
      <c r="E16" s="377">
        <f t="shared" si="0"/>
        <v>417</v>
      </c>
      <c r="G16" s="195" t="s">
        <v>28</v>
      </c>
      <c r="H16" s="196">
        <f>'Tablas de Vida '!H63</f>
        <v>55</v>
      </c>
      <c r="I16" s="196">
        <f>'Tablas de Vida '!I63</f>
        <v>5</v>
      </c>
      <c r="J16" s="197">
        <f>'Tablas de Vida '!J63</f>
        <v>2.5</v>
      </c>
      <c r="K16" s="198">
        <f>'Tablas de Vida '!K63</f>
        <v>9.2055833349606944E-3</v>
      </c>
      <c r="L16" s="199">
        <f>'Tablas de Vida '!L63</f>
        <v>4.4992462028189587E-2</v>
      </c>
      <c r="M16" s="200">
        <f>'Tablas de Vida '!M63</f>
        <v>90477.872383524315</v>
      </c>
      <c r="N16" s="200">
        <f>'Tablas de Vida '!N63</f>
        <v>4070.8222376071008</v>
      </c>
      <c r="O16" s="200">
        <f>'Tablas de Vida '!O63</f>
        <v>442212.30632360379</v>
      </c>
      <c r="P16" s="200">
        <f>'Tablas de Vida '!P63</f>
        <v>2252483.8201902583</v>
      </c>
      <c r="Q16" s="201">
        <f>'Tablas de Vida '!Q63</f>
        <v>24.895411008807358</v>
      </c>
      <c r="R16" s="380">
        <v>4.1169573097689814E-3</v>
      </c>
      <c r="S16" s="379">
        <v>372.49353808169548</v>
      </c>
      <c r="T16" s="381">
        <v>25512.942866668604</v>
      </c>
      <c r="U16" s="380">
        <v>4.0875504718420608E-2</v>
      </c>
      <c r="V16" s="379">
        <v>3698.3286995254057</v>
      </c>
      <c r="W16" s="379">
        <v>64964.9295168557</v>
      </c>
      <c r="X16" s="379">
        <v>315578.82583546493</v>
      </c>
      <c r="Y16" s="379">
        <v>1749716.0628426841</v>
      </c>
      <c r="Z16" s="201">
        <v>26.933240378390707</v>
      </c>
      <c r="AA16" s="366">
        <f t="shared" si="1"/>
        <v>2.0378293695833491</v>
      </c>
    </row>
    <row r="17" spans="2:27" x14ac:dyDescent="0.25">
      <c r="B17" s="367" t="s">
        <v>27</v>
      </c>
      <c r="C17" s="378">
        <f>SUM('Causas de Muerte'!B15:T15)</f>
        <v>638</v>
      </c>
      <c r="D17" s="378">
        <f>'Causas de Muerte'!H15</f>
        <v>88</v>
      </c>
      <c r="E17" s="377">
        <f t="shared" si="0"/>
        <v>550</v>
      </c>
      <c r="G17" s="195" t="s">
        <v>27</v>
      </c>
      <c r="H17" s="196">
        <f>'Tablas de Vida '!H64</f>
        <v>60</v>
      </c>
      <c r="I17" s="196">
        <f>'Tablas de Vida '!I64</f>
        <v>5</v>
      </c>
      <c r="J17" s="197">
        <f>'Tablas de Vida '!J64</f>
        <v>2.5</v>
      </c>
      <c r="K17" s="198">
        <f>'Tablas de Vida '!K64</f>
        <v>1.656497144702684E-2</v>
      </c>
      <c r="L17" s="199">
        <f>'Tablas de Vida '!L64</f>
        <v>7.9531274026641743E-2</v>
      </c>
      <c r="M17" s="200">
        <f>'Tablas de Vida '!M64</f>
        <v>86407.050145917208</v>
      </c>
      <c r="N17" s="200">
        <f>'Tablas de Vida '!N64</f>
        <v>6872.0627829887162</v>
      </c>
      <c r="O17" s="200">
        <f>'Tablas de Vida '!O64</f>
        <v>414855.0937721142</v>
      </c>
      <c r="P17" s="200">
        <f>'Tablas de Vida '!P64</f>
        <v>1810271.5138666541</v>
      </c>
      <c r="Q17" s="201">
        <f>'Tablas de Vida '!Q64</f>
        <v>20.950507057116457</v>
      </c>
      <c r="R17" s="380">
        <v>1.0969830900226447E-2</v>
      </c>
      <c r="S17" s="379">
        <v>947.87072868809878</v>
      </c>
      <c r="T17" s="381">
        <v>25140.449328586907</v>
      </c>
      <c r="U17" s="380">
        <v>6.8561443126415295E-2</v>
      </c>
      <c r="V17" s="379">
        <v>5924.1920543006172</v>
      </c>
      <c r="W17" s="379">
        <v>61266.600817330283</v>
      </c>
      <c r="X17" s="379">
        <v>291522.52395089989</v>
      </c>
      <c r="Y17" s="379">
        <v>1434137.2370072191</v>
      </c>
      <c r="Z17" s="201">
        <v>23.408141105839665</v>
      </c>
      <c r="AA17" s="366">
        <f t="shared" si="1"/>
        <v>2.4576340487232073</v>
      </c>
    </row>
    <row r="18" spans="2:27" x14ac:dyDescent="0.25">
      <c r="B18" s="367" t="s">
        <v>26</v>
      </c>
      <c r="C18" s="378">
        <f>SUM('Causas de Muerte'!B16:T16)</f>
        <v>593</v>
      </c>
      <c r="D18" s="378">
        <f>'Causas de Muerte'!H16</f>
        <v>105</v>
      </c>
      <c r="E18" s="377">
        <f t="shared" si="0"/>
        <v>488</v>
      </c>
      <c r="G18" s="195" t="s">
        <v>26</v>
      </c>
      <c r="H18" s="196">
        <f>'Tablas de Vida '!H65</f>
        <v>65</v>
      </c>
      <c r="I18" s="196">
        <f>'Tablas de Vida '!I65</f>
        <v>5</v>
      </c>
      <c r="J18" s="197">
        <f>'Tablas de Vida '!J65</f>
        <v>2.5</v>
      </c>
      <c r="K18" s="198">
        <f>'Tablas de Vida '!K65</f>
        <v>2.0017530484306573E-2</v>
      </c>
      <c r="L18" s="199">
        <f>'Tablas de Vida '!L65</f>
        <v>9.5317595250013029E-2</v>
      </c>
      <c r="M18" s="200">
        <f>'Tablas de Vida '!M65</f>
        <v>79534.987362928485</v>
      </c>
      <c r="N18" s="200">
        <f>'Tablas de Vida '!N65</f>
        <v>7581.083733674518</v>
      </c>
      <c r="O18" s="200">
        <f>'Tablas de Vida '!O65</f>
        <v>378722.22748045612</v>
      </c>
      <c r="P18" s="200">
        <f>'Tablas de Vida '!P65</f>
        <v>1395416.4200945399</v>
      </c>
      <c r="Q18" s="201">
        <f>'Tablas de Vida '!Q65</f>
        <v>17.544686512956535</v>
      </c>
      <c r="R18" s="380">
        <v>1.6877483138703825E-2</v>
      </c>
      <c r="S18" s="379">
        <v>1342.3504081548474</v>
      </c>
      <c r="T18" s="381">
        <v>24192.578599898807</v>
      </c>
      <c r="U18" s="380">
        <v>7.8440112111309204E-2</v>
      </c>
      <c r="V18" s="379">
        <v>6238.7333255196709</v>
      </c>
      <c r="W18" s="379">
        <v>55342.408763029671</v>
      </c>
      <c r="X18" s="379">
        <v>261115.21050134918</v>
      </c>
      <c r="Y18" s="379">
        <v>1142614.7130563192</v>
      </c>
      <c r="Z18" s="201">
        <v>20.646277214800573</v>
      </c>
      <c r="AA18" s="366">
        <f t="shared" si="1"/>
        <v>3.1015907018440387</v>
      </c>
    </row>
    <row r="19" spans="2:27" x14ac:dyDescent="0.25">
      <c r="B19" s="367" t="s">
        <v>25</v>
      </c>
      <c r="C19" s="378">
        <f>SUM('Causas de Muerte'!B17:T17)</f>
        <v>716</v>
      </c>
      <c r="D19" s="378">
        <f>'Causas de Muerte'!H17</f>
        <v>129</v>
      </c>
      <c r="E19" s="377">
        <f t="shared" si="0"/>
        <v>587</v>
      </c>
      <c r="G19" s="195" t="s">
        <v>25</v>
      </c>
      <c r="H19" s="196">
        <f>'Tablas de Vida '!H66</f>
        <v>70</v>
      </c>
      <c r="I19" s="196">
        <f>'Tablas de Vida '!I66</f>
        <v>5</v>
      </c>
      <c r="J19" s="197">
        <f>'Tablas de Vida '!J66</f>
        <v>2.5</v>
      </c>
      <c r="K19" s="198">
        <f>'Tablas de Vida '!K66</f>
        <v>3.2731640896321135E-2</v>
      </c>
      <c r="L19" s="199">
        <f>'Tablas de Vida '!L66</f>
        <v>0.15127916612949208</v>
      </c>
      <c r="M19" s="200">
        <f>'Tablas de Vida '!M66</f>
        <v>71953.903629253968</v>
      </c>
      <c r="N19" s="200">
        <f>'Tablas de Vida '!N66</f>
        <v>10885.126540795374</v>
      </c>
      <c r="O19" s="200">
        <f>'Tablas de Vida '!O66</f>
        <v>332556.70179428137</v>
      </c>
      <c r="P19" s="200">
        <f>'Tablas de Vida '!P66</f>
        <v>1016694.1926140839</v>
      </c>
      <c r="Q19" s="201">
        <f>'Tablas de Vida '!Q66</f>
        <v>14.129798959242722</v>
      </c>
      <c r="R19" s="380">
        <v>2.7255603953497874E-2</v>
      </c>
      <c r="S19" s="379">
        <v>1961.1471002270994</v>
      </c>
      <c r="T19" s="381">
        <v>22850.228191743961</v>
      </c>
      <c r="U19" s="380">
        <v>0.1240235621759942</v>
      </c>
      <c r="V19" s="379">
        <v>8923.9794405682733</v>
      </c>
      <c r="W19" s="379">
        <v>49103.675437509999</v>
      </c>
      <c r="X19" s="379">
        <v>223208.42858612927</v>
      </c>
      <c r="Y19" s="379">
        <v>881499.50255496986</v>
      </c>
      <c r="Z19" s="201">
        <v>17.951802888498197</v>
      </c>
      <c r="AA19" s="366">
        <f t="shared" si="1"/>
        <v>3.8220039292554748</v>
      </c>
    </row>
    <row r="20" spans="2:27" x14ac:dyDescent="0.25">
      <c r="B20" s="367" t="s">
        <v>24</v>
      </c>
      <c r="C20" s="378">
        <f>SUM('Causas de Muerte'!B18:T18)</f>
        <v>692</v>
      </c>
      <c r="D20" s="378">
        <f>'Causas de Muerte'!H18</f>
        <v>171</v>
      </c>
      <c r="E20" s="377">
        <f t="shared" si="0"/>
        <v>521</v>
      </c>
      <c r="G20" s="195" t="s">
        <v>24</v>
      </c>
      <c r="H20" s="196">
        <f>'Tablas de Vida '!H67</f>
        <v>75</v>
      </c>
      <c r="I20" s="196">
        <f>'Tablas de Vida '!I67</f>
        <v>5</v>
      </c>
      <c r="J20" s="197">
        <f>'Tablas de Vida '!J67</f>
        <v>2.5</v>
      </c>
      <c r="K20" s="198">
        <f>'Tablas de Vida '!K67</f>
        <v>4.4656027761256697E-2</v>
      </c>
      <c r="L20" s="199">
        <f>'Tablas de Vida '!L67</f>
        <v>0.20085650468336064</v>
      </c>
      <c r="M20" s="200">
        <f>'Tablas de Vida '!M67</f>
        <v>61068.777088458592</v>
      </c>
      <c r="N20" s="200">
        <f>'Tablas de Vida '!N67</f>
        <v>12266.06111127509</v>
      </c>
      <c r="O20" s="200">
        <f>'Tablas de Vida '!O67</f>
        <v>274678.73266410519</v>
      </c>
      <c r="P20" s="200">
        <f>'Tablas de Vida '!P67</f>
        <v>684137.49081980251</v>
      </c>
      <c r="Q20" s="201">
        <f>'Tablas de Vida '!Q67</f>
        <v>11.202737690797772</v>
      </c>
      <c r="R20" s="380">
        <v>4.9633616041697498E-2</v>
      </c>
      <c r="S20" s="379">
        <v>3031.0642341445669</v>
      </c>
      <c r="T20" s="381">
        <v>20889.081091516862</v>
      </c>
      <c r="U20" s="380">
        <v>0.15122288864166314</v>
      </c>
      <c r="V20" s="379">
        <v>9234.996877130523</v>
      </c>
      <c r="W20" s="379">
        <v>40179.695996941722</v>
      </c>
      <c r="X20" s="379">
        <v>177810.9877918823</v>
      </c>
      <c r="Y20" s="379">
        <v>658291.07396884053</v>
      </c>
      <c r="Z20" s="201">
        <v>16.383674829668855</v>
      </c>
      <c r="AA20" s="366">
        <f t="shared" si="1"/>
        <v>5.1809371388710836</v>
      </c>
    </row>
    <row r="21" spans="2:27" x14ac:dyDescent="0.25">
      <c r="B21" s="367" t="s">
        <v>23</v>
      </c>
      <c r="C21" s="378">
        <f>SUM('Causas de Muerte'!B19:T19)</f>
        <v>806</v>
      </c>
      <c r="D21" s="378">
        <f>'Causas de Muerte'!H19</f>
        <v>258</v>
      </c>
      <c r="E21" s="377">
        <f t="shared" si="0"/>
        <v>548</v>
      </c>
      <c r="G21" s="195" t="s">
        <v>23</v>
      </c>
      <c r="H21" s="196">
        <f>'Tablas de Vida '!H68</f>
        <v>80</v>
      </c>
      <c r="I21" s="196">
        <f>'Tablas de Vida '!I68</f>
        <v>5</v>
      </c>
      <c r="J21" s="197">
        <f>'Tablas de Vida '!J68</f>
        <v>2.5</v>
      </c>
      <c r="K21" s="198">
        <f>'Tablas de Vida '!K68</f>
        <v>7.6434951191095973E-2</v>
      </c>
      <c r="L21" s="199">
        <f>'Tablas de Vida '!L68</f>
        <v>0.32086206522005667</v>
      </c>
      <c r="M21" s="200">
        <f>'Tablas de Vida '!M68</f>
        <v>48802.715977183499</v>
      </c>
      <c r="N21" s="200">
        <f>'Tablas de Vida '!N68</f>
        <v>15658.940236786953</v>
      </c>
      <c r="O21" s="200">
        <f>'Tablas de Vida '!O68</f>
        <v>204866.22929395011</v>
      </c>
      <c r="P21" s="200">
        <f>'Tablas de Vida '!P68</f>
        <v>409458.75815569726</v>
      </c>
      <c r="Q21" s="201">
        <f>'Tablas de Vida '!Q68</f>
        <v>8.3900813706173558</v>
      </c>
      <c r="R21" s="380">
        <v>0.10270770822180475</v>
      </c>
      <c r="S21" s="379">
        <v>5012.4151130161717</v>
      </c>
      <c r="T21" s="381">
        <v>17858.016857372295</v>
      </c>
      <c r="U21" s="380">
        <v>0.21815435699825192</v>
      </c>
      <c r="V21" s="379">
        <v>10646.525123770782</v>
      </c>
      <c r="W21" s="379">
        <v>30944.699119811201</v>
      </c>
      <c r="X21" s="379">
        <v>128107.18278962906</v>
      </c>
      <c r="Y21" s="379">
        <v>480480.08617695828</v>
      </c>
      <c r="Z21" s="201">
        <v>15.527056324465882</v>
      </c>
      <c r="AA21" s="366">
        <f t="shared" si="1"/>
        <v>7.1369749538485259</v>
      </c>
    </row>
    <row r="22" spans="2:27" ht="15.75" thickBot="1" x14ac:dyDescent="0.3">
      <c r="B22" s="367" t="s">
        <v>22</v>
      </c>
      <c r="C22" s="378">
        <f>SUM('Causas de Muerte'!B20:T20)</f>
        <v>1561</v>
      </c>
      <c r="D22" s="378">
        <f>'Causas de Muerte'!H20</f>
        <v>605</v>
      </c>
      <c r="E22" s="377">
        <f t="shared" si="0"/>
        <v>956</v>
      </c>
      <c r="G22" s="202" t="s">
        <v>22</v>
      </c>
      <c r="H22" s="203">
        <f>'Tablas de Vida '!H69</f>
        <v>85</v>
      </c>
      <c r="I22" s="203" t="str">
        <f>'Tablas de Vida '!I69</f>
        <v>w</v>
      </c>
      <c r="J22" s="204">
        <f>'Tablas de Vida '!J69</f>
        <v>0</v>
      </c>
      <c r="K22" s="205">
        <f>'Tablas de Vida '!K69</f>
        <v>0.16199895433519645</v>
      </c>
      <c r="L22" s="206">
        <f>'Tablas de Vida '!L69</f>
        <v>1</v>
      </c>
      <c r="M22" s="207">
        <f>'Tablas de Vida '!M69</f>
        <v>33143.775740396544</v>
      </c>
      <c r="N22" s="207">
        <f>'Tablas de Vida '!N69</f>
        <v>33143.775740396544</v>
      </c>
      <c r="O22" s="207">
        <f>'Tablas de Vida '!O69</f>
        <v>204592.52886174718</v>
      </c>
      <c r="P22" s="207">
        <f>'Tablas de Vida '!P69</f>
        <v>204592.52886174718</v>
      </c>
      <c r="Q22" s="208">
        <f>'Tablas de Vida '!Q69</f>
        <v>6.1728793503868715</v>
      </c>
      <c r="R22" s="375">
        <v>0.38757206918641895</v>
      </c>
      <c r="S22" s="374">
        <v>12845.601744356123</v>
      </c>
      <c r="T22" s="376">
        <v>12845.601744356123</v>
      </c>
      <c r="U22" s="375">
        <v>0.61242793081358105</v>
      </c>
      <c r="V22" s="374">
        <v>20298.173996040419</v>
      </c>
      <c r="W22" s="374">
        <v>20298.173996040419</v>
      </c>
      <c r="X22" s="374">
        <v>352372.90338732925</v>
      </c>
      <c r="Y22" s="374">
        <v>352372.90338732925</v>
      </c>
      <c r="Z22" s="208">
        <v>17.359832635983263</v>
      </c>
      <c r="AA22" s="364">
        <f t="shared" si="1"/>
        <v>11.186953285596392</v>
      </c>
    </row>
    <row r="23" spans="2:27" ht="15.75" thickBot="1" x14ac:dyDescent="0.3">
      <c r="B23" s="373" t="s">
        <v>19</v>
      </c>
      <c r="C23" s="372">
        <f>SUM(C4:C22)</f>
        <v>6713</v>
      </c>
      <c r="D23" s="372">
        <f>SUM(D4:D22)</f>
        <v>1489</v>
      </c>
      <c r="E23" s="371">
        <f>SUM(E4:E22)</f>
        <v>5224</v>
      </c>
      <c r="Z23" s="425"/>
    </row>
    <row r="24" spans="2:27" ht="15.75" thickBot="1" x14ac:dyDescent="0.3"/>
    <row r="25" spans="2:27" x14ac:dyDescent="0.25">
      <c r="G25" s="370" t="s">
        <v>4</v>
      </c>
      <c r="H25" s="369" t="s">
        <v>213</v>
      </c>
    </row>
    <row r="26" spans="2:27" x14ac:dyDescent="0.25">
      <c r="G26" s="367" t="s">
        <v>120</v>
      </c>
      <c r="H26" s="368">
        <f t="shared" ref="H26:H44" si="2">AA4</f>
        <v>0.68611006982649769</v>
      </c>
    </row>
    <row r="27" spans="2:27" x14ac:dyDescent="0.25">
      <c r="G27" s="367" t="s">
        <v>122</v>
      </c>
      <c r="H27" s="366">
        <f t="shared" si="2"/>
        <v>0.96403466762161827</v>
      </c>
    </row>
    <row r="28" spans="2:27" x14ac:dyDescent="0.25">
      <c r="G28" s="367" t="s">
        <v>38</v>
      </c>
      <c r="H28" s="366">
        <f t="shared" si="2"/>
        <v>0.98958800418719761</v>
      </c>
    </row>
    <row r="29" spans="2:27" x14ac:dyDescent="0.25">
      <c r="G29" s="367" t="s">
        <v>37</v>
      </c>
      <c r="H29" s="366">
        <f t="shared" si="2"/>
        <v>1.0048870618474126</v>
      </c>
    </row>
    <row r="30" spans="2:27" x14ac:dyDescent="0.25">
      <c r="G30" s="367" t="s">
        <v>36</v>
      </c>
      <c r="H30" s="366">
        <f t="shared" si="2"/>
        <v>1.0294474260685504</v>
      </c>
    </row>
    <row r="31" spans="2:27" x14ac:dyDescent="0.25">
      <c r="G31" s="367" t="s">
        <v>35</v>
      </c>
      <c r="H31" s="366">
        <f t="shared" si="2"/>
        <v>1.0824204648376181</v>
      </c>
    </row>
    <row r="32" spans="2:27" x14ac:dyDescent="0.25">
      <c r="G32" s="367" t="s">
        <v>34</v>
      </c>
      <c r="H32" s="366">
        <f t="shared" si="2"/>
        <v>1.1763468605320853</v>
      </c>
    </row>
    <row r="33" spans="7:8" x14ac:dyDescent="0.25">
      <c r="G33" s="367" t="s">
        <v>33</v>
      </c>
      <c r="H33" s="366">
        <f t="shared" si="2"/>
        <v>1.2481720281885273</v>
      </c>
    </row>
    <row r="34" spans="7:8" x14ac:dyDescent="0.25">
      <c r="G34" s="367" t="s">
        <v>32</v>
      </c>
      <c r="H34" s="366">
        <f t="shared" si="2"/>
        <v>1.3478631898063256</v>
      </c>
    </row>
    <row r="35" spans="7:8" x14ac:dyDescent="0.25">
      <c r="G35" s="367" t="s">
        <v>31</v>
      </c>
      <c r="H35" s="366">
        <f t="shared" si="2"/>
        <v>1.4385697229826349</v>
      </c>
    </row>
    <row r="36" spans="7:8" x14ac:dyDescent="0.25">
      <c r="G36" s="367" t="s">
        <v>30</v>
      </c>
      <c r="H36" s="366">
        <f t="shared" si="2"/>
        <v>1.5941558904083166</v>
      </c>
    </row>
    <row r="37" spans="7:8" x14ac:dyDescent="0.25">
      <c r="G37" s="367" t="s">
        <v>29</v>
      </c>
      <c r="H37" s="366">
        <f t="shared" si="2"/>
        <v>1.7732591920741001</v>
      </c>
    </row>
    <row r="38" spans="7:8" x14ac:dyDescent="0.25">
      <c r="G38" s="367" t="s">
        <v>28</v>
      </c>
      <c r="H38" s="366">
        <f t="shared" si="2"/>
        <v>2.0378293695833491</v>
      </c>
    </row>
    <row r="39" spans="7:8" x14ac:dyDescent="0.25">
      <c r="G39" s="367" t="s">
        <v>27</v>
      </c>
      <c r="H39" s="366">
        <f t="shared" si="2"/>
        <v>2.4576340487232073</v>
      </c>
    </row>
    <row r="40" spans="7:8" x14ac:dyDescent="0.25">
      <c r="G40" s="367" t="s">
        <v>26</v>
      </c>
      <c r="H40" s="366">
        <f t="shared" si="2"/>
        <v>3.1015907018440387</v>
      </c>
    </row>
    <row r="41" spans="7:8" x14ac:dyDescent="0.25">
      <c r="G41" s="367" t="s">
        <v>25</v>
      </c>
      <c r="H41" s="366">
        <f t="shared" si="2"/>
        <v>3.8220039292554748</v>
      </c>
    </row>
    <row r="42" spans="7:8" x14ac:dyDescent="0.25">
      <c r="G42" s="367" t="s">
        <v>24</v>
      </c>
      <c r="H42" s="366">
        <f t="shared" si="2"/>
        <v>5.1809371388710836</v>
      </c>
    </row>
    <row r="43" spans="7:8" x14ac:dyDescent="0.25">
      <c r="G43" s="367" t="s">
        <v>23</v>
      </c>
      <c r="H43" s="366">
        <f t="shared" si="2"/>
        <v>7.1369749538485259</v>
      </c>
    </row>
    <row r="44" spans="7:8" ht="15.75" thickBot="1" x14ac:dyDescent="0.3">
      <c r="G44" s="365" t="s">
        <v>22</v>
      </c>
      <c r="H44" s="364">
        <f t="shared" si="2"/>
        <v>11.186953285596392</v>
      </c>
    </row>
  </sheetData>
  <mergeCells count="4">
    <mergeCell ref="H2:Q2"/>
    <mergeCell ref="R2:T2"/>
    <mergeCell ref="U2:Z2"/>
    <mergeCell ref="B2:E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6C03D-415B-4B95-B67C-B87586955DF3}">
  <sheetPr>
    <tabColor rgb="FFFFFF00"/>
  </sheetPr>
  <dimension ref="A1:C35"/>
  <sheetViews>
    <sheetView workbookViewId="0">
      <selection activeCell="B28" sqref="B28"/>
    </sheetView>
  </sheetViews>
  <sheetFormatPr baseColWidth="10" defaultColWidth="9.140625" defaultRowHeight="15" x14ac:dyDescent="0.25"/>
  <cols>
    <col min="1" max="1" width="58.5703125" style="417" customWidth="1"/>
    <col min="2" max="2" width="15.42578125" style="417" customWidth="1"/>
    <col min="3" max="3" width="9.140625" style="417" customWidth="1"/>
    <col min="4" max="16384" width="9.140625" style="417"/>
  </cols>
  <sheetData>
    <row r="1" spans="1:3" x14ac:dyDescent="0.25">
      <c r="A1" s="417" t="s">
        <v>242</v>
      </c>
      <c r="B1" s="418"/>
      <c r="C1" s="418"/>
    </row>
    <row r="2" spans="1:3" x14ac:dyDescent="0.25">
      <c r="A2" s="417" t="s">
        <v>243</v>
      </c>
      <c r="B2" s="418"/>
      <c r="C2" s="418"/>
    </row>
    <row r="3" spans="1:3" x14ac:dyDescent="0.25">
      <c r="A3" s="417" t="s">
        <v>244</v>
      </c>
      <c r="B3" s="418"/>
      <c r="C3" s="418"/>
    </row>
    <row r="4" spans="1:3" x14ac:dyDescent="0.25">
      <c r="A4" s="417" t="s">
        <v>2</v>
      </c>
      <c r="B4" s="418"/>
      <c r="C4" s="418"/>
    </row>
    <row r="5" spans="1:3" x14ac:dyDescent="0.25">
      <c r="A5" s="417" t="s">
        <v>245</v>
      </c>
      <c r="B5" s="418"/>
      <c r="C5" s="418"/>
    </row>
    <row r="6" spans="1:3" x14ac:dyDescent="0.25">
      <c r="B6" s="418"/>
      <c r="C6" s="418"/>
    </row>
    <row r="7" spans="1:3" x14ac:dyDescent="0.25">
      <c r="A7" s="417" t="s">
        <v>2</v>
      </c>
      <c r="B7" s="418" t="s">
        <v>81</v>
      </c>
      <c r="C7" s="418"/>
    </row>
    <row r="8" spans="1:3" x14ac:dyDescent="0.25">
      <c r="A8" s="417" t="s">
        <v>234</v>
      </c>
      <c r="B8" s="419">
        <v>342</v>
      </c>
      <c r="C8" s="418"/>
    </row>
    <row r="9" spans="1:3" x14ac:dyDescent="0.25">
      <c r="A9" s="417" t="s">
        <v>235</v>
      </c>
      <c r="B9" s="419">
        <v>212</v>
      </c>
      <c r="C9" s="418"/>
    </row>
    <row r="10" spans="1:3" x14ac:dyDescent="0.25">
      <c r="A10" s="417" t="s">
        <v>236</v>
      </c>
      <c r="B10" s="420">
        <v>1375</v>
      </c>
      <c r="C10" s="418"/>
    </row>
    <row r="11" spans="1:3" x14ac:dyDescent="0.25">
      <c r="A11" s="417" t="s">
        <v>237</v>
      </c>
      <c r="B11" s="419">
        <v>678</v>
      </c>
      <c r="C11" s="418"/>
    </row>
    <row r="12" spans="1:3" x14ac:dyDescent="0.25">
      <c r="A12" s="417" t="s">
        <v>238</v>
      </c>
      <c r="B12" s="419">
        <v>527</v>
      </c>
      <c r="C12" s="418"/>
    </row>
    <row r="13" spans="1:3" x14ac:dyDescent="0.25">
      <c r="A13" s="417" t="s">
        <v>71</v>
      </c>
      <c r="B13" s="420">
        <v>4872</v>
      </c>
      <c r="C13" s="418"/>
    </row>
    <row r="14" spans="1:3" x14ac:dyDescent="0.25">
      <c r="A14" s="417" t="s">
        <v>72</v>
      </c>
      <c r="B14" s="420">
        <v>6398</v>
      </c>
      <c r="C14" s="418"/>
    </row>
    <row r="15" spans="1:3" x14ac:dyDescent="0.25">
      <c r="A15" s="417" t="s">
        <v>8</v>
      </c>
      <c r="B15" s="420">
        <v>7259</v>
      </c>
      <c r="C15" s="418"/>
    </row>
    <row r="16" spans="1:3" x14ac:dyDescent="0.25">
      <c r="A16" s="417" t="s">
        <v>9</v>
      </c>
      <c r="B16" s="420">
        <v>7104</v>
      </c>
      <c r="C16" s="418"/>
    </row>
    <row r="17" spans="1:3" x14ac:dyDescent="0.25">
      <c r="A17" s="417" t="s">
        <v>10</v>
      </c>
      <c r="B17" s="420">
        <v>6454</v>
      </c>
      <c r="C17" s="418"/>
    </row>
    <row r="18" spans="1:3" x14ac:dyDescent="0.25">
      <c r="A18" s="417" t="s">
        <v>11</v>
      </c>
      <c r="B18" s="420">
        <v>6771</v>
      </c>
      <c r="C18" s="418"/>
    </row>
    <row r="19" spans="1:3" x14ac:dyDescent="0.25">
      <c r="A19" s="417" t="s">
        <v>12</v>
      </c>
      <c r="B19" s="420">
        <v>6714</v>
      </c>
      <c r="C19" s="418"/>
    </row>
    <row r="20" spans="1:3" x14ac:dyDescent="0.25">
      <c r="A20" s="417" t="s">
        <v>13</v>
      </c>
      <c r="B20" s="420">
        <v>8759</v>
      </c>
      <c r="C20" s="418"/>
    </row>
    <row r="21" spans="1:3" x14ac:dyDescent="0.25">
      <c r="A21" s="417" t="s">
        <v>14</v>
      </c>
      <c r="B21" s="420">
        <v>11990</v>
      </c>
      <c r="C21" s="418"/>
    </row>
    <row r="22" spans="1:3" x14ac:dyDescent="0.25">
      <c r="A22" s="417" t="s">
        <v>73</v>
      </c>
      <c r="B22" s="420">
        <v>14537</v>
      </c>
      <c r="C22" s="418"/>
    </row>
    <row r="23" spans="1:3" x14ac:dyDescent="0.25">
      <c r="A23" s="417" t="s">
        <v>74</v>
      </c>
      <c r="B23" s="420">
        <v>13674</v>
      </c>
      <c r="C23" s="418"/>
    </row>
    <row r="24" spans="1:3" x14ac:dyDescent="0.25">
      <c r="A24" s="417" t="s">
        <v>75</v>
      </c>
      <c r="B24" s="420">
        <v>13706</v>
      </c>
      <c r="C24" s="418"/>
    </row>
    <row r="25" spans="1:3" x14ac:dyDescent="0.25">
      <c r="A25" s="417" t="s">
        <v>76</v>
      </c>
      <c r="B25" s="420">
        <v>12516</v>
      </c>
      <c r="C25" s="418"/>
    </row>
    <row r="26" spans="1:3" x14ac:dyDescent="0.25">
      <c r="A26" s="417" t="s">
        <v>77</v>
      </c>
      <c r="B26" s="420">
        <v>11445</v>
      </c>
      <c r="C26" s="418"/>
    </row>
    <row r="27" spans="1:3" x14ac:dyDescent="0.25">
      <c r="A27" s="417" t="s">
        <v>78</v>
      </c>
      <c r="B27" s="420">
        <v>9504</v>
      </c>
      <c r="C27" s="418"/>
    </row>
    <row r="28" spans="1:3" x14ac:dyDescent="0.25">
      <c r="A28" s="417" t="s">
        <v>79</v>
      </c>
      <c r="B28" s="420">
        <v>7647</v>
      </c>
      <c r="C28" s="418"/>
    </row>
    <row r="29" spans="1:3" x14ac:dyDescent="0.25">
      <c r="A29" s="417" t="s">
        <v>22</v>
      </c>
      <c r="B29" s="420">
        <v>8282</v>
      </c>
      <c r="C29" s="418"/>
    </row>
    <row r="30" spans="1:3" x14ac:dyDescent="0.25">
      <c r="A30" s="417" t="s">
        <v>16</v>
      </c>
      <c r="B30" s="419">
        <v>1</v>
      </c>
      <c r="C30" s="418"/>
    </row>
    <row r="31" spans="1:3" x14ac:dyDescent="0.25">
      <c r="B31" s="418"/>
      <c r="C31" s="418"/>
    </row>
    <row r="32" spans="1:3" x14ac:dyDescent="0.25">
      <c r="B32" s="418"/>
      <c r="C32" s="418"/>
    </row>
    <row r="33" spans="1:3" x14ac:dyDescent="0.25">
      <c r="B33" s="418"/>
      <c r="C33" s="418"/>
    </row>
    <row r="34" spans="1:3" x14ac:dyDescent="0.25">
      <c r="A34" s="417" t="s">
        <v>246</v>
      </c>
      <c r="B34" s="418"/>
      <c r="C34" s="418"/>
    </row>
    <row r="35" spans="1:3" x14ac:dyDescent="0.25">
      <c r="B35" s="418"/>
      <c r="C35" s="41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E163A-A6DB-466E-8383-277215D8A4B9}">
  <sheetPr>
    <tabColor rgb="FFFF7C80"/>
  </sheetPr>
  <dimension ref="B1:Y47"/>
  <sheetViews>
    <sheetView showGridLines="0" topLeftCell="O1" zoomScale="102" workbookViewId="0">
      <selection activeCell="W41" sqref="W41"/>
    </sheetView>
  </sheetViews>
  <sheetFormatPr baseColWidth="10" defaultRowHeight="15" x14ac:dyDescent="0.25"/>
  <cols>
    <col min="2" max="2" width="18.7109375" bestFit="1" customWidth="1"/>
    <col min="5" max="5" width="17.42578125" bestFit="1" customWidth="1"/>
    <col min="6" max="6" width="13.5703125" customWidth="1"/>
    <col min="8" max="8" width="18.7109375" bestFit="1" customWidth="1"/>
    <col min="9" max="9" width="12.42578125" customWidth="1"/>
    <col min="11" max="11" width="17.42578125" bestFit="1" customWidth="1"/>
    <col min="19" max="19" width="12" bestFit="1" customWidth="1"/>
    <col min="20" max="20" width="14" bestFit="1" customWidth="1"/>
    <col min="22" max="23" width="11.7109375" style="359" bestFit="1" customWidth="1"/>
    <col min="24" max="24" width="13.140625" style="359" bestFit="1" customWidth="1"/>
    <col min="25" max="25" width="11.7109375" style="359" bestFit="1" customWidth="1"/>
  </cols>
  <sheetData>
    <row r="1" spans="2:25" ht="15.75" thickBot="1" x14ac:dyDescent="0.3">
      <c r="V1" s="726" t="s">
        <v>226</v>
      </c>
      <c r="W1" s="726" t="s">
        <v>227</v>
      </c>
      <c r="X1" s="726" t="s">
        <v>228</v>
      </c>
      <c r="Y1" s="726" t="s">
        <v>229</v>
      </c>
    </row>
    <row r="2" spans="2:25" ht="39" customHeight="1" thickBot="1" x14ac:dyDescent="0.3">
      <c r="B2" s="729" t="s">
        <v>240</v>
      </c>
      <c r="C2" s="730"/>
      <c r="E2" s="729" t="s">
        <v>241</v>
      </c>
      <c r="F2" s="730"/>
      <c r="H2" s="729" t="s">
        <v>241</v>
      </c>
      <c r="I2" s="730"/>
      <c r="K2" s="180"/>
      <c r="L2" s="675" t="s">
        <v>145</v>
      </c>
      <c r="M2" s="676"/>
      <c r="N2" s="676"/>
      <c r="O2" s="676"/>
      <c r="P2" s="676"/>
      <c r="Q2" s="676"/>
      <c r="R2" s="676"/>
      <c r="S2" s="676"/>
      <c r="T2" s="676"/>
      <c r="U2" s="677"/>
      <c r="V2" s="727"/>
      <c r="W2" s="727"/>
      <c r="X2" s="727"/>
      <c r="Y2" s="728"/>
    </row>
    <row r="3" spans="2:25" ht="31.5" thickBot="1" x14ac:dyDescent="0.3">
      <c r="B3" s="393" t="s">
        <v>70</v>
      </c>
      <c r="C3" s="394">
        <v>2020</v>
      </c>
      <c r="E3" s="393" t="s">
        <v>70</v>
      </c>
      <c r="F3" s="395">
        <v>2020</v>
      </c>
      <c r="H3" s="393" t="s">
        <v>70</v>
      </c>
      <c r="I3" s="395">
        <v>2020</v>
      </c>
      <c r="K3" s="180"/>
      <c r="L3" s="184" t="s">
        <v>132</v>
      </c>
      <c r="M3" s="185" t="s">
        <v>133</v>
      </c>
      <c r="N3" s="185" t="s">
        <v>134</v>
      </c>
      <c r="O3" s="186" t="s">
        <v>135</v>
      </c>
      <c r="P3" s="186" t="s">
        <v>136</v>
      </c>
      <c r="Q3" s="186" t="s">
        <v>137</v>
      </c>
      <c r="R3" s="186" t="s">
        <v>138</v>
      </c>
      <c r="S3" s="186" t="s">
        <v>139</v>
      </c>
      <c r="T3" s="186" t="s">
        <v>140</v>
      </c>
      <c r="U3" s="187" t="s">
        <v>141</v>
      </c>
      <c r="V3" s="396" t="s">
        <v>230</v>
      </c>
      <c r="W3" s="397" t="s">
        <v>231</v>
      </c>
      <c r="X3" s="397" t="s">
        <v>232</v>
      </c>
      <c r="Y3" s="398" t="s">
        <v>233</v>
      </c>
    </row>
    <row r="4" spans="2:25" x14ac:dyDescent="0.25">
      <c r="B4" s="399" t="s">
        <v>120</v>
      </c>
      <c r="C4" s="400">
        <f>'Pob 0 a 4 mitad de año 2020'!F34</f>
        <v>15261.48084162868</v>
      </c>
      <c r="E4" s="355" t="s">
        <v>234</v>
      </c>
      <c r="F4" s="401">
        <f>'Datos Limitacion o Discapacidad'!B8</f>
        <v>342</v>
      </c>
      <c r="H4" s="355" t="s">
        <v>120</v>
      </c>
      <c r="I4" s="401">
        <f>F4</f>
        <v>342</v>
      </c>
      <c r="K4" s="188" t="s">
        <v>120</v>
      </c>
      <c r="L4" s="189">
        <f>'Tablas de Vida '!H51</f>
        <v>0</v>
      </c>
      <c r="M4" s="189">
        <f>'Tablas de Vida '!I51</f>
        <v>1</v>
      </c>
      <c r="N4" s="190">
        <f>'Tablas de Vida '!J51</f>
        <v>0.5</v>
      </c>
      <c r="O4" s="191">
        <f>'Tablas de Vida '!K51</f>
        <v>1.015538149437273E-2</v>
      </c>
      <c r="P4" s="192">
        <f>'Tablas de Vida '!L51</f>
        <v>1.015538149437273E-2</v>
      </c>
      <c r="Q4" s="193">
        <f>'Tablas de Vida '!M51</f>
        <v>100000</v>
      </c>
      <c r="R4" s="193">
        <f>'Tablas de Vida '!N51</f>
        <v>1015.538149437273</v>
      </c>
      <c r="S4" s="193">
        <f>'Tablas de Vida '!O51</f>
        <v>99492.230925281372</v>
      </c>
      <c r="T4" s="193">
        <f>'Tablas de Vida '!P51</f>
        <v>7581802.5922049461</v>
      </c>
      <c r="U4" s="194">
        <f>'Tablas de Vida '!Q51</f>
        <v>75.818025922049458</v>
      </c>
      <c r="V4" s="402">
        <f>I4/C4</f>
        <v>2.2409358800040424E-2</v>
      </c>
      <c r="W4" s="403">
        <f>S4*(1-V4)</f>
        <v>97262.673824660262</v>
      </c>
      <c r="X4" s="403">
        <f>SUM(W4:$W$22)</f>
        <v>5583512.144337398</v>
      </c>
      <c r="Y4" s="404">
        <f>X4/Q4</f>
        <v>55.835121443373978</v>
      </c>
    </row>
    <row r="5" spans="2:25" x14ac:dyDescent="0.25">
      <c r="B5" s="355" t="s">
        <v>121</v>
      </c>
      <c r="C5" s="401">
        <f>'Pob 0 a 4 mitad de año 2020'!F36</f>
        <v>65867.537785388122</v>
      </c>
      <c r="E5" s="355" t="s">
        <v>235</v>
      </c>
      <c r="F5" s="401">
        <f>'Datos Limitacion o Discapacidad'!B9</f>
        <v>212</v>
      </c>
      <c r="H5" s="355" t="s">
        <v>121</v>
      </c>
      <c r="I5" s="401">
        <f>SUM(F5:F8)</f>
        <v>2792</v>
      </c>
      <c r="K5" s="195" t="s">
        <v>122</v>
      </c>
      <c r="L5" s="196">
        <f>'Tablas de Vida '!H52</f>
        <v>1</v>
      </c>
      <c r="M5" s="196">
        <f>'Tablas de Vida '!I52</f>
        <v>4</v>
      </c>
      <c r="N5" s="197">
        <f>'Tablas de Vida '!J52</f>
        <v>1.4</v>
      </c>
      <c r="O5" s="198">
        <f>'Tablas de Vida '!K52</f>
        <v>2.2772978168507705E-4</v>
      </c>
      <c r="P5" s="199">
        <f>'Tablas de Vida '!L52</f>
        <v>9.1038009302473724E-4</v>
      </c>
      <c r="Q5" s="200">
        <f>'Tablas de Vida '!M52</f>
        <v>98984.46185056273</v>
      </c>
      <c r="R5" s="200">
        <f>'Tablas de Vida '!N52</f>
        <v>90.113483587518857</v>
      </c>
      <c r="S5" s="200">
        <f>'Tablas de Vida '!O52</f>
        <v>395703.55234492337</v>
      </c>
      <c r="T5" s="200">
        <f>'Tablas de Vida '!P52</f>
        <v>7482310.3612796646</v>
      </c>
      <c r="U5" s="201">
        <f>'Tablas de Vida '!Q52</f>
        <v>75.590756583348821</v>
      </c>
      <c r="V5" s="405">
        <f t="shared" ref="V5:V22" si="0">I5/C5</f>
        <v>4.2388103364315671E-2</v>
      </c>
      <c r="W5" s="406">
        <f t="shared" ref="W5:W22" si="1">S5*(1-V5)</f>
        <v>378930.42926649988</v>
      </c>
      <c r="X5" s="406">
        <f>SUM(W5:$W$22)</f>
        <v>5486249.4705127375</v>
      </c>
      <c r="Y5" s="407">
        <f t="shared" ref="Y5:Y22" si="2">X5/Q5</f>
        <v>55.425360384292965</v>
      </c>
    </row>
    <row r="6" spans="2:25" x14ac:dyDescent="0.25">
      <c r="B6" s="355" t="s">
        <v>71</v>
      </c>
      <c r="C6" s="401">
        <f>'Pob mitad de año'!G12</f>
        <v>77335.642184250231</v>
      </c>
      <c r="E6" s="355" t="s">
        <v>236</v>
      </c>
      <c r="F6" s="401">
        <f>'Datos Limitacion o Discapacidad'!B10</f>
        <v>1375</v>
      </c>
      <c r="H6" s="355" t="s">
        <v>71</v>
      </c>
      <c r="I6" s="401">
        <f>F9</f>
        <v>4872</v>
      </c>
      <c r="K6" s="195" t="s">
        <v>38</v>
      </c>
      <c r="L6" s="196">
        <f>'Tablas de Vida '!H53</f>
        <v>5</v>
      </c>
      <c r="M6" s="196">
        <f>'Tablas de Vida '!I53</f>
        <v>5</v>
      </c>
      <c r="N6" s="197">
        <f>'Tablas de Vida '!J53</f>
        <v>2.5</v>
      </c>
      <c r="O6" s="198">
        <f>'Tablas de Vida '!K53</f>
        <v>1.1637583584756076E-4</v>
      </c>
      <c r="P6" s="199">
        <f>'Tablas de Vida '!L53</f>
        <v>5.817099367875177E-4</v>
      </c>
      <c r="Q6" s="200">
        <f>'Tablas de Vida '!M53</f>
        <v>98894.348366975217</v>
      </c>
      <c r="R6" s="200">
        <f>'Tablas de Vida '!N53</f>
        <v>57.527825137195904</v>
      </c>
      <c r="S6" s="200">
        <f>'Tablas de Vida '!O53</f>
        <v>494327.92227203312</v>
      </c>
      <c r="T6" s="200">
        <f>'Tablas de Vida '!P53</f>
        <v>7086606.8089347407</v>
      </c>
      <c r="U6" s="201">
        <f>'Tablas de Vida '!Q53</f>
        <v>71.658359915956964</v>
      </c>
      <c r="V6" s="405">
        <f t="shared" si="0"/>
        <v>6.2998119138812897E-2</v>
      </c>
      <c r="W6" s="406">
        <f t="shared" si="1"/>
        <v>463186.1929310977</v>
      </c>
      <c r="X6" s="406">
        <f>SUM(W6:$W$22)</f>
        <v>5107319.0412462382</v>
      </c>
      <c r="Y6" s="407">
        <f t="shared" si="2"/>
        <v>51.644195301172303</v>
      </c>
    </row>
    <row r="7" spans="2:25" x14ac:dyDescent="0.25">
      <c r="B7" s="355" t="s">
        <v>72</v>
      </c>
      <c r="C7" s="401">
        <f>'Pob mitad de año'!G13</f>
        <v>75003.419430736394</v>
      </c>
      <c r="E7" s="355" t="s">
        <v>237</v>
      </c>
      <c r="F7" s="401">
        <f>'Datos Limitacion o Discapacidad'!B11</f>
        <v>678</v>
      </c>
      <c r="H7" s="355" t="s">
        <v>72</v>
      </c>
      <c r="I7" s="401">
        <f t="shared" ref="I7:I22" si="3">F10</f>
        <v>6398</v>
      </c>
      <c r="K7" s="195" t="s">
        <v>37</v>
      </c>
      <c r="L7" s="196">
        <f>'Tablas de Vida '!H54</f>
        <v>10</v>
      </c>
      <c r="M7" s="196">
        <f>'Tablas de Vida '!I54</f>
        <v>5</v>
      </c>
      <c r="N7" s="197">
        <f>'Tablas de Vida '!J54</f>
        <v>2.5</v>
      </c>
      <c r="O7" s="198">
        <f>'Tablas de Vida '!K54</f>
        <v>1.999908819337509E-4</v>
      </c>
      <c r="P7" s="199">
        <f>'Tablas de Vida '!L54</f>
        <v>9.994547050989407E-4</v>
      </c>
      <c r="Q7" s="200">
        <f>'Tablas de Vida '!M54</f>
        <v>98836.820541838024</v>
      </c>
      <c r="R7" s="200">
        <f>'Tablas de Vida '!N54</f>
        <v>98.782925327559653</v>
      </c>
      <c r="S7" s="200">
        <f>'Tablas de Vida '!O54</f>
        <v>493937.14539587125</v>
      </c>
      <c r="T7" s="200">
        <f>'Tablas de Vida '!P54</f>
        <v>6592278.8866627077</v>
      </c>
      <c r="U7" s="201">
        <f>'Tablas de Vida '!Q54</f>
        <v>66.698613437005179</v>
      </c>
      <c r="V7" s="405">
        <f t="shared" si="0"/>
        <v>8.5302777507475877E-2</v>
      </c>
      <c r="W7" s="406">
        <f t="shared" si="1"/>
        <v>451802.93497948948</v>
      </c>
      <c r="X7" s="406">
        <f>SUM(W7:$W$22)</f>
        <v>4644132.8483151412</v>
      </c>
      <c r="Y7" s="407">
        <f t="shared" si="2"/>
        <v>46.987881872922664</v>
      </c>
    </row>
    <row r="8" spans="2:25" x14ac:dyDescent="0.25">
      <c r="B8" s="355" t="s">
        <v>8</v>
      </c>
      <c r="C8" s="401">
        <f>'Pob mitad de año'!G14</f>
        <v>70698.352150767329</v>
      </c>
      <c r="E8" s="355" t="s">
        <v>238</v>
      </c>
      <c r="F8" s="401">
        <f>'Datos Limitacion o Discapacidad'!B12</f>
        <v>527</v>
      </c>
      <c r="H8" s="355" t="s">
        <v>8</v>
      </c>
      <c r="I8" s="401">
        <f t="shared" si="3"/>
        <v>7259</v>
      </c>
      <c r="K8" s="195" t="s">
        <v>36</v>
      </c>
      <c r="L8" s="196">
        <f>'Tablas de Vida '!H55</f>
        <v>15</v>
      </c>
      <c r="M8" s="196">
        <f>'Tablas de Vida '!I55</f>
        <v>5</v>
      </c>
      <c r="N8" s="197">
        <f>'Tablas de Vida '!J55</f>
        <v>2.5</v>
      </c>
      <c r="O8" s="198">
        <f>'Tablas de Vida '!K55</f>
        <v>6.0821785362550772E-4</v>
      </c>
      <c r="P8" s="199">
        <f>'Tablas de Vida '!L55</f>
        <v>3.0364721766528453E-3</v>
      </c>
      <c r="Q8" s="200">
        <f>'Tablas de Vida '!M55</f>
        <v>98738.037616510468</v>
      </c>
      <c r="R8" s="200">
        <f>'Tablas de Vida '!N55</f>
        <v>299.81530399983603</v>
      </c>
      <c r="S8" s="200">
        <f>'Tablas de Vida '!O55</f>
        <v>492940.64982255269</v>
      </c>
      <c r="T8" s="200">
        <f>'Tablas de Vida '!P55</f>
        <v>6098341.7412668364</v>
      </c>
      <c r="U8" s="201">
        <f>'Tablas de Vida '!Q55</f>
        <v>61.762841236041567</v>
      </c>
      <c r="V8" s="405">
        <f t="shared" si="0"/>
        <v>0.10267566045273396</v>
      </c>
      <c r="W8" s="406">
        <f t="shared" si="1"/>
        <v>442327.64303802227</v>
      </c>
      <c r="X8" s="406">
        <f>SUM(W8:$W$22)</f>
        <v>4192329.9133356502</v>
      </c>
      <c r="Y8" s="407">
        <f t="shared" si="2"/>
        <v>42.459117221047855</v>
      </c>
    </row>
    <row r="9" spans="2:25" x14ac:dyDescent="0.25">
      <c r="B9" s="355" t="s">
        <v>9</v>
      </c>
      <c r="C9" s="401">
        <f>'Pob mitad de año'!G15</f>
        <v>66316.245520449855</v>
      </c>
      <c r="E9" s="355" t="s">
        <v>71</v>
      </c>
      <c r="F9" s="401">
        <f>'Datos Limitacion o Discapacidad'!B13</f>
        <v>4872</v>
      </c>
      <c r="H9" s="355" t="s">
        <v>9</v>
      </c>
      <c r="I9" s="401">
        <f t="shared" si="3"/>
        <v>7104</v>
      </c>
      <c r="K9" s="195" t="s">
        <v>35</v>
      </c>
      <c r="L9" s="196">
        <f>'Tablas de Vida '!H56</f>
        <v>20</v>
      </c>
      <c r="M9" s="196">
        <f>'Tablas de Vida '!I56</f>
        <v>5</v>
      </c>
      <c r="N9" s="197">
        <f>'Tablas de Vida '!J56</f>
        <v>2.5</v>
      </c>
      <c r="O9" s="198">
        <f>'Tablas de Vida '!K56</f>
        <v>9.8015198975575355E-4</v>
      </c>
      <c r="P9" s="199">
        <f>'Tablas de Vida '!L56</f>
        <v>4.8887805787494161E-3</v>
      </c>
      <c r="Q9" s="200">
        <f>'Tablas de Vida '!M56</f>
        <v>98438.222312510625</v>
      </c>
      <c r="R9" s="200">
        <f>'Tablas de Vida '!N56</f>
        <v>481.24286944801941</v>
      </c>
      <c r="S9" s="200">
        <f>'Tablas de Vida '!O56</f>
        <v>490988.00438893307</v>
      </c>
      <c r="T9" s="200">
        <f>'Tablas de Vida '!P56</f>
        <v>5605401.0914442837</v>
      </c>
      <c r="U9" s="201">
        <f>'Tablas de Vida '!Q56</f>
        <v>56.943339281858272</v>
      </c>
      <c r="V9" s="405">
        <f t="shared" si="0"/>
        <v>0.10712307284961343</v>
      </c>
      <c r="W9" s="406">
        <f t="shared" si="1"/>
        <v>438391.86062649108</v>
      </c>
      <c r="X9" s="406">
        <f>SUM(W9:$W$22)</f>
        <v>3750002.2702976279</v>
      </c>
      <c r="Y9" s="407">
        <f t="shared" si="2"/>
        <v>38.094981626065348</v>
      </c>
    </row>
    <row r="10" spans="2:25" x14ac:dyDescent="0.25">
      <c r="B10" s="355" t="s">
        <v>10</v>
      </c>
      <c r="C10" s="401">
        <f>'Pob mitad de año'!G16</f>
        <v>62826.738962209332</v>
      </c>
      <c r="E10" s="355" t="s">
        <v>72</v>
      </c>
      <c r="F10" s="401">
        <f>'Datos Limitacion o Discapacidad'!B14</f>
        <v>6398</v>
      </c>
      <c r="H10" s="355" t="s">
        <v>10</v>
      </c>
      <c r="I10" s="401">
        <f t="shared" si="3"/>
        <v>6454</v>
      </c>
      <c r="K10" s="195" t="s">
        <v>34</v>
      </c>
      <c r="L10" s="196">
        <f>'Tablas de Vida '!H57</f>
        <v>25</v>
      </c>
      <c r="M10" s="196">
        <f>'Tablas de Vida '!I57</f>
        <v>5</v>
      </c>
      <c r="N10" s="197">
        <f>'Tablas de Vida '!J57</f>
        <v>2.5</v>
      </c>
      <c r="O10" s="198">
        <f>'Tablas de Vida '!K57</f>
        <v>1.0345913391923444E-3</v>
      </c>
      <c r="P10" s="199">
        <f>'Tablas de Vida '!L57</f>
        <v>5.1596114726038386E-3</v>
      </c>
      <c r="Q10" s="200">
        <f>'Tablas de Vida '!M57</f>
        <v>97956.979443062606</v>
      </c>
      <c r="R10" s="200">
        <f>'Tablas de Vida '!N57</f>
        <v>505.41995495604419</v>
      </c>
      <c r="S10" s="200">
        <f>'Tablas de Vida '!O57</f>
        <v>488521.34732792294</v>
      </c>
      <c r="T10" s="200">
        <f>'Tablas de Vida '!P57</f>
        <v>5114413.0870553507</v>
      </c>
      <c r="U10" s="201">
        <f>'Tablas de Vida '!Q57</f>
        <v>52.210808419507238</v>
      </c>
      <c r="V10" s="405">
        <f t="shared" si="0"/>
        <v>0.10272696158688294</v>
      </c>
      <c r="W10" s="406">
        <f t="shared" si="1"/>
        <v>438337.03364659514</v>
      </c>
      <c r="X10" s="406">
        <f>SUM(W10:$W$22)</f>
        <v>3311610.4096711371</v>
      </c>
      <c r="Y10" s="407">
        <f t="shared" si="2"/>
        <v>33.806783636034915</v>
      </c>
    </row>
    <row r="11" spans="2:25" x14ac:dyDescent="0.25">
      <c r="B11" s="355" t="s">
        <v>11</v>
      </c>
      <c r="C11" s="401">
        <f>'Pob mitad de año'!G17</f>
        <v>59822.607740363303</v>
      </c>
      <c r="E11" s="355" t="s">
        <v>8</v>
      </c>
      <c r="F11" s="401">
        <f>'Datos Limitacion o Discapacidad'!B15</f>
        <v>7259</v>
      </c>
      <c r="H11" s="355" t="s">
        <v>11</v>
      </c>
      <c r="I11" s="401">
        <f t="shared" si="3"/>
        <v>6771</v>
      </c>
      <c r="K11" s="195" t="s">
        <v>33</v>
      </c>
      <c r="L11" s="196">
        <f>'Tablas de Vida '!H58</f>
        <v>30</v>
      </c>
      <c r="M11" s="196">
        <f>'Tablas de Vida '!I58</f>
        <v>5</v>
      </c>
      <c r="N11" s="197">
        <f>'Tablas de Vida '!J58</f>
        <v>2.5</v>
      </c>
      <c r="O11" s="198">
        <f>'Tablas de Vida '!K58</f>
        <v>1.4375836033970544E-3</v>
      </c>
      <c r="P11" s="199">
        <f>'Tablas de Vida '!L58</f>
        <v>7.1621774448369785E-3</v>
      </c>
      <c r="Q11" s="200">
        <f>'Tablas de Vida '!M58</f>
        <v>97451.559488106563</v>
      </c>
      <c r="R11" s="200">
        <f>'Tablas de Vida '!N58</f>
        <v>697.96536132990582</v>
      </c>
      <c r="S11" s="200">
        <f>'Tablas de Vida '!O58</f>
        <v>485512.8840372081</v>
      </c>
      <c r="T11" s="200">
        <f>'Tablas de Vida '!P58</f>
        <v>4625891.7397274273</v>
      </c>
      <c r="U11" s="201">
        <f>'Tablas de Vida '!Q58</f>
        <v>47.468627121272412</v>
      </c>
      <c r="V11" s="405">
        <f t="shared" si="0"/>
        <v>0.11318463463490065</v>
      </c>
      <c r="W11" s="406">
        <f t="shared" si="1"/>
        <v>430560.2856469198</v>
      </c>
      <c r="X11" s="406">
        <f>SUM(W11:$W$22)</f>
        <v>2873273.3760245414</v>
      </c>
      <c r="Y11" s="407">
        <f t="shared" si="2"/>
        <v>29.484118993244113</v>
      </c>
    </row>
    <row r="12" spans="2:25" x14ac:dyDescent="0.25">
      <c r="B12" s="355" t="s">
        <v>12</v>
      </c>
      <c r="C12" s="401">
        <f>'Pob mitad de año'!G18</f>
        <v>56303.501333438857</v>
      </c>
      <c r="E12" s="355" t="s">
        <v>9</v>
      </c>
      <c r="F12" s="401">
        <f>'Datos Limitacion o Discapacidad'!B16</f>
        <v>7104</v>
      </c>
      <c r="H12" s="355" t="s">
        <v>12</v>
      </c>
      <c r="I12" s="401">
        <f t="shared" si="3"/>
        <v>6714</v>
      </c>
      <c r="K12" s="195" t="s">
        <v>32</v>
      </c>
      <c r="L12" s="196">
        <f>'Tablas de Vida '!H59</f>
        <v>35</v>
      </c>
      <c r="M12" s="196">
        <f>'Tablas de Vida '!I59</f>
        <v>5</v>
      </c>
      <c r="N12" s="197">
        <f>'Tablas de Vida '!J59</f>
        <v>2.5</v>
      </c>
      <c r="O12" s="198">
        <f>'Tablas de Vida '!K59</f>
        <v>1.3853490129871464E-3</v>
      </c>
      <c r="P12" s="199">
        <f>'Tablas de Vida '!L59</f>
        <v>6.9028379655298403E-3</v>
      </c>
      <c r="Q12" s="200">
        <f>'Tablas de Vida '!M59</f>
        <v>96753.594126776661</v>
      </c>
      <c r="R12" s="200">
        <f>'Tablas de Vida '!N59</f>
        <v>667.87438283977895</v>
      </c>
      <c r="S12" s="200">
        <f>'Tablas de Vida '!O59</f>
        <v>482098.28467678383</v>
      </c>
      <c r="T12" s="200">
        <f>'Tablas de Vida '!P59</f>
        <v>4140378.855690219</v>
      </c>
      <c r="U12" s="201">
        <f>'Tablas de Vida '!Q59</f>
        <v>42.793023794703302</v>
      </c>
      <c r="V12" s="405">
        <f t="shared" si="0"/>
        <v>0.1192465804255859</v>
      </c>
      <c r="W12" s="406">
        <f t="shared" si="1"/>
        <v>424609.71280003671</v>
      </c>
      <c r="X12" s="406">
        <f>SUM(W12:$W$22)</f>
        <v>2442713.0903776214</v>
      </c>
      <c r="Y12" s="407">
        <f t="shared" si="2"/>
        <v>25.246742639626632</v>
      </c>
    </row>
    <row r="13" spans="2:25" x14ac:dyDescent="0.25">
      <c r="B13" s="355" t="s">
        <v>13</v>
      </c>
      <c r="C13" s="401">
        <f>'Pob mitad de año'!G19</f>
        <v>53313.71576770924</v>
      </c>
      <c r="E13" s="355" t="s">
        <v>10</v>
      </c>
      <c r="F13" s="401">
        <f>'Datos Limitacion o Discapacidad'!B17</f>
        <v>6454</v>
      </c>
      <c r="H13" s="355" t="s">
        <v>13</v>
      </c>
      <c r="I13" s="401">
        <f t="shared" si="3"/>
        <v>8759</v>
      </c>
      <c r="K13" s="195" t="s">
        <v>31</v>
      </c>
      <c r="L13" s="196">
        <f>'Tablas de Vida '!H60</f>
        <v>40</v>
      </c>
      <c r="M13" s="196">
        <f>'Tablas de Vida '!I60</f>
        <v>5</v>
      </c>
      <c r="N13" s="197">
        <f>'Tablas de Vida '!J60</f>
        <v>2.5</v>
      </c>
      <c r="O13" s="198">
        <f>'Tablas de Vida '!K60</f>
        <v>2.7197504040381072E-3</v>
      </c>
      <c r="P13" s="199">
        <f>'Tablas de Vida '!L60</f>
        <v>1.3506913436996587E-2</v>
      </c>
      <c r="Q13" s="200">
        <f>'Tablas de Vida '!M60</f>
        <v>96085.719743936876</v>
      </c>
      <c r="R13" s="200">
        <f>'Tablas de Vida '!N60</f>
        <v>1297.8214991128693</v>
      </c>
      <c r="S13" s="200">
        <f>'Tablas de Vida '!O60</f>
        <v>477184.04497190227</v>
      </c>
      <c r="T13" s="200">
        <f>'Tablas de Vida '!P60</f>
        <v>3658280.5710134343</v>
      </c>
      <c r="U13" s="201">
        <f>'Tablas de Vida '!Q60</f>
        <v>38.073093283398926</v>
      </c>
      <c r="V13" s="405">
        <f t="shared" si="0"/>
        <v>0.16429168130323984</v>
      </c>
      <c r="W13" s="406">
        <f t="shared" si="1"/>
        <v>398786.67593238765</v>
      </c>
      <c r="X13" s="406">
        <f>SUM(W13:$W$22)</f>
        <v>2018103.3775775847</v>
      </c>
      <c r="Y13" s="407">
        <f t="shared" si="2"/>
        <v>21.003156170924445</v>
      </c>
    </row>
    <row r="14" spans="2:25" x14ac:dyDescent="0.25">
      <c r="B14" s="355" t="s">
        <v>14</v>
      </c>
      <c r="C14" s="401">
        <f>'Pob mitad de año'!G20</f>
        <v>50060.341088044705</v>
      </c>
      <c r="E14" s="355" t="s">
        <v>11</v>
      </c>
      <c r="F14" s="401">
        <f>'Datos Limitacion o Discapacidad'!B18</f>
        <v>6771</v>
      </c>
      <c r="H14" s="355" t="s">
        <v>14</v>
      </c>
      <c r="I14" s="401">
        <f t="shared" si="3"/>
        <v>11990</v>
      </c>
      <c r="K14" s="195" t="s">
        <v>30</v>
      </c>
      <c r="L14" s="196">
        <f>'Tablas de Vida '!H61</f>
        <v>45</v>
      </c>
      <c r="M14" s="196">
        <f>'Tablas de Vida '!I61</f>
        <v>5</v>
      </c>
      <c r="N14" s="197">
        <f>'Tablas de Vida '!J61</f>
        <v>2.5</v>
      </c>
      <c r="O14" s="198">
        <f>'Tablas de Vida '!K61</f>
        <v>3.6156365711065043E-3</v>
      </c>
      <c r="P14" s="199">
        <f>'Tablas de Vida '!L61</f>
        <v>1.7916236357059589E-2</v>
      </c>
      <c r="Q14" s="200">
        <f>'Tablas de Vida '!M61</f>
        <v>94787.898244824013</v>
      </c>
      <c r="R14" s="200">
        <f>'Tablas de Vida '!N61</f>
        <v>1698.2423887431808</v>
      </c>
      <c r="S14" s="200">
        <f>'Tablas de Vida '!O61</f>
        <v>469693.88525226212</v>
      </c>
      <c r="T14" s="200">
        <f>'Tablas de Vida '!P61</f>
        <v>3181096.5260415324</v>
      </c>
      <c r="U14" s="201">
        <f>'Tablas de Vida '!Q61</f>
        <v>33.560154671065717</v>
      </c>
      <c r="V14" s="405">
        <f t="shared" si="0"/>
        <v>0.23951095296998334</v>
      </c>
      <c r="W14" s="406">
        <f t="shared" si="1"/>
        <v>357197.0551913188</v>
      </c>
      <c r="X14" s="406">
        <f>SUM(W14:$W$22)</f>
        <v>1619316.7016451971</v>
      </c>
      <c r="Y14" s="407">
        <f t="shared" si="2"/>
        <v>17.083580621892537</v>
      </c>
    </row>
    <row r="15" spans="2:25" x14ac:dyDescent="0.25">
      <c r="B15" s="355" t="s">
        <v>73</v>
      </c>
      <c r="C15" s="401">
        <f>'Pob mitad de año'!G21</f>
        <v>44806.279112487216</v>
      </c>
      <c r="E15" s="355" t="s">
        <v>12</v>
      </c>
      <c r="F15" s="401">
        <f>'Datos Limitacion o Discapacidad'!B19</f>
        <v>6714</v>
      </c>
      <c r="H15" s="355" t="s">
        <v>73</v>
      </c>
      <c r="I15" s="401">
        <f t="shared" si="3"/>
        <v>14537</v>
      </c>
      <c r="K15" s="195" t="s">
        <v>29</v>
      </c>
      <c r="L15" s="196">
        <f>'Tablas de Vida '!H62</f>
        <v>50</v>
      </c>
      <c r="M15" s="196">
        <f>'Tablas de Vida '!I62</f>
        <v>5</v>
      </c>
      <c r="N15" s="197">
        <f>'Tablas de Vida '!J62</f>
        <v>2.5</v>
      </c>
      <c r="O15" s="198">
        <f>'Tablas de Vida '!K62</f>
        <v>5.6911666188530522E-3</v>
      </c>
      <c r="P15" s="199">
        <f>'Tablas de Vida '!L62</f>
        <v>2.8056645483730262E-2</v>
      </c>
      <c r="Q15" s="200">
        <f>'Tablas de Vida '!M62</f>
        <v>93089.655856080833</v>
      </c>
      <c r="R15" s="200">
        <f>'Tablas de Vida '!N62</f>
        <v>2611.7834725565149</v>
      </c>
      <c r="S15" s="200">
        <f>'Tablas de Vida '!O62</f>
        <v>458918.82059901283</v>
      </c>
      <c r="T15" s="200">
        <f>'Tablas de Vida '!P62</f>
        <v>2711402.6407892704</v>
      </c>
      <c r="U15" s="201">
        <f>'Tablas de Vida '!Q62</f>
        <v>29.126787674252157</v>
      </c>
      <c r="V15" s="405">
        <f t="shared" si="0"/>
        <v>0.32444113387555612</v>
      </c>
      <c r="W15" s="406">
        <f t="shared" si="1"/>
        <v>310026.67808703618</v>
      </c>
      <c r="X15" s="406">
        <f>SUM(W15:$W$22)</f>
        <v>1262119.6464538784</v>
      </c>
      <c r="Y15" s="407">
        <f t="shared" si="2"/>
        <v>13.558108415452196</v>
      </c>
    </row>
    <row r="16" spans="2:25" x14ac:dyDescent="0.25">
      <c r="B16" s="355" t="s">
        <v>74</v>
      </c>
      <c r="C16" s="401">
        <f>'Pob mitad de año'!G22</f>
        <v>37585.88537088914</v>
      </c>
      <c r="E16" s="355" t="s">
        <v>13</v>
      </c>
      <c r="F16" s="401">
        <f>'Datos Limitacion o Discapacidad'!B20</f>
        <v>8759</v>
      </c>
      <c r="H16" s="355" t="s">
        <v>74</v>
      </c>
      <c r="I16" s="401">
        <f t="shared" si="3"/>
        <v>13674</v>
      </c>
      <c r="K16" s="195" t="s">
        <v>28</v>
      </c>
      <c r="L16" s="196">
        <f>'Tablas de Vida '!H63</f>
        <v>55</v>
      </c>
      <c r="M16" s="196">
        <f>'Tablas de Vida '!I63</f>
        <v>5</v>
      </c>
      <c r="N16" s="197">
        <f>'Tablas de Vida '!J63</f>
        <v>2.5</v>
      </c>
      <c r="O16" s="198">
        <f>'Tablas de Vida '!K63</f>
        <v>9.2055833349606944E-3</v>
      </c>
      <c r="P16" s="199">
        <f>'Tablas de Vida '!L63</f>
        <v>4.4992462028189587E-2</v>
      </c>
      <c r="Q16" s="200">
        <f>'Tablas de Vida '!M63</f>
        <v>90477.872383524315</v>
      </c>
      <c r="R16" s="200">
        <f>'Tablas de Vida '!N63</f>
        <v>4070.8222376071008</v>
      </c>
      <c r="S16" s="200">
        <f>'Tablas de Vida '!O63</f>
        <v>442212.30632360379</v>
      </c>
      <c r="T16" s="200">
        <f>'Tablas de Vida '!P63</f>
        <v>2252483.8201902583</v>
      </c>
      <c r="U16" s="201">
        <f>'Tablas de Vida '!Q63</f>
        <v>24.895411008807358</v>
      </c>
      <c r="V16" s="405">
        <f t="shared" si="0"/>
        <v>0.36380678185622117</v>
      </c>
      <c r="W16" s="406">
        <f t="shared" si="1"/>
        <v>281332.47026279604</v>
      </c>
      <c r="X16" s="406">
        <f>SUM(W16:$W$22)</f>
        <v>952092.96836684225</v>
      </c>
      <c r="Y16" s="407">
        <f t="shared" si="2"/>
        <v>10.522937192101955</v>
      </c>
    </row>
    <row r="17" spans="2:25" x14ac:dyDescent="0.25">
      <c r="B17" s="355" t="s">
        <v>75</v>
      </c>
      <c r="C17" s="401">
        <f>'Pob mitad de año'!G23</f>
        <v>30244.543529830342</v>
      </c>
      <c r="E17" s="355" t="s">
        <v>14</v>
      </c>
      <c r="F17" s="401">
        <f>'Datos Limitacion o Discapacidad'!B21</f>
        <v>11990</v>
      </c>
      <c r="H17" s="355" t="s">
        <v>75</v>
      </c>
      <c r="I17" s="401">
        <f t="shared" si="3"/>
        <v>13706</v>
      </c>
      <c r="K17" s="195" t="s">
        <v>27</v>
      </c>
      <c r="L17" s="196">
        <f>'Tablas de Vida '!H64</f>
        <v>60</v>
      </c>
      <c r="M17" s="196">
        <f>'Tablas de Vida '!I64</f>
        <v>5</v>
      </c>
      <c r="N17" s="197">
        <f>'Tablas de Vida '!J64</f>
        <v>2.5</v>
      </c>
      <c r="O17" s="198">
        <f>'Tablas de Vida '!K64</f>
        <v>1.656497144702684E-2</v>
      </c>
      <c r="P17" s="199">
        <f>'Tablas de Vida '!L64</f>
        <v>7.9531274026641743E-2</v>
      </c>
      <c r="Q17" s="200">
        <f>'Tablas de Vida '!M64</f>
        <v>86407.050145917208</v>
      </c>
      <c r="R17" s="200">
        <f>'Tablas de Vida '!N64</f>
        <v>6872.0627829887162</v>
      </c>
      <c r="S17" s="200">
        <f>'Tablas de Vida '!O64</f>
        <v>414855.0937721142</v>
      </c>
      <c r="T17" s="200">
        <f>'Tablas de Vida '!P64</f>
        <v>1810271.5138666541</v>
      </c>
      <c r="U17" s="201">
        <f>'Tablas de Vida '!Q64</f>
        <v>20.950507057116457</v>
      </c>
      <c r="V17" s="405">
        <f t="shared" si="0"/>
        <v>0.45317265200189599</v>
      </c>
      <c r="W17" s="406">
        <f t="shared" si="1"/>
        <v>226854.11073090998</v>
      </c>
      <c r="X17" s="406">
        <f>SUM(W17:$W$22)</f>
        <v>670760.49810404622</v>
      </c>
      <c r="Y17" s="407">
        <f t="shared" si="2"/>
        <v>7.7627982551345101</v>
      </c>
    </row>
    <row r="18" spans="2:25" x14ac:dyDescent="0.25">
      <c r="B18" s="355" t="s">
        <v>76</v>
      </c>
      <c r="C18" s="401">
        <f>'Pob mitad de año'!G24</f>
        <v>23679.244568734815</v>
      </c>
      <c r="E18" s="355" t="s">
        <v>73</v>
      </c>
      <c r="F18" s="401">
        <f>'Datos Limitacion o Discapacidad'!B22</f>
        <v>14537</v>
      </c>
      <c r="H18" s="355" t="s">
        <v>76</v>
      </c>
      <c r="I18" s="401">
        <f t="shared" si="3"/>
        <v>12516</v>
      </c>
      <c r="K18" s="195" t="s">
        <v>26</v>
      </c>
      <c r="L18" s="196">
        <f>'Tablas de Vida '!H65</f>
        <v>65</v>
      </c>
      <c r="M18" s="196">
        <f>'Tablas de Vida '!I65</f>
        <v>5</v>
      </c>
      <c r="N18" s="197">
        <f>'Tablas de Vida '!J65</f>
        <v>2.5</v>
      </c>
      <c r="O18" s="198">
        <f>'Tablas de Vida '!K65</f>
        <v>2.0017530484306573E-2</v>
      </c>
      <c r="P18" s="199">
        <f>'Tablas de Vida '!L65</f>
        <v>9.5317595250013029E-2</v>
      </c>
      <c r="Q18" s="200">
        <f>'Tablas de Vida '!M65</f>
        <v>79534.987362928485</v>
      </c>
      <c r="R18" s="200">
        <f>'Tablas de Vida '!N65</f>
        <v>7581.083733674518</v>
      </c>
      <c r="S18" s="200">
        <f>'Tablas de Vida '!O65</f>
        <v>378722.22748045612</v>
      </c>
      <c r="T18" s="200">
        <f>'Tablas de Vida '!P65</f>
        <v>1395416.4200945399</v>
      </c>
      <c r="U18" s="201">
        <f>'Tablas de Vida '!Q65</f>
        <v>17.544686512956535</v>
      </c>
      <c r="V18" s="405">
        <f t="shared" si="0"/>
        <v>0.52856415937042422</v>
      </c>
      <c r="W18" s="406">
        <f t="shared" si="1"/>
        <v>178543.23167735426</v>
      </c>
      <c r="X18" s="406">
        <f>SUM(W18:$W$22)</f>
        <v>443906.38737313636</v>
      </c>
      <c r="Y18" s="407">
        <f t="shared" si="2"/>
        <v>5.5812718665250278</v>
      </c>
    </row>
    <row r="19" spans="2:25" x14ac:dyDescent="0.25">
      <c r="B19" s="355" t="s">
        <v>77</v>
      </c>
      <c r="C19" s="401">
        <f>'Pob mitad de año'!G25</f>
        <v>18025.371898367397</v>
      </c>
      <c r="E19" s="355" t="s">
        <v>74</v>
      </c>
      <c r="F19" s="401">
        <f>'Datos Limitacion o Discapacidad'!B23</f>
        <v>13674</v>
      </c>
      <c r="H19" s="355" t="s">
        <v>77</v>
      </c>
      <c r="I19" s="401">
        <f t="shared" si="3"/>
        <v>11445</v>
      </c>
      <c r="K19" s="195" t="s">
        <v>25</v>
      </c>
      <c r="L19" s="196">
        <f>'Tablas de Vida '!H66</f>
        <v>70</v>
      </c>
      <c r="M19" s="196">
        <f>'Tablas de Vida '!I66</f>
        <v>5</v>
      </c>
      <c r="N19" s="197">
        <f>'Tablas de Vida '!J66</f>
        <v>2.5</v>
      </c>
      <c r="O19" s="198">
        <f>'Tablas de Vida '!K66</f>
        <v>3.2731640896321135E-2</v>
      </c>
      <c r="P19" s="199">
        <f>'Tablas de Vida '!L66</f>
        <v>0.15127916612949208</v>
      </c>
      <c r="Q19" s="200">
        <f>'Tablas de Vida '!M66</f>
        <v>71953.903629253968</v>
      </c>
      <c r="R19" s="200">
        <f>'Tablas de Vida '!N66</f>
        <v>10885.126540795374</v>
      </c>
      <c r="S19" s="200">
        <f>'Tablas de Vida '!O66</f>
        <v>332556.70179428137</v>
      </c>
      <c r="T19" s="200">
        <f>'Tablas de Vida '!P66</f>
        <v>1016694.1926140839</v>
      </c>
      <c r="U19" s="201">
        <f>'Tablas de Vida '!Q66</f>
        <v>14.129798959242722</v>
      </c>
      <c r="V19" s="405">
        <f t="shared" si="0"/>
        <v>0.63493835603117865</v>
      </c>
      <c r="W19" s="406">
        <f t="shared" si="1"/>
        <v>121403.69626986944</v>
      </c>
      <c r="X19" s="406">
        <f>SUM(W19:$W$22)</f>
        <v>265363.15569578204</v>
      </c>
      <c r="Y19" s="407">
        <f t="shared" si="2"/>
        <v>3.68796051793213</v>
      </c>
    </row>
    <row r="20" spans="2:25" x14ac:dyDescent="0.25">
      <c r="B20" s="355" t="s">
        <v>78</v>
      </c>
      <c r="C20" s="401">
        <f>'Pob mitad de año'!G26</f>
        <v>13436.036075751377</v>
      </c>
      <c r="E20" s="355" t="s">
        <v>75</v>
      </c>
      <c r="F20" s="401">
        <f>'Datos Limitacion o Discapacidad'!B24</f>
        <v>13706</v>
      </c>
      <c r="H20" s="355" t="s">
        <v>78</v>
      </c>
      <c r="I20" s="401">
        <f t="shared" si="3"/>
        <v>9504</v>
      </c>
      <c r="K20" s="195" t="s">
        <v>24</v>
      </c>
      <c r="L20" s="196">
        <f>'Tablas de Vida '!H67</f>
        <v>75</v>
      </c>
      <c r="M20" s="196">
        <f>'Tablas de Vida '!I67</f>
        <v>5</v>
      </c>
      <c r="N20" s="197">
        <f>'Tablas de Vida '!J67</f>
        <v>2.5</v>
      </c>
      <c r="O20" s="198">
        <f>'Tablas de Vida '!K67</f>
        <v>4.4656027761256697E-2</v>
      </c>
      <c r="P20" s="199">
        <f>'Tablas de Vida '!L67</f>
        <v>0.20085650468336064</v>
      </c>
      <c r="Q20" s="200">
        <f>'Tablas de Vida '!M67</f>
        <v>61068.777088458592</v>
      </c>
      <c r="R20" s="200">
        <f>'Tablas de Vida '!N67</f>
        <v>12266.06111127509</v>
      </c>
      <c r="S20" s="200">
        <f>'Tablas de Vida '!O67</f>
        <v>274678.73266410519</v>
      </c>
      <c r="T20" s="200">
        <f>'Tablas de Vida '!P67</f>
        <v>684137.49081980251</v>
      </c>
      <c r="U20" s="201">
        <f>'Tablas de Vida '!Q67</f>
        <v>11.202737690797772</v>
      </c>
      <c r="V20" s="405">
        <f t="shared" si="0"/>
        <v>0.70735147973830614</v>
      </c>
      <c r="W20" s="406">
        <f t="shared" si="1"/>
        <v>80384.324661507781</v>
      </c>
      <c r="X20" s="406">
        <f>SUM(W20:$W$22)</f>
        <v>143959.45942591262</v>
      </c>
      <c r="Y20" s="407">
        <f t="shared" si="2"/>
        <v>2.3573332607821218</v>
      </c>
    </row>
    <row r="21" spans="2:25" x14ac:dyDescent="0.25">
      <c r="B21" s="355" t="s">
        <v>79</v>
      </c>
      <c r="C21" s="401">
        <f>'Pob mitad de año'!G27</f>
        <v>9498.2725662363337</v>
      </c>
      <c r="E21" s="355" t="s">
        <v>76</v>
      </c>
      <c r="F21" s="401">
        <f>'Datos Limitacion o Discapacidad'!B25</f>
        <v>12516</v>
      </c>
      <c r="H21" s="355" t="s">
        <v>79</v>
      </c>
      <c r="I21" s="401">
        <f t="shared" si="3"/>
        <v>7647</v>
      </c>
      <c r="K21" s="195" t="s">
        <v>23</v>
      </c>
      <c r="L21" s="196">
        <f>'Tablas de Vida '!H68</f>
        <v>80</v>
      </c>
      <c r="M21" s="196">
        <f>'Tablas de Vida '!I68</f>
        <v>5</v>
      </c>
      <c r="N21" s="197">
        <f>'Tablas de Vida '!J68</f>
        <v>2.5</v>
      </c>
      <c r="O21" s="198">
        <f>'Tablas de Vida '!K68</f>
        <v>7.6434951191095973E-2</v>
      </c>
      <c r="P21" s="199">
        <f>'Tablas de Vida '!L68</f>
        <v>0.32086206522005667</v>
      </c>
      <c r="Q21" s="200">
        <f>'Tablas de Vida '!M68</f>
        <v>48802.715977183499</v>
      </c>
      <c r="R21" s="200">
        <f>'Tablas de Vida '!N68</f>
        <v>15658.940236786953</v>
      </c>
      <c r="S21" s="200">
        <f>'Tablas de Vida '!O68</f>
        <v>204866.22929395011</v>
      </c>
      <c r="T21" s="200">
        <f>'Tablas de Vida '!P68</f>
        <v>409458.75815569726</v>
      </c>
      <c r="U21" s="201">
        <f>'Tablas de Vida '!Q68</f>
        <v>8.3900813706173558</v>
      </c>
      <c r="V21" s="405">
        <f t="shared" si="0"/>
        <v>0.80509376275249434</v>
      </c>
      <c r="W21" s="406">
        <f t="shared" si="1"/>
        <v>39929.705890768535</v>
      </c>
      <c r="X21" s="406">
        <f>SUM(W21:$W$22)</f>
        <v>63575.134764404836</v>
      </c>
      <c r="Y21" s="407">
        <f t="shared" si="2"/>
        <v>1.3026966530741406</v>
      </c>
    </row>
    <row r="22" spans="2:25" ht="15.75" thickBot="1" x14ac:dyDescent="0.3">
      <c r="B22" s="355" t="s">
        <v>80</v>
      </c>
      <c r="C22" s="401">
        <f>'Pob mitad de año'!G28</f>
        <v>9364.2579745368839</v>
      </c>
      <c r="E22" s="355" t="s">
        <v>77</v>
      </c>
      <c r="F22" s="401">
        <f>'Datos Limitacion o Discapacidad'!B26</f>
        <v>11445</v>
      </c>
      <c r="H22" s="355" t="s">
        <v>80</v>
      </c>
      <c r="I22" s="401">
        <f t="shared" si="3"/>
        <v>8282</v>
      </c>
      <c r="K22" s="202" t="s">
        <v>22</v>
      </c>
      <c r="L22" s="203">
        <f>'Tablas de Vida '!H69</f>
        <v>85</v>
      </c>
      <c r="M22" s="203" t="str">
        <f>'Tablas de Vida '!I69</f>
        <v>w</v>
      </c>
      <c r="N22" s="204">
        <f>'Tablas de Vida '!J69</f>
        <v>0</v>
      </c>
      <c r="O22" s="205">
        <f>'Tablas de Vida '!K69</f>
        <v>0.16199895433519645</v>
      </c>
      <c r="P22" s="206">
        <f>'Tablas de Vida '!L69</f>
        <v>1</v>
      </c>
      <c r="Q22" s="207">
        <f>'Tablas de Vida '!M69</f>
        <v>33143.775740396544</v>
      </c>
      <c r="R22" s="207">
        <f>'Tablas de Vida '!N69</f>
        <v>33143.775740396544</v>
      </c>
      <c r="S22" s="207">
        <f>'Tablas de Vida '!O69</f>
        <v>204592.52886174718</v>
      </c>
      <c r="T22" s="207">
        <f>'Tablas de Vida '!P69</f>
        <v>204592.52886174718</v>
      </c>
      <c r="U22" s="208">
        <f>'Tablas de Vida '!Q69</f>
        <v>6.1728793503868715</v>
      </c>
      <c r="V22" s="408">
        <f t="shared" si="0"/>
        <v>0.88442672366782937</v>
      </c>
      <c r="W22" s="409">
        <f t="shared" si="1"/>
        <v>23645.428873636301</v>
      </c>
      <c r="X22" s="409">
        <f>SUM(W22:$W$22)</f>
        <v>23645.428873636301</v>
      </c>
      <c r="Y22" s="410">
        <f t="shared" si="2"/>
        <v>0.71341989092741187</v>
      </c>
    </row>
    <row r="23" spans="2:25" ht="15.75" thickBot="1" x14ac:dyDescent="0.3">
      <c r="B23" s="411" t="s">
        <v>19</v>
      </c>
      <c r="C23" s="412">
        <f>SUM(C4:C22)</f>
        <v>839449.47390181932</v>
      </c>
      <c r="E23" s="355" t="s">
        <v>78</v>
      </c>
      <c r="F23" s="401">
        <f>'Datos Limitacion o Discapacidad'!B27</f>
        <v>9504</v>
      </c>
      <c r="H23" s="411" t="s">
        <v>19</v>
      </c>
      <c r="I23" s="412">
        <f>SUM(I4:I22)</f>
        <v>160766</v>
      </c>
    </row>
    <row r="24" spans="2:25" x14ac:dyDescent="0.25">
      <c r="B24" s="413"/>
      <c r="C24" s="413"/>
      <c r="E24" s="355" t="s">
        <v>79</v>
      </c>
      <c r="F24" s="401">
        <f>'Datos Limitacion o Discapacidad'!B28</f>
        <v>7647</v>
      </c>
    </row>
    <row r="25" spans="2:25" x14ac:dyDescent="0.25">
      <c r="B25" s="414"/>
      <c r="C25" s="413"/>
      <c r="E25" s="355" t="s">
        <v>22</v>
      </c>
      <c r="F25" s="401">
        <f>'Datos Limitacion o Discapacidad'!B29</f>
        <v>8282</v>
      </c>
    </row>
    <row r="26" spans="2:25" ht="15.75" thickBot="1" x14ac:dyDescent="0.3">
      <c r="E26" s="411" t="s">
        <v>19</v>
      </c>
      <c r="F26" s="412">
        <f>SUM(F4:F25)</f>
        <v>160766</v>
      </c>
    </row>
    <row r="27" spans="2:25" ht="15.75" thickBot="1" x14ac:dyDescent="0.3"/>
    <row r="28" spans="2:25" ht="19.5" thickBot="1" x14ac:dyDescent="0.3">
      <c r="K28" s="415" t="s">
        <v>4</v>
      </c>
      <c r="L28" s="416" t="s">
        <v>141</v>
      </c>
      <c r="M28" s="398" t="s">
        <v>239</v>
      </c>
    </row>
    <row r="29" spans="2:25" x14ac:dyDescent="0.25">
      <c r="K29" s="188" t="s">
        <v>120</v>
      </c>
      <c r="L29" s="194">
        <f t="shared" ref="L29:L47" si="4">U4</f>
        <v>75.818025922049458</v>
      </c>
      <c r="M29" s="404">
        <f t="shared" ref="M29:M47" si="5">Y4</f>
        <v>55.835121443373978</v>
      </c>
    </row>
    <row r="30" spans="2:25" x14ac:dyDescent="0.25">
      <c r="K30" s="195" t="s">
        <v>122</v>
      </c>
      <c r="L30" s="201">
        <f t="shared" si="4"/>
        <v>75.590756583348821</v>
      </c>
      <c r="M30" s="407">
        <f t="shared" si="5"/>
        <v>55.425360384292965</v>
      </c>
    </row>
    <row r="31" spans="2:25" x14ac:dyDescent="0.25">
      <c r="K31" s="195" t="s">
        <v>38</v>
      </c>
      <c r="L31" s="201">
        <f t="shared" si="4"/>
        <v>71.658359915956964</v>
      </c>
      <c r="M31" s="407">
        <f t="shared" si="5"/>
        <v>51.644195301172303</v>
      </c>
    </row>
    <row r="32" spans="2:25" x14ac:dyDescent="0.25">
      <c r="K32" s="195" t="s">
        <v>37</v>
      </c>
      <c r="L32" s="201">
        <f t="shared" si="4"/>
        <v>66.698613437005179</v>
      </c>
      <c r="M32" s="407">
        <f t="shared" si="5"/>
        <v>46.987881872922664</v>
      </c>
    </row>
    <row r="33" spans="11:13" x14ac:dyDescent="0.25">
      <c r="K33" s="195" t="s">
        <v>36</v>
      </c>
      <c r="L33" s="201">
        <f t="shared" si="4"/>
        <v>61.762841236041567</v>
      </c>
      <c r="M33" s="407">
        <f t="shared" si="5"/>
        <v>42.459117221047855</v>
      </c>
    </row>
    <row r="34" spans="11:13" x14ac:dyDescent="0.25">
      <c r="K34" s="195" t="s">
        <v>35</v>
      </c>
      <c r="L34" s="201">
        <f t="shared" si="4"/>
        <v>56.943339281858272</v>
      </c>
      <c r="M34" s="407">
        <f t="shared" si="5"/>
        <v>38.094981626065348</v>
      </c>
    </row>
    <row r="35" spans="11:13" x14ac:dyDescent="0.25">
      <c r="K35" s="195" t="s">
        <v>34</v>
      </c>
      <c r="L35" s="201">
        <f t="shared" si="4"/>
        <v>52.210808419507238</v>
      </c>
      <c r="M35" s="407">
        <f t="shared" si="5"/>
        <v>33.806783636034915</v>
      </c>
    </row>
    <row r="36" spans="11:13" x14ac:dyDescent="0.25">
      <c r="K36" s="195" t="s">
        <v>33</v>
      </c>
      <c r="L36" s="201">
        <f t="shared" si="4"/>
        <v>47.468627121272412</v>
      </c>
      <c r="M36" s="407">
        <f t="shared" si="5"/>
        <v>29.484118993244113</v>
      </c>
    </row>
    <row r="37" spans="11:13" x14ac:dyDescent="0.25">
      <c r="K37" s="195" t="s">
        <v>32</v>
      </c>
      <c r="L37" s="201">
        <f t="shared" si="4"/>
        <v>42.793023794703302</v>
      </c>
      <c r="M37" s="407">
        <f t="shared" si="5"/>
        <v>25.246742639626632</v>
      </c>
    </row>
    <row r="38" spans="11:13" x14ac:dyDescent="0.25">
      <c r="K38" s="195" t="s">
        <v>31</v>
      </c>
      <c r="L38" s="201">
        <f t="shared" si="4"/>
        <v>38.073093283398926</v>
      </c>
      <c r="M38" s="407">
        <f t="shared" si="5"/>
        <v>21.003156170924445</v>
      </c>
    </row>
    <row r="39" spans="11:13" x14ac:dyDescent="0.25">
      <c r="K39" s="195" t="s">
        <v>30</v>
      </c>
      <c r="L39" s="201">
        <f t="shared" si="4"/>
        <v>33.560154671065717</v>
      </c>
      <c r="M39" s="407">
        <f t="shared" si="5"/>
        <v>17.083580621892537</v>
      </c>
    </row>
    <row r="40" spans="11:13" x14ac:dyDescent="0.25">
      <c r="K40" s="195" t="s">
        <v>29</v>
      </c>
      <c r="L40" s="201">
        <f t="shared" si="4"/>
        <v>29.126787674252157</v>
      </c>
      <c r="M40" s="407">
        <f t="shared" si="5"/>
        <v>13.558108415452196</v>
      </c>
    </row>
    <row r="41" spans="11:13" x14ac:dyDescent="0.25">
      <c r="K41" s="195" t="s">
        <v>28</v>
      </c>
      <c r="L41" s="201">
        <f t="shared" si="4"/>
        <v>24.895411008807358</v>
      </c>
      <c r="M41" s="407">
        <f t="shared" si="5"/>
        <v>10.522937192101955</v>
      </c>
    </row>
    <row r="42" spans="11:13" x14ac:dyDescent="0.25">
      <c r="K42" s="195" t="s">
        <v>27</v>
      </c>
      <c r="L42" s="201">
        <f t="shared" si="4"/>
        <v>20.950507057116457</v>
      </c>
      <c r="M42" s="407">
        <f t="shared" si="5"/>
        <v>7.7627982551345101</v>
      </c>
    </row>
    <row r="43" spans="11:13" x14ac:dyDescent="0.25">
      <c r="K43" s="195" t="s">
        <v>26</v>
      </c>
      <c r="L43" s="201">
        <f t="shared" si="4"/>
        <v>17.544686512956535</v>
      </c>
      <c r="M43" s="407">
        <f t="shared" si="5"/>
        <v>5.5812718665250278</v>
      </c>
    </row>
    <row r="44" spans="11:13" x14ac:dyDescent="0.25">
      <c r="K44" s="195" t="s">
        <v>25</v>
      </c>
      <c r="L44" s="201">
        <f t="shared" si="4"/>
        <v>14.129798959242722</v>
      </c>
      <c r="M44" s="407">
        <f t="shared" si="5"/>
        <v>3.68796051793213</v>
      </c>
    </row>
    <row r="45" spans="11:13" x14ac:dyDescent="0.25">
      <c r="K45" s="195" t="s">
        <v>24</v>
      </c>
      <c r="L45" s="201">
        <f t="shared" si="4"/>
        <v>11.202737690797772</v>
      </c>
      <c r="M45" s="407">
        <f t="shared" si="5"/>
        <v>2.3573332607821218</v>
      </c>
    </row>
    <row r="46" spans="11:13" x14ac:dyDescent="0.25">
      <c r="K46" s="195" t="s">
        <v>23</v>
      </c>
      <c r="L46" s="201">
        <f t="shared" si="4"/>
        <v>8.3900813706173558</v>
      </c>
      <c r="M46" s="407">
        <f t="shared" si="5"/>
        <v>1.3026966530741406</v>
      </c>
    </row>
    <row r="47" spans="11:13" ht="15.75" thickBot="1" x14ac:dyDescent="0.3">
      <c r="K47" s="202" t="s">
        <v>22</v>
      </c>
      <c r="L47" s="208">
        <f t="shared" si="4"/>
        <v>6.1728793503868715</v>
      </c>
      <c r="M47" s="410">
        <f t="shared" si="5"/>
        <v>0.71341989092741187</v>
      </c>
    </row>
  </sheetData>
  <mergeCells count="8">
    <mergeCell ref="V1:V2"/>
    <mergeCell ref="W1:W2"/>
    <mergeCell ref="X1:X2"/>
    <mergeCell ref="Y1:Y2"/>
    <mergeCell ref="B2:C2"/>
    <mergeCell ref="E2:F2"/>
    <mergeCell ref="H2:I2"/>
    <mergeCell ref="L2:U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3F658-6DA9-41DC-A2A0-481DA9A988DB}">
  <sheetPr>
    <tabColor rgb="FF00B050"/>
  </sheetPr>
  <dimension ref="A1:L67"/>
  <sheetViews>
    <sheetView tabSelected="1" zoomScale="85" zoomScaleNormal="85" workbookViewId="0">
      <selection activeCell="H73" sqref="H73"/>
    </sheetView>
  </sheetViews>
  <sheetFormatPr baseColWidth="10" defaultColWidth="11.42578125" defaultRowHeight="12" x14ac:dyDescent="0.2"/>
  <cols>
    <col min="1" max="1" width="8.7109375" style="429" customWidth="1"/>
    <col min="2" max="2" width="19" style="429" customWidth="1"/>
    <col min="3" max="3" width="16" style="429" customWidth="1"/>
    <col min="4" max="4" width="19" style="429" customWidth="1"/>
    <col min="5" max="5" width="14.140625" style="429" customWidth="1"/>
    <col min="6" max="6" width="11.42578125" style="429"/>
    <col min="7" max="9" width="16.7109375" style="429" customWidth="1"/>
    <col min="10" max="10" width="17.42578125" style="429" customWidth="1"/>
    <col min="11" max="11" width="14.28515625" style="429" customWidth="1"/>
    <col min="12" max="16384" width="11.42578125" style="429"/>
  </cols>
  <sheetData>
    <row r="1" spans="1:12" ht="15" x14ac:dyDescent="0.25">
      <c r="A1" s="750" t="s">
        <v>358</v>
      </c>
      <c r="B1" s="750"/>
      <c r="C1" s="750"/>
      <c r="E1" s="431"/>
      <c r="F1" s="736"/>
      <c r="G1" s="737"/>
      <c r="H1" s="737"/>
      <c r="I1" s="469"/>
      <c r="J1" s="738"/>
      <c r="K1" s="739"/>
    </row>
    <row r="3" spans="1:12" s="435" customFormat="1" x14ac:dyDescent="0.2">
      <c r="A3" s="434" t="s">
        <v>253</v>
      </c>
      <c r="B3" s="780" t="s">
        <v>251</v>
      </c>
      <c r="C3" s="780"/>
      <c r="D3" s="780"/>
      <c r="E3" s="780"/>
      <c r="G3" s="741"/>
      <c r="H3" s="741"/>
      <c r="I3" s="741"/>
      <c r="J3" s="741"/>
      <c r="K3" s="741"/>
    </row>
    <row r="4" spans="1:12" x14ac:dyDescent="0.2">
      <c r="A4" s="431"/>
      <c r="B4" s="431"/>
      <c r="C4" s="431"/>
      <c r="D4" s="431"/>
    </row>
    <row r="5" spans="1:12" x14ac:dyDescent="0.2">
      <c r="A5" s="431"/>
      <c r="C5" s="430">
        <v>2010</v>
      </c>
      <c r="D5" s="430">
        <v>2015</v>
      </c>
      <c r="E5" s="430">
        <v>2020</v>
      </c>
      <c r="F5" s="430"/>
      <c r="H5" s="430"/>
      <c r="I5" s="430"/>
      <c r="J5" s="430"/>
    </row>
    <row r="6" spans="1:12" ht="12" customHeight="1" x14ac:dyDescent="0.2">
      <c r="B6" s="431" t="s">
        <v>252</v>
      </c>
      <c r="C6" s="432">
        <f>(Nacimientos!D58/'Pob mitad de año'!D29)*1000</f>
        <v>26.277349611005196</v>
      </c>
      <c r="D6" s="432">
        <f>(Nacimientos!F58/'Pob mitad de año'!J29)*1000</f>
        <v>23.235915271345391</v>
      </c>
      <c r="E6" s="433">
        <f>(Nacimientos!H58/'Pob mitad de año'!G29)*1000</f>
        <v>19.805966882381078</v>
      </c>
      <c r="F6" s="433"/>
      <c r="G6" s="431"/>
      <c r="H6" s="433"/>
      <c r="I6" s="433"/>
      <c r="J6" s="433"/>
    </row>
    <row r="7" spans="1:12" ht="12" customHeight="1" x14ac:dyDescent="0.2"/>
    <row r="8" spans="1:12" s="435" customFormat="1" ht="12" customHeight="1" x14ac:dyDescent="0.2">
      <c r="A8" s="436" t="s">
        <v>254</v>
      </c>
      <c r="B8" s="742" t="s">
        <v>255</v>
      </c>
      <c r="C8" s="742"/>
      <c r="D8" s="742"/>
      <c r="E8" s="742"/>
      <c r="G8" s="741"/>
      <c r="H8" s="741"/>
      <c r="I8" s="741"/>
      <c r="J8" s="741"/>
      <c r="K8" s="741"/>
    </row>
    <row r="9" spans="1:12" x14ac:dyDescent="0.2">
      <c r="A9" s="431"/>
      <c r="E9" s="430"/>
      <c r="F9" s="433"/>
      <c r="G9" s="433"/>
      <c r="H9" s="433"/>
      <c r="I9" s="433"/>
      <c r="J9" s="433"/>
    </row>
    <row r="10" spans="1:12" ht="12" customHeight="1" x14ac:dyDescent="0.2">
      <c r="A10" s="431"/>
      <c r="C10" s="430">
        <v>2010</v>
      </c>
      <c r="D10" s="430">
        <v>2015</v>
      </c>
      <c r="E10" s="430">
        <v>2020</v>
      </c>
      <c r="F10" s="430"/>
      <c r="H10" s="430"/>
      <c r="I10" s="430"/>
      <c r="J10" s="430"/>
    </row>
    <row r="11" spans="1:12" ht="12" customHeight="1" x14ac:dyDescent="0.2">
      <c r="A11" s="431"/>
      <c r="B11" s="431" t="s">
        <v>256</v>
      </c>
      <c r="C11" s="432">
        <f>(Nacimientos!D58/SUM('Pob mitad de año'!D14:D20))*1000</f>
        <v>45.441632921365894</v>
      </c>
      <c r="D11" s="432">
        <f>(Nacimientos!F58/SUM('Pob mitad de año'!J14:J20))*1000</f>
        <v>41.027999170299232</v>
      </c>
      <c r="E11" s="433">
        <f>(Nacimientos!H58/SUM('Pob mitad de año'!G14:G20))*1000</f>
        <v>35.816320902196125</v>
      </c>
      <c r="F11" s="433"/>
      <c r="G11" s="431"/>
      <c r="I11" s="433"/>
      <c r="J11" s="433"/>
    </row>
    <row r="12" spans="1:12" ht="11.45" customHeight="1" x14ac:dyDescent="0.2">
      <c r="A12" s="431"/>
    </row>
    <row r="13" spans="1:12" s="435" customFormat="1" x14ac:dyDescent="0.2">
      <c r="A13" s="436" t="s">
        <v>257</v>
      </c>
      <c r="B13" s="746" t="s">
        <v>258</v>
      </c>
      <c r="C13" s="746"/>
      <c r="D13" s="746"/>
      <c r="E13" s="746"/>
    </row>
    <row r="14" spans="1:12" x14ac:dyDescent="0.2">
      <c r="A14" s="431"/>
      <c r="B14" s="431"/>
      <c r="C14" s="431"/>
      <c r="D14" s="431"/>
    </row>
    <row r="15" spans="1:12" ht="14.25" customHeight="1" thickBot="1" x14ac:dyDescent="0.25">
      <c r="A15" s="431"/>
    </row>
    <row r="16" spans="1:12" ht="12.75" thickBot="1" x14ac:dyDescent="0.25">
      <c r="A16" s="431"/>
      <c r="B16" s="731" t="s">
        <v>259</v>
      </c>
      <c r="C16" s="732"/>
      <c r="D16" s="732"/>
      <c r="E16" s="733"/>
      <c r="F16" s="437"/>
      <c r="G16" s="731" t="s">
        <v>260</v>
      </c>
      <c r="H16" s="732"/>
      <c r="I16" s="732"/>
      <c r="J16" s="733"/>
      <c r="L16" s="437"/>
    </row>
    <row r="17" spans="1:12" x14ac:dyDescent="0.2">
      <c r="A17" s="431"/>
      <c r="B17" s="438" t="s">
        <v>261</v>
      </c>
      <c r="C17" s="439">
        <v>2010</v>
      </c>
      <c r="D17" s="439">
        <v>2015</v>
      </c>
      <c r="E17" s="440">
        <v>2020</v>
      </c>
      <c r="F17" s="431"/>
      <c r="G17" s="438" t="s">
        <v>261</v>
      </c>
      <c r="H17" s="439">
        <v>2010</v>
      </c>
      <c r="I17" s="439">
        <v>2015</v>
      </c>
      <c r="J17" s="440">
        <v>2020</v>
      </c>
      <c r="L17" s="431"/>
    </row>
    <row r="18" spans="1:12" x14ac:dyDescent="0.2">
      <c r="A18" s="431"/>
      <c r="B18" s="441" t="s">
        <v>262</v>
      </c>
      <c r="C18" s="433" cm="1">
        <f t="array" ref="C18">(SUM(Nacimientos!C51:D51/'Pob mitad de año'!D14)*1000)</f>
        <v>89.378939917087891</v>
      </c>
      <c r="D18" s="433" cm="1">
        <f t="array" ref="D18">(SUM(Nacimientos!E51:F51/'Pob mitad de año'!J14)*1000)</f>
        <v>84.64324640312293</v>
      </c>
      <c r="E18" s="442" cm="1">
        <f t="array" ref="E18">(SUM(Nacimientos!G51:H51/'Pob mitad de año'!G14)*1000)</f>
        <v>72.723282236363403</v>
      </c>
      <c r="F18" s="443"/>
      <c r="G18" s="441" t="s">
        <v>262</v>
      </c>
      <c r="H18" s="444">
        <f t="shared" ref="H18:H24" si="0">C18/SUM($C$18:$C$24)</f>
        <v>0.15371324685033441</v>
      </c>
      <c r="I18" s="444">
        <f t="shared" ref="I18:I24" si="1">D18/SUM($D$18:$D$24)</f>
        <v>0.15692781305160627</v>
      </c>
      <c r="J18" s="445">
        <f t="shared" ref="J18:J24" si="2">E18/SUM($E$18:$E$24)</f>
        <v>0.15150041558409366</v>
      </c>
      <c r="L18" s="446"/>
    </row>
    <row r="19" spans="1:12" x14ac:dyDescent="0.2">
      <c r="A19" s="431"/>
      <c r="B19" s="441" t="s">
        <v>263</v>
      </c>
      <c r="C19" s="433" cm="1">
        <f t="array" ref="C19">(SUM(Nacimientos!C52:D52/'Pob mitad de año'!D15)*1000)</f>
        <v>156.59178013997771</v>
      </c>
      <c r="D19" s="433" cm="1">
        <f t="array" ref="D19">(SUM(Nacimientos!E52:F52/'Pob mitad de año'!J15)*1000)</f>
        <v>144.78975357652649</v>
      </c>
      <c r="E19" s="442" cm="1">
        <f t="array" ref="E19">(SUM(Nacimientos!G52:H52/'Pob mitad de año'!G15)*1000)</f>
        <v>123.63537474483491</v>
      </c>
      <c r="F19" s="443"/>
      <c r="G19" s="441" t="s">
        <v>263</v>
      </c>
      <c r="H19" s="444">
        <f t="shared" si="0"/>
        <v>0.26930539764421424</v>
      </c>
      <c r="I19" s="444">
        <f t="shared" si="1"/>
        <v>0.26843889319688208</v>
      </c>
      <c r="J19" s="445">
        <f t="shared" si="2"/>
        <v>0.25756277877914296</v>
      </c>
      <c r="L19" s="446"/>
    </row>
    <row r="20" spans="1:12" x14ac:dyDescent="0.2">
      <c r="A20" s="431"/>
      <c r="B20" s="441" t="s">
        <v>264</v>
      </c>
      <c r="C20" s="433" cm="1">
        <f t="array" ref="C20">(SUM(Nacimientos!C53:D53/'Pob mitad de año'!D16)*1000)</f>
        <v>146.44427046281743</v>
      </c>
      <c r="D20" s="433" cm="1">
        <f t="array" ref="D20">(SUM(Nacimientos!E53:F53/'Pob mitad de año'!J16)*1000)</f>
        <v>140.29065458192886</v>
      </c>
      <c r="E20" s="442" cm="1">
        <f t="array" ref="E20">(SUM(Nacimientos!G53:H53/'Pob mitad de año'!G16)*1000)</f>
        <v>124.75633910603565</v>
      </c>
      <c r="F20" s="443"/>
      <c r="G20" s="441" t="s">
        <v>264</v>
      </c>
      <c r="H20" s="444">
        <f t="shared" si="0"/>
        <v>0.25185378475455089</v>
      </c>
      <c r="I20" s="444">
        <f t="shared" si="1"/>
        <v>0.26009760436490226</v>
      </c>
      <c r="J20" s="445">
        <f t="shared" si="2"/>
        <v>0.2598980222026302</v>
      </c>
      <c r="L20" s="446"/>
    </row>
    <row r="21" spans="1:12" x14ac:dyDescent="0.2">
      <c r="A21" s="431"/>
      <c r="B21" s="441" t="s">
        <v>265</v>
      </c>
      <c r="C21" s="433" cm="1">
        <f t="array" ref="C21">(SUM(Nacimientos!C54:D54/'Pob mitad de año'!D17)*1000)</f>
        <v>111.04777265204963</v>
      </c>
      <c r="D21" s="433" cm="1">
        <f t="array" ref="D21">(SUM(Nacimientos!E54:F54/'Pob mitad de año'!J17)*1000)</f>
        <v>99.605066449648646</v>
      </c>
      <c r="E21" s="442" cm="1">
        <f t="array" ref="E21">(SUM(Nacimientos!G54:H54/'Pob mitad de año'!G17)*1000)</f>
        <v>95.051996402890751</v>
      </c>
      <c r="F21" s="443"/>
      <c r="G21" s="441" t="s">
        <v>265</v>
      </c>
      <c r="H21" s="444">
        <f t="shared" si="0"/>
        <v>0.19097914682898234</v>
      </c>
      <c r="I21" s="444">
        <f t="shared" si="1"/>
        <v>0.1846668920560989</v>
      </c>
      <c r="J21" s="445">
        <f t="shared" si="2"/>
        <v>0.1980165981828467</v>
      </c>
      <c r="L21" s="446"/>
    </row>
    <row r="22" spans="1:12" x14ac:dyDescent="0.2">
      <c r="A22" s="431"/>
      <c r="B22" s="441" t="s">
        <v>266</v>
      </c>
      <c r="C22" s="433" cm="1">
        <f t="array" ref="C22">(SUM(Nacimientos!C55:D55/'Pob mitad de año'!D18)*1000)</f>
        <v>60.430950111381087</v>
      </c>
      <c r="D22" s="433" cm="1">
        <f t="array" ref="D22">(SUM(Nacimientos!E55:F55/'Pob mitad de año'!J18)*1000)</f>
        <v>54.399668350591675</v>
      </c>
      <c r="E22" s="442" cm="1">
        <f t="array" ref="E22">(SUM(Nacimientos!G55:H55/'Pob mitad de año'!G18)*1000)</f>
        <v>49.694196180620985</v>
      </c>
      <c r="F22" s="443"/>
      <c r="G22" s="441" t="s">
        <v>266</v>
      </c>
      <c r="H22" s="444">
        <f t="shared" si="0"/>
        <v>0.10392870580572909</v>
      </c>
      <c r="I22" s="444">
        <f t="shared" si="1"/>
        <v>0.10085649296027079</v>
      </c>
      <c r="J22" s="445">
        <f t="shared" si="2"/>
        <v>0.10352518673472401</v>
      </c>
      <c r="L22" s="446"/>
    </row>
    <row r="23" spans="1:12" x14ac:dyDescent="0.2">
      <c r="A23" s="431"/>
      <c r="B23" s="441" t="s">
        <v>267</v>
      </c>
      <c r="C23" s="433" cm="1">
        <f t="array" ref="C23">(SUM(Nacimientos!C56:D56/'Pob mitad de año'!D19)*1000)</f>
        <v>16.066159806115667</v>
      </c>
      <c r="D23" s="433" cm="1">
        <f t="array" ref="D23">(SUM(Nacimientos!E56:F56/'Pob mitad de año'!J19)*1000)</f>
        <v>14.480505065117107</v>
      </c>
      <c r="E23" s="442" cm="1">
        <f t="array" ref="E23">(SUM(Nacimientos!G56:H56/'Pob mitad de año'!G19)*1000)</f>
        <v>13.340189996636376</v>
      </c>
      <c r="F23" s="443"/>
      <c r="G23" s="441" t="s">
        <v>267</v>
      </c>
      <c r="H23" s="444">
        <f t="shared" si="0"/>
        <v>2.763046407246806E-2</v>
      </c>
      <c r="I23" s="444">
        <f t="shared" si="1"/>
        <v>2.6846725383487827E-2</v>
      </c>
      <c r="J23" s="445">
        <f t="shared" si="2"/>
        <v>2.7790884381324155E-2</v>
      </c>
      <c r="L23" s="446"/>
    </row>
    <row r="24" spans="1:12" ht="12.75" thickBot="1" x14ac:dyDescent="0.25">
      <c r="A24" s="431"/>
      <c r="B24" s="447" t="s">
        <v>268</v>
      </c>
      <c r="C24" s="448" cm="1">
        <f t="array" ref="C24">(SUM(Nacimientos!C57:D57/'Pob mitad de año'!D20)*1000)</f>
        <v>1.5055617283861056</v>
      </c>
      <c r="D24" s="448" cm="1">
        <f t="array" ref="D24">(SUM(Nacimientos!E57:F57/'Pob mitad de año'!J20)*1000)</f>
        <v>1.1680634058208328</v>
      </c>
      <c r="E24" s="449" cm="1">
        <f t="array" ref="E24">(SUM(Nacimientos!G57:H57/'Pob mitad de año'!G20)*1000)</f>
        <v>0.81896950121251177</v>
      </c>
      <c r="F24" s="443"/>
      <c r="G24" s="447" t="s">
        <v>268</v>
      </c>
      <c r="H24" s="450">
        <f t="shared" si="0"/>
        <v>2.5892540437211504E-3</v>
      </c>
      <c r="I24" s="450">
        <f t="shared" si="1"/>
        <v>2.1655789867519922E-3</v>
      </c>
      <c r="J24" s="451">
        <f t="shared" si="2"/>
        <v>1.7061141352384302E-3</v>
      </c>
      <c r="L24" s="446"/>
    </row>
    <row r="25" spans="1:12" x14ac:dyDescent="0.2">
      <c r="A25" s="431"/>
    </row>
    <row r="26" spans="1:12" s="453" customFormat="1" x14ac:dyDescent="0.2">
      <c r="A26" s="734" t="s">
        <v>269</v>
      </c>
      <c r="B26" s="734"/>
      <c r="C26" s="452"/>
      <c r="D26" s="452"/>
    </row>
    <row r="27" spans="1:12" x14ac:dyDescent="0.2">
      <c r="A27" s="454"/>
      <c r="B27" s="454"/>
      <c r="C27" s="454"/>
      <c r="D27" s="454"/>
    </row>
    <row r="28" spans="1:12" x14ac:dyDescent="0.2">
      <c r="A28" s="431" t="s">
        <v>270</v>
      </c>
      <c r="B28" s="735" t="s">
        <v>271</v>
      </c>
      <c r="C28" s="735"/>
      <c r="D28" s="735"/>
      <c r="E28" s="735"/>
      <c r="F28" s="433"/>
      <c r="G28" s="433"/>
      <c r="H28" s="433"/>
      <c r="I28" s="433"/>
      <c r="J28" s="433"/>
    </row>
    <row r="29" spans="1:12" ht="12.75" thickBot="1" x14ac:dyDescent="0.25">
      <c r="A29" s="431"/>
    </row>
    <row r="30" spans="1:12" ht="12.75" thickBot="1" x14ac:dyDescent="0.25">
      <c r="A30" s="431"/>
      <c r="B30" s="731" t="s">
        <v>272</v>
      </c>
      <c r="C30" s="732"/>
      <c r="D30" s="732"/>
      <c r="E30" s="733"/>
      <c r="F30" s="437"/>
    </row>
    <row r="31" spans="1:12" x14ac:dyDescent="0.2">
      <c r="A31" s="431"/>
      <c r="B31" s="438" t="s">
        <v>261</v>
      </c>
      <c r="C31" s="439">
        <v>2010</v>
      </c>
      <c r="D31" s="439">
        <v>2015</v>
      </c>
      <c r="E31" s="440">
        <v>2020</v>
      </c>
      <c r="F31" s="431"/>
    </row>
    <row r="32" spans="1:12" x14ac:dyDescent="0.2">
      <c r="A32" s="431"/>
      <c r="B32" s="441" t="s">
        <v>262</v>
      </c>
      <c r="C32" s="443">
        <f>C18*AVERAGE(15,16,17,18,19)</f>
        <v>1519.441978590494</v>
      </c>
      <c r="D32" s="443">
        <f>D18*AVERAGE(15,16,17,18,19)</f>
        <v>1438.9351888530898</v>
      </c>
      <c r="E32" s="455">
        <f>E18*AVERAGE(15,16,17,18,19)</f>
        <v>1236.2957980181779</v>
      </c>
      <c r="F32" s="443"/>
    </row>
    <row r="33" spans="1:6" x14ac:dyDescent="0.2">
      <c r="A33" s="431"/>
      <c r="B33" s="441" t="s">
        <v>263</v>
      </c>
      <c r="C33" s="443">
        <f>C19*AVERAGE(19,20,21,22,23)</f>
        <v>3288.427382939532</v>
      </c>
      <c r="D33" s="443">
        <f>D19*AVERAGE(19,20,21,22,23)</f>
        <v>3040.5848251070565</v>
      </c>
      <c r="E33" s="455">
        <f>E19*AVERAGE(19,20,21,22,23)</f>
        <v>2596.3428696415331</v>
      </c>
      <c r="F33" s="443"/>
    </row>
    <row r="34" spans="1:6" x14ac:dyDescent="0.2">
      <c r="A34" s="431"/>
      <c r="B34" s="441" t="s">
        <v>264</v>
      </c>
      <c r="C34" s="443">
        <f>C20*AVERAGE(25,26,27,28,29)</f>
        <v>3953.9953024960705</v>
      </c>
      <c r="D34" s="443">
        <f>D20*AVERAGE(25,26,27,28,29)</f>
        <v>3787.8476737120791</v>
      </c>
      <c r="E34" s="455">
        <f>E20*AVERAGE(25,26,27,28,29)</f>
        <v>3368.4211558629627</v>
      </c>
      <c r="F34" s="443"/>
    </row>
    <row r="35" spans="1:6" x14ac:dyDescent="0.2">
      <c r="A35" s="431"/>
      <c r="B35" s="441" t="s">
        <v>265</v>
      </c>
      <c r="C35" s="443">
        <f>C21*AVERAGE(30,31,32,33,34)</f>
        <v>3553.5287248655882</v>
      </c>
      <c r="D35" s="443">
        <f>D21*AVERAGE(30,31,32,33,34)</f>
        <v>3187.3621263887567</v>
      </c>
      <c r="E35" s="455">
        <f>E21*AVERAGE(30,31,32,33,34)</f>
        <v>3041.663884892504</v>
      </c>
      <c r="F35" s="443"/>
    </row>
    <row r="36" spans="1:6" x14ac:dyDescent="0.2">
      <c r="A36" s="431"/>
      <c r="B36" s="441" t="s">
        <v>266</v>
      </c>
      <c r="C36" s="443">
        <f>C22*AVERAGE(35,36,37,38,39)</f>
        <v>2235.9451541211001</v>
      </c>
      <c r="D36" s="443">
        <f>D22*AVERAGE(35,36,37,38,39)</f>
        <v>2012.787728971892</v>
      </c>
      <c r="E36" s="455">
        <f>E22*AVERAGE(35,36,37,38,39)</f>
        <v>1838.6852586829764</v>
      </c>
      <c r="F36" s="443"/>
    </row>
    <row r="37" spans="1:6" x14ac:dyDescent="0.2">
      <c r="A37" s="431"/>
      <c r="B37" s="441" t="s">
        <v>267</v>
      </c>
      <c r="C37" s="443">
        <f>C23*AVERAGE(40,41,42,43,44)</f>
        <v>674.77871185685808</v>
      </c>
      <c r="D37" s="443">
        <f>D23*AVERAGE(40,41,42,43,44)</f>
        <v>608.18121273491852</v>
      </c>
      <c r="E37" s="455">
        <f>E23*AVERAGE(40,41,42,43,44)</f>
        <v>560.28797985872779</v>
      </c>
      <c r="F37" s="443"/>
    </row>
    <row r="38" spans="1:6" ht="12.75" thickBot="1" x14ac:dyDescent="0.25">
      <c r="A38" s="431"/>
      <c r="B38" s="447" t="s">
        <v>268</v>
      </c>
      <c r="C38" s="443">
        <f>C24*AVERAGE(45,46,47,48,49)</f>
        <v>70.761401234146959</v>
      </c>
      <c r="D38" s="443">
        <f>D24*AVERAGE(45,46,47,48,49)</f>
        <v>54.898980073579139</v>
      </c>
      <c r="E38" s="455">
        <f>E24*AVERAGE(45,46,47,48,49)</f>
        <v>38.491566556988055</v>
      </c>
      <c r="F38" s="443"/>
    </row>
    <row r="39" spans="1:6" ht="13.9" customHeight="1" thickBot="1" x14ac:dyDescent="0.25">
      <c r="A39" s="431"/>
      <c r="B39" s="456"/>
      <c r="C39" s="457">
        <f>(SUM(C32:C38)/SUM(C18:C24))</f>
        <v>26.30745997979502</v>
      </c>
      <c r="D39" s="457">
        <f>(SUM(D32:D38)/SUM(D18:D24))</f>
        <v>26.198000360673209</v>
      </c>
      <c r="E39" s="458">
        <f>(SUM(E32:E38)/SUM(E18:E24))</f>
        <v>26.415939578170317</v>
      </c>
      <c r="F39" s="443"/>
    </row>
    <row r="41" spans="1:6" x14ac:dyDescent="0.2">
      <c r="C41" s="433"/>
    </row>
    <row r="43" spans="1:6" x14ac:dyDescent="0.2">
      <c r="A43" s="459" t="s">
        <v>273</v>
      </c>
      <c r="B43" s="742" t="s">
        <v>274</v>
      </c>
      <c r="C43" s="742"/>
      <c r="D43" s="742"/>
      <c r="E43" s="742"/>
    </row>
    <row r="44" spans="1:6" x14ac:dyDescent="0.2">
      <c r="A44" s="431"/>
      <c r="B44" s="431"/>
      <c r="C44" s="431"/>
      <c r="D44" s="431"/>
    </row>
    <row r="45" spans="1:6" x14ac:dyDescent="0.2">
      <c r="A45" s="431"/>
      <c r="C45" s="430">
        <v>2010</v>
      </c>
      <c r="D45" s="430">
        <v>2015</v>
      </c>
      <c r="E45" s="430">
        <v>2020</v>
      </c>
      <c r="F45" s="430"/>
    </row>
    <row r="46" spans="1:6" x14ac:dyDescent="0.2">
      <c r="B46" s="431" t="s">
        <v>275</v>
      </c>
      <c r="C46" s="433">
        <f>(5*(SUM(C18:C24)))/1000</f>
        <v>2.9073271740890774</v>
      </c>
      <c r="D46" s="433">
        <f>(5*(SUM(D18:D24)))/1000</f>
        <v>2.6968847891637826</v>
      </c>
      <c r="E46" s="433">
        <f>(5*(SUM(E18:E24)))/1000</f>
        <v>2.4001017408429726</v>
      </c>
      <c r="F46" s="433"/>
    </row>
    <row r="47" spans="1:6" x14ac:dyDescent="0.2">
      <c r="A47" s="431"/>
      <c r="B47" s="431"/>
    </row>
    <row r="48" spans="1:6" x14ac:dyDescent="0.2">
      <c r="A48" s="459" t="s">
        <v>276</v>
      </c>
      <c r="B48" s="742" t="s">
        <v>277</v>
      </c>
      <c r="C48" s="742"/>
      <c r="D48" s="742"/>
      <c r="E48" s="742"/>
    </row>
    <row r="49" spans="1:9" x14ac:dyDescent="0.2">
      <c r="A49" s="431"/>
      <c r="B49" s="431"/>
      <c r="C49" s="431"/>
      <c r="D49" s="431"/>
    </row>
    <row r="50" spans="1:9" x14ac:dyDescent="0.2">
      <c r="A50" s="431"/>
      <c r="C50" s="430">
        <v>2010</v>
      </c>
      <c r="D50" s="430">
        <v>2015</v>
      </c>
      <c r="E50" s="430">
        <v>2020</v>
      </c>
      <c r="F50" s="430"/>
    </row>
    <row r="51" spans="1:9" x14ac:dyDescent="0.2">
      <c r="B51" s="431" t="s">
        <v>278</v>
      </c>
      <c r="C51" s="433">
        <f>(Nacimientos!D58/Nacimientos!D59)*C46</f>
        <v>1.4490265407887224</v>
      </c>
      <c r="D51" s="433">
        <f>(Nacimientos!F58/Nacimientos!F59)*D46</f>
        <v>1.3292642718016709</v>
      </c>
      <c r="E51" s="433">
        <f>(Nacimientos!H58/Nacimientos!H59)*E46</f>
        <v>1.1852006997006852</v>
      </c>
      <c r="F51" s="433"/>
    </row>
    <row r="52" spans="1:9" x14ac:dyDescent="0.2">
      <c r="G52" s="433"/>
      <c r="H52" s="433"/>
      <c r="I52" s="433"/>
    </row>
    <row r="53" spans="1:9" x14ac:dyDescent="0.2">
      <c r="A53" s="459" t="s">
        <v>279</v>
      </c>
      <c r="B53" s="742" t="s">
        <v>280</v>
      </c>
      <c r="C53" s="742"/>
      <c r="D53" s="742"/>
      <c r="E53" s="742"/>
    </row>
    <row r="54" spans="1:9" ht="12.75" thickBot="1" x14ac:dyDescent="0.25">
      <c r="A54" s="431"/>
      <c r="B54" s="430"/>
      <c r="C54" s="430"/>
      <c r="D54" s="430"/>
      <c r="E54" s="430"/>
    </row>
    <row r="55" spans="1:9" ht="12.75" thickBot="1" x14ac:dyDescent="0.25">
      <c r="B55" s="743" t="s">
        <v>281</v>
      </c>
      <c r="C55" s="744"/>
      <c r="D55" s="744"/>
      <c r="E55" s="745"/>
    </row>
    <row r="56" spans="1:9" x14ac:dyDescent="0.2">
      <c r="B56" s="438" t="s">
        <v>261</v>
      </c>
      <c r="C56" s="439">
        <v>2010</v>
      </c>
      <c r="D56" s="439">
        <v>2015</v>
      </c>
      <c r="E56" s="440">
        <v>2020</v>
      </c>
      <c r="F56" s="430"/>
    </row>
    <row r="57" spans="1:9" x14ac:dyDescent="0.2">
      <c r="B57" s="441" t="s">
        <v>262</v>
      </c>
      <c r="C57" s="443">
        <f>(C18*('Relación de Sobrevivencia'!D9/'Relación de Sobrevivencia'!D6))</f>
        <v>88.812651618190614</v>
      </c>
      <c r="D57" s="443">
        <f>(D18*('Relación de Sobrevivencia'!E9/'Relación de Sobrevivencia'!E6))</f>
        <v>84.105729481883415</v>
      </c>
      <c r="E57" s="455">
        <f>(E18*('Relación de Sobrevivencia'!F9/'Relación de Sobrevivencia'!F6))</f>
        <v>72.387649856290452</v>
      </c>
      <c r="F57" s="433"/>
    </row>
    <row r="58" spans="1:9" x14ac:dyDescent="0.2">
      <c r="B58" s="441" t="s">
        <v>263</v>
      </c>
      <c r="C58" s="443">
        <f>(C19*('Relación de Sobrevivencia'!D10/'Relación de Sobrevivencia'!D7))</f>
        <v>155.91755406735692</v>
      </c>
      <c r="D58" s="443">
        <f>(D19*('Relación de Sobrevivencia'!E10/'Relación de Sobrevivencia'!E7))</f>
        <v>144.17237606578314</v>
      </c>
      <c r="E58" s="455">
        <f>(E19*('Relación de Sobrevivencia'!F10/'Relación de Sobrevivencia'!F7))</f>
        <v>123.07744919210805</v>
      </c>
    </row>
    <row r="59" spans="1:9" x14ac:dyDescent="0.2">
      <c r="B59" s="441" t="s">
        <v>264</v>
      </c>
      <c r="C59" s="443">
        <f>(C20*('Relación de Sobrevivencia'!D11/'Relación de Sobrevivencia'!D8))</f>
        <v>145.62213806093951</v>
      </c>
      <c r="D59" s="443">
        <f>(D20*('Relación de Sobrevivencia'!E11/'Relación de Sobrevivencia'!E8))</f>
        <v>139.51609722619517</v>
      </c>
      <c r="E59" s="455">
        <f>(E20*('Relación de Sobrevivencia'!F11/'Relación de Sobrevivencia'!F8))</f>
        <v>124.00452317127085</v>
      </c>
    </row>
    <row r="60" spans="1:9" x14ac:dyDescent="0.2">
      <c r="B60" s="441" t="s">
        <v>265</v>
      </c>
      <c r="C60" s="443">
        <f>(C21*('Relación de Sobrevivencia'!D12/'Relación de Sobrevivencia'!D9))</f>
        <v>110.16609090268395</v>
      </c>
      <c r="D60" s="443">
        <f>(D21*('Relación de Sobrevivencia'!E12/'Relación de Sobrevivencia'!E9))</f>
        <v>98.832623195341014</v>
      </c>
      <c r="E60" s="455">
        <f>(E21*('Relación de Sobrevivencia'!F12/'Relación de Sobrevivencia'!F9))</f>
        <v>94.222551050809571</v>
      </c>
    </row>
    <row r="61" spans="1:9" x14ac:dyDescent="0.2">
      <c r="B61" s="441" t="s">
        <v>266</v>
      </c>
      <c r="C61" s="443">
        <f>(C22*('Relación de Sobrevivencia'!D13/'Relación de Sobrevivencia'!D10))</f>
        <v>59.7795051462179</v>
      </c>
      <c r="D61" s="443">
        <f>(D22*('Relación de Sobrevivencia'!E13/'Relación de Sobrevivencia'!E10))</f>
        <v>53.83146137110932</v>
      </c>
      <c r="E61" s="455">
        <f>(E22*('Relación de Sobrevivencia'!F13/'Relación de Sobrevivencia'!F10))</f>
        <v>49.088907969836576</v>
      </c>
    </row>
    <row r="62" spans="1:9" x14ac:dyDescent="0.2">
      <c r="B62" s="441" t="s">
        <v>267</v>
      </c>
      <c r="C62" s="443">
        <f>(C23*('Relación de Sobrevivencia'!D14/'Relación de Sobrevivencia'!D11))</f>
        <v>15.836645632614092</v>
      </c>
      <c r="D62" s="443">
        <f>(D23*('Relación de Sobrevivencia'!E14/'Relación de Sobrevivencia'!E11))</f>
        <v>14.281927649623379</v>
      </c>
      <c r="E62" s="455">
        <f>(E23*('Relación de Sobrevivencia'!F14/'Relación de Sobrevivencia'!F11))</f>
        <v>13.117878688178745</v>
      </c>
    </row>
    <row r="63" spans="1:9" ht="12.75" thickBot="1" x14ac:dyDescent="0.25">
      <c r="B63" s="447" t="s">
        <v>268</v>
      </c>
      <c r="C63" s="460">
        <f>(C24*('Relación de Sobrevivencia'!D15/'Relación de Sobrevivencia'!D12))</f>
        <v>1.4768996958412814</v>
      </c>
      <c r="D63" s="460">
        <f>(D24*('Relación de Sobrevivencia'!E15/'Relación de Sobrevivencia'!E12))</f>
        <v>1.1469364033053056</v>
      </c>
      <c r="E63" s="461">
        <f>(E24*('Relación de Sobrevivencia'!F15/'Relación de Sobrevivencia'!F12))</f>
        <v>0.80012910503316126</v>
      </c>
    </row>
    <row r="66" spans="2:5" x14ac:dyDescent="0.2">
      <c r="C66" s="430">
        <v>2010</v>
      </c>
      <c r="D66" s="430">
        <v>2015</v>
      </c>
      <c r="E66" s="430">
        <v>2020</v>
      </c>
    </row>
    <row r="67" spans="2:5" x14ac:dyDescent="0.2">
      <c r="B67" s="431" t="s">
        <v>282</v>
      </c>
      <c r="C67" s="433">
        <f>5*(Nacimientos!D58/Nacimientos!D59)*SUM(C57:C63)/1000</f>
        <v>1.439422400870795</v>
      </c>
      <c r="D67" s="433">
        <f>5*(Nacimientos!F58/Nacimientos!F59)*SUM(D57:D63)/1000</f>
        <v>1.3206638394914163</v>
      </c>
      <c r="E67" s="433">
        <f>5*(Nacimientos!H58/Nacimientos!H59)*SUM(E57:E63)/1000</f>
        <v>1.177000300143068</v>
      </c>
    </row>
  </sheetData>
  <mergeCells count="17">
    <mergeCell ref="B43:E43"/>
    <mergeCell ref="B48:E48"/>
    <mergeCell ref="B53:E53"/>
    <mergeCell ref="B55:E55"/>
    <mergeCell ref="B13:E13"/>
    <mergeCell ref="B16:E16"/>
    <mergeCell ref="G16:J16"/>
    <mergeCell ref="A26:B26"/>
    <mergeCell ref="B28:E28"/>
    <mergeCell ref="B30:E30"/>
    <mergeCell ref="A1:C1"/>
    <mergeCell ref="F1:H1"/>
    <mergeCell ref="J1:K1"/>
    <mergeCell ref="B3:E3"/>
    <mergeCell ref="G3:K3"/>
    <mergeCell ref="B8:E8"/>
    <mergeCell ref="G8:K8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9F49E-204A-4F12-ADAA-9841521407CC}">
  <sheetPr>
    <tabColor rgb="FFFFFF00"/>
  </sheetPr>
  <dimension ref="A1:H35"/>
  <sheetViews>
    <sheetView workbookViewId="0">
      <selection sqref="A1:C1"/>
    </sheetView>
  </sheetViews>
  <sheetFormatPr baseColWidth="10" defaultColWidth="11.5703125" defaultRowHeight="12" x14ac:dyDescent="0.2"/>
  <cols>
    <col min="1" max="16384" width="11.5703125" style="470"/>
  </cols>
  <sheetData>
    <row r="1" spans="1:8" x14ac:dyDescent="0.2">
      <c r="A1" s="750" t="s">
        <v>283</v>
      </c>
      <c r="B1" s="750"/>
      <c r="C1" s="750"/>
    </row>
    <row r="3" spans="1:8" x14ac:dyDescent="0.2">
      <c r="A3" s="740" t="s">
        <v>284</v>
      </c>
      <c r="B3" s="740"/>
      <c r="C3" s="740"/>
      <c r="D3" s="740"/>
      <c r="E3" s="471"/>
      <c r="F3" s="471"/>
    </row>
    <row r="4" spans="1:8" ht="12.75" thickBot="1" x14ac:dyDescent="0.25"/>
    <row r="5" spans="1:8" ht="12.75" thickBot="1" x14ac:dyDescent="0.25">
      <c r="D5" s="747" t="s">
        <v>285</v>
      </c>
      <c r="E5" s="748"/>
      <c r="F5" s="748"/>
      <c r="G5" s="748"/>
      <c r="H5" s="749"/>
    </row>
    <row r="6" spans="1:8" x14ac:dyDescent="0.2">
      <c r="D6" s="438" t="s">
        <v>261</v>
      </c>
      <c r="E6" s="472"/>
      <c r="F6" s="439">
        <v>2010</v>
      </c>
      <c r="G6" s="439">
        <v>2015</v>
      </c>
      <c r="H6" s="440">
        <v>2020</v>
      </c>
    </row>
    <row r="7" spans="1:8" x14ac:dyDescent="0.2">
      <c r="D7" s="441" t="s">
        <v>286</v>
      </c>
      <c r="E7" s="473"/>
      <c r="F7" s="474">
        <f>'Pob mitad de año'!D14/SUM('Pob mitad de año'!$D$14:$D$20)</f>
        <v>0.19226060702138925</v>
      </c>
      <c r="G7" s="474">
        <f>'Pob mitad de año'!J14/SUM('Pob mitad de año'!$J$14:$J$20)</f>
        <v>0.18023622918903751</v>
      </c>
      <c r="H7" s="475">
        <f>'Pob mitad de año'!G14/SUM('Pob mitad de año'!$G$14:$G$20)</f>
        <v>0.16859373975307596</v>
      </c>
    </row>
    <row r="8" spans="1:8" x14ac:dyDescent="0.2">
      <c r="D8" s="441" t="s">
        <v>287</v>
      </c>
      <c r="E8" s="473"/>
      <c r="F8" s="474">
        <f>'Pob mitad de año'!D15/SUM('Pob mitad de año'!$D$14:$D$20)</f>
        <v>0.17025548410597002</v>
      </c>
      <c r="G8" s="474">
        <f>'Pob mitad de año'!J15/SUM('Pob mitad de año'!$J$14:$J$20)</f>
        <v>0.16426664644773559</v>
      </c>
      <c r="H8" s="475">
        <f>'Pob mitad de año'!G15/SUM('Pob mitad de año'!$G$14:$G$20)</f>
        <v>0.15814376853979423</v>
      </c>
    </row>
    <row r="9" spans="1:8" x14ac:dyDescent="0.2">
      <c r="D9" s="441" t="s">
        <v>288</v>
      </c>
      <c r="E9" s="473"/>
      <c r="F9" s="474">
        <f>'Pob mitad de año'!D16/SUM('Pob mitad de año'!$D$14:$D$20)</f>
        <v>0.1488133695490553</v>
      </c>
      <c r="G9" s="474">
        <f>'Pob mitad de año'!J16/SUM('Pob mitad de año'!$J$14:$J$20)</f>
        <v>0.14947801314325185</v>
      </c>
      <c r="H9" s="475">
        <f>'Pob mitad de año'!G16/SUM('Pob mitad de año'!$G$14:$G$20)</f>
        <v>0.14982237288276309</v>
      </c>
    </row>
    <row r="10" spans="1:8" x14ac:dyDescent="0.2">
      <c r="D10" s="441" t="s">
        <v>289</v>
      </c>
      <c r="E10" s="473"/>
      <c r="F10" s="474">
        <f>'Pob mitad de año'!D17/SUM('Pob mitad de año'!$D$14:$D$20)</f>
        <v>0.13941405370169241</v>
      </c>
      <c r="G10" s="474">
        <f>'Pob mitad de año'!J17/SUM('Pob mitad de año'!$J$14:$J$20)</f>
        <v>0.14117866289706663</v>
      </c>
      <c r="H10" s="475">
        <f>'Pob mitad de año'!G17/SUM('Pob mitad de año'!$G$14:$G$20)</f>
        <v>0.14265844752959625</v>
      </c>
    </row>
    <row r="11" spans="1:8" x14ac:dyDescent="0.2">
      <c r="D11" s="441" t="s">
        <v>290</v>
      </c>
      <c r="E11" s="473"/>
      <c r="F11" s="474">
        <f>'Pob mitad de año'!D18/SUM('Pob mitad de año'!$D$14:$D$20)</f>
        <v>0.13271577884282151</v>
      </c>
      <c r="G11" s="474">
        <f>'Pob mitad de año'!J18/SUM('Pob mitad de año'!$J$14:$J$20)</f>
        <v>0.13363270977598912</v>
      </c>
      <c r="H11" s="475">
        <f>'Pob mitad de año'!G18/SUM('Pob mitad de año'!$G$14:$G$20)</f>
        <v>0.13426646537324888</v>
      </c>
    </row>
    <row r="12" spans="1:8" x14ac:dyDescent="0.2">
      <c r="D12" s="441" t="s">
        <v>291</v>
      </c>
      <c r="E12" s="473"/>
      <c r="F12" s="474">
        <f>'Pob mitad de año'!D19/SUM('Pob mitad de año'!$D$14:$D$20)</f>
        <v>0.11735797766205971</v>
      </c>
      <c r="G12" s="474">
        <f>'Pob mitad de año'!J19/SUM('Pob mitad de año'!$J$14:$J$20)</f>
        <v>0.12228002282777631</v>
      </c>
      <c r="H12" s="475">
        <f>'Pob mitad de año'!G19/SUM('Pob mitad de año'!$G$14:$G$20)</f>
        <v>0.12713674998029043</v>
      </c>
    </row>
    <row r="13" spans="1:8" ht="12.75" thickBot="1" x14ac:dyDescent="0.25">
      <c r="D13" s="447" t="s">
        <v>292</v>
      </c>
      <c r="E13" s="476"/>
      <c r="F13" s="477">
        <f>'Pob mitad de año'!D20/SUM('Pob mitad de año'!$D$14:$D$20)</f>
        <v>9.9182729117011842E-2</v>
      </c>
      <c r="G13" s="477">
        <f>'Pob mitad de año'!J20/SUM('Pob mitad de año'!$J$14:$J$20)</f>
        <v>0.10892771571914316</v>
      </c>
      <c r="H13" s="478">
        <f>'Pob mitad de año'!G20/SUM('Pob mitad de año'!$G$14:$G$20)</f>
        <v>0.11937845594123118</v>
      </c>
    </row>
    <row r="16" spans="1:8" x14ac:dyDescent="0.2">
      <c r="A16" s="740" t="s">
        <v>293</v>
      </c>
      <c r="B16" s="740"/>
      <c r="C16" s="740"/>
      <c r="D16" s="740"/>
      <c r="E16" s="740"/>
      <c r="F16" s="740"/>
      <c r="G16" s="740"/>
      <c r="H16" s="479"/>
    </row>
    <row r="18" spans="1:8" ht="12.75" thickBot="1" x14ac:dyDescent="0.25"/>
    <row r="19" spans="1:8" ht="12.75" thickBot="1" x14ac:dyDescent="0.25">
      <c r="D19" s="747" t="s">
        <v>294</v>
      </c>
      <c r="E19" s="748"/>
      <c r="F19" s="748"/>
      <c r="G19" s="748"/>
      <c r="H19" s="749"/>
    </row>
    <row r="20" spans="1:8" x14ac:dyDescent="0.2">
      <c r="D20" s="480" t="s">
        <v>20</v>
      </c>
      <c r="E20" s="439"/>
      <c r="F20" s="439">
        <v>2010</v>
      </c>
      <c r="G20" s="439">
        <v>2015</v>
      </c>
      <c r="H20" s="440">
        <v>2020</v>
      </c>
    </row>
    <row r="21" spans="1:8" ht="12.75" thickBot="1" x14ac:dyDescent="0.25">
      <c r="D21" s="481" t="s">
        <v>295</v>
      </c>
      <c r="E21" s="482"/>
      <c r="F21" s="483">
        <f>SUM('Pob mitad de año'!$D$14:$D$20)/'Pob mitad de año'!D29</f>
        <v>0.5782659627675929</v>
      </c>
      <c r="G21" s="477">
        <f>SUM('Pob mitad de año'!$J$14:$J$20)/'Pob mitad de año'!J29</f>
        <v>0.56634288147705258</v>
      </c>
      <c r="H21" s="478">
        <f>SUM('Pob mitad de año'!$G$14:$G$20)/'Pob mitad de año'!G29</f>
        <v>0.55298719643665717</v>
      </c>
    </row>
    <row r="24" spans="1:8" x14ac:dyDescent="0.2">
      <c r="A24" s="740" t="s">
        <v>296</v>
      </c>
      <c r="B24" s="740"/>
      <c r="C24" s="740"/>
      <c r="D24" s="479"/>
      <c r="E24" s="479"/>
      <c r="F24" s="479"/>
      <c r="G24" s="479"/>
    </row>
    <row r="26" spans="1:8" ht="12.75" thickBot="1" x14ac:dyDescent="0.25"/>
    <row r="27" spans="1:8" ht="12.75" thickBot="1" x14ac:dyDescent="0.25">
      <c r="D27" s="747" t="s">
        <v>297</v>
      </c>
      <c r="E27" s="748"/>
      <c r="F27" s="748"/>
      <c r="G27" s="748"/>
      <c r="H27" s="749"/>
    </row>
    <row r="28" spans="1:8" x14ac:dyDescent="0.2">
      <c r="D28" s="438" t="s">
        <v>261</v>
      </c>
      <c r="E28" s="472"/>
      <c r="F28" s="439">
        <v>2010</v>
      </c>
      <c r="G28" s="439">
        <v>2015</v>
      </c>
      <c r="H28" s="440">
        <v>2020</v>
      </c>
    </row>
    <row r="29" spans="1:8" x14ac:dyDescent="0.2">
      <c r="D29" s="441" t="s">
        <v>286</v>
      </c>
      <c r="E29" s="473"/>
      <c r="F29" s="474">
        <f>'Indicadores fecundidad'!C18/SUM('Indicadores fecundidad'!$C$18:$C$24)</f>
        <v>0.15371324685033441</v>
      </c>
      <c r="G29" s="474">
        <f>'Indicadores fecundidad'!D18/SUM('Indicadores fecundidad'!$D$18:$D$24)</f>
        <v>0.15692781305160627</v>
      </c>
      <c r="H29" s="475">
        <f>'Indicadores fecundidad'!E18/SUM('Indicadores fecundidad'!$E$18:$E$24)</f>
        <v>0.15150041558409366</v>
      </c>
    </row>
    <row r="30" spans="1:8" x14ac:dyDescent="0.2">
      <c r="D30" s="441" t="s">
        <v>287</v>
      </c>
      <c r="E30" s="473"/>
      <c r="F30" s="474">
        <f>'Indicadores fecundidad'!C19/SUM('Indicadores fecundidad'!$C$18:$C$24)</f>
        <v>0.26930539764421424</v>
      </c>
      <c r="G30" s="474">
        <f>'Indicadores fecundidad'!D19/SUM('Indicadores fecundidad'!$D$18:$D$24)</f>
        <v>0.26843889319688208</v>
      </c>
      <c r="H30" s="475">
        <f>'Indicadores fecundidad'!E19/SUM('Indicadores fecundidad'!$E$18:$E$24)</f>
        <v>0.25756277877914296</v>
      </c>
    </row>
    <row r="31" spans="1:8" x14ac:dyDescent="0.2">
      <c r="D31" s="441" t="s">
        <v>288</v>
      </c>
      <c r="E31" s="473"/>
      <c r="F31" s="474">
        <f>'Indicadores fecundidad'!C20/SUM('Indicadores fecundidad'!$C$18:$C$24)</f>
        <v>0.25185378475455089</v>
      </c>
      <c r="G31" s="474">
        <f>'Indicadores fecundidad'!D20/SUM('Indicadores fecundidad'!$D$18:$D$24)</f>
        <v>0.26009760436490226</v>
      </c>
      <c r="H31" s="475">
        <f>'Indicadores fecundidad'!E20/SUM('Indicadores fecundidad'!$E$18:$E$24)</f>
        <v>0.2598980222026302</v>
      </c>
    </row>
    <row r="32" spans="1:8" x14ac:dyDescent="0.2">
      <c r="D32" s="441" t="s">
        <v>289</v>
      </c>
      <c r="E32" s="473"/>
      <c r="F32" s="474">
        <f>'Indicadores fecundidad'!C21/SUM('Indicadores fecundidad'!$C$18:$C$24)</f>
        <v>0.19097914682898234</v>
      </c>
      <c r="G32" s="474">
        <f>'Indicadores fecundidad'!D21/SUM('Indicadores fecundidad'!$D$18:$D$24)</f>
        <v>0.1846668920560989</v>
      </c>
      <c r="H32" s="475">
        <f>'Indicadores fecundidad'!E21/SUM('Indicadores fecundidad'!$E$18:$E$24)</f>
        <v>0.1980165981828467</v>
      </c>
    </row>
    <row r="33" spans="4:8" x14ac:dyDescent="0.2">
      <c r="D33" s="441" t="s">
        <v>290</v>
      </c>
      <c r="E33" s="473"/>
      <c r="F33" s="474">
        <f>'Indicadores fecundidad'!C22/SUM('Indicadores fecundidad'!$C$18:$C$24)</f>
        <v>0.10392870580572909</v>
      </c>
      <c r="G33" s="474">
        <f>'Indicadores fecundidad'!D22/SUM('Indicadores fecundidad'!$D$18:$D$24)</f>
        <v>0.10085649296027079</v>
      </c>
      <c r="H33" s="475">
        <f>'Indicadores fecundidad'!E22/SUM('Indicadores fecundidad'!$E$18:$E$24)</f>
        <v>0.10352518673472401</v>
      </c>
    </row>
    <row r="34" spans="4:8" x14ac:dyDescent="0.2">
      <c r="D34" s="441" t="s">
        <v>291</v>
      </c>
      <c r="E34" s="473"/>
      <c r="F34" s="474">
        <f>'Indicadores fecundidad'!C23/SUM('Indicadores fecundidad'!$C$18:$C$24)</f>
        <v>2.763046407246806E-2</v>
      </c>
      <c r="G34" s="474">
        <f>'Indicadores fecundidad'!D23/SUM('Indicadores fecundidad'!$D$18:$D$24)</f>
        <v>2.6846725383487827E-2</v>
      </c>
      <c r="H34" s="475">
        <f>'Indicadores fecundidad'!E23/SUM('Indicadores fecundidad'!$E$18:$E$24)</f>
        <v>2.7790884381324155E-2</v>
      </c>
    </row>
    <row r="35" spans="4:8" ht="12.75" thickBot="1" x14ac:dyDescent="0.25">
      <c r="D35" s="447" t="s">
        <v>292</v>
      </c>
      <c r="E35" s="476"/>
      <c r="F35" s="477">
        <f>'Indicadores fecundidad'!C24/SUM('Indicadores fecundidad'!$C$18:$C$24)</f>
        <v>2.5892540437211504E-3</v>
      </c>
      <c r="G35" s="477">
        <f>'Indicadores fecundidad'!D24/SUM('Indicadores fecundidad'!$D$18:$D$24)</f>
        <v>2.1655789867519922E-3</v>
      </c>
      <c r="H35" s="478">
        <f>'Indicadores fecundidad'!E24/SUM('Indicadores fecundidad'!$E$18:$E$24)</f>
        <v>1.7061141352384302E-3</v>
      </c>
    </row>
  </sheetData>
  <mergeCells count="7">
    <mergeCell ref="D27:H27"/>
    <mergeCell ref="A1:C1"/>
    <mergeCell ref="A3:D3"/>
    <mergeCell ref="D5:H5"/>
    <mergeCell ref="A16:G16"/>
    <mergeCell ref="D19:H19"/>
    <mergeCell ref="A24:C2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56404-5108-4DDF-84E3-5CD77E011A07}">
  <sheetPr>
    <tabColor rgb="FFFF0000"/>
  </sheetPr>
  <dimension ref="A1:U74"/>
  <sheetViews>
    <sheetView zoomScaleNormal="100" workbookViewId="0">
      <selection activeCell="K6" sqref="K6"/>
    </sheetView>
  </sheetViews>
  <sheetFormatPr baseColWidth="10" defaultColWidth="11.5703125" defaultRowHeight="12" x14ac:dyDescent="0.2"/>
  <cols>
    <col min="1" max="3" width="11.5703125" style="429"/>
    <col min="4" max="4" width="10.5703125" style="429" customWidth="1"/>
    <col min="5" max="5" width="11.5703125" style="429"/>
    <col min="6" max="6" width="14.5703125" style="429" customWidth="1"/>
    <col min="7" max="7" width="17.28515625" style="429" customWidth="1"/>
    <col min="8" max="8" width="11.5703125" style="429"/>
    <col min="9" max="9" width="13.7109375" style="429" customWidth="1"/>
    <col min="10" max="10" width="15" style="429" customWidth="1"/>
    <col min="11" max="12" width="10.7109375" style="429" customWidth="1"/>
    <col min="13" max="16" width="11.5703125" style="429"/>
    <col min="17" max="17" width="15.7109375" style="429" customWidth="1"/>
    <col min="18" max="18" width="11.5703125" style="429"/>
    <col min="19" max="20" width="16.85546875" style="429" customWidth="1"/>
    <col min="21" max="16384" width="11.5703125" style="429"/>
  </cols>
  <sheetData>
    <row r="1" spans="1:21" x14ac:dyDescent="0.2">
      <c r="A1" s="754" t="s">
        <v>298</v>
      </c>
      <c r="B1" s="754"/>
      <c r="C1" s="754"/>
    </row>
    <row r="4" spans="1:21" x14ac:dyDescent="0.2">
      <c r="A4" s="484" t="s">
        <v>299</v>
      </c>
      <c r="B4" s="485"/>
      <c r="C4" s="485"/>
      <c r="D4" s="485"/>
      <c r="F4" s="484" t="s">
        <v>300</v>
      </c>
      <c r="G4" s="485"/>
      <c r="I4" s="484" t="s">
        <v>301</v>
      </c>
      <c r="J4" s="485"/>
      <c r="K4" s="485"/>
      <c r="L4" s="485"/>
      <c r="N4" s="484" t="s">
        <v>302</v>
      </c>
      <c r="O4" s="484"/>
      <c r="P4" s="485"/>
      <c r="Q4" s="485"/>
      <c r="R4" s="485"/>
      <c r="S4" s="485"/>
      <c r="T4" s="485"/>
      <c r="U4" s="485"/>
    </row>
    <row r="5" spans="1:21" ht="12.75" thickBot="1" x14ac:dyDescent="0.25">
      <c r="J5" s="430">
        <v>2010</v>
      </c>
      <c r="K5" s="430">
        <v>2015</v>
      </c>
      <c r="L5" s="430"/>
    </row>
    <row r="6" spans="1:21" ht="15" customHeight="1" thickBot="1" x14ac:dyDescent="0.25">
      <c r="B6" s="751" t="s">
        <v>259</v>
      </c>
      <c r="C6" s="752"/>
      <c r="D6" s="753"/>
      <c r="F6" s="751" t="s">
        <v>303</v>
      </c>
      <c r="G6" s="753"/>
      <c r="I6" s="431" t="s">
        <v>275</v>
      </c>
      <c r="J6" s="486">
        <f>5*SUM(C8:C14)</f>
        <v>2.9073271740890778</v>
      </c>
      <c r="K6" s="486">
        <f>5*SUM(D8:D14)</f>
        <v>2.6968847891637826</v>
      </c>
      <c r="L6" s="486"/>
      <c r="N6" s="751" t="s">
        <v>304</v>
      </c>
      <c r="O6" s="752"/>
      <c r="P6" s="753"/>
      <c r="Q6" s="437"/>
      <c r="S6" s="747" t="s">
        <v>305</v>
      </c>
      <c r="T6" s="748"/>
      <c r="U6" s="749"/>
    </row>
    <row r="7" spans="1:21" x14ac:dyDescent="0.2">
      <c r="B7" s="438" t="s">
        <v>261</v>
      </c>
      <c r="C7" s="439">
        <v>2010</v>
      </c>
      <c r="D7" s="440">
        <v>2015</v>
      </c>
      <c r="F7" s="438" t="s">
        <v>261</v>
      </c>
      <c r="G7" s="440"/>
      <c r="N7" s="438" t="s">
        <v>261</v>
      </c>
      <c r="O7" s="439">
        <v>2010</v>
      </c>
      <c r="P7" s="440">
        <v>2015</v>
      </c>
      <c r="Q7" s="430"/>
      <c r="S7" s="438" t="s">
        <v>261</v>
      </c>
      <c r="T7" s="439">
        <v>2010</v>
      </c>
      <c r="U7" s="440">
        <v>2015</v>
      </c>
    </row>
    <row r="8" spans="1:21" x14ac:dyDescent="0.2">
      <c r="B8" s="441" t="s">
        <v>262</v>
      </c>
      <c r="C8" s="498">
        <f>'Indicadores fecundidad'!C18/1000</f>
        <v>8.9378939917087896E-2</v>
      </c>
      <c r="D8" s="487">
        <f>'Indicadores fecundidad'!D18/1000</f>
        <v>8.4643246403122929E-2</v>
      </c>
      <c r="F8" s="441" t="s">
        <v>262</v>
      </c>
      <c r="G8" s="442">
        <f t="shared" ref="G8:G14" si="0">AVERAGE(C8:D8)</f>
        <v>8.7011093160105413E-2</v>
      </c>
      <c r="N8" s="441" t="s">
        <v>262</v>
      </c>
      <c r="O8" s="443"/>
      <c r="P8" s="442"/>
      <c r="Q8" s="433"/>
      <c r="S8" s="441" t="s">
        <v>262</v>
      </c>
      <c r="T8" s="443"/>
      <c r="U8" s="442"/>
    </row>
    <row r="9" spans="1:21" x14ac:dyDescent="0.2">
      <c r="B9" s="441" t="s">
        <v>263</v>
      </c>
      <c r="C9" s="498">
        <f>'Indicadores fecundidad'!C19/1000</f>
        <v>0.15659178013997771</v>
      </c>
      <c r="D9" s="487">
        <f>'Indicadores fecundidad'!D19/1000</f>
        <v>0.14478975357652649</v>
      </c>
      <c r="F9" s="441" t="s">
        <v>263</v>
      </c>
      <c r="G9" s="442">
        <f t="shared" si="0"/>
        <v>0.15069076685825211</v>
      </c>
      <c r="N9" s="441" t="s">
        <v>263</v>
      </c>
      <c r="O9" s="443">
        <f>5*SUM(C$8:C8)</f>
        <v>0.44689469958543948</v>
      </c>
      <c r="P9" s="455">
        <f>5*SUM(D$8:D8)</f>
        <v>0.42321623201561465</v>
      </c>
      <c r="Q9" s="443"/>
      <c r="S9" s="441" t="s">
        <v>263</v>
      </c>
      <c r="T9" s="443">
        <f t="shared" ref="T9:U14" si="1">O9/J$6</f>
        <v>0.15371324685033438</v>
      </c>
      <c r="U9" s="455">
        <f t="shared" si="1"/>
        <v>0.15692781305160627</v>
      </c>
    </row>
    <row r="10" spans="1:21" x14ac:dyDescent="0.2">
      <c r="B10" s="441" t="s">
        <v>264</v>
      </c>
      <c r="C10" s="498">
        <f>'Indicadores fecundidad'!C20/1000</f>
        <v>0.14644427046281744</v>
      </c>
      <c r="D10" s="487">
        <f>'Indicadores fecundidad'!D20/1000</f>
        <v>0.14029065458192885</v>
      </c>
      <c r="F10" s="441" t="s">
        <v>264</v>
      </c>
      <c r="G10" s="442">
        <f t="shared" si="0"/>
        <v>0.14336746252237315</v>
      </c>
      <c r="N10" s="441" t="s">
        <v>264</v>
      </c>
      <c r="O10" s="443">
        <f>5*SUM(C$8:C9)</f>
        <v>1.229853600285328</v>
      </c>
      <c r="P10" s="455">
        <f>5*SUM(D$8:D9)</f>
        <v>1.1471649998982472</v>
      </c>
      <c r="Q10" s="443"/>
      <c r="S10" s="441" t="s">
        <v>264</v>
      </c>
      <c r="T10" s="443">
        <f t="shared" si="1"/>
        <v>0.42301864449454851</v>
      </c>
      <c r="U10" s="455">
        <f t="shared" si="1"/>
        <v>0.42536670624848838</v>
      </c>
    </row>
    <row r="11" spans="1:21" x14ac:dyDescent="0.2">
      <c r="B11" s="441" t="s">
        <v>265</v>
      </c>
      <c r="C11" s="498">
        <f>'Indicadores fecundidad'!C21/1000</f>
        <v>0.11104777265204963</v>
      </c>
      <c r="D11" s="487">
        <f>'Indicadores fecundidad'!D21/1000</f>
        <v>9.9605066449648644E-2</v>
      </c>
      <c r="F11" s="441" t="s">
        <v>265</v>
      </c>
      <c r="G11" s="442">
        <f t="shared" si="0"/>
        <v>0.10532641955084913</v>
      </c>
      <c r="N11" s="441" t="s">
        <v>265</v>
      </c>
      <c r="O11" s="443">
        <f>5*SUM(C$8:C10)</f>
        <v>1.9620749525994152</v>
      </c>
      <c r="P11" s="455">
        <f>5*SUM(D$8:D10)</f>
        <v>1.8486182728078915</v>
      </c>
      <c r="Q11" s="443"/>
      <c r="S11" s="441" t="s">
        <v>265</v>
      </c>
      <c r="T11" s="443">
        <f t="shared" si="1"/>
        <v>0.6748724292490994</v>
      </c>
      <c r="U11" s="455">
        <f t="shared" si="1"/>
        <v>0.68546431061339064</v>
      </c>
    </row>
    <row r="12" spans="1:21" x14ac:dyDescent="0.2">
      <c r="B12" s="441" t="s">
        <v>266</v>
      </c>
      <c r="C12" s="498">
        <f>'Indicadores fecundidad'!C22/1000</f>
        <v>6.0430950111381089E-2</v>
      </c>
      <c r="D12" s="487">
        <f>'Indicadores fecundidad'!D22/1000</f>
        <v>5.4399668350591672E-2</v>
      </c>
      <c r="F12" s="441" t="s">
        <v>266</v>
      </c>
      <c r="G12" s="442">
        <f t="shared" si="0"/>
        <v>5.7415309230986381E-2</v>
      </c>
      <c r="N12" s="441" t="s">
        <v>266</v>
      </c>
      <c r="O12" s="443">
        <f>5*SUM(C$8:C11)</f>
        <v>2.5173138158596631</v>
      </c>
      <c r="P12" s="455">
        <f>5*SUM(D$8:D11)</f>
        <v>2.3466436050561343</v>
      </c>
      <c r="Q12" s="443"/>
      <c r="S12" s="441" t="s">
        <v>266</v>
      </c>
      <c r="T12" s="443">
        <f t="shared" si="1"/>
        <v>0.86585157607808161</v>
      </c>
      <c r="U12" s="455">
        <f t="shared" si="1"/>
        <v>0.87013120266948929</v>
      </c>
    </row>
    <row r="13" spans="1:21" x14ac:dyDescent="0.2">
      <c r="B13" s="441" t="s">
        <v>267</v>
      </c>
      <c r="C13" s="498">
        <f>'Indicadores fecundidad'!C23/1000</f>
        <v>1.6066159806115667E-2</v>
      </c>
      <c r="D13" s="487">
        <f>'Indicadores fecundidad'!D23/1000</f>
        <v>1.4480505065117107E-2</v>
      </c>
      <c r="F13" s="441" t="s">
        <v>267</v>
      </c>
      <c r="G13" s="442">
        <f t="shared" si="0"/>
        <v>1.5273332435616387E-2</v>
      </c>
      <c r="N13" s="441" t="s">
        <v>267</v>
      </c>
      <c r="O13" s="443">
        <f>5*SUM(C$8:C12)</f>
        <v>2.8194685664165684</v>
      </c>
      <c r="P13" s="455">
        <f>5*SUM(D$8:D12)</f>
        <v>2.6186419468090927</v>
      </c>
      <c r="Q13" s="443"/>
      <c r="S13" s="441" t="s">
        <v>267</v>
      </c>
      <c r="T13" s="443">
        <f t="shared" si="1"/>
        <v>0.9697802818838106</v>
      </c>
      <c r="U13" s="455">
        <f t="shared" si="1"/>
        <v>0.97098769562976006</v>
      </c>
    </row>
    <row r="14" spans="1:21" ht="12.75" thickBot="1" x14ac:dyDescent="0.25">
      <c r="B14" s="447" t="s">
        <v>268</v>
      </c>
      <c r="C14" s="488">
        <f>'Indicadores fecundidad'!C24/1000</f>
        <v>1.5055617283861056E-3</v>
      </c>
      <c r="D14" s="618">
        <f>'Indicadores fecundidad'!D24/1000</f>
        <v>1.1680634058208329E-3</v>
      </c>
      <c r="F14" s="447" t="s">
        <v>268</v>
      </c>
      <c r="G14" s="449">
        <f t="shared" si="0"/>
        <v>1.3368125671034694E-3</v>
      </c>
      <c r="N14" s="447" t="s">
        <v>268</v>
      </c>
      <c r="O14" s="460">
        <f>5*SUM(C$8:C13)</f>
        <v>2.899799365447147</v>
      </c>
      <c r="P14" s="461">
        <f>5*SUM(D$8:D13)</f>
        <v>2.6910444721346782</v>
      </c>
      <c r="Q14" s="443"/>
      <c r="S14" s="447" t="s">
        <v>268</v>
      </c>
      <c r="T14" s="460">
        <f t="shared" si="1"/>
        <v>0.99741074595627877</v>
      </c>
      <c r="U14" s="461">
        <f t="shared" si="1"/>
        <v>0.99783442101324793</v>
      </c>
    </row>
    <row r="15" spans="1:21" ht="12.75" thickBot="1" x14ac:dyDescent="0.25">
      <c r="O15" s="460">
        <f>5*SUM(C$8:C14)</f>
        <v>2.9073271740890778</v>
      </c>
      <c r="P15" s="460">
        <f>5*SUM(D$8:D14)</f>
        <v>2.6968847891637826</v>
      </c>
    </row>
    <row r="17" spans="1:21" x14ac:dyDescent="0.2">
      <c r="A17" s="484" t="s">
        <v>306</v>
      </c>
      <c r="B17" s="485"/>
      <c r="C17" s="485"/>
      <c r="D17" s="485"/>
      <c r="F17" s="484" t="s">
        <v>307</v>
      </c>
      <c r="G17" s="485"/>
      <c r="H17" s="485"/>
      <c r="I17" s="485"/>
      <c r="J17" s="485"/>
      <c r="K17" s="485"/>
      <c r="L17" s="485"/>
      <c r="M17" s="485"/>
      <c r="N17" s="485"/>
      <c r="O17" s="485"/>
      <c r="Q17" s="484" t="s">
        <v>308</v>
      </c>
      <c r="R17" s="485"/>
      <c r="S17" s="485"/>
      <c r="T17" s="485"/>
      <c r="U17" s="485"/>
    </row>
    <row r="18" spans="1:21" x14ac:dyDescent="0.2">
      <c r="A18" s="489"/>
      <c r="F18" s="489"/>
      <c r="J18" s="431"/>
      <c r="Q18" s="489"/>
    </row>
    <row r="19" spans="1:21" ht="12.75" thickBot="1" x14ac:dyDescent="0.25">
      <c r="I19" s="431" t="s">
        <v>309</v>
      </c>
      <c r="J19" s="486">
        <f>AVERAGE(J6:K6)</f>
        <v>2.80210598162643</v>
      </c>
      <c r="Q19" s="429" t="s">
        <v>310</v>
      </c>
    </row>
    <row r="20" spans="1:21" ht="15" customHeight="1" thickBot="1" x14ac:dyDescent="0.25">
      <c r="B20" s="751" t="s">
        <v>311</v>
      </c>
      <c r="C20" s="752"/>
      <c r="D20" s="753"/>
      <c r="F20" s="751" t="s">
        <v>312</v>
      </c>
      <c r="G20" s="753"/>
      <c r="I20" s="751" t="s">
        <v>313</v>
      </c>
      <c r="J20" s="753"/>
      <c r="M20" s="751" t="s">
        <v>314</v>
      </c>
      <c r="N20" s="753"/>
      <c r="O20" s="490"/>
      <c r="Q20" s="751"/>
      <c r="R20" s="752"/>
      <c r="S20" s="753"/>
      <c r="T20" s="437"/>
    </row>
    <row r="21" spans="1:21" x14ac:dyDescent="0.2">
      <c r="B21" s="438" t="s">
        <v>261</v>
      </c>
      <c r="C21" s="439">
        <v>2010</v>
      </c>
      <c r="D21" s="440">
        <v>2015</v>
      </c>
      <c r="F21" s="438" t="s">
        <v>261</v>
      </c>
      <c r="G21" s="440"/>
      <c r="I21" s="438" t="s">
        <v>261</v>
      </c>
      <c r="J21" s="440"/>
      <c r="M21" s="438" t="s">
        <v>261</v>
      </c>
      <c r="N21" s="440"/>
      <c r="O21" s="430"/>
      <c r="Q21" s="480"/>
      <c r="R21" s="439">
        <v>2010</v>
      </c>
      <c r="S21" s="440">
        <v>2015</v>
      </c>
      <c r="T21" s="430"/>
    </row>
    <row r="22" spans="1:21" ht="15" x14ac:dyDescent="0.25">
      <c r="B22" s="441" t="s">
        <v>262</v>
      </c>
      <c r="C22" s="443"/>
      <c r="D22" s="442"/>
      <c r="F22" s="441" t="s">
        <v>262</v>
      </c>
      <c r="G22" s="442"/>
      <c r="I22" s="441" t="s">
        <v>262</v>
      </c>
      <c r="J22" s="455"/>
      <c r="M22" s="441" t="s">
        <v>262</v>
      </c>
      <c r="N22" s="442"/>
      <c r="O22" s="433"/>
      <c r="Q22" s="491" t="s">
        <v>315</v>
      </c>
      <c r="R22" s="492">
        <f>AVERAGE(C23:C25)</f>
        <v>-0.15214065328442594</v>
      </c>
      <c r="S22" s="493">
        <f>AVERAGE(D23:D25)</f>
        <v>-0.17146597148878584</v>
      </c>
      <c r="T22" s="492"/>
    </row>
    <row r="23" spans="1:21" ht="15" x14ac:dyDescent="0.25">
      <c r="B23" s="441" t="s">
        <v>263</v>
      </c>
      <c r="C23" s="443">
        <f t="shared" ref="C23:D28" si="2">LN(-LN(T9))</f>
        <v>0.62736332204339273</v>
      </c>
      <c r="D23" s="455">
        <f t="shared" si="2"/>
        <v>0.61624959658917344</v>
      </c>
      <c r="F23" s="441" t="s">
        <v>263</v>
      </c>
      <c r="G23" s="442">
        <f>5*SUM(G$8:G8)</f>
        <v>0.43505546580052706</v>
      </c>
      <c r="I23" s="441" t="s">
        <v>263</v>
      </c>
      <c r="J23" s="455">
        <f t="shared" ref="J23:J28" si="3">G23/$J$19</f>
        <v>0.15526017525861291</v>
      </c>
      <c r="M23" s="441" t="s">
        <v>263</v>
      </c>
      <c r="N23" s="442">
        <f t="shared" ref="N23:N28" si="4">LN(-LN(J23))</f>
        <v>0.62200182585545216</v>
      </c>
      <c r="O23" s="433"/>
      <c r="Q23" s="491" t="s">
        <v>316</v>
      </c>
      <c r="R23" s="492">
        <f>AVERAGE(C26:C28)</f>
        <v>-3.7922327860579776</v>
      </c>
      <c r="S23" s="493">
        <f>AVERAGE(D26:D28)</f>
        <v>-3.8772718452089485</v>
      </c>
      <c r="T23" s="492"/>
    </row>
    <row r="24" spans="1:21" ht="15" x14ac:dyDescent="0.25">
      <c r="B24" s="441" t="s">
        <v>264</v>
      </c>
      <c r="C24" s="443">
        <f t="shared" si="2"/>
        <v>-0.15042875336077391</v>
      </c>
      <c r="D24" s="455">
        <f t="shared" si="2"/>
        <v>-0.15688349272813989</v>
      </c>
      <c r="F24" s="441" t="s">
        <v>264</v>
      </c>
      <c r="G24" s="442">
        <f>5*SUM(G$8:G9)</f>
        <v>1.1885093000917877</v>
      </c>
      <c r="I24" s="441" t="s">
        <v>264</v>
      </c>
      <c r="J24" s="455">
        <f t="shared" si="3"/>
        <v>0.42414858962684193</v>
      </c>
      <c r="M24" s="441" t="s">
        <v>264</v>
      </c>
      <c r="N24" s="442">
        <f t="shared" si="4"/>
        <v>-0.15353419233382035</v>
      </c>
      <c r="O24" s="433"/>
      <c r="Q24" s="491" t="s">
        <v>317</v>
      </c>
      <c r="R24" s="492">
        <f>AVERAGE($N$23:$N$25)</f>
        <v>-0.16140292550415961</v>
      </c>
      <c r="S24" s="493">
        <f>AVERAGE($N$23:$N$25)</f>
        <v>-0.16140292550415961</v>
      </c>
      <c r="T24" s="492"/>
    </row>
    <row r="25" spans="1:21" ht="15.75" thickBot="1" x14ac:dyDescent="0.3">
      <c r="B25" s="441" t="s">
        <v>265</v>
      </c>
      <c r="C25" s="443">
        <f t="shared" si="2"/>
        <v>-0.93335652853589668</v>
      </c>
      <c r="D25" s="455">
        <f t="shared" si="2"/>
        <v>-0.97376401832739112</v>
      </c>
      <c r="F25" s="441" t="s">
        <v>265</v>
      </c>
      <c r="G25" s="442">
        <f>5*SUM(G$8:G10)</f>
        <v>1.9053466127036534</v>
      </c>
      <c r="I25" s="441" t="s">
        <v>265</v>
      </c>
      <c r="J25" s="455">
        <f t="shared" si="3"/>
        <v>0.67996950336536899</v>
      </c>
      <c r="M25" s="441" t="s">
        <v>265</v>
      </c>
      <c r="N25" s="442">
        <f t="shared" si="4"/>
        <v>-0.95267641003411063</v>
      </c>
      <c r="O25" s="433"/>
      <c r="Q25" s="481" t="s">
        <v>318</v>
      </c>
      <c r="R25" s="494">
        <f>AVERAGE($N$26:$N$28)</f>
        <v>-3.8317195505259511</v>
      </c>
      <c r="S25" s="495">
        <f>AVERAGE($N$26:$N$28)</f>
        <v>-3.8317195505259511</v>
      </c>
      <c r="T25" s="492"/>
    </row>
    <row r="26" spans="1:21" x14ac:dyDescent="0.2">
      <c r="B26" s="441" t="s">
        <v>266</v>
      </c>
      <c r="C26" s="443">
        <f t="shared" si="2"/>
        <v>-1.9376519150986489</v>
      </c>
      <c r="D26" s="455">
        <f t="shared" si="2"/>
        <v>-1.9724811550265067</v>
      </c>
      <c r="F26" s="441" t="s">
        <v>266</v>
      </c>
      <c r="G26" s="442">
        <f>5*SUM(G$8:G11)</f>
        <v>2.4319787104578992</v>
      </c>
      <c r="I26" s="441" t="s">
        <v>266</v>
      </c>
      <c r="J26" s="455">
        <f t="shared" si="3"/>
        <v>0.86791103777106338</v>
      </c>
      <c r="M26" s="441" t="s">
        <v>266</v>
      </c>
      <c r="N26" s="442">
        <f t="shared" si="4"/>
        <v>-1.9542826767007557</v>
      </c>
      <c r="O26" s="433"/>
    </row>
    <row r="27" spans="1:21" x14ac:dyDescent="0.2">
      <c r="B27" s="441" t="s">
        <v>267</v>
      </c>
      <c r="C27" s="443">
        <f t="shared" si="2"/>
        <v>-3.4839570102249442</v>
      </c>
      <c r="D27" s="455">
        <f t="shared" si="2"/>
        <v>-3.5253506254823663</v>
      </c>
      <c r="F27" s="441" t="s">
        <v>267</v>
      </c>
      <c r="G27" s="442">
        <f>5*SUM(G$8:G12)</f>
        <v>2.7190552566128314</v>
      </c>
      <c r="I27" s="441" t="s">
        <v>267</v>
      </c>
      <c r="J27" s="455">
        <f t="shared" si="3"/>
        <v>0.97036131910849666</v>
      </c>
      <c r="M27" s="441" t="s">
        <v>267</v>
      </c>
      <c r="N27" s="442">
        <f t="shared" si="4"/>
        <v>-3.503669309407893</v>
      </c>
      <c r="O27" s="433"/>
    </row>
    <row r="28" spans="1:21" ht="12.75" thickBot="1" x14ac:dyDescent="0.25">
      <c r="B28" s="447" t="s">
        <v>268</v>
      </c>
      <c r="C28" s="460">
        <f t="shared" si="2"/>
        <v>-5.9550894328503405</v>
      </c>
      <c r="D28" s="461">
        <f t="shared" si="2"/>
        <v>-6.1339837551179732</v>
      </c>
      <c r="F28" s="447" t="s">
        <v>268</v>
      </c>
      <c r="G28" s="449">
        <f>5*SUM(G$8:G13)</f>
        <v>2.7954219187909128</v>
      </c>
      <c r="I28" s="447" t="s">
        <v>268</v>
      </c>
      <c r="J28" s="461">
        <f t="shared" si="3"/>
        <v>0.99761462882583851</v>
      </c>
      <c r="M28" s="447" t="s">
        <v>268</v>
      </c>
      <c r="N28" s="449">
        <f t="shared" si="4"/>
        <v>-6.0372066654692036</v>
      </c>
      <c r="O28" s="433"/>
    </row>
    <row r="32" spans="1:21" x14ac:dyDescent="0.2">
      <c r="A32" s="484" t="s">
        <v>319</v>
      </c>
      <c r="B32" s="485"/>
      <c r="C32" s="485"/>
      <c r="D32" s="485"/>
      <c r="F32" s="484" t="s">
        <v>320</v>
      </c>
      <c r="G32" s="485"/>
      <c r="H32" s="485"/>
      <c r="J32" s="484" t="s">
        <v>321</v>
      </c>
      <c r="K32" s="485"/>
      <c r="L32" s="485"/>
      <c r="M32" s="485"/>
      <c r="P32" s="484" t="s">
        <v>322</v>
      </c>
      <c r="Q32" s="485"/>
      <c r="R32" s="485"/>
    </row>
    <row r="33" spans="1:19" ht="12.75" thickBot="1" x14ac:dyDescent="0.25"/>
    <row r="34" spans="1:19" ht="15.75" customHeight="1" thickBot="1" x14ac:dyDescent="0.25">
      <c r="B34" s="751" t="s">
        <v>323</v>
      </c>
      <c r="C34" s="752"/>
      <c r="D34" s="753"/>
      <c r="F34" s="751" t="s">
        <v>324</v>
      </c>
      <c r="G34" s="752"/>
      <c r="H34" s="753"/>
      <c r="J34" s="751" t="s">
        <v>325</v>
      </c>
      <c r="K34" s="752"/>
      <c r="L34" s="753"/>
      <c r="M34" s="437"/>
      <c r="P34" s="751" t="s">
        <v>326</v>
      </c>
      <c r="Q34" s="752"/>
      <c r="R34" s="753"/>
      <c r="S34" s="437"/>
    </row>
    <row r="35" spans="1:19" x14ac:dyDescent="0.2">
      <c r="B35" s="480"/>
      <c r="C35" s="439">
        <v>2010</v>
      </c>
      <c r="D35" s="440">
        <v>2015</v>
      </c>
      <c r="F35" s="438" t="s">
        <v>261</v>
      </c>
      <c r="G35" s="439">
        <v>2010</v>
      </c>
      <c r="H35" s="440">
        <v>2015</v>
      </c>
      <c r="J35" s="438" t="s">
        <v>261</v>
      </c>
      <c r="K35" s="439">
        <v>2010</v>
      </c>
      <c r="L35" s="440">
        <v>2015</v>
      </c>
      <c r="M35" s="430"/>
      <c r="P35" s="438" t="s">
        <v>261</v>
      </c>
      <c r="Q35" s="439">
        <v>2010</v>
      </c>
      <c r="R35" s="440">
        <v>2015</v>
      </c>
      <c r="S35" s="430"/>
    </row>
    <row r="36" spans="1:19" x14ac:dyDescent="0.2">
      <c r="B36" s="491" t="s">
        <v>327</v>
      </c>
      <c r="C36" s="492">
        <f>(R23-R22)/(R25-R24)</f>
        <v>0.991765153980943</v>
      </c>
      <c r="D36" s="493">
        <f>(S23-S22)/(S25-S24)</f>
        <v>1.0096692608088438</v>
      </c>
      <c r="F36" s="441" t="s">
        <v>262</v>
      </c>
      <c r="G36" s="443"/>
      <c r="H36" s="455"/>
      <c r="J36" s="441" t="s">
        <v>262</v>
      </c>
      <c r="K36" s="443"/>
      <c r="L36" s="455"/>
      <c r="M36" s="443"/>
      <c r="P36" s="441" t="s">
        <v>262</v>
      </c>
      <c r="Q36" s="443">
        <f>K37</f>
        <v>0.15444821682103879</v>
      </c>
      <c r="R36" s="455">
        <f>L37</f>
        <v>0.15598049511545714</v>
      </c>
      <c r="S36" s="443"/>
    </row>
    <row r="37" spans="1:19" ht="12.75" thickBot="1" x14ac:dyDescent="0.25">
      <c r="B37" s="481" t="s">
        <v>328</v>
      </c>
      <c r="C37" s="494">
        <f>R22-C36*R24</f>
        <v>7.933143981181584E-3</v>
      </c>
      <c r="D37" s="495">
        <f>S22-D36*S24</f>
        <v>-8.5023990026161234E-3</v>
      </c>
      <c r="F37" s="441" t="s">
        <v>263</v>
      </c>
      <c r="G37" s="443">
        <f t="shared" ref="G37:H42" si="5">C$37+C$36*$N23</f>
        <v>0.62481288057714179</v>
      </c>
      <c r="H37" s="455">
        <f t="shared" si="5"/>
        <v>0.61951372473060951</v>
      </c>
      <c r="J37" s="441" t="s">
        <v>263</v>
      </c>
      <c r="K37" s="443">
        <f t="shared" ref="K37:L42" si="6">EXP(-EXP(G37))</f>
        <v>0.15444821682103879</v>
      </c>
      <c r="L37" s="455">
        <f t="shared" si="6"/>
        <v>0.15598049511545714</v>
      </c>
      <c r="M37" s="443"/>
      <c r="P37" s="441" t="s">
        <v>263</v>
      </c>
      <c r="Q37" s="443">
        <f t="shared" ref="Q37:R41" si="7">K38-K37</f>
        <v>0.26635236402634588</v>
      </c>
      <c r="R37" s="455">
        <f t="shared" si="7"/>
        <v>0.27179852008658467</v>
      </c>
      <c r="S37" s="443"/>
    </row>
    <row r="38" spans="1:19" x14ac:dyDescent="0.2">
      <c r="F38" s="441" t="s">
        <v>264</v>
      </c>
      <c r="G38" s="443">
        <f t="shared" si="5"/>
        <v>-0.14433671792010946</v>
      </c>
      <c r="H38" s="455">
        <f t="shared" si="5"/>
        <v>-0.16352115348518736</v>
      </c>
      <c r="J38" s="441" t="s">
        <v>264</v>
      </c>
      <c r="K38" s="443">
        <f t="shared" si="6"/>
        <v>0.4208005808473847</v>
      </c>
      <c r="L38" s="455">
        <f t="shared" si="6"/>
        <v>0.42777901520204181</v>
      </c>
      <c r="M38" s="443"/>
      <c r="P38" s="441" t="s">
        <v>264</v>
      </c>
      <c r="Q38" s="443">
        <f t="shared" si="7"/>
        <v>0.25501071082998683</v>
      </c>
      <c r="R38" s="455">
        <f t="shared" si="7"/>
        <v>0.256811066655594</v>
      </c>
      <c r="S38" s="443"/>
    </row>
    <row r="39" spans="1:19" x14ac:dyDescent="0.2">
      <c r="F39" s="441" t="s">
        <v>265</v>
      </c>
      <c r="G39" s="443">
        <f t="shared" si="5"/>
        <v>-0.93689812251031013</v>
      </c>
      <c r="H39" s="455">
        <f t="shared" si="5"/>
        <v>-0.97039048571177955</v>
      </c>
      <c r="J39" s="441" t="s">
        <v>265</v>
      </c>
      <c r="K39" s="443">
        <f t="shared" si="6"/>
        <v>0.67581129167737153</v>
      </c>
      <c r="L39" s="455">
        <f t="shared" si="6"/>
        <v>0.68459008185763581</v>
      </c>
      <c r="M39" s="443"/>
      <c r="P39" s="441" t="s">
        <v>265</v>
      </c>
      <c r="Q39" s="443">
        <f t="shared" si="7"/>
        <v>0.18911498974197649</v>
      </c>
      <c r="R39" s="455">
        <f t="shared" si="7"/>
        <v>0.18665038156555513</v>
      </c>
      <c r="S39" s="443"/>
    </row>
    <row r="40" spans="1:19" x14ac:dyDescent="0.2">
      <c r="F40" s="441" t="s">
        <v>266</v>
      </c>
      <c r="G40" s="443">
        <f t="shared" si="5"/>
        <v>-1.930256315799233</v>
      </c>
      <c r="H40" s="455">
        <f t="shared" si="5"/>
        <v>-1.9816815445985967</v>
      </c>
      <c r="J40" s="441" t="s">
        <v>266</v>
      </c>
      <c r="K40" s="443">
        <f t="shared" si="6"/>
        <v>0.86492628141934802</v>
      </c>
      <c r="L40" s="455">
        <f t="shared" si="6"/>
        <v>0.87124046342319095</v>
      </c>
      <c r="M40" s="443"/>
      <c r="P40" s="441" t="s">
        <v>266</v>
      </c>
      <c r="Q40" s="443">
        <f t="shared" si="7"/>
        <v>0.10434170755385208</v>
      </c>
      <c r="R40" s="455">
        <f t="shared" si="7"/>
        <v>0.10033305498491785</v>
      </c>
      <c r="S40" s="443"/>
    </row>
    <row r="41" spans="1:19" x14ac:dyDescent="0.2">
      <c r="F41" s="441" t="s">
        <v>267</v>
      </c>
      <c r="G41" s="443">
        <f t="shared" si="5"/>
        <v>-3.4668839881620417</v>
      </c>
      <c r="H41" s="455">
        <f t="shared" si="5"/>
        <v>-3.546049600751116</v>
      </c>
      <c r="J41" s="441" t="s">
        <v>267</v>
      </c>
      <c r="K41" s="443">
        <f t="shared" si="6"/>
        <v>0.9692679889732001</v>
      </c>
      <c r="L41" s="455">
        <f t="shared" si="6"/>
        <v>0.97157351840810879</v>
      </c>
      <c r="M41" s="443"/>
      <c r="P41" s="441" t="s">
        <v>267</v>
      </c>
      <c r="Q41" s="443">
        <f t="shared" si="7"/>
        <v>2.8205264494970295E-2</v>
      </c>
      <c r="R41" s="455">
        <f t="shared" si="7"/>
        <v>2.6195248845570229E-2</v>
      </c>
      <c r="S41" s="443"/>
    </row>
    <row r="42" spans="1:19" ht="12.75" thickBot="1" x14ac:dyDescent="0.25">
      <c r="F42" s="447" t="s">
        <v>268</v>
      </c>
      <c r="G42" s="460">
        <f t="shared" si="5"/>
        <v>-5.9795580542126592</v>
      </c>
      <c r="H42" s="461">
        <f t="shared" si="5"/>
        <v>-6.1040843902771309</v>
      </c>
      <c r="J42" s="447" t="s">
        <v>268</v>
      </c>
      <c r="K42" s="460">
        <f t="shared" si="6"/>
        <v>0.9974732534681704</v>
      </c>
      <c r="L42" s="461">
        <f t="shared" si="6"/>
        <v>0.99776876725367902</v>
      </c>
      <c r="M42" s="443"/>
      <c r="P42" s="447" t="s">
        <v>268</v>
      </c>
      <c r="Q42" s="460">
        <f>1-K42</f>
        <v>2.5267465318296045E-3</v>
      </c>
      <c r="R42" s="461">
        <f>1-L42</f>
        <v>2.2312327463209769E-3</v>
      </c>
      <c r="S42" s="443"/>
    </row>
    <row r="46" spans="1:19" x14ac:dyDescent="0.2">
      <c r="A46" s="484" t="s">
        <v>322</v>
      </c>
      <c r="B46" s="485"/>
      <c r="C46" s="485"/>
      <c r="D46" s="485"/>
    </row>
    <row r="47" spans="1:19" ht="12.75" thickBot="1" x14ac:dyDescent="0.25"/>
    <row r="48" spans="1:19" ht="12.75" thickBot="1" x14ac:dyDescent="0.25">
      <c r="B48" s="751" t="s">
        <v>329</v>
      </c>
      <c r="C48" s="752"/>
      <c r="D48" s="753"/>
    </row>
    <row r="49" spans="1:8" x14ac:dyDescent="0.2">
      <c r="B49" s="438" t="s">
        <v>261</v>
      </c>
      <c r="C49" s="439">
        <v>2010</v>
      </c>
      <c r="D49" s="440">
        <v>2015</v>
      </c>
    </row>
    <row r="50" spans="1:8" x14ac:dyDescent="0.2">
      <c r="B50" s="441" t="s">
        <v>262</v>
      </c>
      <c r="C50" s="443">
        <f t="shared" ref="C50:D56" si="8">Q36*(J$6/5)</f>
        <v>8.9806299550681576E-2</v>
      </c>
      <c r="D50" s="455">
        <f t="shared" si="8"/>
        <v>8.4132284936622406E-2</v>
      </c>
    </row>
    <row r="51" spans="1:8" x14ac:dyDescent="0.2">
      <c r="B51" s="441" t="s">
        <v>263</v>
      </c>
      <c r="C51" s="443">
        <f t="shared" si="8"/>
        <v>0.1548746931633323</v>
      </c>
      <c r="D51" s="455">
        <f t="shared" si="8"/>
        <v>0.14660185890774741</v>
      </c>
    </row>
    <row r="52" spans="1:8" x14ac:dyDescent="0.2">
      <c r="B52" s="441" t="s">
        <v>264</v>
      </c>
      <c r="C52" s="443">
        <f t="shared" si="8"/>
        <v>0.14827991385595851</v>
      </c>
      <c r="D52" s="455">
        <f t="shared" si="8"/>
        <v>0.13851797187047954</v>
      </c>
    </row>
    <row r="53" spans="1:8" x14ac:dyDescent="0.2">
      <c r="B53" s="441" t="s">
        <v>265</v>
      </c>
      <c r="C53" s="443">
        <f t="shared" si="8"/>
        <v>0.10996382974088509</v>
      </c>
      <c r="D53" s="455">
        <f t="shared" si="8"/>
        <v>0.10067491498715235</v>
      </c>
    </row>
    <row r="54" spans="1:8" x14ac:dyDescent="0.2">
      <c r="B54" s="441" t="s">
        <v>266</v>
      </c>
      <c r="C54" s="443">
        <f t="shared" si="8"/>
        <v>6.0671096352433951E-2</v>
      </c>
      <c r="D54" s="455">
        <f t="shared" si="8"/>
        <v>5.4117337967831677E-2</v>
      </c>
    </row>
    <row r="55" spans="1:8" x14ac:dyDescent="0.2">
      <c r="B55" s="441" t="s">
        <v>267</v>
      </c>
      <c r="C55" s="443">
        <f t="shared" si="8"/>
        <v>1.6400386383719396E-2</v>
      </c>
      <c r="D55" s="455">
        <f t="shared" si="8"/>
        <v>1.4129113631995698E-2</v>
      </c>
    </row>
    <row r="56" spans="1:8" ht="12.75" thickBot="1" x14ac:dyDescent="0.25">
      <c r="B56" s="447" t="s">
        <v>268</v>
      </c>
      <c r="C56" s="460">
        <f t="shared" si="8"/>
        <v>1.4692157708047083E-3</v>
      </c>
      <c r="D56" s="461">
        <f t="shared" si="8"/>
        <v>1.2034755309274351E-3</v>
      </c>
    </row>
    <row r="63" spans="1:8" x14ac:dyDescent="0.2">
      <c r="A63" s="484" t="s">
        <v>330</v>
      </c>
      <c r="B63" s="485"/>
      <c r="C63" s="485"/>
      <c r="D63" s="485"/>
      <c r="F63" s="484" t="s">
        <v>331</v>
      </c>
      <c r="G63" s="485"/>
      <c r="H63" s="485"/>
    </row>
    <row r="65" spans="2:8" ht="12.75" thickBot="1" x14ac:dyDescent="0.25">
      <c r="B65" s="429" t="s">
        <v>332</v>
      </c>
      <c r="C65" s="496">
        <f>Nacimientos!D58/Nacimientos!D59</f>
        <v>0.49840504835604915</v>
      </c>
      <c r="D65" s="496">
        <f>Nacimientos!F58/Nacimientos!F59</f>
        <v>0.49288878677454856</v>
      </c>
      <c r="F65" s="429" t="s">
        <v>332</v>
      </c>
      <c r="G65" s="497">
        <f>C65</f>
        <v>0.49840504835604915</v>
      </c>
      <c r="H65" s="497">
        <f>D65</f>
        <v>0.49288878677454856</v>
      </c>
    </row>
    <row r="66" spans="2:8" ht="15.75" customHeight="1" thickBot="1" x14ac:dyDescent="0.25">
      <c r="B66" s="751" t="s">
        <v>333</v>
      </c>
      <c r="C66" s="752"/>
      <c r="D66" s="753"/>
      <c r="F66" s="751" t="s">
        <v>334</v>
      </c>
      <c r="G66" s="752"/>
      <c r="H66" s="753"/>
    </row>
    <row r="67" spans="2:8" x14ac:dyDescent="0.2">
      <c r="B67" s="438" t="s">
        <v>261</v>
      </c>
      <c r="C67" s="439">
        <v>2010</v>
      </c>
      <c r="D67" s="440">
        <v>2015</v>
      </c>
      <c r="F67" s="438" t="s">
        <v>261</v>
      </c>
      <c r="G67" s="439">
        <v>2010</v>
      </c>
      <c r="H67" s="440">
        <v>2015</v>
      </c>
    </row>
    <row r="68" spans="2:8" x14ac:dyDescent="0.2">
      <c r="B68" s="441" t="s">
        <v>262</v>
      </c>
      <c r="C68" s="443">
        <f t="shared" ref="C68:D74" si="9">C8*C$65</f>
        <v>4.4546914871388607E-2</v>
      </c>
      <c r="D68" s="455">
        <f t="shared" si="9"/>
        <v>4.1719707028294431E-2</v>
      </c>
      <c r="F68" s="441" t="s">
        <v>262</v>
      </c>
      <c r="G68" s="443">
        <f t="shared" ref="G68:H74" si="10">C50*G$65</f>
        <v>4.4759913070235288E-2</v>
      </c>
      <c r="H68" s="455">
        <f t="shared" si="10"/>
        <v>4.1467859850982447E-2</v>
      </c>
    </row>
    <row r="69" spans="2:8" x14ac:dyDescent="0.2">
      <c r="B69" s="441" t="s">
        <v>263</v>
      </c>
      <c r="C69" s="443">
        <f t="shared" si="9"/>
        <v>7.8046133752825403E-2</v>
      </c>
      <c r="D69" s="455">
        <f t="shared" si="9"/>
        <v>7.1365245977719996E-2</v>
      </c>
      <c r="F69" s="441" t="s">
        <v>263</v>
      </c>
      <c r="G69" s="443">
        <f t="shared" si="10"/>
        <v>7.7190328935198907E-2</v>
      </c>
      <c r="H69" s="455">
        <f t="shared" si="10"/>
        <v>7.2258412375933168E-2</v>
      </c>
    </row>
    <row r="70" spans="2:8" x14ac:dyDescent="0.2">
      <c r="B70" s="441" t="s">
        <v>264</v>
      </c>
      <c r="C70" s="443">
        <f t="shared" si="9"/>
        <v>7.2988563701486861E-2</v>
      </c>
      <c r="D70" s="455">
        <f t="shared" si="9"/>
        <v>6.9147690532694178E-2</v>
      </c>
      <c r="F70" s="441" t="s">
        <v>264</v>
      </c>
      <c r="G70" s="443">
        <f t="shared" si="10"/>
        <v>7.3903457635609807E-2</v>
      </c>
      <c r="H70" s="455">
        <f t="shared" si="10"/>
        <v>6.8273955101711706E-2</v>
      </c>
    </row>
    <row r="71" spans="2:8" x14ac:dyDescent="0.2">
      <c r="B71" s="441" t="s">
        <v>265</v>
      </c>
      <c r="C71" s="443">
        <f t="shared" si="9"/>
        <v>5.5346770498476347E-2</v>
      </c>
      <c r="D71" s="455">
        <f t="shared" si="9"/>
        <v>4.9094220358965608E-2</v>
      </c>
      <c r="F71" s="441" t="s">
        <v>265</v>
      </c>
      <c r="G71" s="443">
        <f t="shared" si="10"/>
        <v>5.4806527879422189E-2</v>
      </c>
      <c r="H71" s="455">
        <f t="shared" si="10"/>
        <v>4.9621536706648338E-2</v>
      </c>
    </row>
    <row r="72" spans="2:8" x14ac:dyDescent="0.2">
      <c r="B72" s="441" t="s">
        <v>266</v>
      </c>
      <c r="C72" s="443">
        <f t="shared" si="9"/>
        <v>3.0119090612464886E-2</v>
      </c>
      <c r="D72" s="455">
        <f t="shared" si="9"/>
        <v>2.6812986534260938E-2</v>
      </c>
      <c r="F72" s="441" t="s">
        <v>266</v>
      </c>
      <c r="G72" s="443">
        <f t="shared" si="10"/>
        <v>3.0238780711349361E-2</v>
      </c>
      <c r="H72" s="455">
        <f t="shared" si="10"/>
        <v>2.667382905443277E-2</v>
      </c>
    </row>
    <row r="73" spans="2:8" x14ac:dyDescent="0.2">
      <c r="B73" s="441" t="s">
        <v>267</v>
      </c>
      <c r="C73" s="443">
        <f t="shared" si="9"/>
        <v>8.0074551550630927E-3</v>
      </c>
      <c r="D73" s="455">
        <f t="shared" si="9"/>
        <v>7.1372785734282766E-3</v>
      </c>
      <c r="F73" s="441" t="s">
        <v>267</v>
      </c>
      <c r="G73" s="443">
        <f t="shared" si="10"/>
        <v>8.1740353686355557E-3</v>
      </c>
      <c r="H73" s="455">
        <f t="shared" si="10"/>
        <v>6.9640816762740945E-3</v>
      </c>
    </row>
    <row r="74" spans="2:8" ht="12.75" thickBot="1" x14ac:dyDescent="0.25">
      <c r="B74" s="447" t="s">
        <v>268</v>
      </c>
      <c r="C74" s="460">
        <f t="shared" si="9"/>
        <v>7.5037956603929391E-4</v>
      </c>
      <c r="D74" s="461">
        <f t="shared" si="9"/>
        <v>5.7572535497077751E-4</v>
      </c>
      <c r="F74" s="447" t="s">
        <v>268</v>
      </c>
      <c r="G74" s="460">
        <f t="shared" si="10"/>
        <v>7.3226455729339063E-4</v>
      </c>
      <c r="H74" s="461">
        <f t="shared" si="10"/>
        <v>5.9317959435167919E-4</v>
      </c>
    </row>
  </sheetData>
  <mergeCells count="17">
    <mergeCell ref="J34:L34"/>
    <mergeCell ref="P34:R34"/>
    <mergeCell ref="B48:D48"/>
    <mergeCell ref="B66:D66"/>
    <mergeCell ref="F66:H66"/>
    <mergeCell ref="A1:C1"/>
    <mergeCell ref="B6:D6"/>
    <mergeCell ref="F6:G6"/>
    <mergeCell ref="B34:D34"/>
    <mergeCell ref="F34:H34"/>
    <mergeCell ref="N6:P6"/>
    <mergeCell ref="S6:U6"/>
    <mergeCell ref="B20:D20"/>
    <mergeCell ref="F20:G20"/>
    <mergeCell ref="I20:J20"/>
    <mergeCell ref="M20:N20"/>
    <mergeCell ref="Q20:S2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30A1-9076-4995-B54F-91BBF7365511}">
  <sheetPr>
    <tabColor rgb="FF00B0F0"/>
  </sheetPr>
  <dimension ref="A1:J8"/>
  <sheetViews>
    <sheetView zoomScaleNormal="100" workbookViewId="0">
      <selection activeCell="J6" sqref="J6"/>
    </sheetView>
  </sheetViews>
  <sheetFormatPr baseColWidth="10" defaultColWidth="11.42578125" defaultRowHeight="12" x14ac:dyDescent="0.2"/>
  <cols>
    <col min="1" max="16384" width="11.42578125" style="429"/>
  </cols>
  <sheetData>
    <row r="1" spans="1:10" x14ac:dyDescent="0.2">
      <c r="A1" s="754" t="s">
        <v>335</v>
      </c>
      <c r="B1" s="754"/>
    </row>
    <row r="2" spans="1:10" ht="12.75" thickBot="1" x14ac:dyDescent="0.25"/>
    <row r="3" spans="1:10" ht="15.75" thickBot="1" x14ac:dyDescent="0.3">
      <c r="B3" s="499"/>
      <c r="C3" s="755" t="s">
        <v>336</v>
      </c>
      <c r="D3" s="756"/>
      <c r="E3" s="757"/>
      <c r="F3" s="757"/>
      <c r="G3" s="757"/>
      <c r="H3" s="757"/>
      <c r="I3" s="757"/>
      <c r="J3" s="758"/>
    </row>
    <row r="4" spans="1:10" ht="12.75" thickBot="1" x14ac:dyDescent="0.25">
      <c r="B4" s="499"/>
      <c r="C4" s="500"/>
      <c r="D4" s="501">
        <v>2010</v>
      </c>
      <c r="E4" s="501">
        <v>2015</v>
      </c>
      <c r="F4" s="502"/>
      <c r="G4" s="501"/>
      <c r="H4" s="503">
        <v>2025</v>
      </c>
      <c r="I4" s="504">
        <v>2030</v>
      </c>
      <c r="J4" s="505">
        <v>2035</v>
      </c>
    </row>
    <row r="5" spans="1:10" ht="12.75" thickBot="1" x14ac:dyDescent="0.25">
      <c r="B5" s="506" t="s">
        <v>337</v>
      </c>
      <c r="C5" s="507" t="s">
        <v>338</v>
      </c>
      <c r="D5" s="508">
        <v>0</v>
      </c>
      <c r="E5" s="508">
        <v>1</v>
      </c>
      <c r="F5" s="503" t="s">
        <v>328</v>
      </c>
      <c r="G5" s="504" t="s">
        <v>327</v>
      </c>
      <c r="H5" s="509">
        <v>3</v>
      </c>
      <c r="I5" s="510">
        <v>4</v>
      </c>
      <c r="J5" s="511">
        <v>5</v>
      </c>
    </row>
    <row r="6" spans="1:10" ht="12.75" thickBot="1" x14ac:dyDescent="0.25">
      <c r="B6" s="512">
        <v>1</v>
      </c>
      <c r="C6" s="513" t="s">
        <v>328</v>
      </c>
      <c r="D6" s="514">
        <f>Bilogito!J6</f>
        <v>2.9073271740890778</v>
      </c>
      <c r="E6" s="514">
        <f>Bilogito!K6</f>
        <v>2.6968847891637826</v>
      </c>
      <c r="F6" s="515">
        <f>LN(B6/D6)</f>
        <v>-1.0672341622300687</v>
      </c>
      <c r="G6" s="514">
        <f>LN(D6/E6)</f>
        <v>7.5136837129607531E-2</v>
      </c>
      <c r="H6" s="516">
        <f>$B$6/EXP($F$6+$G$6*H5)</f>
        <v>2.3205950754830278</v>
      </c>
      <c r="I6" s="515">
        <f>$B$6/EXP($F$6+$G$6*I5)</f>
        <v>2.1526223868627476</v>
      </c>
      <c r="J6" s="517">
        <f>$B$6/EXP($F$6+$G$6*J5)</f>
        <v>1.9968081417470727</v>
      </c>
    </row>
    <row r="7" spans="1:10" x14ac:dyDescent="0.2">
      <c r="B7" s="499"/>
      <c r="C7" s="499"/>
      <c r="D7" s="499"/>
      <c r="E7" s="499"/>
      <c r="F7" s="499"/>
      <c r="G7" s="499"/>
      <c r="H7" s="499"/>
      <c r="I7" s="518"/>
      <c r="J7" s="518"/>
    </row>
    <row r="8" spans="1:10" x14ac:dyDescent="0.2">
      <c r="B8" s="499"/>
      <c r="C8" s="499"/>
      <c r="D8" s="499"/>
      <c r="E8" s="499"/>
      <c r="F8" s="518"/>
      <c r="G8" s="518"/>
      <c r="H8" s="518"/>
      <c r="I8" s="518"/>
      <c r="J8" s="518"/>
    </row>
  </sheetData>
  <mergeCells count="2">
    <mergeCell ref="A1:B1"/>
    <mergeCell ref="C3:J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0656B-7C77-4797-8832-65BB40E61E79}">
  <sheetPr>
    <tabColor rgb="FF7030A0"/>
  </sheetPr>
  <dimension ref="A1:O49"/>
  <sheetViews>
    <sheetView zoomScaleNormal="100" workbookViewId="0">
      <selection activeCell="J46" sqref="J46"/>
    </sheetView>
  </sheetViews>
  <sheetFormatPr baseColWidth="10" defaultColWidth="11.42578125" defaultRowHeight="12" x14ac:dyDescent="0.2"/>
  <cols>
    <col min="1" max="16384" width="11.42578125" style="429"/>
  </cols>
  <sheetData>
    <row r="1" spans="1:15" x14ac:dyDescent="0.2">
      <c r="A1" s="754" t="s">
        <v>339</v>
      </c>
      <c r="B1" s="754"/>
    </row>
    <row r="2" spans="1:15" ht="12.75" thickBot="1" x14ac:dyDescent="0.25">
      <c r="I2" s="470"/>
      <c r="J2" s="519"/>
      <c r="K2" s="519"/>
      <c r="L2" s="470"/>
      <c r="M2" s="470"/>
    </row>
    <row r="3" spans="1:15" ht="12.75" thickBot="1" x14ac:dyDescent="0.25">
      <c r="B3" s="747" t="s">
        <v>314</v>
      </c>
      <c r="C3" s="748"/>
      <c r="D3" s="749"/>
      <c r="F3" s="747" t="s">
        <v>340</v>
      </c>
      <c r="G3" s="748"/>
      <c r="H3" s="748"/>
      <c r="I3" s="749"/>
      <c r="J3" s="520"/>
      <c r="K3" s="751" t="s">
        <v>323</v>
      </c>
      <c r="L3" s="752"/>
      <c r="M3" s="753"/>
    </row>
    <row r="4" spans="1:15" x14ac:dyDescent="0.2">
      <c r="B4" s="480" t="s">
        <v>261</v>
      </c>
      <c r="C4" s="439" t="s">
        <v>132</v>
      </c>
      <c r="D4" s="440"/>
      <c r="F4" s="521"/>
      <c r="G4" s="522">
        <v>2025</v>
      </c>
      <c r="H4" s="522">
        <v>2030</v>
      </c>
      <c r="I4" s="523">
        <v>2035</v>
      </c>
      <c r="J4" s="524"/>
      <c r="K4" s="480"/>
      <c r="L4" s="439">
        <v>2010</v>
      </c>
      <c r="M4" s="440">
        <v>2015</v>
      </c>
      <c r="O4" s="525">
        <v>2020</v>
      </c>
    </row>
    <row r="5" spans="1:15" x14ac:dyDescent="0.2">
      <c r="B5" s="491" t="s">
        <v>262</v>
      </c>
      <c r="C5" s="526">
        <v>15</v>
      </c>
      <c r="D5" s="493"/>
      <c r="F5" s="521" t="s">
        <v>327</v>
      </c>
      <c r="G5" s="492">
        <f>M5</f>
        <v>1.0096692608088438</v>
      </c>
      <c r="H5" s="492">
        <f>G5</f>
        <v>1.0096692608088438</v>
      </c>
      <c r="I5" s="493">
        <f>H5</f>
        <v>1.0096692608088438</v>
      </c>
      <c r="K5" s="491" t="s">
        <v>327</v>
      </c>
      <c r="L5" s="492">
        <f>Bilogito!C36</f>
        <v>0.991765153980943</v>
      </c>
      <c r="M5" s="493">
        <f>Bilogito!D36</f>
        <v>1.0096692608088438</v>
      </c>
      <c r="O5" s="527">
        <f>'Indicadores fecundidad'!E18/1000</f>
        <v>7.2723282236363401E-2</v>
      </c>
    </row>
    <row r="6" spans="1:15" ht="12.75" thickBot="1" x14ac:dyDescent="0.25">
      <c r="B6" s="491" t="s">
        <v>263</v>
      </c>
      <c r="C6" s="526">
        <v>20</v>
      </c>
      <c r="D6" s="493">
        <f>Bilogito!N23</f>
        <v>0.62200182585545216</v>
      </c>
      <c r="F6" s="521" t="s">
        <v>328</v>
      </c>
      <c r="G6" s="492">
        <f>M6</f>
        <v>-8.5023990026161234E-3</v>
      </c>
      <c r="H6" s="492">
        <f>G6</f>
        <v>-8.5023990026161234E-3</v>
      </c>
      <c r="I6" s="493">
        <f>H6</f>
        <v>-8.5023990026161234E-3</v>
      </c>
      <c r="K6" s="481" t="s">
        <v>328</v>
      </c>
      <c r="L6" s="494">
        <f>Bilogito!C37</f>
        <v>7.933143981181584E-3</v>
      </c>
      <c r="M6" s="495">
        <f>Bilogito!D37</f>
        <v>-8.5023990026161234E-3</v>
      </c>
      <c r="O6" s="527">
        <f>'Indicadores fecundidad'!E19/1000</f>
        <v>0.12363537474483491</v>
      </c>
    </row>
    <row r="7" spans="1:15" ht="12.75" thickBot="1" x14ac:dyDescent="0.25">
      <c r="B7" s="491" t="s">
        <v>264</v>
      </c>
      <c r="C7" s="526">
        <v>25</v>
      </c>
      <c r="D7" s="493">
        <f>Bilogito!N24</f>
        <v>-0.15353419233382035</v>
      </c>
      <c r="F7" s="528" t="s">
        <v>275</v>
      </c>
      <c r="G7" s="460">
        <f>'Proyección TGF'!H6</f>
        <v>2.3205950754830278</v>
      </c>
      <c r="H7" s="460">
        <f>'Proyección TGF'!I6</f>
        <v>2.1526223868627476</v>
      </c>
      <c r="I7" s="461">
        <f>'Proyección TGF'!J6</f>
        <v>1.9968081417470727</v>
      </c>
      <c r="O7" s="527">
        <f>'Indicadores fecundidad'!E20/1000</f>
        <v>0.12475633910603566</v>
      </c>
    </row>
    <row r="8" spans="1:15" x14ac:dyDescent="0.2">
      <c r="B8" s="491" t="s">
        <v>265</v>
      </c>
      <c r="C8" s="526">
        <v>30</v>
      </c>
      <c r="D8" s="493">
        <f>Bilogito!N25</f>
        <v>-0.95267641003411063</v>
      </c>
      <c r="O8" s="527">
        <f>'Indicadores fecundidad'!E21/1000</f>
        <v>9.5051996402890748E-2</v>
      </c>
    </row>
    <row r="9" spans="1:15" x14ac:dyDescent="0.2">
      <c r="B9" s="491" t="s">
        <v>266</v>
      </c>
      <c r="C9" s="526">
        <v>35</v>
      </c>
      <c r="D9" s="493">
        <f>Bilogito!N26</f>
        <v>-1.9542826767007557</v>
      </c>
      <c r="O9" s="527">
        <f>'Indicadores fecundidad'!E22/1000</f>
        <v>4.9694196180620986E-2</v>
      </c>
    </row>
    <row r="10" spans="1:15" x14ac:dyDescent="0.2">
      <c r="B10" s="491" t="s">
        <v>267</v>
      </c>
      <c r="C10" s="526">
        <v>40</v>
      </c>
      <c r="D10" s="493">
        <f>Bilogito!N27</f>
        <v>-3.503669309407893</v>
      </c>
      <c r="O10" s="527">
        <f>'Indicadores fecundidad'!E23/1000</f>
        <v>1.3340189996636376E-2</v>
      </c>
    </row>
    <row r="11" spans="1:15" ht="12.75" thickBot="1" x14ac:dyDescent="0.25">
      <c r="B11" s="481" t="s">
        <v>268</v>
      </c>
      <c r="C11" s="482">
        <v>45</v>
      </c>
      <c r="D11" s="495">
        <f>Bilogito!N28</f>
        <v>-6.0372066654692036</v>
      </c>
      <c r="O11" s="529">
        <f>'Indicadores fecundidad'!E24/1000</f>
        <v>8.1896950121251183E-4</v>
      </c>
    </row>
    <row r="12" spans="1:15" x14ac:dyDescent="0.2">
      <c r="D12" s="492"/>
      <c r="I12" s="470"/>
      <c r="J12" s="470"/>
      <c r="K12" s="470"/>
      <c r="L12" s="470"/>
      <c r="M12" s="470"/>
      <c r="N12" s="470"/>
      <c r="O12" s="470"/>
    </row>
    <row r="13" spans="1:15" ht="12.75" thickBot="1" x14ac:dyDescent="0.25">
      <c r="A13" s="431"/>
      <c r="B13" s="484" t="s">
        <v>320</v>
      </c>
      <c r="C13" s="431"/>
      <c r="D13" s="431"/>
      <c r="E13" s="431"/>
      <c r="F13" s="431"/>
      <c r="G13" s="431"/>
      <c r="H13" s="484" t="s">
        <v>321</v>
      </c>
      <c r="I13" s="470"/>
      <c r="J13" s="470"/>
      <c r="K13" s="470"/>
      <c r="L13" s="470"/>
      <c r="M13" s="470"/>
      <c r="N13" s="470"/>
      <c r="O13" s="470"/>
    </row>
    <row r="14" spans="1:15" ht="12.75" thickBot="1" x14ac:dyDescent="0.25">
      <c r="B14" s="747" t="s">
        <v>324</v>
      </c>
      <c r="C14" s="748"/>
      <c r="D14" s="748"/>
      <c r="E14" s="748"/>
      <c r="F14" s="749"/>
      <c r="H14" s="747" t="s">
        <v>341</v>
      </c>
      <c r="I14" s="748"/>
      <c r="J14" s="748"/>
      <c r="K14" s="748"/>
      <c r="L14" s="749"/>
    </row>
    <row r="15" spans="1:15" x14ac:dyDescent="0.2">
      <c r="B15" s="480" t="s">
        <v>261</v>
      </c>
      <c r="C15" s="439" t="s">
        <v>132</v>
      </c>
      <c r="D15" s="522">
        <v>2025</v>
      </c>
      <c r="E15" s="522">
        <v>2030</v>
      </c>
      <c r="F15" s="523">
        <v>2035</v>
      </c>
      <c r="H15" s="480" t="s">
        <v>261</v>
      </c>
      <c r="I15" s="439" t="s">
        <v>132</v>
      </c>
      <c r="J15" s="522">
        <v>2025</v>
      </c>
      <c r="K15" s="522">
        <v>2030</v>
      </c>
      <c r="L15" s="523">
        <v>2035</v>
      </c>
    </row>
    <row r="16" spans="1:15" x14ac:dyDescent="0.2">
      <c r="B16" s="491" t="s">
        <v>262</v>
      </c>
      <c r="C16" s="526">
        <v>15</v>
      </c>
      <c r="D16" s="492"/>
      <c r="E16" s="492"/>
      <c r="F16" s="493"/>
      <c r="H16" s="491" t="s">
        <v>262</v>
      </c>
      <c r="I16" s="526">
        <v>15</v>
      </c>
      <c r="J16" s="492"/>
      <c r="K16" s="492"/>
      <c r="L16" s="493"/>
    </row>
    <row r="17" spans="2:12" x14ac:dyDescent="0.2">
      <c r="B17" s="491" t="s">
        <v>263</v>
      </c>
      <c r="C17" s="526">
        <v>20</v>
      </c>
      <c r="D17" s="492">
        <f t="shared" ref="D17:F22" si="0">G$6+G$5*$D6</f>
        <v>0.61951372473060951</v>
      </c>
      <c r="E17" s="492">
        <f t="shared" si="0"/>
        <v>0.61951372473060951</v>
      </c>
      <c r="F17" s="493">
        <f t="shared" si="0"/>
        <v>0.61951372473060951</v>
      </c>
      <c r="H17" s="491" t="s">
        <v>263</v>
      </c>
      <c r="I17" s="526">
        <v>20</v>
      </c>
      <c r="J17" s="492">
        <f t="shared" ref="J17:L22" si="1">EXP(-EXP(D17))</f>
        <v>0.15598049511545714</v>
      </c>
      <c r="K17" s="492">
        <f t="shared" si="1"/>
        <v>0.15598049511545714</v>
      </c>
      <c r="L17" s="493">
        <f t="shared" si="1"/>
        <v>0.15598049511545714</v>
      </c>
    </row>
    <row r="18" spans="2:12" x14ac:dyDescent="0.2">
      <c r="B18" s="491" t="s">
        <v>264</v>
      </c>
      <c r="C18" s="526">
        <v>25</v>
      </c>
      <c r="D18" s="492">
        <f t="shared" si="0"/>
        <v>-0.16352115348518736</v>
      </c>
      <c r="E18" s="492">
        <f t="shared" si="0"/>
        <v>-0.16352115348518736</v>
      </c>
      <c r="F18" s="493">
        <f t="shared" si="0"/>
        <v>-0.16352115348518736</v>
      </c>
      <c r="H18" s="491" t="s">
        <v>264</v>
      </c>
      <c r="I18" s="526">
        <v>25</v>
      </c>
      <c r="J18" s="492">
        <f t="shared" si="1"/>
        <v>0.42777901520204181</v>
      </c>
      <c r="K18" s="492">
        <f t="shared" si="1"/>
        <v>0.42777901520204181</v>
      </c>
      <c r="L18" s="493">
        <f t="shared" si="1"/>
        <v>0.42777901520204181</v>
      </c>
    </row>
    <row r="19" spans="2:12" x14ac:dyDescent="0.2">
      <c r="B19" s="491" t="s">
        <v>265</v>
      </c>
      <c r="C19" s="526">
        <v>30</v>
      </c>
      <c r="D19" s="492">
        <f t="shared" si="0"/>
        <v>-0.97039048571177955</v>
      </c>
      <c r="E19" s="492">
        <f t="shared" si="0"/>
        <v>-0.97039048571177955</v>
      </c>
      <c r="F19" s="493">
        <f t="shared" si="0"/>
        <v>-0.97039048571177955</v>
      </c>
      <c r="H19" s="491" t="s">
        <v>265</v>
      </c>
      <c r="I19" s="526">
        <v>30</v>
      </c>
      <c r="J19" s="492">
        <f t="shared" si="1"/>
        <v>0.68459008185763581</v>
      </c>
      <c r="K19" s="492">
        <f t="shared" si="1"/>
        <v>0.68459008185763581</v>
      </c>
      <c r="L19" s="493">
        <f t="shared" si="1"/>
        <v>0.68459008185763581</v>
      </c>
    </row>
    <row r="20" spans="2:12" x14ac:dyDescent="0.2">
      <c r="B20" s="491" t="s">
        <v>266</v>
      </c>
      <c r="C20" s="526">
        <v>35</v>
      </c>
      <c r="D20" s="492">
        <f t="shared" si="0"/>
        <v>-1.9816815445985967</v>
      </c>
      <c r="E20" s="492">
        <f t="shared" si="0"/>
        <v>-1.9816815445985967</v>
      </c>
      <c r="F20" s="493">
        <f t="shared" si="0"/>
        <v>-1.9816815445985967</v>
      </c>
      <c r="H20" s="491" t="s">
        <v>266</v>
      </c>
      <c r="I20" s="526">
        <v>35</v>
      </c>
      <c r="J20" s="492">
        <f t="shared" si="1"/>
        <v>0.87124046342319095</v>
      </c>
      <c r="K20" s="492">
        <f t="shared" si="1"/>
        <v>0.87124046342319095</v>
      </c>
      <c r="L20" s="493">
        <f t="shared" si="1"/>
        <v>0.87124046342319095</v>
      </c>
    </row>
    <row r="21" spans="2:12" x14ac:dyDescent="0.2">
      <c r="B21" s="491" t="s">
        <v>267</v>
      </c>
      <c r="C21" s="526">
        <v>40</v>
      </c>
      <c r="D21" s="492">
        <f t="shared" si="0"/>
        <v>-3.546049600751116</v>
      </c>
      <c r="E21" s="492">
        <f t="shared" si="0"/>
        <v>-3.546049600751116</v>
      </c>
      <c r="F21" s="493">
        <f t="shared" si="0"/>
        <v>-3.546049600751116</v>
      </c>
      <c r="H21" s="491" t="s">
        <v>267</v>
      </c>
      <c r="I21" s="526">
        <v>40</v>
      </c>
      <c r="J21" s="492">
        <f t="shared" si="1"/>
        <v>0.97157351840810879</v>
      </c>
      <c r="K21" s="492">
        <f t="shared" si="1"/>
        <v>0.97157351840810879</v>
      </c>
      <c r="L21" s="493">
        <f t="shared" si="1"/>
        <v>0.97157351840810879</v>
      </c>
    </row>
    <row r="22" spans="2:12" ht="12.75" thickBot="1" x14ac:dyDescent="0.25">
      <c r="B22" s="481" t="s">
        <v>268</v>
      </c>
      <c r="C22" s="482">
        <v>45</v>
      </c>
      <c r="D22" s="494">
        <f t="shared" si="0"/>
        <v>-6.1040843902771309</v>
      </c>
      <c r="E22" s="494">
        <f t="shared" si="0"/>
        <v>-6.1040843902771309</v>
      </c>
      <c r="F22" s="495">
        <f t="shared" si="0"/>
        <v>-6.1040843902771309</v>
      </c>
      <c r="H22" s="481" t="s">
        <v>268</v>
      </c>
      <c r="I22" s="482">
        <v>45</v>
      </c>
      <c r="J22" s="494">
        <f t="shared" si="1"/>
        <v>0.99776876725367902</v>
      </c>
      <c r="K22" s="494">
        <f t="shared" si="1"/>
        <v>0.99776876725367902</v>
      </c>
      <c r="L22" s="495">
        <f t="shared" si="1"/>
        <v>0.99776876725367902</v>
      </c>
    </row>
    <row r="23" spans="2:12" x14ac:dyDescent="0.2">
      <c r="B23" s="470"/>
      <c r="C23" s="470"/>
      <c r="D23" s="470"/>
      <c r="E23" s="470"/>
      <c r="F23" s="470"/>
      <c r="G23" s="470"/>
      <c r="J23" s="492">
        <v>1</v>
      </c>
      <c r="K23" s="443">
        <v>1</v>
      </c>
      <c r="L23" s="443">
        <v>1</v>
      </c>
    </row>
    <row r="24" spans="2:12" x14ac:dyDescent="0.2">
      <c r="B24" s="470"/>
      <c r="C24" s="470"/>
      <c r="D24" s="470"/>
      <c r="E24" s="470"/>
      <c r="F24" s="470"/>
      <c r="G24" s="470"/>
    </row>
    <row r="25" spans="2:12" ht="12.75" thickBot="1" x14ac:dyDescent="0.25">
      <c r="B25" s="484" t="s">
        <v>322</v>
      </c>
      <c r="H25" s="484" t="s">
        <v>322</v>
      </c>
    </row>
    <row r="26" spans="2:12" ht="12.75" thickBot="1" x14ac:dyDescent="0.25">
      <c r="B26" s="747" t="s">
        <v>342</v>
      </c>
      <c r="C26" s="748"/>
      <c r="D26" s="748"/>
      <c r="E26" s="748"/>
      <c r="F26" s="749"/>
      <c r="H26" s="747" t="s">
        <v>343</v>
      </c>
      <c r="I26" s="748"/>
      <c r="J26" s="748"/>
      <c r="K26" s="748"/>
      <c r="L26" s="749"/>
    </row>
    <row r="27" spans="2:12" x14ac:dyDescent="0.2">
      <c r="B27" s="480" t="s">
        <v>261</v>
      </c>
      <c r="C27" s="439" t="s">
        <v>132</v>
      </c>
      <c r="D27" s="522">
        <v>2025</v>
      </c>
      <c r="E27" s="522">
        <v>2030</v>
      </c>
      <c r="F27" s="523">
        <v>2035</v>
      </c>
      <c r="G27" s="443"/>
      <c r="H27" s="480" t="s">
        <v>261</v>
      </c>
      <c r="I27" s="439" t="s">
        <v>132</v>
      </c>
      <c r="J27" s="522">
        <v>2025</v>
      </c>
      <c r="K27" s="522">
        <v>2030</v>
      </c>
      <c r="L27" s="523">
        <v>2035</v>
      </c>
    </row>
    <row r="28" spans="2:12" x14ac:dyDescent="0.2">
      <c r="B28" s="491" t="s">
        <v>262</v>
      </c>
      <c r="C28" s="526">
        <v>15</v>
      </c>
      <c r="D28" s="492">
        <f>J17</f>
        <v>0.15598049511545714</v>
      </c>
      <c r="E28" s="492">
        <f>K17</f>
        <v>0.15598049511545714</v>
      </c>
      <c r="F28" s="493">
        <f>L17</f>
        <v>0.15598049511545714</v>
      </c>
      <c r="H28" s="491" t="s">
        <v>262</v>
      </c>
      <c r="I28" s="526">
        <v>15</v>
      </c>
      <c r="J28" s="443">
        <f t="shared" ref="J28:L34" si="2">D28*(G$7/5)</f>
        <v>7.2393513767266868E-2</v>
      </c>
      <c r="K28" s="443">
        <f t="shared" si="2"/>
        <v>6.7153421139893699E-2</v>
      </c>
      <c r="L28" s="455">
        <f t="shared" si="2"/>
        <v>6.2292624520056863E-2</v>
      </c>
    </row>
    <row r="29" spans="2:12" x14ac:dyDescent="0.2">
      <c r="B29" s="491" t="s">
        <v>263</v>
      </c>
      <c r="C29" s="526">
        <v>20</v>
      </c>
      <c r="D29" s="492">
        <f t="shared" ref="D29:F34" si="3">J18-J17</f>
        <v>0.27179852008658467</v>
      </c>
      <c r="E29" s="492">
        <f t="shared" si="3"/>
        <v>0.27179852008658467</v>
      </c>
      <c r="F29" s="493">
        <f t="shared" si="3"/>
        <v>0.27179852008658467</v>
      </c>
      <c r="H29" s="491" t="s">
        <v>263</v>
      </c>
      <c r="I29" s="526">
        <v>20</v>
      </c>
      <c r="J29" s="443">
        <f t="shared" si="2"/>
        <v>0.12614686144730064</v>
      </c>
      <c r="K29" s="443">
        <f t="shared" si="2"/>
        <v>0.11701591581090927</v>
      </c>
      <c r="L29" s="455">
        <f t="shared" si="2"/>
        <v>0.10854589956473951</v>
      </c>
    </row>
    <row r="30" spans="2:12" x14ac:dyDescent="0.2">
      <c r="B30" s="491" t="s">
        <v>264</v>
      </c>
      <c r="C30" s="526">
        <v>25</v>
      </c>
      <c r="D30" s="492">
        <f t="shared" si="3"/>
        <v>0.256811066655594</v>
      </c>
      <c r="E30" s="492">
        <f t="shared" si="3"/>
        <v>0.256811066655594</v>
      </c>
      <c r="F30" s="493">
        <f t="shared" si="3"/>
        <v>0.256811066655594</v>
      </c>
      <c r="H30" s="491" t="s">
        <v>264</v>
      </c>
      <c r="I30" s="526">
        <v>25</v>
      </c>
      <c r="J30" s="443">
        <f t="shared" si="2"/>
        <v>0.11919089932210301</v>
      </c>
      <c r="K30" s="443">
        <f t="shared" si="2"/>
        <v>0.11056345025538658</v>
      </c>
      <c r="L30" s="455">
        <f t="shared" si="2"/>
        <v>0.10256048575772805</v>
      </c>
    </row>
    <row r="31" spans="2:12" x14ac:dyDescent="0.2">
      <c r="B31" s="491" t="s">
        <v>265</v>
      </c>
      <c r="C31" s="526">
        <v>30</v>
      </c>
      <c r="D31" s="492">
        <f t="shared" si="3"/>
        <v>0.18665038156555513</v>
      </c>
      <c r="E31" s="492">
        <f t="shared" si="3"/>
        <v>0.18665038156555513</v>
      </c>
      <c r="F31" s="493">
        <f t="shared" si="3"/>
        <v>0.18665038156555513</v>
      </c>
      <c r="H31" s="491" t="s">
        <v>265</v>
      </c>
      <c r="I31" s="526">
        <v>30</v>
      </c>
      <c r="J31" s="443">
        <f t="shared" si="2"/>
        <v>8.662799125961107E-2</v>
      </c>
      <c r="K31" s="443">
        <f t="shared" si="2"/>
        <v>8.0357557974897575E-2</v>
      </c>
      <c r="L31" s="455">
        <f t="shared" si="2"/>
        <v>7.4541000314059636E-2</v>
      </c>
    </row>
    <row r="32" spans="2:12" x14ac:dyDescent="0.2">
      <c r="B32" s="491" t="s">
        <v>266</v>
      </c>
      <c r="C32" s="526">
        <v>35</v>
      </c>
      <c r="D32" s="492">
        <f t="shared" si="3"/>
        <v>0.10033305498491785</v>
      </c>
      <c r="E32" s="492">
        <f t="shared" si="3"/>
        <v>0.10033305498491785</v>
      </c>
      <c r="F32" s="493">
        <f t="shared" si="3"/>
        <v>0.10033305498491785</v>
      </c>
      <c r="H32" s="491" t="s">
        <v>266</v>
      </c>
      <c r="I32" s="526">
        <v>35</v>
      </c>
      <c r="J32" s="443">
        <f t="shared" si="2"/>
        <v>4.6566478661233646E-2</v>
      </c>
      <c r="K32" s="443">
        <f t="shared" si="2"/>
        <v>4.3195836060573027E-2</v>
      </c>
      <c r="L32" s="455">
        <f t="shared" si="2"/>
        <v>4.0069172216048131E-2</v>
      </c>
    </row>
    <row r="33" spans="2:15" x14ac:dyDescent="0.2">
      <c r="B33" s="491" t="s">
        <v>267</v>
      </c>
      <c r="C33" s="526">
        <v>40</v>
      </c>
      <c r="D33" s="492">
        <f t="shared" si="3"/>
        <v>2.6195248845570229E-2</v>
      </c>
      <c r="E33" s="492">
        <f t="shared" si="3"/>
        <v>2.6195248845570229E-2</v>
      </c>
      <c r="F33" s="493">
        <f t="shared" si="3"/>
        <v>2.6195248845570229E-2</v>
      </c>
      <c r="H33" s="491" t="s">
        <v>267</v>
      </c>
      <c r="I33" s="526">
        <v>40</v>
      </c>
      <c r="J33" s="443">
        <f t="shared" si="2"/>
        <v>1.215771309441655E-2</v>
      </c>
      <c r="K33" s="443">
        <f t="shared" si="2"/>
        <v>1.1277695818883004E-2</v>
      </c>
      <c r="L33" s="455">
        <f t="shared" si="2"/>
        <v>1.0461377233985047E-2</v>
      </c>
    </row>
    <row r="34" spans="2:15" ht="12.75" thickBot="1" x14ac:dyDescent="0.25">
      <c r="B34" s="481" t="s">
        <v>268</v>
      </c>
      <c r="C34" s="482">
        <v>45</v>
      </c>
      <c r="D34" s="494">
        <f t="shared" si="3"/>
        <v>2.2312327463209769E-3</v>
      </c>
      <c r="E34" s="494">
        <f t="shared" si="3"/>
        <v>2.2312327463209769E-3</v>
      </c>
      <c r="F34" s="495">
        <f t="shared" si="3"/>
        <v>2.2312327463209769E-3</v>
      </c>
      <c r="H34" s="481" t="s">
        <v>268</v>
      </c>
      <c r="I34" s="482">
        <v>45</v>
      </c>
      <c r="J34" s="460">
        <f t="shared" si="2"/>
        <v>1.0355575446737862E-3</v>
      </c>
      <c r="K34" s="460">
        <f t="shared" si="2"/>
        <v>9.6060031200635688E-4</v>
      </c>
      <c r="L34" s="461">
        <f t="shared" si="2"/>
        <v>8.9106874279728143E-4</v>
      </c>
    </row>
    <row r="36" spans="2:15" x14ac:dyDescent="0.2">
      <c r="J36" s="759"/>
      <c r="K36" s="759"/>
      <c r="L36" s="759"/>
      <c r="M36" s="759"/>
      <c r="N36" s="759"/>
      <c r="O36" s="759"/>
    </row>
    <row r="38" spans="2:15" x14ac:dyDescent="0.2">
      <c r="B38" s="484" t="s">
        <v>331</v>
      </c>
      <c r="C38" s="485"/>
      <c r="D38" s="485"/>
      <c r="E38" s="485"/>
      <c r="G38" s="530"/>
      <c r="H38" s="470"/>
      <c r="I38" s="470"/>
      <c r="J38" s="470"/>
      <c r="L38" s="443"/>
    </row>
    <row r="39" spans="2:15" x14ac:dyDescent="0.2">
      <c r="L39" s="443"/>
    </row>
    <row r="40" spans="2:15" ht="12.75" thickBot="1" x14ac:dyDescent="0.25">
      <c r="C40" s="429" t="s">
        <v>332</v>
      </c>
      <c r="D40" s="443"/>
      <c r="E40" s="443">
        <f>Bilogito!H65</f>
        <v>0.49288878677454856</v>
      </c>
      <c r="F40" s="443">
        <f>E40</f>
        <v>0.49288878677454856</v>
      </c>
      <c r="G40" s="443">
        <f>F40</f>
        <v>0.49288878677454856</v>
      </c>
      <c r="H40" s="443"/>
    </row>
    <row r="41" spans="2:15" ht="12.75" thickBot="1" x14ac:dyDescent="0.25">
      <c r="C41" s="747" t="s">
        <v>344</v>
      </c>
      <c r="D41" s="748"/>
      <c r="E41" s="748"/>
      <c r="F41" s="748"/>
      <c r="G41" s="749"/>
      <c r="H41" s="443"/>
    </row>
    <row r="42" spans="2:15" x14ac:dyDescent="0.2">
      <c r="C42" s="480" t="s">
        <v>261</v>
      </c>
      <c r="D42" s="439" t="s">
        <v>132</v>
      </c>
      <c r="E42" s="522">
        <v>2025</v>
      </c>
      <c r="F42" s="522">
        <v>2030</v>
      </c>
      <c r="G42" s="523">
        <v>2035</v>
      </c>
      <c r="H42" s="443"/>
    </row>
    <row r="43" spans="2:15" x14ac:dyDescent="0.2">
      <c r="C43" s="491" t="s">
        <v>262</v>
      </c>
      <c r="D43" s="526">
        <v>15</v>
      </c>
      <c r="E43" s="443">
        <f t="shared" ref="E43:G49" si="4">$E$40*J28</f>
        <v>3.5681951171094746E-2</v>
      </c>
      <c r="F43" s="443">
        <f t="shared" si="4"/>
        <v>3.3099168273402528E-2</v>
      </c>
      <c r="G43" s="455">
        <f t="shared" si="4"/>
        <v>3.0703336124693323E-2</v>
      </c>
    </row>
    <row r="44" spans="2:15" x14ac:dyDescent="0.2">
      <c r="C44" s="491" t="s">
        <v>263</v>
      </c>
      <c r="D44" s="526">
        <v>20</v>
      </c>
      <c r="E44" s="443">
        <f t="shared" si="4"/>
        <v>6.2176373494177088E-2</v>
      </c>
      <c r="F44" s="443">
        <f t="shared" si="4"/>
        <v>5.7675832777351783E-2</v>
      </c>
      <c r="G44" s="455">
        <f t="shared" si="4"/>
        <v>5.3501056745816455E-2</v>
      </c>
      <c r="H44" s="443"/>
    </row>
    <row r="45" spans="2:15" x14ac:dyDescent="0.2">
      <c r="C45" s="491" t="s">
        <v>264</v>
      </c>
      <c r="D45" s="526">
        <v>25</v>
      </c>
      <c r="E45" s="443">
        <f t="shared" si="4"/>
        <v>5.8747857761438718E-2</v>
      </c>
      <c r="F45" s="443">
        <f t="shared" si="4"/>
        <v>5.4495484857985645E-2</v>
      </c>
      <c r="G45" s="455">
        <f t="shared" si="4"/>
        <v>5.0550913396134947E-2</v>
      </c>
    </row>
    <row r="46" spans="2:15" x14ac:dyDescent="0.2">
      <c r="C46" s="491" t="s">
        <v>265</v>
      </c>
      <c r="D46" s="526">
        <v>30</v>
      </c>
      <c r="E46" s="443">
        <f t="shared" si="4"/>
        <v>4.26979655126659E-2</v>
      </c>
      <c r="F46" s="443">
        <f t="shared" si="4"/>
        <v>3.9607339258412713E-2</v>
      </c>
      <c r="G46" s="455">
        <f t="shared" si="4"/>
        <v>3.6740423209758094E-2</v>
      </c>
    </row>
    <row r="47" spans="2:15" x14ac:dyDescent="0.2">
      <c r="C47" s="491" t="s">
        <v>266</v>
      </c>
      <c r="D47" s="526">
        <v>35</v>
      </c>
      <c r="E47" s="443">
        <f t="shared" si="4"/>
        <v>2.2952095171698356E-2</v>
      </c>
      <c r="F47" s="443">
        <f t="shared" si="4"/>
        <v>2.1290743229608135E-2</v>
      </c>
      <c r="G47" s="455">
        <f t="shared" si="4"/>
        <v>1.9749645680628411E-2</v>
      </c>
    </row>
    <row r="48" spans="2:15" x14ac:dyDescent="0.2">
      <c r="C48" s="491" t="s">
        <v>267</v>
      </c>
      <c r="D48" s="526">
        <v>40</v>
      </c>
      <c r="E48" s="443">
        <f t="shared" si="4"/>
        <v>5.9924004570600159E-3</v>
      </c>
      <c r="F48" s="443">
        <f t="shared" si="4"/>
        <v>5.5586498097816425E-3</v>
      </c>
      <c r="G48" s="455">
        <f t="shared" si="4"/>
        <v>5.156295532849773E-3</v>
      </c>
    </row>
    <row r="49" spans="3:7" ht="12.75" thickBot="1" x14ac:dyDescent="0.25">
      <c r="C49" s="481" t="s">
        <v>268</v>
      </c>
      <c r="D49" s="482">
        <v>45</v>
      </c>
      <c r="E49" s="460">
        <f t="shared" si="4"/>
        <v>5.104147018294929E-4</v>
      </c>
      <c r="F49" s="460">
        <f t="shared" si="4"/>
        <v>4.7346912236006605E-4</v>
      </c>
      <c r="G49" s="461">
        <f t="shared" si="4"/>
        <v>4.391977915700743E-4</v>
      </c>
    </row>
  </sheetData>
  <mergeCells count="10">
    <mergeCell ref="B26:F26"/>
    <mergeCell ref="H26:L26"/>
    <mergeCell ref="J36:O36"/>
    <mergeCell ref="C41:G41"/>
    <mergeCell ref="A1:B1"/>
    <mergeCell ref="B3:D3"/>
    <mergeCell ref="F3:I3"/>
    <mergeCell ref="K3:M3"/>
    <mergeCell ref="B14:F14"/>
    <mergeCell ref="H14:L14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4EBE-C2D2-4207-9282-202A7D93654A}">
  <sheetPr>
    <tabColor theme="3" tint="0.39997558519241921"/>
  </sheetPr>
  <dimension ref="A1:AI1000"/>
  <sheetViews>
    <sheetView zoomScale="110" zoomScaleNormal="110" workbookViewId="0">
      <selection activeCell="N24" sqref="N24"/>
    </sheetView>
  </sheetViews>
  <sheetFormatPr baseColWidth="10" defaultColWidth="14" defaultRowHeight="15" x14ac:dyDescent="0.25"/>
  <cols>
    <col min="1" max="29" width="11.140625" style="531" customWidth="1"/>
    <col min="30" max="16384" width="14" style="531"/>
  </cols>
  <sheetData>
    <row r="1" spans="1:35" ht="12" customHeight="1" x14ac:dyDescent="0.25">
      <c r="A1" s="760" t="s">
        <v>189</v>
      </c>
      <c r="B1" s="761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</row>
    <row r="2" spans="1:35" ht="12" customHeight="1" x14ac:dyDescent="0.25">
      <c r="A2" s="499"/>
      <c r="B2" s="499"/>
      <c r="C2" s="499"/>
      <c r="D2" s="499"/>
      <c r="E2" s="499"/>
      <c r="F2" s="499"/>
      <c r="G2" s="499"/>
      <c r="H2" s="499"/>
      <c r="I2" s="499"/>
      <c r="J2" s="499"/>
      <c r="K2" s="499"/>
      <c r="L2" s="499"/>
      <c r="M2" s="499"/>
      <c r="N2" s="499"/>
      <c r="O2" s="499"/>
      <c r="P2" s="499"/>
      <c r="Q2" s="499"/>
      <c r="R2" s="499"/>
      <c r="S2" s="499"/>
      <c r="T2" s="499"/>
      <c r="U2" s="499"/>
      <c r="V2" s="499"/>
      <c r="W2" s="499"/>
      <c r="X2" s="499"/>
      <c r="Y2" s="499"/>
      <c r="Z2" s="499"/>
      <c r="AA2" s="499"/>
      <c r="AB2" s="499"/>
      <c r="AC2" s="499"/>
    </row>
    <row r="3" spans="1:35" ht="12" customHeight="1" x14ac:dyDescent="0.25">
      <c r="A3" s="499"/>
      <c r="B3" s="499"/>
      <c r="C3" s="499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499"/>
      <c r="Z3" s="499"/>
      <c r="AA3" s="499"/>
      <c r="AB3" s="499"/>
      <c r="AC3" s="499"/>
    </row>
    <row r="4" spans="1:35" ht="12" customHeight="1" x14ac:dyDescent="0.25">
      <c r="A4" s="499"/>
      <c r="B4" s="762" t="s">
        <v>186</v>
      </c>
      <c r="C4" s="763"/>
      <c r="D4" s="763"/>
      <c r="E4" s="763"/>
      <c r="F4" s="763"/>
      <c r="G4" s="763"/>
      <c r="H4" s="763"/>
      <c r="I4" s="764"/>
      <c r="J4" s="532"/>
      <c r="K4" s="765" t="s">
        <v>189</v>
      </c>
      <c r="L4" s="766"/>
      <c r="M4" s="766"/>
      <c r="N4" s="766"/>
      <c r="O4" s="766"/>
      <c r="P4" s="766"/>
      <c r="Q4" s="766"/>
      <c r="R4" s="767"/>
      <c r="S4" s="499"/>
      <c r="T4" s="499"/>
      <c r="U4" s="499"/>
      <c r="V4" s="499"/>
      <c r="W4" s="499"/>
      <c r="X4" s="499"/>
      <c r="Y4" s="499"/>
      <c r="Z4" s="499"/>
      <c r="AA4" s="499"/>
      <c r="AB4" s="499"/>
      <c r="AC4" s="499"/>
    </row>
    <row r="5" spans="1:35" ht="12" customHeight="1" x14ac:dyDescent="0.25">
      <c r="A5" s="499"/>
      <c r="B5" s="533" t="s">
        <v>132</v>
      </c>
      <c r="C5" s="534" t="s">
        <v>133</v>
      </c>
      <c r="D5" s="534">
        <v>2010</v>
      </c>
      <c r="E5" s="534">
        <f>D5+5</f>
        <v>2015</v>
      </c>
      <c r="F5" s="534">
        <f>E5+5</f>
        <v>2020</v>
      </c>
      <c r="G5" s="534">
        <f>F5+5</f>
        <v>2025</v>
      </c>
      <c r="H5" s="534">
        <f>G5+5</f>
        <v>2030</v>
      </c>
      <c r="I5" s="535">
        <f>H5+5</f>
        <v>2035</v>
      </c>
      <c r="J5" s="536"/>
      <c r="K5" s="537" t="s">
        <v>132</v>
      </c>
      <c r="L5" s="538" t="s">
        <v>133</v>
      </c>
      <c r="M5" s="534">
        <v>2010</v>
      </c>
      <c r="N5" s="534">
        <f>M5+5</f>
        <v>2015</v>
      </c>
      <c r="O5" s="534">
        <f>N5+5</f>
        <v>2020</v>
      </c>
      <c r="P5" s="534">
        <f>O5+5</f>
        <v>2025</v>
      </c>
      <c r="Q5" s="534">
        <f>P5+5</f>
        <v>2030</v>
      </c>
      <c r="R5" s="535">
        <f>Q5+5</f>
        <v>2035</v>
      </c>
      <c r="S5" s="539"/>
      <c r="T5" s="539"/>
      <c r="U5" s="539"/>
      <c r="V5" s="499"/>
      <c r="W5" s="499"/>
      <c r="X5" s="499"/>
      <c r="Y5" s="499"/>
      <c r="Z5" s="499"/>
      <c r="AA5" s="499"/>
      <c r="AB5" s="499"/>
      <c r="AC5" s="499"/>
      <c r="AD5" s="499"/>
      <c r="AE5" s="499"/>
      <c r="AF5" s="499"/>
      <c r="AG5" s="499"/>
      <c r="AH5" s="499"/>
      <c r="AI5" s="499"/>
    </row>
    <row r="6" spans="1:35" ht="12" customHeight="1" x14ac:dyDescent="0.25">
      <c r="A6" s="499"/>
      <c r="B6" s="540">
        <v>0</v>
      </c>
      <c r="C6" s="541">
        <v>5</v>
      </c>
      <c r="D6" s="542">
        <f>'Relación de Sobrevivencia'!D6</f>
        <v>4.9549897164753798</v>
      </c>
      <c r="E6" s="542">
        <f>'Relación de Sobrevivencia'!E6</f>
        <v>4.9515821836868987</v>
      </c>
      <c r="F6" s="542">
        <f>'Relación de Sobrevivencia'!F6</f>
        <v>4.9549897164753798</v>
      </c>
      <c r="G6" s="542">
        <f>'Relación de Sobrevivencia'!G6</f>
        <v>4.9530245929763845</v>
      </c>
      <c r="H6" s="542">
        <f>'Relación de Sobrevivencia'!H6</f>
        <v>4.9719449076420021</v>
      </c>
      <c r="I6" s="543">
        <f>'Relación de Sobrevivencia'!I6</f>
        <v>4.972464999977686</v>
      </c>
      <c r="J6" s="544"/>
      <c r="K6" s="545">
        <v>0</v>
      </c>
      <c r="L6" s="546">
        <v>5</v>
      </c>
      <c r="M6" s="547">
        <f>D7/D6</f>
        <v>0.99617020050933935</v>
      </c>
      <c r="N6" s="547">
        <f t="shared" ref="M6:R21" si="0">E7/E6</f>
        <v>0.99614011310634043</v>
      </c>
      <c r="O6" s="547">
        <f t="shared" si="0"/>
        <v>0.9979840105476917</v>
      </c>
      <c r="P6" s="547">
        <f t="shared" si="0"/>
        <v>0.995632616173872</v>
      </c>
      <c r="Q6" s="547">
        <f t="shared" si="0"/>
        <v>0.99734165688199594</v>
      </c>
      <c r="R6" s="548">
        <f t="shared" si="0"/>
        <v>0.9973423518168173</v>
      </c>
      <c r="S6" s="539"/>
      <c r="T6" s="539"/>
      <c r="U6" s="539"/>
      <c r="V6" s="499"/>
      <c r="W6" s="499"/>
      <c r="X6" s="499"/>
      <c r="Y6" s="499"/>
      <c r="Z6" s="499"/>
      <c r="AA6" s="499"/>
      <c r="AB6" s="499"/>
      <c r="AC6" s="499"/>
      <c r="AD6" s="499"/>
      <c r="AE6" s="499"/>
      <c r="AF6" s="499"/>
      <c r="AG6" s="499"/>
      <c r="AH6" s="499"/>
      <c r="AI6" s="499"/>
    </row>
    <row r="7" spans="1:35" ht="12" customHeight="1" x14ac:dyDescent="0.25">
      <c r="A7" s="499"/>
      <c r="B7" s="540">
        <v>5</v>
      </c>
      <c r="C7" s="541">
        <v>5</v>
      </c>
      <c r="D7" s="542">
        <f>'Relación de Sobrevivencia'!D7</f>
        <v>4.9360130993829934</v>
      </c>
      <c r="E7" s="542">
        <f>'Relación de Sobrevivencia'!E7</f>
        <v>4.9324696365132077</v>
      </c>
      <c r="F7" s="542">
        <f>'Relación de Sobrevivencia'!F7</f>
        <v>4.9450005094706695</v>
      </c>
      <c r="G7" s="542">
        <f>'Relación de Sobrevivencia'!G7</f>
        <v>4.931392833478605</v>
      </c>
      <c r="H7" s="542">
        <f>'Relación de Sobrevivencia'!H7</f>
        <v>4.9587277721136767</v>
      </c>
      <c r="I7" s="543">
        <f>'Relación de Sobrevivencia'!I7</f>
        <v>4.9592499374045556</v>
      </c>
      <c r="J7" s="544"/>
      <c r="K7" s="545">
        <v>5</v>
      </c>
      <c r="L7" s="546">
        <v>5</v>
      </c>
      <c r="M7" s="547">
        <f t="shared" si="0"/>
        <v>0.9986794348172906</v>
      </c>
      <c r="N7" s="547">
        <f t="shared" si="0"/>
        <v>0.99868396109408064</v>
      </c>
      <c r="O7" s="547">
        <f t="shared" si="0"/>
        <v>0.99864571460304441</v>
      </c>
      <c r="P7" s="547">
        <f t="shared" si="0"/>
        <v>0.99842282899946522</v>
      </c>
      <c r="Q7" s="547">
        <f t="shared" si="0"/>
        <v>0.99903115558145017</v>
      </c>
      <c r="R7" s="548">
        <f t="shared" si="0"/>
        <v>0.99902399884106996</v>
      </c>
      <c r="S7" s="539"/>
      <c r="T7" s="539"/>
      <c r="U7" s="539"/>
      <c r="V7" s="499"/>
      <c r="W7" s="499"/>
      <c r="X7" s="499"/>
      <c r="Y7" s="499"/>
      <c r="Z7" s="499"/>
      <c r="AA7" s="499"/>
      <c r="AB7" s="499"/>
      <c r="AC7" s="499"/>
      <c r="AD7" s="499"/>
      <c r="AE7" s="499"/>
      <c r="AF7" s="499"/>
      <c r="AG7" s="499"/>
      <c r="AH7" s="499"/>
      <c r="AI7" s="499"/>
    </row>
    <row r="8" spans="1:35" ht="12" customHeight="1" x14ac:dyDescent="0.25">
      <c r="A8" s="499"/>
      <c r="B8" s="540">
        <v>10</v>
      </c>
      <c r="C8" s="541">
        <v>5</v>
      </c>
      <c r="D8" s="542">
        <f>'Relación de Sobrevivencia'!D8</f>
        <v>4.9294947723425508</v>
      </c>
      <c r="E8" s="542">
        <f>'Relación de Sobrevivencia'!E8</f>
        <v>4.9259783145692904</v>
      </c>
      <c r="F8" s="542">
        <f>'Relación de Sobrevivencia'!F8</f>
        <v>4.9383035674927553</v>
      </c>
      <c r="G8" s="542">
        <f>'Relación de Sobrevivencia'!G8</f>
        <v>4.9236151837093978</v>
      </c>
      <c r="H8" s="542">
        <f>'Relación de Sobrevivencia'!H8</f>
        <v>4.9539235363885563</v>
      </c>
      <c r="I8" s="543">
        <f>'Relación de Sobrevivencia'!I8</f>
        <v>4.9544097037182251</v>
      </c>
      <c r="J8" s="544"/>
      <c r="K8" s="545">
        <v>10</v>
      </c>
      <c r="L8" s="546">
        <v>5</v>
      </c>
      <c r="M8" s="547">
        <f t="shared" si="0"/>
        <v>0.99880333641859698</v>
      </c>
      <c r="N8" s="547">
        <f t="shared" si="0"/>
        <v>0.99881433345976722</v>
      </c>
      <c r="O8" s="547">
        <f t="shared" si="0"/>
        <v>0.99874813043909716</v>
      </c>
      <c r="P8" s="547">
        <f t="shared" si="0"/>
        <v>0.99855430762598363</v>
      </c>
      <c r="Q8" s="547">
        <f t="shared" si="0"/>
        <v>0.99910911375995182</v>
      </c>
      <c r="R8" s="548">
        <f t="shared" si="0"/>
        <v>0.99910040855729521</v>
      </c>
      <c r="S8" s="539"/>
      <c r="T8" s="539"/>
      <c r="U8" s="539"/>
      <c r="V8" s="499"/>
      <c r="W8" s="499"/>
      <c r="X8" s="499"/>
      <c r="Y8" s="499"/>
      <c r="Z8" s="499"/>
      <c r="AA8" s="499"/>
      <c r="AB8" s="499"/>
      <c r="AC8" s="499"/>
      <c r="AD8" s="499"/>
      <c r="AE8" s="499"/>
      <c r="AF8" s="499"/>
      <c r="AG8" s="499"/>
      <c r="AH8" s="499"/>
      <c r="AI8" s="499"/>
    </row>
    <row r="9" spans="1:35" ht="12" customHeight="1" x14ac:dyDescent="0.25">
      <c r="A9" s="499"/>
      <c r="B9" s="540">
        <v>15</v>
      </c>
      <c r="C9" s="541">
        <v>5</v>
      </c>
      <c r="D9" s="542">
        <f>'Relación de Sobrevivencia'!D9</f>
        <v>4.9235958254737717</v>
      </c>
      <c r="E9" s="542">
        <f>'Relación de Sobrevivencia'!E9</f>
        <v>4.9201377469037935</v>
      </c>
      <c r="F9" s="542">
        <f>'Relación de Sobrevivencia'!F9</f>
        <v>4.9321214555741131</v>
      </c>
      <c r="G9" s="542">
        <f>'Relación de Sobrevivencia'!G9</f>
        <v>4.9164971507857178</v>
      </c>
      <c r="H9" s="542">
        <f>'Relación de Sobrevivencia'!H9</f>
        <v>4.9495101540757371</v>
      </c>
      <c r="I9" s="543">
        <f>'Relación de Sobrevivencia'!I9</f>
        <v>4.9499527591451065</v>
      </c>
      <c r="J9" s="544"/>
      <c r="K9" s="545">
        <v>15</v>
      </c>
      <c r="L9" s="546">
        <v>5</v>
      </c>
      <c r="M9" s="547">
        <f t="shared" si="0"/>
        <v>0.99820550541124087</v>
      </c>
      <c r="N9" s="547">
        <f t="shared" si="0"/>
        <v>0.99823176564955907</v>
      </c>
      <c r="O9" s="547">
        <f t="shared" si="0"/>
        <v>0.99808680749553513</v>
      </c>
      <c r="P9" s="547">
        <f t="shared" si="0"/>
        <v>0.99780842986763907</v>
      </c>
      <c r="Q9" s="547">
        <f t="shared" si="0"/>
        <v>0.99864511492641217</v>
      </c>
      <c r="R9" s="548">
        <f t="shared" si="0"/>
        <v>0.99862878448528425</v>
      </c>
      <c r="S9" s="539"/>
      <c r="T9" s="539"/>
      <c r="U9" s="539"/>
      <c r="V9" s="499"/>
      <c r="W9" s="499"/>
      <c r="X9" s="499"/>
      <c r="Y9" s="499"/>
      <c r="Z9" s="499"/>
      <c r="AA9" s="499"/>
      <c r="AB9" s="499"/>
      <c r="AC9" s="499"/>
      <c r="AD9" s="499"/>
      <c r="AE9" s="499"/>
      <c r="AF9" s="499"/>
      <c r="AG9" s="499"/>
      <c r="AH9" s="499"/>
      <c r="AI9" s="499"/>
    </row>
    <row r="10" spans="1:35" ht="12" customHeight="1" x14ac:dyDescent="0.25">
      <c r="A10" s="499"/>
      <c r="B10" s="540">
        <v>20</v>
      </c>
      <c r="C10" s="541">
        <v>5</v>
      </c>
      <c r="D10" s="542">
        <f>'Relación de Sobrevivencia'!D10</f>
        <v>4.9147604594077219</v>
      </c>
      <c r="E10" s="542">
        <f>'Relación de Sobrevivencia'!E10</f>
        <v>4.9114377903308171</v>
      </c>
      <c r="F10" s="542">
        <f>'Relación de Sobrevivencia'!F10</f>
        <v>4.9226853577741982</v>
      </c>
      <c r="G10" s="542">
        <f>'Relación de Sobrevivencia'!G10</f>
        <v>4.905722302474218</v>
      </c>
      <c r="H10" s="542">
        <f>'Relación de Sobrevivencia'!H10</f>
        <v>4.9428041366464086</v>
      </c>
      <c r="I10" s="543">
        <f>'Relación de Sobrevivencia'!I10</f>
        <v>4.9431653071246568</v>
      </c>
      <c r="J10" s="544"/>
      <c r="K10" s="545">
        <v>20</v>
      </c>
      <c r="L10" s="546">
        <v>5</v>
      </c>
      <c r="M10" s="547">
        <f t="shared" si="0"/>
        <v>0.99736718038225014</v>
      </c>
      <c r="N10" s="547">
        <f t="shared" si="0"/>
        <v>0.9974231076897494</v>
      </c>
      <c r="O10" s="547">
        <f t="shared" si="0"/>
        <v>0.99712730720981169</v>
      </c>
      <c r="P10" s="547">
        <f t="shared" si="0"/>
        <v>0.99674185517211633</v>
      </c>
      <c r="Q10" s="547">
        <f t="shared" si="0"/>
        <v>0.99797758142191306</v>
      </c>
      <c r="R10" s="548">
        <f t="shared" si="0"/>
        <v>0.99794754998569346</v>
      </c>
      <c r="S10" s="539"/>
      <c r="T10" s="539"/>
      <c r="U10" s="539"/>
      <c r="V10" s="499"/>
      <c r="W10" s="499"/>
      <c r="X10" s="499"/>
      <c r="Y10" s="499"/>
      <c r="Z10" s="499"/>
      <c r="AA10" s="499"/>
      <c r="AB10" s="499"/>
      <c r="AC10" s="499"/>
      <c r="AD10" s="499"/>
      <c r="AE10" s="499"/>
      <c r="AF10" s="499"/>
      <c r="AG10" s="499"/>
      <c r="AH10" s="499"/>
      <c r="AI10" s="499"/>
    </row>
    <row r="11" spans="1:35" ht="12" customHeight="1" x14ac:dyDescent="0.25">
      <c r="A11" s="499"/>
      <c r="B11" s="540">
        <v>25</v>
      </c>
      <c r="C11" s="541">
        <v>5</v>
      </c>
      <c r="D11" s="542">
        <f>'Relación de Sobrevivencia'!D11</f>
        <v>4.9018207816536519</v>
      </c>
      <c r="E11" s="542">
        <f>'Relación de Sobrevivencia'!E11</f>
        <v>4.8987815440566393</v>
      </c>
      <c r="F11" s="542">
        <f>'Relación de Sobrevivencia'!F11</f>
        <v>4.9085439950385545</v>
      </c>
      <c r="G11" s="542">
        <f>'Relación de Sobrevivencia'!G11</f>
        <v>4.8897387487273782</v>
      </c>
      <c r="H11" s="542">
        <f>'Relación de Sobrevivencia'!H11</f>
        <v>4.9328077177326097</v>
      </c>
      <c r="I11" s="543">
        <f>'Relación de Sobrevivencia'!I11</f>
        <v>4.9330197074193292</v>
      </c>
      <c r="J11" s="544"/>
      <c r="K11" s="545">
        <v>25</v>
      </c>
      <c r="L11" s="546">
        <v>5</v>
      </c>
      <c r="M11" s="547">
        <f t="shared" si="0"/>
        <v>0.99646730424461316</v>
      </c>
      <c r="N11" s="547">
        <f t="shared" si="0"/>
        <v>0.99657062479128211</v>
      </c>
      <c r="O11" s="547">
        <f t="shared" si="0"/>
        <v>0.99603520845823368</v>
      </c>
      <c r="P11" s="547">
        <f t="shared" si="0"/>
        <v>0.99555763996663327</v>
      </c>
      <c r="Q11" s="547">
        <f t="shared" si="0"/>
        <v>0.9972283390742005</v>
      </c>
      <c r="R11" s="548">
        <f t="shared" si="0"/>
        <v>0.99717770676763684</v>
      </c>
      <c r="S11" s="539"/>
      <c r="T11" s="539"/>
      <c r="U11" s="539"/>
      <c r="V11" s="499"/>
      <c r="W11" s="499"/>
      <c r="X11" s="499"/>
      <c r="Y11" s="499"/>
      <c r="Z11" s="499"/>
      <c r="AA11" s="499"/>
      <c r="AB11" s="499"/>
      <c r="AC11" s="499"/>
      <c r="AD11" s="499"/>
      <c r="AE11" s="499"/>
      <c r="AF11" s="499"/>
      <c r="AG11" s="499"/>
      <c r="AH11" s="499"/>
      <c r="AI11" s="499"/>
    </row>
    <row r="12" spans="1:35" ht="12" customHeight="1" x14ac:dyDescent="0.25">
      <c r="A12" s="499"/>
      <c r="B12" s="540">
        <v>30</v>
      </c>
      <c r="C12" s="541">
        <v>5</v>
      </c>
      <c r="D12" s="542">
        <f>'Relación de Sobrevivencia'!D12</f>
        <v>4.884504140184637</v>
      </c>
      <c r="E12" s="542">
        <f>'Relación de Sobrevivencia'!E12</f>
        <v>4.8819817840765269</v>
      </c>
      <c r="F12" s="542">
        <f>'Relación de Sobrevivencia'!F12</f>
        <v>4.889082641324638</v>
      </c>
      <c r="G12" s="542">
        <f>'Relación de Sobrevivencia'!G12</f>
        <v>4.8680167687364273</v>
      </c>
      <c r="H12" s="542">
        <f>'Relación de Sobrevivencia'!H12</f>
        <v>4.9191356473268879</v>
      </c>
      <c r="I12" s="543">
        <f>'Relación de Sobrevivencia'!I12</f>
        <v>4.9190972792839656</v>
      </c>
      <c r="J12" s="544"/>
      <c r="K12" s="545">
        <v>30</v>
      </c>
      <c r="L12" s="546">
        <v>5</v>
      </c>
      <c r="M12" s="547">
        <f t="shared" si="0"/>
        <v>0.99534758435766102</v>
      </c>
      <c r="N12" s="547">
        <f t="shared" si="0"/>
        <v>0.99552555026891165</v>
      </c>
      <c r="O12" s="547">
        <f t="shared" si="0"/>
        <v>0.99460903585819349</v>
      </c>
      <c r="P12" s="547">
        <f t="shared" si="0"/>
        <v>0.99404329611255127</v>
      </c>
      <c r="Q12" s="547">
        <f t="shared" si="0"/>
        <v>0.9962603347244211</v>
      </c>
      <c r="R12" s="548">
        <f t="shared" si="0"/>
        <v>0.99617746819777475</v>
      </c>
      <c r="S12" s="539"/>
      <c r="T12" s="539"/>
      <c r="U12" s="539"/>
      <c r="V12" s="499"/>
      <c r="W12" s="499"/>
      <c r="X12" s="499"/>
      <c r="Y12" s="499"/>
      <c r="Z12" s="499"/>
      <c r="AA12" s="499"/>
      <c r="AB12" s="499"/>
      <c r="AC12" s="499"/>
      <c r="AD12" s="499"/>
      <c r="AE12" s="499"/>
      <c r="AF12" s="499"/>
      <c r="AG12" s="499"/>
      <c r="AH12" s="499"/>
      <c r="AI12" s="499"/>
    </row>
    <row r="13" spans="1:35" ht="12" customHeight="1" x14ac:dyDescent="0.25">
      <c r="A13" s="499"/>
      <c r="B13" s="540">
        <v>35</v>
      </c>
      <c r="C13" s="541">
        <v>5</v>
      </c>
      <c r="D13" s="542">
        <f>'Relación de Sobrevivencia'!D13</f>
        <v>4.8617793967177727</v>
      </c>
      <c r="E13" s="542">
        <f>'Relación de Sobrevivencia'!E13</f>
        <v>4.8601376019955875</v>
      </c>
      <c r="F13" s="542">
        <f>'Relación de Sobrevivencia'!F13</f>
        <v>4.8627257721189281</v>
      </c>
      <c r="G13" s="542">
        <f>'Relación de Sobrevivencia'!G13</f>
        <v>4.8390194343259294</v>
      </c>
      <c r="H13" s="542">
        <f>'Relación de Sobrevivencia'!H13</f>
        <v>4.9007397265607171</v>
      </c>
      <c r="I13" s="543">
        <f>'Relación de Sobrevivencia'!I13</f>
        <v>4.9002938734956629</v>
      </c>
      <c r="J13" s="544"/>
      <c r="K13" s="545">
        <v>35</v>
      </c>
      <c r="L13" s="546">
        <v>5</v>
      </c>
      <c r="M13" s="547">
        <f t="shared" si="0"/>
        <v>0.99383273221259372</v>
      </c>
      <c r="N13" s="547">
        <f t="shared" si="0"/>
        <v>0.99412873341891628</v>
      </c>
      <c r="O13" s="547">
        <f t="shared" si="0"/>
        <v>0.9926005339179419</v>
      </c>
      <c r="P13" s="547">
        <f t="shared" si="0"/>
        <v>0.99194906962493545</v>
      </c>
      <c r="Q13" s="547">
        <f t="shared" si="0"/>
        <v>0.99490797301196532</v>
      </c>
      <c r="R13" s="548">
        <f t="shared" si="0"/>
        <v>0.99477342296795057</v>
      </c>
      <c r="S13" s="539"/>
      <c r="T13" s="539"/>
      <c r="U13" s="539"/>
      <c r="V13" s="499"/>
      <c r="W13" s="499"/>
      <c r="X13" s="499"/>
      <c r="Y13" s="499"/>
      <c r="Z13" s="499"/>
      <c r="AA13" s="499"/>
      <c r="AB13" s="499"/>
      <c r="AC13" s="499"/>
      <c r="AD13" s="499"/>
      <c r="AE13" s="499"/>
      <c r="AF13" s="499"/>
      <c r="AG13" s="499"/>
      <c r="AH13" s="499"/>
      <c r="AI13" s="499"/>
    </row>
    <row r="14" spans="1:35" ht="12" customHeight="1" x14ac:dyDescent="0.25">
      <c r="A14" s="499"/>
      <c r="B14" s="540">
        <v>40</v>
      </c>
      <c r="C14" s="541">
        <v>5</v>
      </c>
      <c r="D14" s="542">
        <f>'Relación de Sobrevivencia'!D14</f>
        <v>4.8317955012549199</v>
      </c>
      <c r="E14" s="542">
        <f>'Relación de Sobrevivencia'!E14</f>
        <v>4.8316024385135226</v>
      </c>
      <c r="F14" s="542">
        <f>'Relación de Sobrevivencia'!F14</f>
        <v>4.8267441977017844</v>
      </c>
      <c r="G14" s="542">
        <f>'Relación de Sobrevivencia'!G14</f>
        <v>4.8000608257765869</v>
      </c>
      <c r="H14" s="542">
        <f>'Relación de Sobrevivencia'!H14</f>
        <v>4.8757850276117365</v>
      </c>
      <c r="I14" s="543">
        <f>'Relación de Sobrevivencia'!I14</f>
        <v>4.8746821100861579</v>
      </c>
      <c r="J14" s="544"/>
      <c r="K14" s="545">
        <v>40</v>
      </c>
      <c r="L14" s="546">
        <v>5</v>
      </c>
      <c r="M14" s="547">
        <f t="shared" si="0"/>
        <v>0.99166359836656937</v>
      </c>
      <c r="N14" s="547">
        <f t="shared" si="0"/>
        <v>0.99215124562428547</v>
      </c>
      <c r="O14" s="547">
        <f t="shared" si="0"/>
        <v>0.98961309793385221</v>
      </c>
      <c r="P14" s="547">
        <f t="shared" si="0"/>
        <v>0.98888985828227682</v>
      </c>
      <c r="Q14" s="547">
        <f t="shared" si="0"/>
        <v>0.9929092071755139</v>
      </c>
      <c r="R14" s="548">
        <f t="shared" si="0"/>
        <v>0.99268880660865666</v>
      </c>
      <c r="S14" s="539"/>
      <c r="T14" s="539"/>
      <c r="U14" s="539"/>
      <c r="V14" s="499"/>
      <c r="W14" s="499"/>
      <c r="X14" s="499"/>
      <c r="Y14" s="499"/>
      <c r="Z14" s="499"/>
      <c r="AA14" s="499"/>
      <c r="AB14" s="499"/>
      <c r="AC14" s="499"/>
      <c r="AD14" s="499"/>
      <c r="AE14" s="499"/>
      <c r="AF14" s="499"/>
      <c r="AG14" s="499"/>
      <c r="AH14" s="499"/>
      <c r="AI14" s="499"/>
    </row>
    <row r="15" spans="1:35" ht="12" customHeight="1" x14ac:dyDescent="0.25">
      <c r="A15" s="499"/>
      <c r="B15" s="540">
        <v>45</v>
      </c>
      <c r="C15" s="541">
        <v>5</v>
      </c>
      <c r="D15" s="542">
        <f>'Relación de Sobrevivencia'!D15</f>
        <v>4.7915157133458557</v>
      </c>
      <c r="E15" s="542">
        <f>'Relación de Sobrevivencia'!E15</f>
        <v>4.7936803777325263</v>
      </c>
      <c r="F15" s="542">
        <f>'Relación de Sobrevivencia'!F15</f>
        <v>4.7766092784219092</v>
      </c>
      <c r="G15" s="542">
        <f>'Relación de Sobrevivencia'!G15</f>
        <v>4.7467314697485179</v>
      </c>
      <c r="H15" s="542">
        <f>'Relación de Sobrevivencia'!H15</f>
        <v>4.8412118461242102</v>
      </c>
      <c r="I15" s="543">
        <f>'Relación de Sobrevivencia'!I15</f>
        <v>4.8390423664579965</v>
      </c>
      <c r="J15" s="544"/>
      <c r="K15" s="545">
        <v>45</v>
      </c>
      <c r="L15" s="546">
        <v>5</v>
      </c>
      <c r="M15" s="547">
        <f t="shared" si="0"/>
        <v>0.98820385356326401</v>
      </c>
      <c r="N15" s="547">
        <f t="shared" si="0"/>
        <v>0.98902822642713095</v>
      </c>
      <c r="O15" s="547">
        <f t="shared" si="0"/>
        <v>0.98468540529935844</v>
      </c>
      <c r="P15" s="547">
        <f t="shared" si="0"/>
        <v>0.983930110625161</v>
      </c>
      <c r="Q15" s="547">
        <f t="shared" si="0"/>
        <v>0.98962407669990005</v>
      </c>
      <c r="R15" s="548">
        <f t="shared" si="0"/>
        <v>0.98924843287457753</v>
      </c>
      <c r="S15" s="539"/>
      <c r="T15" s="539"/>
      <c r="U15" s="53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</row>
    <row r="16" spans="1:35" ht="12" customHeight="1" x14ac:dyDescent="0.25">
      <c r="A16" s="499"/>
      <c r="B16" s="540">
        <v>50</v>
      </c>
      <c r="C16" s="541">
        <v>5</v>
      </c>
      <c r="D16" s="542">
        <f>'Relación de Sobrevivencia'!D16</f>
        <v>4.7349942923373067</v>
      </c>
      <c r="E16" s="542">
        <f>'Relación de Sobrevivencia'!E16</f>
        <v>4.7410852020473397</v>
      </c>
      <c r="F16" s="542">
        <f>'Relación de Sobrevivencia'!F16</f>
        <v>4.7034574432795537</v>
      </c>
      <c r="G16" s="542">
        <f>'Relación de Sobrevivencia'!G16</f>
        <v>4.6704520201375921</v>
      </c>
      <c r="H16" s="542">
        <f>'Relación de Sobrevivencia'!H16</f>
        <v>4.7909798033292903</v>
      </c>
      <c r="I16" s="543">
        <f>'Relación de Sobrevivencia'!I16</f>
        <v>4.78701507763226</v>
      </c>
      <c r="J16" s="544"/>
      <c r="K16" s="545">
        <v>50</v>
      </c>
      <c r="L16" s="546">
        <v>5</v>
      </c>
      <c r="M16" s="547">
        <f t="shared" si="0"/>
        <v>0.98183907820195138</v>
      </c>
      <c r="N16" s="547">
        <f t="shared" si="0"/>
        <v>0.98333810960129386</v>
      </c>
      <c r="O16" s="547">
        <f t="shared" si="0"/>
        <v>0.97532325415486842</v>
      </c>
      <c r="P16" s="547">
        <f t="shared" si="0"/>
        <v>0.97467896397752385</v>
      </c>
      <c r="Q16" s="547">
        <f t="shared" si="0"/>
        <v>0.98338189080863891</v>
      </c>
      <c r="R16" s="548">
        <f t="shared" si="0"/>
        <v>0.98268470334714197</v>
      </c>
      <c r="S16" s="539"/>
      <c r="T16" s="539"/>
      <c r="U16" s="539"/>
      <c r="V16" s="499"/>
      <c r="W16" s="499"/>
      <c r="X16" s="499"/>
      <c r="Y16" s="499"/>
      <c r="Z16" s="499"/>
      <c r="AA16" s="499"/>
      <c r="AB16" s="499"/>
      <c r="AC16" s="499"/>
      <c r="AD16" s="499"/>
      <c r="AE16" s="499"/>
      <c r="AF16" s="499"/>
      <c r="AG16" s="499"/>
      <c r="AH16" s="499"/>
      <c r="AI16" s="499"/>
    </row>
    <row r="17" spans="1:35" ht="12" customHeight="1" x14ac:dyDescent="0.25">
      <c r="A17" s="499"/>
      <c r="B17" s="540">
        <v>55</v>
      </c>
      <c r="C17" s="541">
        <v>5</v>
      </c>
      <c r="D17" s="542">
        <f>'Relación de Sobrevivencia'!D17</f>
        <v>4.6490024312799623</v>
      </c>
      <c r="E17" s="542">
        <f>'Relación de Sobrevivencia'!E17</f>
        <v>4.6620897600398994</v>
      </c>
      <c r="F17" s="542">
        <f>'Relación de Sobrevivencia'!F17</f>
        <v>4.5873914193583518</v>
      </c>
      <c r="G17" s="542">
        <f>'Relación de Sobrevivencia'!G17</f>
        <v>4.5521913362944417</v>
      </c>
      <c r="H17" s="542">
        <f>'Relación de Sobrevivencia'!H17</f>
        <v>4.7113627778239584</v>
      </c>
      <c r="I17" s="543">
        <f>'Relación de Sobrevivencia'!I17</f>
        <v>4.704126491481353</v>
      </c>
      <c r="J17" s="544"/>
      <c r="K17" s="545">
        <v>55</v>
      </c>
      <c r="L17" s="546">
        <v>5</v>
      </c>
      <c r="M17" s="547">
        <f t="shared" si="0"/>
        <v>0.97080355131861218</v>
      </c>
      <c r="N17" s="547">
        <f t="shared" si="0"/>
        <v>0.97360663087626076</v>
      </c>
      <c r="O17" s="547">
        <f t="shared" si="0"/>
        <v>0.9583979131341327</v>
      </c>
      <c r="P17" s="547">
        <f t="shared" si="0"/>
        <v>0.9583720386174549</v>
      </c>
      <c r="Q17" s="547">
        <f t="shared" si="0"/>
        <v>0.97204410377423978</v>
      </c>
      <c r="R17" s="548">
        <f t="shared" si="0"/>
        <v>0.97070059331643144</v>
      </c>
      <c r="S17" s="539"/>
      <c r="T17" s="539"/>
      <c r="U17" s="539"/>
      <c r="V17" s="499"/>
      <c r="W17" s="499"/>
      <c r="X17" s="499"/>
      <c r="Y17" s="499"/>
      <c r="Z17" s="499"/>
      <c r="AA17" s="499"/>
      <c r="AB17" s="499"/>
      <c r="AC17" s="499"/>
      <c r="AD17" s="499"/>
      <c r="AE17" s="499"/>
      <c r="AF17" s="499"/>
      <c r="AG17" s="499"/>
      <c r="AH17" s="499"/>
      <c r="AI17" s="499"/>
    </row>
    <row r="18" spans="1:35" ht="12" customHeight="1" x14ac:dyDescent="0.25">
      <c r="A18" s="499"/>
      <c r="B18" s="540">
        <v>60</v>
      </c>
      <c r="C18" s="541">
        <v>5</v>
      </c>
      <c r="D18" s="542">
        <f>'Relación de Sobrevivencia'!D18</f>
        <v>4.5132680703754495</v>
      </c>
      <c r="E18" s="542">
        <f>'Relación de Sobrevivencia'!E18</f>
        <v>4.5390415041151613</v>
      </c>
      <c r="F18" s="542">
        <f>'Relación de Sobrevivencia'!F18</f>
        <v>4.3965463630424715</v>
      </c>
      <c r="G18" s="542">
        <f>'Relación de Sobrevivencia'!G18</f>
        <v>4.3626928911412204</v>
      </c>
      <c r="H18" s="542">
        <f>'Relación de Sobrevivencia'!H18</f>
        <v>4.5796524089252024</v>
      </c>
      <c r="I18" s="543">
        <f>'Relación de Sobrevivencia'!I18</f>
        <v>4.5662983763164924</v>
      </c>
      <c r="J18" s="544"/>
      <c r="K18" s="545">
        <v>60</v>
      </c>
      <c r="L18" s="546">
        <v>5</v>
      </c>
      <c r="M18" s="547">
        <f t="shared" si="0"/>
        <v>0.95025315707883884</v>
      </c>
      <c r="N18" s="547">
        <f t="shared" si="0"/>
        <v>0.95571704340533536</v>
      </c>
      <c r="O18" s="547">
        <f t="shared" si="0"/>
        <v>0.92583118247384089</v>
      </c>
      <c r="P18" s="547">
        <f t="shared" si="0"/>
        <v>0.92784259312135176</v>
      </c>
      <c r="Q18" s="547">
        <f t="shared" si="0"/>
        <v>0.94976281309921184</v>
      </c>
      <c r="R18" s="548">
        <f t="shared" si="0"/>
        <v>0.94704810919386251</v>
      </c>
      <c r="S18" s="539"/>
      <c r="T18" s="539"/>
      <c r="U18" s="539"/>
      <c r="V18" s="499"/>
      <c r="W18" s="499"/>
      <c r="X18" s="499"/>
      <c r="Y18" s="499"/>
      <c r="Z18" s="499"/>
      <c r="AA18" s="499"/>
      <c r="AB18" s="499"/>
      <c r="AC18" s="499"/>
      <c r="AD18" s="499"/>
      <c r="AE18" s="499"/>
      <c r="AF18" s="499"/>
      <c r="AG18" s="499"/>
      <c r="AH18" s="499"/>
      <c r="AI18" s="499"/>
    </row>
    <row r="19" spans="1:35" ht="12" customHeight="1" x14ac:dyDescent="0.25">
      <c r="A19" s="499"/>
      <c r="B19" s="540">
        <v>65</v>
      </c>
      <c r="C19" s="541">
        <v>5</v>
      </c>
      <c r="D19" s="542">
        <f>'Relación de Sobrevivencia'!D19</f>
        <v>4.2887472326173901</v>
      </c>
      <c r="E19" s="542">
        <f>'Relación de Sobrevivencia'!E19</f>
        <v>4.3380393262070482</v>
      </c>
      <c r="F19" s="542">
        <f>'Relación de Sobrevivencia'!F19</f>
        <v>4.0704597180966759</v>
      </c>
      <c r="G19" s="542">
        <f>'Relación de Sobrevivencia'!G19</f>
        <v>4.0478922851085573</v>
      </c>
      <c r="H19" s="542">
        <f>'Relación de Sobrevivencia'!H19</f>
        <v>4.3495835549173822</v>
      </c>
      <c r="I19" s="543">
        <f>'Relación de Sobrevivencia'!I19</f>
        <v>4.3245042433055385</v>
      </c>
      <c r="J19" s="544"/>
      <c r="K19" s="545">
        <v>65</v>
      </c>
      <c r="L19" s="546">
        <v>5</v>
      </c>
      <c r="M19" s="547">
        <f t="shared" si="0"/>
        <v>0.9065248441638859</v>
      </c>
      <c r="N19" s="547">
        <f t="shared" si="0"/>
        <v>0.91783863454133308</v>
      </c>
      <c r="O19" s="547">
        <f t="shared" si="0"/>
        <v>0.85698546201168724</v>
      </c>
      <c r="P19" s="547">
        <f t="shared" si="0"/>
        <v>0.86458668983006948</v>
      </c>
      <c r="Q19" s="547">
        <f t="shared" si="0"/>
        <v>0.89993534559910449</v>
      </c>
      <c r="R19" s="548">
        <f t="shared" si="0"/>
        <v>0.89417024812376678</v>
      </c>
      <c r="S19" s="539"/>
      <c r="T19" s="539"/>
      <c r="U19" s="539"/>
      <c r="V19" s="499"/>
      <c r="W19" s="499"/>
      <c r="X19" s="499"/>
      <c r="Y19" s="499"/>
      <c r="Z19" s="499"/>
      <c r="AA19" s="499"/>
      <c r="AB19" s="499"/>
      <c r="AC19" s="499"/>
      <c r="AD19" s="499"/>
      <c r="AE19" s="499"/>
      <c r="AF19" s="499"/>
      <c r="AG19" s="499"/>
      <c r="AH19" s="499"/>
      <c r="AI19" s="499"/>
    </row>
    <row r="20" spans="1:35" ht="12" customHeight="1" x14ac:dyDescent="0.25">
      <c r="A20" s="499"/>
      <c r="B20" s="540">
        <v>70</v>
      </c>
      <c r="C20" s="541">
        <v>5</v>
      </c>
      <c r="D20" s="542">
        <f>'Relación de Sobrevivencia'!D20</f>
        <v>3.8878559167067763</v>
      </c>
      <c r="E20" s="542">
        <f>'Relación de Sobrevivencia'!E20</f>
        <v>3.9816200917524815</v>
      </c>
      <c r="F20" s="542">
        <f>'Relación de Sobrevivencia'!F20</f>
        <v>3.4883248021130422</v>
      </c>
      <c r="G20" s="542">
        <f>'Relación de Sobrevivencia'!G20</f>
        <v>3.4997537915706833</v>
      </c>
      <c r="H20" s="542">
        <f>'Relación de Sobrevivencia'!H20</f>
        <v>3.9143439797067558</v>
      </c>
      <c r="I20" s="543">
        <f>'Relación de Sobrevivencia'!I20</f>
        <v>3.8668430322487959</v>
      </c>
      <c r="J20" s="544"/>
      <c r="K20" s="545">
        <v>70</v>
      </c>
      <c r="L20" s="546">
        <v>5</v>
      </c>
      <c r="M20" s="547">
        <f t="shared" si="0"/>
        <v>0.8071025508232651</v>
      </c>
      <c r="N20" s="547">
        <f t="shared" si="0"/>
        <v>0.83042275228913909</v>
      </c>
      <c r="O20" s="547">
        <f t="shared" si="0"/>
        <v>0.71484010036330214</v>
      </c>
      <c r="P20" s="547">
        <f t="shared" si="0"/>
        <v>0.73384720185896934</v>
      </c>
      <c r="Q20" s="547">
        <f t="shared" si="0"/>
        <v>0.78326205464484633</v>
      </c>
      <c r="R20" s="548">
        <f t="shared" si="0"/>
        <v>0.77184547459839026</v>
      </c>
      <c r="S20" s="539"/>
      <c r="T20" s="539"/>
      <c r="U20" s="539"/>
      <c r="V20" s="499"/>
      <c r="W20" s="499"/>
      <c r="X20" s="499"/>
      <c r="Y20" s="499"/>
      <c r="Z20" s="499"/>
      <c r="AA20" s="499"/>
      <c r="AB20" s="499"/>
      <c r="AC20" s="499"/>
      <c r="AD20" s="499"/>
      <c r="AE20" s="499"/>
      <c r="AF20" s="499"/>
      <c r="AG20" s="499"/>
      <c r="AH20" s="499"/>
      <c r="AI20" s="499"/>
    </row>
    <row r="21" spans="1:35" ht="12" customHeight="1" x14ac:dyDescent="0.25">
      <c r="A21" s="499"/>
      <c r="B21" s="540">
        <v>75</v>
      </c>
      <c r="C21" s="541">
        <v>5</v>
      </c>
      <c r="D21" s="542">
        <f>'Relación de Sobrevivencia'!D21</f>
        <v>3.1378984276073627</v>
      </c>
      <c r="E21" s="542">
        <f>'Relación de Sobrevivencia'!E21</f>
        <v>3.3064279151628302</v>
      </c>
      <c r="F21" s="542">
        <f>'Relación de Sobrevivencia'!F21</f>
        <v>2.493594451642283</v>
      </c>
      <c r="G21" s="542">
        <f>'Relación de Sobrevivencia'!G21</f>
        <v>2.5682845271394648</v>
      </c>
      <c r="H21" s="542">
        <f>'Relación de Sobrevivencia'!H21</f>
        <v>3.0659571081317982</v>
      </c>
      <c r="I21" s="543">
        <f>'Relación de Sobrevivencia'!I21</f>
        <v>2.9846052954235502</v>
      </c>
      <c r="J21" s="544"/>
      <c r="K21" s="545">
        <v>75</v>
      </c>
      <c r="L21" s="546">
        <v>5</v>
      </c>
      <c r="M21" s="547">
        <f t="shared" si="0"/>
        <v>0.59410306176357019</v>
      </c>
      <c r="N21" s="547">
        <f t="shared" si="0"/>
        <v>0.63036257659057937</v>
      </c>
      <c r="O21" s="547">
        <f t="shared" si="0"/>
        <v>0.47761405881877894</v>
      </c>
      <c r="P21" s="547">
        <f t="shared" si="0"/>
        <v>0.50520358316687308</v>
      </c>
      <c r="Q21" s="547">
        <f t="shared" si="0"/>
        <v>0.54691831343386565</v>
      </c>
      <c r="R21" s="548">
        <f t="shared" si="0"/>
        <v>0.53230169970739505</v>
      </c>
      <c r="S21" s="539"/>
      <c r="T21" s="539"/>
      <c r="U21" s="539"/>
      <c r="V21" s="499"/>
      <c r="W21" s="499"/>
      <c r="X21" s="499"/>
      <c r="Y21" s="499"/>
      <c r="Z21" s="499"/>
      <c r="AA21" s="499"/>
      <c r="AB21" s="499"/>
      <c r="AC21" s="499"/>
      <c r="AD21" s="499"/>
      <c r="AE21" s="499"/>
      <c r="AF21" s="499"/>
      <c r="AG21" s="499"/>
      <c r="AH21" s="499"/>
      <c r="AI21" s="499"/>
    </row>
    <row r="22" spans="1:35" ht="12" customHeight="1" x14ac:dyDescent="0.25">
      <c r="A22" s="499"/>
      <c r="B22" s="540">
        <v>80</v>
      </c>
      <c r="C22" s="541">
        <v>5</v>
      </c>
      <c r="D22" s="542">
        <f>'Relación de Sobrevivencia'!D22</f>
        <v>1.8642350633446267</v>
      </c>
      <c r="E22" s="542">
        <f>'Relación de Sobrevivencia'!E22</f>
        <v>2.0842484199130591</v>
      </c>
      <c r="F22" s="542">
        <f>'Relación de Sobrevivencia'!F22</f>
        <v>1.1909757670968582</v>
      </c>
      <c r="G22" s="542">
        <f>'Relación de Sobrevivencia'!G22</f>
        <v>1.2975065457028958</v>
      </c>
      <c r="H22" s="542">
        <f>'Relación de Sobrevivencia'!H22</f>
        <v>1.676828090640015</v>
      </c>
      <c r="I22" s="543">
        <f>'Relación de Sobrevivencia'!I22</f>
        <v>1.5887104717096476</v>
      </c>
      <c r="J22" s="544"/>
      <c r="K22" s="549">
        <v>80</v>
      </c>
      <c r="L22" s="550" t="s">
        <v>142</v>
      </c>
      <c r="M22" s="551">
        <f t="shared" ref="M22:R22" si="1">D23/SUM(D22:D23)</f>
        <v>0.3975774024079004</v>
      </c>
      <c r="N22" s="551">
        <f t="shared" si="1"/>
        <v>0.42039399626956803</v>
      </c>
      <c r="O22" s="551">
        <f t="shared" si="1"/>
        <v>0.30261603112535068</v>
      </c>
      <c r="P22" s="551">
        <f t="shared" si="1"/>
        <v>0.33074763237098997</v>
      </c>
      <c r="Q22" s="551">
        <f t="shared" si="1"/>
        <v>0.35942231620614529</v>
      </c>
      <c r="R22" s="552">
        <f t="shared" si="1"/>
        <v>0.34761386134449718</v>
      </c>
      <c r="S22" s="539"/>
      <c r="T22" s="539"/>
      <c r="U22" s="53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</row>
    <row r="23" spans="1:35" ht="12" customHeight="1" x14ac:dyDescent="0.25">
      <c r="A23" s="499"/>
      <c r="B23" s="553">
        <v>85</v>
      </c>
      <c r="C23" s="554" t="s">
        <v>142</v>
      </c>
      <c r="D23" s="555">
        <f>'Relación de Sobrevivencia'!D23</f>
        <v>1.2303285715456109</v>
      </c>
      <c r="E23" s="555">
        <f>'Relación de Sobrevivencia'!E23</f>
        <v>1.5117260981190539</v>
      </c>
      <c r="F23" s="555">
        <f>'Relación de Sobrevivencia'!F23</f>
        <v>0.5168004655841214</v>
      </c>
      <c r="G23" s="555">
        <f>'Relación de Sobrevivencia'!G23</f>
        <v>0.64123376880600857</v>
      </c>
      <c r="H23" s="555">
        <f>'Relación de Sobrevivencia'!H23</f>
        <v>0.94085300107225511</v>
      </c>
      <c r="I23" s="556">
        <f>'Relación de Sobrevivencia'!I23</f>
        <v>0.84651979695272439</v>
      </c>
      <c r="J23" s="544"/>
      <c r="K23" s="544"/>
      <c r="L23" s="544"/>
      <c r="M23" s="544"/>
      <c r="N23" s="544"/>
      <c r="O23" s="544"/>
      <c r="P23" s="541"/>
      <c r="Q23" s="557"/>
      <c r="R23" s="557"/>
      <c r="S23" s="499"/>
      <c r="T23" s="499"/>
      <c r="U23" s="499"/>
      <c r="V23" s="499"/>
      <c r="W23" s="499"/>
      <c r="X23" s="499"/>
      <c r="Y23" s="499"/>
      <c r="Z23" s="499"/>
      <c r="AA23" s="499"/>
      <c r="AB23" s="499"/>
      <c r="AC23" s="499"/>
      <c r="AD23" s="499"/>
      <c r="AE23" s="499"/>
      <c r="AF23" s="499"/>
      <c r="AG23" s="499"/>
      <c r="AH23" s="499"/>
      <c r="AI23" s="499"/>
    </row>
    <row r="24" spans="1:35" ht="12" customHeight="1" x14ac:dyDescent="0.25">
      <c r="A24" s="499"/>
      <c r="B24" s="557"/>
      <c r="C24" s="557"/>
      <c r="D24" s="557"/>
      <c r="E24" s="557"/>
      <c r="F24" s="557"/>
      <c r="G24" s="557"/>
      <c r="H24" s="557"/>
      <c r="I24" s="557"/>
      <c r="J24" s="557"/>
      <c r="K24" s="765" t="s">
        <v>190</v>
      </c>
      <c r="L24" s="768"/>
      <c r="M24" s="558">
        <f>D6/5</f>
        <v>0.99099794329507596</v>
      </c>
      <c r="N24" s="559">
        <f t="shared" ref="N24:R24" si="2">E6/5</f>
        <v>0.99031643673737979</v>
      </c>
      <c r="O24" s="559">
        <f t="shared" si="2"/>
        <v>0.99099794329507596</v>
      </c>
      <c r="P24" s="559">
        <f t="shared" si="2"/>
        <v>0.99060491859527688</v>
      </c>
      <c r="Q24" s="559">
        <f t="shared" si="2"/>
        <v>0.99438898152840038</v>
      </c>
      <c r="R24" s="560">
        <f t="shared" si="2"/>
        <v>0.9944929999955372</v>
      </c>
      <c r="S24" s="499"/>
      <c r="T24" s="499"/>
      <c r="U24" s="499"/>
      <c r="V24" s="499"/>
      <c r="W24" s="499"/>
      <c r="X24" s="499"/>
      <c r="Y24" s="499"/>
      <c r="Z24" s="499"/>
      <c r="AA24" s="499"/>
      <c r="AB24" s="499"/>
      <c r="AC24" s="499"/>
      <c r="AD24" s="499"/>
      <c r="AE24" s="499"/>
      <c r="AF24" s="499"/>
    </row>
    <row r="25" spans="1:35" ht="12" customHeight="1" x14ac:dyDescent="0.25">
      <c r="A25" s="499"/>
      <c r="B25" s="499"/>
      <c r="C25" s="499"/>
      <c r="D25" s="499"/>
      <c r="E25" s="499"/>
      <c r="F25" s="499"/>
      <c r="G25" s="499"/>
      <c r="H25" s="499"/>
      <c r="I25" s="499"/>
      <c r="J25" s="499"/>
      <c r="K25" s="499"/>
      <c r="L25" s="499"/>
      <c r="M25" s="499"/>
      <c r="N25" s="499"/>
      <c r="O25" s="499"/>
      <c r="P25" s="499"/>
      <c r="Q25" s="499"/>
      <c r="R25" s="499"/>
      <c r="S25" s="499"/>
      <c r="T25" s="499"/>
      <c r="U25" s="499"/>
      <c r="V25" s="499"/>
      <c r="W25" s="499"/>
      <c r="X25" s="499"/>
      <c r="Y25" s="499"/>
      <c r="Z25" s="499"/>
      <c r="AA25" s="499"/>
      <c r="AB25" s="499"/>
      <c r="AC25" s="499"/>
    </row>
    <row r="26" spans="1:35" ht="12" customHeight="1" x14ac:dyDescent="0.25">
      <c r="A26" s="499"/>
      <c r="B26" s="499"/>
      <c r="C26" s="499"/>
      <c r="D26" s="499"/>
      <c r="E26" s="499"/>
      <c r="F26" s="499"/>
      <c r="G26" s="499"/>
      <c r="H26" s="499"/>
      <c r="I26" s="499"/>
      <c r="J26" s="499"/>
      <c r="K26" s="499"/>
      <c r="L26" s="499"/>
      <c r="M26" s="499"/>
      <c r="N26" s="499"/>
      <c r="O26" s="499"/>
      <c r="P26" s="499"/>
      <c r="Q26" s="499"/>
      <c r="R26" s="499"/>
      <c r="S26" s="499"/>
      <c r="T26" s="499"/>
      <c r="U26" s="499"/>
      <c r="V26" s="499"/>
      <c r="W26" s="499"/>
      <c r="X26" s="499"/>
      <c r="Y26" s="499"/>
      <c r="Z26" s="499"/>
      <c r="AA26" s="499"/>
      <c r="AB26" s="499"/>
      <c r="AC26" s="499"/>
    </row>
    <row r="27" spans="1:35" ht="12" customHeight="1" x14ac:dyDescent="0.25">
      <c r="A27" s="499"/>
      <c r="B27" s="499"/>
      <c r="C27" s="499"/>
      <c r="D27" s="499"/>
      <c r="E27" s="499"/>
      <c r="F27" s="499"/>
      <c r="G27" s="499"/>
      <c r="H27" s="499"/>
      <c r="I27" s="499"/>
      <c r="J27" s="499"/>
      <c r="K27" s="499"/>
      <c r="L27" s="499"/>
      <c r="M27" s="499"/>
      <c r="N27" s="499"/>
      <c r="O27" s="499"/>
      <c r="P27" s="499"/>
      <c r="Q27" s="499"/>
      <c r="R27" s="499"/>
      <c r="S27" s="499"/>
      <c r="T27" s="499"/>
      <c r="U27" s="499"/>
      <c r="V27" s="499"/>
      <c r="W27" s="499"/>
      <c r="X27" s="499"/>
      <c r="Y27" s="499"/>
      <c r="Z27" s="499"/>
      <c r="AA27" s="499"/>
      <c r="AB27" s="499"/>
      <c r="AC27" s="499"/>
    </row>
    <row r="28" spans="1:35" ht="12" customHeight="1" x14ac:dyDescent="0.25">
      <c r="A28" s="499"/>
      <c r="B28" s="499"/>
      <c r="C28" s="499"/>
      <c r="D28" s="499"/>
      <c r="E28" s="499"/>
      <c r="F28" s="499"/>
      <c r="G28" s="499"/>
      <c r="H28" s="499"/>
      <c r="I28" s="499"/>
      <c r="J28" s="499"/>
      <c r="K28" s="499"/>
      <c r="L28" s="499"/>
      <c r="M28" s="499"/>
      <c r="N28" s="499"/>
      <c r="O28" s="499"/>
      <c r="P28" s="499"/>
      <c r="Q28" s="499"/>
      <c r="R28" s="499"/>
      <c r="S28" s="499"/>
      <c r="T28" s="499"/>
      <c r="U28" s="499"/>
      <c r="V28" s="499"/>
      <c r="W28" s="499"/>
      <c r="X28" s="499"/>
      <c r="Y28" s="499"/>
      <c r="Z28" s="499"/>
      <c r="AA28" s="499"/>
      <c r="AB28" s="499"/>
      <c r="AC28" s="499"/>
    </row>
    <row r="29" spans="1:35" ht="12" customHeight="1" x14ac:dyDescent="0.25">
      <c r="A29" s="499"/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499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</row>
    <row r="30" spans="1:35" ht="12" customHeight="1" x14ac:dyDescent="0.25">
      <c r="A30" s="499"/>
      <c r="B30" s="499"/>
      <c r="C30" s="499"/>
      <c r="D30" s="499"/>
      <c r="E30" s="499"/>
      <c r="F30" s="499"/>
      <c r="G30" s="499"/>
      <c r="H30" s="499"/>
      <c r="I30" s="499"/>
      <c r="J30" s="499"/>
      <c r="K30" s="499"/>
      <c r="L30" s="499"/>
      <c r="M30" s="499"/>
      <c r="N30" s="499"/>
      <c r="O30" s="499"/>
      <c r="P30" s="499"/>
      <c r="Q30" s="499"/>
      <c r="R30" s="499"/>
      <c r="S30" s="499"/>
      <c r="T30" s="499"/>
      <c r="U30" s="499"/>
      <c r="V30" s="499"/>
      <c r="W30" s="499"/>
      <c r="X30" s="499"/>
      <c r="Y30" s="499"/>
      <c r="Z30" s="499"/>
      <c r="AA30" s="499"/>
      <c r="AB30" s="499"/>
      <c r="AC30" s="499"/>
    </row>
    <row r="31" spans="1:35" ht="12" customHeight="1" x14ac:dyDescent="0.25">
      <c r="A31" s="499"/>
      <c r="B31" s="499"/>
      <c r="C31" s="499"/>
      <c r="D31" s="499"/>
      <c r="E31" s="499"/>
      <c r="F31" s="499"/>
      <c r="G31" s="499"/>
      <c r="H31" s="499"/>
      <c r="I31" s="499"/>
      <c r="J31" s="499"/>
      <c r="K31" s="499"/>
      <c r="L31" s="499"/>
      <c r="M31" s="499"/>
      <c r="N31" s="499"/>
      <c r="O31" s="499"/>
      <c r="P31" s="499"/>
      <c r="Q31" s="499"/>
      <c r="R31" s="499"/>
      <c r="S31" s="499"/>
      <c r="T31" s="499"/>
      <c r="U31" s="499"/>
      <c r="V31" s="499"/>
      <c r="W31" s="499"/>
      <c r="X31" s="499"/>
      <c r="Y31" s="499"/>
      <c r="Z31" s="499"/>
      <c r="AA31" s="499"/>
      <c r="AB31" s="499"/>
      <c r="AC31" s="499"/>
    </row>
    <row r="32" spans="1:35" ht="12" customHeight="1" x14ac:dyDescent="0.25">
      <c r="A32" s="499"/>
      <c r="B32" s="499"/>
      <c r="C32" s="499"/>
      <c r="D32" s="499"/>
      <c r="E32" s="499"/>
      <c r="F32" s="499"/>
      <c r="G32" s="499"/>
      <c r="H32" s="499"/>
      <c r="I32" s="499"/>
      <c r="J32" s="499"/>
      <c r="K32" s="499"/>
      <c r="L32" s="499"/>
      <c r="M32" s="499"/>
      <c r="N32" s="499"/>
      <c r="O32" s="499"/>
      <c r="P32" s="499"/>
      <c r="Q32" s="499"/>
      <c r="R32" s="499"/>
      <c r="S32" s="499"/>
      <c r="T32" s="499"/>
      <c r="U32" s="499"/>
      <c r="V32" s="499"/>
      <c r="W32" s="499"/>
      <c r="X32" s="499"/>
      <c r="Y32" s="499"/>
      <c r="Z32" s="499"/>
      <c r="AA32" s="499"/>
      <c r="AB32" s="499"/>
      <c r="AC32" s="499"/>
    </row>
    <row r="33" spans="1:29" ht="12" customHeight="1" x14ac:dyDescent="0.25">
      <c r="A33" s="499"/>
      <c r="B33" s="499"/>
      <c r="C33" s="499"/>
      <c r="D33" s="499"/>
      <c r="E33" s="499"/>
      <c r="F33" s="499"/>
      <c r="G33" s="499"/>
      <c r="H33" s="499"/>
      <c r="I33" s="499"/>
      <c r="J33" s="499"/>
      <c r="K33" s="499"/>
      <c r="L33" s="499"/>
      <c r="M33" s="499"/>
      <c r="N33" s="499"/>
      <c r="O33" s="499"/>
      <c r="P33" s="499"/>
      <c r="Q33" s="499"/>
      <c r="R33" s="499"/>
      <c r="S33" s="499"/>
      <c r="T33" s="499"/>
      <c r="U33" s="499"/>
      <c r="V33" s="499"/>
      <c r="W33" s="499"/>
      <c r="X33" s="499"/>
      <c r="Y33" s="499"/>
      <c r="Z33" s="499"/>
      <c r="AA33" s="499"/>
      <c r="AB33" s="499"/>
      <c r="AC33" s="499"/>
    </row>
    <row r="34" spans="1:29" ht="12" customHeight="1" x14ac:dyDescent="0.25">
      <c r="A34" s="499"/>
      <c r="B34" s="499"/>
      <c r="C34" s="499"/>
      <c r="D34" s="499"/>
      <c r="E34" s="499"/>
      <c r="F34" s="499"/>
      <c r="G34" s="499"/>
      <c r="H34" s="499"/>
      <c r="I34" s="499"/>
      <c r="J34" s="499"/>
      <c r="K34" s="499"/>
      <c r="L34" s="499"/>
      <c r="M34" s="499"/>
      <c r="N34" s="499"/>
      <c r="O34" s="499"/>
      <c r="P34" s="499"/>
      <c r="Q34" s="499"/>
      <c r="R34" s="499"/>
      <c r="S34" s="499"/>
      <c r="T34" s="499"/>
      <c r="U34" s="499"/>
      <c r="V34" s="499"/>
      <c r="W34" s="499"/>
      <c r="X34" s="499"/>
      <c r="Y34" s="499"/>
      <c r="Z34" s="499"/>
      <c r="AA34" s="499"/>
      <c r="AB34" s="499"/>
      <c r="AC34" s="499"/>
    </row>
    <row r="35" spans="1:29" ht="12" customHeight="1" x14ac:dyDescent="0.25">
      <c r="A35" s="499"/>
      <c r="B35" s="499"/>
      <c r="C35" s="499"/>
      <c r="D35" s="499"/>
      <c r="E35" s="499"/>
      <c r="F35" s="499"/>
      <c r="G35" s="499"/>
      <c r="H35" s="499"/>
      <c r="I35" s="499"/>
      <c r="J35" s="499"/>
      <c r="K35" s="499"/>
      <c r="L35" s="499"/>
      <c r="M35" s="499"/>
      <c r="N35" s="499"/>
      <c r="O35" s="499"/>
      <c r="P35" s="499"/>
      <c r="Q35" s="499"/>
      <c r="R35" s="499"/>
      <c r="S35" s="499"/>
      <c r="T35" s="499"/>
      <c r="U35" s="499"/>
      <c r="V35" s="499"/>
      <c r="W35" s="499"/>
      <c r="X35" s="499"/>
      <c r="Y35" s="499"/>
      <c r="Z35" s="499"/>
      <c r="AA35" s="499"/>
      <c r="AB35" s="499"/>
      <c r="AC35" s="499"/>
    </row>
    <row r="36" spans="1:29" ht="12" customHeight="1" x14ac:dyDescent="0.25">
      <c r="A36" s="499"/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499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</row>
    <row r="37" spans="1:29" ht="12" customHeight="1" x14ac:dyDescent="0.25">
      <c r="A37" s="499"/>
      <c r="B37" s="499"/>
      <c r="C37" s="499"/>
      <c r="D37" s="499"/>
      <c r="E37" s="499"/>
      <c r="F37" s="499"/>
      <c r="G37" s="499"/>
      <c r="H37" s="499"/>
      <c r="I37" s="499"/>
      <c r="J37" s="499"/>
      <c r="K37" s="499"/>
      <c r="L37" s="499"/>
      <c r="M37" s="499"/>
      <c r="N37" s="499"/>
      <c r="O37" s="499"/>
      <c r="P37" s="499"/>
      <c r="Q37" s="499"/>
      <c r="R37" s="499"/>
      <c r="S37" s="499"/>
      <c r="T37" s="499"/>
      <c r="U37" s="499"/>
      <c r="V37" s="499"/>
      <c r="W37" s="499"/>
      <c r="X37" s="499"/>
      <c r="Y37" s="499"/>
      <c r="Z37" s="499"/>
      <c r="AA37" s="499"/>
      <c r="AB37" s="499"/>
      <c r="AC37" s="499"/>
    </row>
    <row r="38" spans="1:29" ht="12" customHeight="1" x14ac:dyDescent="0.25">
      <c r="A38" s="499"/>
      <c r="B38" s="499"/>
      <c r="C38" s="499"/>
      <c r="D38" s="499"/>
      <c r="E38" s="499"/>
      <c r="F38" s="499"/>
      <c r="G38" s="499"/>
      <c r="H38" s="499"/>
      <c r="I38" s="499"/>
      <c r="J38" s="499"/>
      <c r="K38" s="499"/>
      <c r="L38" s="499"/>
      <c r="M38" s="499"/>
      <c r="N38" s="499"/>
      <c r="O38" s="499"/>
      <c r="P38" s="499"/>
      <c r="Q38" s="499"/>
      <c r="R38" s="499"/>
      <c r="S38" s="499"/>
      <c r="T38" s="499"/>
      <c r="U38" s="499"/>
      <c r="V38" s="499"/>
      <c r="W38" s="499"/>
      <c r="X38" s="499"/>
      <c r="Y38" s="499"/>
      <c r="Z38" s="499"/>
      <c r="AA38" s="499"/>
      <c r="AB38" s="499"/>
      <c r="AC38" s="499"/>
    </row>
    <row r="39" spans="1:29" ht="12" customHeight="1" x14ac:dyDescent="0.25">
      <c r="A39" s="499"/>
      <c r="B39" s="499"/>
      <c r="C39" s="499"/>
      <c r="D39" s="499"/>
      <c r="E39" s="499"/>
      <c r="F39" s="499"/>
      <c r="G39" s="499"/>
      <c r="H39" s="499"/>
      <c r="I39" s="499"/>
      <c r="J39" s="499"/>
      <c r="K39" s="499"/>
      <c r="L39" s="499"/>
      <c r="M39" s="499"/>
      <c r="N39" s="499"/>
      <c r="O39" s="499"/>
      <c r="P39" s="499"/>
      <c r="Q39" s="499"/>
      <c r="R39" s="499"/>
      <c r="S39" s="499"/>
      <c r="T39" s="499"/>
      <c r="U39" s="499"/>
      <c r="V39" s="499"/>
      <c r="W39" s="499"/>
      <c r="X39" s="499"/>
      <c r="Y39" s="499"/>
      <c r="Z39" s="499"/>
      <c r="AA39" s="499"/>
      <c r="AB39" s="499"/>
      <c r="AC39" s="499"/>
    </row>
    <row r="40" spans="1:29" ht="12" customHeight="1" x14ac:dyDescent="0.25">
      <c r="A40" s="499"/>
      <c r="B40" s="499"/>
      <c r="C40" s="499"/>
      <c r="D40" s="499"/>
      <c r="E40" s="499"/>
      <c r="F40" s="499"/>
      <c r="G40" s="499"/>
      <c r="H40" s="499"/>
      <c r="I40" s="499"/>
      <c r="J40" s="499"/>
      <c r="K40" s="499"/>
      <c r="L40" s="499"/>
      <c r="M40" s="499"/>
      <c r="N40" s="499"/>
      <c r="O40" s="499"/>
      <c r="P40" s="499"/>
      <c r="Q40" s="499"/>
      <c r="R40" s="499"/>
      <c r="S40" s="499"/>
      <c r="T40" s="499"/>
      <c r="U40" s="499"/>
      <c r="V40" s="499"/>
      <c r="W40" s="499"/>
      <c r="X40" s="499"/>
      <c r="Y40" s="499"/>
      <c r="Z40" s="499"/>
      <c r="AA40" s="499"/>
      <c r="AB40" s="499"/>
      <c r="AC40" s="499"/>
    </row>
    <row r="41" spans="1:29" ht="12" customHeight="1" x14ac:dyDescent="0.25">
      <c r="A41" s="499"/>
      <c r="B41" s="499"/>
      <c r="C41" s="499"/>
      <c r="D41" s="499"/>
      <c r="E41" s="499"/>
      <c r="F41" s="499"/>
      <c r="G41" s="499"/>
      <c r="H41" s="499"/>
      <c r="I41" s="499"/>
      <c r="J41" s="499"/>
      <c r="K41" s="499"/>
      <c r="L41" s="499"/>
      <c r="M41" s="499"/>
      <c r="N41" s="499"/>
      <c r="O41" s="499"/>
      <c r="P41" s="499"/>
      <c r="Q41" s="499"/>
      <c r="R41" s="499"/>
      <c r="S41" s="499"/>
      <c r="T41" s="499"/>
      <c r="U41" s="499"/>
      <c r="V41" s="499"/>
      <c r="W41" s="499"/>
      <c r="X41" s="499"/>
      <c r="Y41" s="499"/>
      <c r="Z41" s="499"/>
      <c r="AA41" s="499"/>
      <c r="AB41" s="499"/>
      <c r="AC41" s="499"/>
    </row>
    <row r="42" spans="1:29" ht="12" customHeight="1" x14ac:dyDescent="0.25">
      <c r="A42" s="499"/>
      <c r="B42" s="499"/>
      <c r="C42" s="499"/>
      <c r="D42" s="499"/>
      <c r="E42" s="499"/>
      <c r="F42" s="499"/>
      <c r="G42" s="499"/>
      <c r="H42" s="499"/>
      <c r="I42" s="499"/>
      <c r="J42" s="499"/>
      <c r="K42" s="499"/>
      <c r="L42" s="499"/>
      <c r="M42" s="499"/>
      <c r="N42" s="499"/>
      <c r="O42" s="499"/>
      <c r="P42" s="499"/>
      <c r="Q42" s="499"/>
      <c r="R42" s="499"/>
      <c r="S42" s="499"/>
      <c r="T42" s="499"/>
      <c r="U42" s="499"/>
      <c r="V42" s="499"/>
      <c r="W42" s="499"/>
      <c r="X42" s="499"/>
      <c r="Y42" s="499"/>
      <c r="Z42" s="499"/>
      <c r="AA42" s="499"/>
      <c r="AB42" s="499"/>
      <c r="AC42" s="499"/>
    </row>
    <row r="43" spans="1:29" ht="12" customHeight="1" x14ac:dyDescent="0.25">
      <c r="A43" s="499"/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499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</row>
    <row r="44" spans="1:29" ht="12" customHeight="1" x14ac:dyDescent="0.25">
      <c r="A44" s="499"/>
      <c r="B44" s="499"/>
      <c r="C44" s="499"/>
      <c r="D44" s="499"/>
      <c r="E44" s="499"/>
      <c r="F44" s="499"/>
      <c r="G44" s="499"/>
      <c r="H44" s="499"/>
      <c r="I44" s="499"/>
      <c r="J44" s="499"/>
      <c r="K44" s="499"/>
      <c r="L44" s="499"/>
      <c r="M44" s="499"/>
      <c r="N44" s="499"/>
      <c r="O44" s="499"/>
      <c r="P44" s="499"/>
      <c r="Q44" s="499"/>
      <c r="R44" s="499"/>
      <c r="S44" s="499"/>
      <c r="T44" s="499"/>
      <c r="U44" s="499"/>
      <c r="V44" s="499"/>
      <c r="W44" s="499"/>
      <c r="X44" s="499"/>
      <c r="Y44" s="499"/>
      <c r="Z44" s="499"/>
      <c r="AA44" s="499"/>
      <c r="AB44" s="499"/>
      <c r="AC44" s="499"/>
    </row>
    <row r="45" spans="1:29" ht="12" customHeight="1" x14ac:dyDescent="0.25">
      <c r="A45" s="499"/>
      <c r="B45" s="499"/>
      <c r="C45" s="499"/>
      <c r="D45" s="499"/>
      <c r="E45" s="499"/>
      <c r="F45" s="499"/>
      <c r="G45" s="499"/>
      <c r="H45" s="499"/>
      <c r="I45" s="499"/>
      <c r="J45" s="499"/>
      <c r="K45" s="499"/>
      <c r="L45" s="499"/>
      <c r="M45" s="499"/>
      <c r="N45" s="499"/>
      <c r="O45" s="499"/>
      <c r="P45" s="499"/>
      <c r="Q45" s="499"/>
      <c r="R45" s="499"/>
      <c r="S45" s="499"/>
      <c r="T45" s="499"/>
      <c r="U45" s="499"/>
      <c r="V45" s="499"/>
      <c r="W45" s="499"/>
      <c r="X45" s="499"/>
      <c r="Y45" s="499"/>
      <c r="Z45" s="499"/>
      <c r="AA45" s="499"/>
      <c r="AB45" s="499"/>
      <c r="AC45" s="499"/>
    </row>
    <row r="46" spans="1:29" ht="12" customHeight="1" x14ac:dyDescent="0.25">
      <c r="A46" s="499"/>
      <c r="B46" s="499"/>
      <c r="C46" s="499"/>
      <c r="D46" s="499"/>
      <c r="E46" s="499"/>
      <c r="F46" s="499"/>
      <c r="G46" s="499"/>
      <c r="H46" s="499"/>
      <c r="I46" s="499"/>
      <c r="J46" s="499"/>
      <c r="K46" s="499"/>
      <c r="L46" s="499"/>
      <c r="M46" s="499"/>
      <c r="N46" s="499"/>
      <c r="O46" s="499"/>
      <c r="P46" s="499"/>
      <c r="Q46" s="499"/>
      <c r="R46" s="499"/>
      <c r="S46" s="499"/>
      <c r="T46" s="499"/>
      <c r="U46" s="499"/>
      <c r="V46" s="499"/>
      <c r="W46" s="499"/>
      <c r="X46" s="499"/>
      <c r="Y46" s="499"/>
      <c r="Z46" s="499"/>
      <c r="AA46" s="499"/>
      <c r="AB46" s="499"/>
      <c r="AC46" s="499"/>
    </row>
    <row r="47" spans="1:29" ht="12" customHeight="1" x14ac:dyDescent="0.25">
      <c r="A47" s="499"/>
      <c r="B47" s="499"/>
      <c r="C47" s="499"/>
      <c r="D47" s="499"/>
      <c r="E47" s="499"/>
      <c r="F47" s="499"/>
      <c r="G47" s="499"/>
      <c r="H47" s="499"/>
      <c r="I47" s="499"/>
      <c r="J47" s="499"/>
      <c r="K47" s="499"/>
      <c r="L47" s="499"/>
      <c r="M47" s="499"/>
      <c r="N47" s="499"/>
      <c r="O47" s="499"/>
      <c r="P47" s="499"/>
      <c r="Q47" s="499"/>
      <c r="R47" s="499"/>
      <c r="S47" s="499"/>
      <c r="T47" s="499"/>
      <c r="U47" s="499"/>
      <c r="V47" s="499"/>
      <c r="W47" s="499"/>
      <c r="X47" s="499"/>
      <c r="Y47" s="499"/>
      <c r="Z47" s="499"/>
      <c r="AA47" s="499"/>
      <c r="AB47" s="499"/>
      <c r="AC47" s="499"/>
    </row>
    <row r="48" spans="1:29" ht="12" customHeight="1" x14ac:dyDescent="0.25">
      <c r="A48" s="499"/>
      <c r="B48" s="499"/>
      <c r="C48" s="499"/>
      <c r="D48" s="499"/>
      <c r="E48" s="499"/>
      <c r="F48" s="499"/>
      <c r="G48" s="499"/>
      <c r="H48" s="499"/>
      <c r="I48" s="499"/>
      <c r="J48" s="499"/>
      <c r="K48" s="499"/>
      <c r="L48" s="499"/>
      <c r="M48" s="499"/>
      <c r="N48" s="499"/>
      <c r="O48" s="499"/>
      <c r="P48" s="499"/>
      <c r="Q48" s="499"/>
      <c r="R48" s="499"/>
      <c r="S48" s="499"/>
      <c r="T48" s="499"/>
      <c r="U48" s="499"/>
      <c r="V48" s="499"/>
      <c r="W48" s="499"/>
      <c r="X48" s="499"/>
      <c r="Y48" s="499"/>
      <c r="Z48" s="499"/>
      <c r="AA48" s="499"/>
      <c r="AB48" s="499"/>
      <c r="AC48" s="499"/>
    </row>
    <row r="49" spans="1:29" ht="12" customHeight="1" x14ac:dyDescent="0.25">
      <c r="A49" s="499"/>
      <c r="B49" s="499"/>
      <c r="C49" s="499"/>
      <c r="D49" s="499"/>
      <c r="E49" s="499"/>
      <c r="F49" s="499"/>
      <c r="G49" s="499"/>
      <c r="H49" s="499"/>
      <c r="I49" s="499"/>
      <c r="J49" s="499"/>
      <c r="K49" s="499"/>
      <c r="L49" s="499"/>
      <c r="M49" s="499"/>
      <c r="N49" s="499"/>
      <c r="O49" s="499"/>
      <c r="P49" s="499"/>
      <c r="Q49" s="499"/>
      <c r="R49" s="499"/>
      <c r="S49" s="499"/>
      <c r="T49" s="499"/>
      <c r="U49" s="499"/>
      <c r="V49" s="499"/>
      <c r="W49" s="499"/>
      <c r="X49" s="499"/>
      <c r="Y49" s="499"/>
      <c r="Z49" s="499"/>
      <c r="AA49" s="499"/>
      <c r="AB49" s="499"/>
      <c r="AC49" s="499"/>
    </row>
    <row r="50" spans="1:29" ht="12" customHeight="1" x14ac:dyDescent="0.25">
      <c r="A50" s="499"/>
      <c r="B50" s="499"/>
      <c r="C50" s="499"/>
      <c r="D50" s="499"/>
      <c r="E50" s="499"/>
      <c r="F50" s="499"/>
      <c r="G50" s="499"/>
      <c r="H50" s="499"/>
      <c r="I50" s="499"/>
      <c r="J50" s="499"/>
      <c r="K50" s="499"/>
      <c r="L50" s="499"/>
      <c r="M50" s="499"/>
      <c r="N50" s="499"/>
      <c r="O50" s="499"/>
      <c r="P50" s="499"/>
      <c r="Q50" s="499"/>
      <c r="R50" s="499"/>
      <c r="S50" s="499"/>
      <c r="T50" s="499"/>
      <c r="U50" s="499"/>
      <c r="V50" s="499"/>
      <c r="W50" s="499"/>
      <c r="X50" s="499"/>
      <c r="Y50" s="499"/>
      <c r="Z50" s="499"/>
      <c r="AA50" s="499"/>
      <c r="AB50" s="499"/>
      <c r="AC50" s="499"/>
    </row>
    <row r="51" spans="1:29" ht="12" customHeight="1" x14ac:dyDescent="0.25">
      <c r="A51" s="499"/>
      <c r="B51" s="499"/>
      <c r="C51" s="499"/>
      <c r="D51" s="499"/>
      <c r="E51" s="499"/>
      <c r="F51" s="499"/>
      <c r="G51" s="499"/>
      <c r="H51" s="499"/>
      <c r="I51" s="499"/>
      <c r="J51" s="499"/>
      <c r="K51" s="499"/>
      <c r="L51" s="499"/>
      <c r="M51" s="499"/>
      <c r="N51" s="499"/>
      <c r="O51" s="499"/>
      <c r="P51" s="499"/>
      <c r="Q51" s="499"/>
      <c r="R51" s="499"/>
      <c r="S51" s="499"/>
      <c r="T51" s="499"/>
      <c r="U51" s="499"/>
      <c r="V51" s="499"/>
      <c r="W51" s="499"/>
      <c r="X51" s="499"/>
      <c r="Y51" s="499"/>
      <c r="Z51" s="499"/>
      <c r="AA51" s="499"/>
      <c r="AB51" s="499"/>
      <c r="AC51" s="499"/>
    </row>
    <row r="52" spans="1:29" ht="12" customHeight="1" x14ac:dyDescent="0.25">
      <c r="A52" s="499"/>
      <c r="B52" s="499"/>
      <c r="C52" s="499"/>
      <c r="D52" s="499"/>
      <c r="E52" s="499"/>
      <c r="F52" s="499"/>
      <c r="G52" s="499"/>
      <c r="H52" s="499"/>
      <c r="I52" s="499"/>
      <c r="J52" s="499"/>
      <c r="K52" s="499"/>
      <c r="L52" s="499"/>
      <c r="M52" s="499"/>
      <c r="N52" s="499"/>
      <c r="O52" s="499"/>
      <c r="P52" s="499"/>
      <c r="Q52" s="499"/>
      <c r="R52" s="499"/>
      <c r="S52" s="499"/>
      <c r="T52" s="499"/>
      <c r="U52" s="499"/>
      <c r="V52" s="499"/>
      <c r="W52" s="499"/>
      <c r="X52" s="499"/>
      <c r="Y52" s="499"/>
      <c r="Z52" s="499"/>
      <c r="AA52" s="499"/>
      <c r="AB52" s="499"/>
      <c r="AC52" s="499"/>
    </row>
    <row r="53" spans="1:29" ht="12" customHeight="1" x14ac:dyDescent="0.25">
      <c r="A53" s="499"/>
      <c r="B53" s="499"/>
      <c r="C53" s="499"/>
      <c r="D53" s="499"/>
      <c r="E53" s="499"/>
      <c r="F53" s="499"/>
      <c r="G53" s="499"/>
      <c r="H53" s="499"/>
      <c r="I53" s="499"/>
      <c r="J53" s="499"/>
      <c r="K53" s="499"/>
      <c r="L53" s="499"/>
      <c r="M53" s="499"/>
      <c r="N53" s="499"/>
      <c r="O53" s="499"/>
      <c r="P53" s="499"/>
      <c r="Q53" s="499"/>
      <c r="R53" s="499"/>
      <c r="S53" s="499"/>
      <c r="T53" s="499"/>
      <c r="U53" s="499"/>
      <c r="V53" s="499"/>
      <c r="W53" s="499"/>
      <c r="X53" s="499"/>
      <c r="Y53" s="499"/>
      <c r="Z53" s="499"/>
      <c r="AA53" s="499"/>
      <c r="AB53" s="499"/>
      <c r="AC53" s="499"/>
    </row>
    <row r="54" spans="1:29" ht="12" customHeight="1" x14ac:dyDescent="0.25">
      <c r="A54" s="499"/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499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</row>
    <row r="55" spans="1:29" ht="12" customHeight="1" x14ac:dyDescent="0.25">
      <c r="A55" s="499"/>
      <c r="B55" s="499"/>
      <c r="C55" s="499"/>
      <c r="D55" s="499"/>
      <c r="E55" s="499"/>
      <c r="F55" s="499"/>
      <c r="G55" s="499"/>
      <c r="H55" s="499"/>
      <c r="I55" s="499"/>
      <c r="J55" s="499"/>
      <c r="K55" s="499"/>
      <c r="L55" s="499"/>
      <c r="M55" s="499"/>
      <c r="N55" s="499"/>
      <c r="O55" s="499"/>
      <c r="P55" s="499"/>
      <c r="Q55" s="499"/>
      <c r="R55" s="499"/>
      <c r="S55" s="499"/>
      <c r="T55" s="499"/>
      <c r="U55" s="499"/>
      <c r="V55" s="499"/>
      <c r="W55" s="499"/>
      <c r="X55" s="499"/>
      <c r="Y55" s="499"/>
      <c r="Z55" s="499"/>
      <c r="AA55" s="499"/>
      <c r="AB55" s="499"/>
      <c r="AC55" s="499"/>
    </row>
    <row r="56" spans="1:29" ht="12" customHeight="1" x14ac:dyDescent="0.25">
      <c r="A56" s="499"/>
      <c r="B56" s="499"/>
      <c r="C56" s="499"/>
      <c r="D56" s="499"/>
      <c r="E56" s="499"/>
      <c r="F56" s="499"/>
      <c r="G56" s="499"/>
      <c r="H56" s="499"/>
      <c r="I56" s="499"/>
      <c r="J56" s="499"/>
      <c r="K56" s="499"/>
      <c r="L56" s="499"/>
      <c r="M56" s="499"/>
      <c r="N56" s="499"/>
      <c r="O56" s="499"/>
      <c r="P56" s="499"/>
      <c r="Q56" s="499"/>
      <c r="R56" s="499"/>
      <c r="S56" s="499"/>
      <c r="T56" s="499"/>
      <c r="U56" s="499"/>
      <c r="V56" s="499"/>
      <c r="W56" s="499"/>
      <c r="X56" s="499"/>
      <c r="Y56" s="499"/>
      <c r="Z56" s="499"/>
      <c r="AA56" s="499"/>
      <c r="AB56" s="499"/>
      <c r="AC56" s="499"/>
    </row>
    <row r="57" spans="1:29" ht="12" customHeight="1" x14ac:dyDescent="0.25">
      <c r="A57" s="499"/>
      <c r="B57" s="499"/>
      <c r="C57" s="499"/>
      <c r="D57" s="499"/>
      <c r="E57" s="499"/>
      <c r="F57" s="499"/>
      <c r="G57" s="499"/>
      <c r="H57" s="499"/>
      <c r="I57" s="499"/>
      <c r="J57" s="499"/>
      <c r="K57" s="499"/>
      <c r="L57" s="499"/>
      <c r="M57" s="499"/>
      <c r="N57" s="499"/>
      <c r="O57" s="499"/>
      <c r="P57" s="499"/>
      <c r="Q57" s="499"/>
      <c r="R57" s="499"/>
      <c r="S57" s="499"/>
      <c r="T57" s="499"/>
      <c r="U57" s="499"/>
      <c r="V57" s="499"/>
      <c r="W57" s="499"/>
      <c r="X57" s="499"/>
      <c r="Y57" s="499"/>
      <c r="Z57" s="499"/>
      <c r="AA57" s="499"/>
      <c r="AB57" s="499"/>
      <c r="AC57" s="499"/>
    </row>
    <row r="58" spans="1:29" ht="12" customHeight="1" x14ac:dyDescent="0.25">
      <c r="A58" s="499"/>
      <c r="B58" s="499"/>
      <c r="C58" s="499"/>
      <c r="D58" s="499"/>
      <c r="E58" s="499"/>
      <c r="F58" s="499"/>
      <c r="G58" s="499"/>
      <c r="H58" s="499"/>
      <c r="I58" s="499"/>
      <c r="J58" s="499"/>
      <c r="K58" s="499"/>
      <c r="L58" s="499"/>
      <c r="M58" s="499"/>
      <c r="N58" s="499"/>
      <c r="O58" s="499"/>
      <c r="P58" s="499"/>
      <c r="Q58" s="499"/>
      <c r="R58" s="499"/>
      <c r="S58" s="499"/>
      <c r="T58" s="499"/>
      <c r="U58" s="499"/>
      <c r="V58" s="499"/>
      <c r="W58" s="499"/>
      <c r="X58" s="499"/>
      <c r="Y58" s="499"/>
      <c r="Z58" s="499"/>
      <c r="AA58" s="499"/>
      <c r="AB58" s="499"/>
      <c r="AC58" s="499"/>
    </row>
    <row r="59" spans="1:29" ht="12" customHeight="1" x14ac:dyDescent="0.25">
      <c r="A59" s="499"/>
      <c r="B59" s="499"/>
      <c r="C59" s="499"/>
      <c r="D59" s="499"/>
      <c r="E59" s="499"/>
      <c r="F59" s="499"/>
      <c r="G59" s="499"/>
      <c r="H59" s="499"/>
      <c r="I59" s="499"/>
      <c r="J59" s="499"/>
      <c r="K59" s="499"/>
      <c r="L59" s="499"/>
      <c r="M59" s="499"/>
      <c r="N59" s="499"/>
      <c r="O59" s="499"/>
      <c r="P59" s="499"/>
      <c r="Q59" s="499"/>
      <c r="R59" s="499"/>
      <c r="S59" s="499"/>
      <c r="T59" s="499"/>
      <c r="U59" s="499"/>
      <c r="V59" s="499"/>
      <c r="W59" s="499"/>
      <c r="X59" s="499"/>
      <c r="Y59" s="499"/>
      <c r="Z59" s="499"/>
      <c r="AA59" s="499"/>
      <c r="AB59" s="499"/>
      <c r="AC59" s="499"/>
    </row>
    <row r="60" spans="1:29" ht="12" customHeight="1" x14ac:dyDescent="0.25">
      <c r="A60" s="499"/>
      <c r="B60" s="499"/>
      <c r="C60" s="499"/>
      <c r="D60" s="499"/>
      <c r="E60" s="499"/>
      <c r="F60" s="499"/>
      <c r="G60" s="499"/>
      <c r="H60" s="499"/>
      <c r="I60" s="499"/>
      <c r="J60" s="499"/>
      <c r="K60" s="499"/>
      <c r="L60" s="499"/>
      <c r="M60" s="499"/>
      <c r="N60" s="499"/>
      <c r="O60" s="499"/>
      <c r="P60" s="499"/>
      <c r="Q60" s="499"/>
      <c r="R60" s="499"/>
      <c r="S60" s="499"/>
      <c r="T60" s="499"/>
      <c r="U60" s="499"/>
      <c r="V60" s="499"/>
      <c r="W60" s="499"/>
      <c r="X60" s="499"/>
      <c r="Y60" s="499"/>
      <c r="Z60" s="499"/>
      <c r="AA60" s="499"/>
      <c r="AB60" s="499"/>
      <c r="AC60" s="499"/>
    </row>
    <row r="61" spans="1:29" ht="12" customHeight="1" x14ac:dyDescent="0.25">
      <c r="A61" s="499"/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499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</row>
    <row r="62" spans="1:29" ht="12" customHeight="1" x14ac:dyDescent="0.25">
      <c r="A62" s="499"/>
      <c r="B62" s="499"/>
      <c r="C62" s="499"/>
      <c r="D62" s="499"/>
      <c r="E62" s="499"/>
      <c r="F62" s="499"/>
      <c r="G62" s="499"/>
      <c r="H62" s="499"/>
      <c r="I62" s="499"/>
      <c r="J62" s="499"/>
      <c r="K62" s="499"/>
      <c r="L62" s="499"/>
      <c r="M62" s="499"/>
      <c r="N62" s="499"/>
      <c r="O62" s="499"/>
      <c r="P62" s="499"/>
      <c r="Q62" s="499"/>
      <c r="R62" s="499"/>
      <c r="S62" s="499"/>
      <c r="T62" s="499"/>
      <c r="U62" s="499"/>
      <c r="V62" s="499"/>
      <c r="W62" s="499"/>
      <c r="X62" s="499"/>
      <c r="Y62" s="499"/>
      <c r="Z62" s="499"/>
      <c r="AA62" s="499"/>
      <c r="AB62" s="499"/>
      <c r="AC62" s="499"/>
    </row>
    <row r="63" spans="1:29" ht="12" customHeight="1" x14ac:dyDescent="0.25">
      <c r="A63" s="499"/>
      <c r="B63" s="499"/>
      <c r="C63" s="499"/>
      <c r="D63" s="499"/>
      <c r="E63" s="499"/>
      <c r="F63" s="499"/>
      <c r="G63" s="499"/>
      <c r="H63" s="499"/>
      <c r="I63" s="499"/>
      <c r="J63" s="499"/>
      <c r="K63" s="499"/>
      <c r="L63" s="499"/>
      <c r="M63" s="499"/>
      <c r="N63" s="499"/>
      <c r="O63" s="499"/>
      <c r="P63" s="499"/>
      <c r="Q63" s="499"/>
      <c r="R63" s="499"/>
      <c r="S63" s="499"/>
      <c r="T63" s="499"/>
      <c r="U63" s="499"/>
      <c r="V63" s="499"/>
      <c r="W63" s="499"/>
      <c r="X63" s="499"/>
      <c r="Y63" s="499"/>
      <c r="Z63" s="499"/>
      <c r="AA63" s="499"/>
      <c r="AB63" s="499"/>
      <c r="AC63" s="499"/>
    </row>
    <row r="64" spans="1:29" ht="12" customHeight="1" x14ac:dyDescent="0.25">
      <c r="A64" s="499"/>
      <c r="B64" s="499"/>
      <c r="C64" s="499"/>
      <c r="D64" s="499"/>
      <c r="E64" s="499"/>
      <c r="F64" s="499"/>
      <c r="G64" s="499"/>
      <c r="H64" s="499"/>
      <c r="I64" s="499"/>
      <c r="J64" s="499"/>
      <c r="K64" s="499"/>
      <c r="L64" s="499"/>
      <c r="M64" s="499"/>
      <c r="N64" s="499"/>
      <c r="O64" s="499"/>
      <c r="P64" s="499"/>
      <c r="Q64" s="499"/>
      <c r="R64" s="499"/>
      <c r="S64" s="499"/>
      <c r="T64" s="499"/>
      <c r="U64" s="499"/>
      <c r="V64" s="499"/>
      <c r="W64" s="499"/>
      <c r="X64" s="499"/>
      <c r="Y64" s="499"/>
      <c r="Z64" s="499"/>
      <c r="AA64" s="499"/>
      <c r="AB64" s="499"/>
      <c r="AC64" s="499"/>
    </row>
    <row r="65" spans="1:29" ht="12" customHeight="1" x14ac:dyDescent="0.25">
      <c r="A65" s="499"/>
      <c r="B65" s="499"/>
      <c r="C65" s="499"/>
      <c r="D65" s="499"/>
      <c r="E65" s="499"/>
      <c r="F65" s="499"/>
      <c r="G65" s="499"/>
      <c r="H65" s="499"/>
      <c r="I65" s="499"/>
      <c r="J65" s="499"/>
      <c r="K65" s="499"/>
      <c r="L65" s="499"/>
      <c r="M65" s="499"/>
      <c r="N65" s="499"/>
      <c r="O65" s="499"/>
      <c r="P65" s="499"/>
      <c r="Q65" s="499"/>
      <c r="R65" s="499"/>
      <c r="S65" s="499"/>
      <c r="T65" s="499"/>
      <c r="U65" s="499"/>
      <c r="V65" s="499"/>
      <c r="W65" s="499"/>
      <c r="X65" s="499"/>
      <c r="Y65" s="499"/>
      <c r="Z65" s="499"/>
      <c r="AA65" s="499"/>
      <c r="AB65" s="499"/>
      <c r="AC65" s="499"/>
    </row>
    <row r="66" spans="1:29" ht="12" customHeight="1" x14ac:dyDescent="0.25">
      <c r="A66" s="499"/>
      <c r="B66" s="499"/>
      <c r="C66" s="499"/>
      <c r="D66" s="499"/>
      <c r="E66" s="499"/>
      <c r="F66" s="499"/>
      <c r="G66" s="499"/>
      <c r="H66" s="499"/>
      <c r="I66" s="499"/>
      <c r="J66" s="499"/>
      <c r="K66" s="499"/>
      <c r="L66" s="499"/>
      <c r="M66" s="499"/>
      <c r="N66" s="499"/>
      <c r="O66" s="499"/>
      <c r="P66" s="499"/>
      <c r="Q66" s="499"/>
      <c r="R66" s="499"/>
      <c r="S66" s="499"/>
      <c r="T66" s="499"/>
      <c r="U66" s="499"/>
      <c r="V66" s="499"/>
      <c r="W66" s="499"/>
      <c r="X66" s="499"/>
      <c r="Y66" s="499"/>
      <c r="Z66" s="499"/>
      <c r="AA66" s="499"/>
      <c r="AB66" s="499"/>
      <c r="AC66" s="499"/>
    </row>
    <row r="67" spans="1:29" ht="12" customHeight="1" x14ac:dyDescent="0.25">
      <c r="A67" s="499"/>
      <c r="B67" s="499"/>
      <c r="C67" s="499"/>
      <c r="D67" s="499"/>
      <c r="E67" s="499"/>
      <c r="F67" s="499"/>
      <c r="G67" s="499"/>
      <c r="H67" s="499"/>
      <c r="I67" s="499"/>
      <c r="J67" s="499"/>
      <c r="K67" s="499"/>
      <c r="L67" s="499"/>
      <c r="M67" s="499"/>
      <c r="N67" s="499"/>
      <c r="O67" s="499"/>
      <c r="P67" s="499"/>
      <c r="Q67" s="499"/>
      <c r="R67" s="499"/>
      <c r="S67" s="499"/>
      <c r="T67" s="499"/>
      <c r="U67" s="499"/>
      <c r="V67" s="499"/>
      <c r="W67" s="499"/>
      <c r="X67" s="499"/>
      <c r="Y67" s="499"/>
      <c r="Z67" s="499"/>
      <c r="AA67" s="499"/>
      <c r="AB67" s="499"/>
      <c r="AC67" s="499"/>
    </row>
    <row r="68" spans="1:29" ht="12" customHeight="1" x14ac:dyDescent="0.25">
      <c r="A68" s="499"/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499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</row>
    <row r="69" spans="1:29" ht="12" customHeight="1" x14ac:dyDescent="0.25">
      <c r="A69" s="499"/>
      <c r="B69" s="499"/>
      <c r="C69" s="499"/>
      <c r="D69" s="499"/>
      <c r="E69" s="499"/>
      <c r="F69" s="499"/>
      <c r="G69" s="499"/>
      <c r="H69" s="499"/>
      <c r="I69" s="499"/>
      <c r="J69" s="499"/>
      <c r="K69" s="499"/>
      <c r="L69" s="499"/>
      <c r="M69" s="499"/>
      <c r="N69" s="499"/>
      <c r="O69" s="499"/>
      <c r="P69" s="499"/>
      <c r="Q69" s="499"/>
      <c r="R69" s="499"/>
      <c r="S69" s="499"/>
      <c r="T69" s="499"/>
      <c r="U69" s="499"/>
      <c r="V69" s="499"/>
      <c r="W69" s="499"/>
      <c r="X69" s="499"/>
      <c r="Y69" s="499"/>
      <c r="Z69" s="499"/>
      <c r="AA69" s="499"/>
      <c r="AB69" s="499"/>
      <c r="AC69" s="499"/>
    </row>
    <row r="70" spans="1:29" ht="12" customHeight="1" x14ac:dyDescent="0.25">
      <c r="A70" s="499"/>
      <c r="B70" s="499"/>
      <c r="C70" s="499"/>
      <c r="D70" s="499"/>
      <c r="E70" s="499"/>
      <c r="F70" s="499"/>
      <c r="G70" s="499"/>
      <c r="H70" s="499"/>
      <c r="I70" s="499"/>
      <c r="J70" s="499"/>
      <c r="K70" s="499"/>
      <c r="L70" s="499"/>
      <c r="M70" s="499"/>
      <c r="N70" s="499"/>
      <c r="O70" s="499"/>
      <c r="P70" s="499"/>
      <c r="Q70" s="499"/>
      <c r="R70" s="499"/>
      <c r="S70" s="499"/>
      <c r="T70" s="499"/>
      <c r="U70" s="499"/>
      <c r="V70" s="499"/>
      <c r="W70" s="499"/>
      <c r="X70" s="499"/>
      <c r="Y70" s="499"/>
      <c r="Z70" s="499"/>
      <c r="AA70" s="499"/>
      <c r="AB70" s="499"/>
      <c r="AC70" s="499"/>
    </row>
    <row r="71" spans="1:29" ht="12" customHeight="1" x14ac:dyDescent="0.25">
      <c r="A71" s="499"/>
      <c r="B71" s="499"/>
      <c r="C71" s="499"/>
      <c r="D71" s="499"/>
      <c r="E71" s="499"/>
      <c r="F71" s="499"/>
      <c r="G71" s="499"/>
      <c r="H71" s="499"/>
      <c r="I71" s="499"/>
      <c r="J71" s="499"/>
      <c r="K71" s="499"/>
      <c r="L71" s="499"/>
      <c r="M71" s="499"/>
      <c r="N71" s="499"/>
      <c r="O71" s="499"/>
      <c r="P71" s="499"/>
      <c r="Q71" s="499"/>
      <c r="R71" s="499"/>
      <c r="S71" s="499"/>
      <c r="T71" s="499"/>
      <c r="U71" s="499"/>
      <c r="V71" s="499"/>
      <c r="W71" s="499"/>
      <c r="X71" s="499"/>
      <c r="Y71" s="499"/>
      <c r="Z71" s="499"/>
      <c r="AA71" s="499"/>
      <c r="AB71" s="499"/>
      <c r="AC71" s="499"/>
    </row>
    <row r="72" spans="1:29" ht="12" customHeight="1" x14ac:dyDescent="0.25">
      <c r="A72" s="499"/>
      <c r="B72" s="499"/>
      <c r="C72" s="499"/>
      <c r="D72" s="499"/>
      <c r="E72" s="499"/>
      <c r="F72" s="499"/>
      <c r="G72" s="499"/>
      <c r="H72" s="499"/>
      <c r="I72" s="499"/>
      <c r="J72" s="499"/>
      <c r="K72" s="499"/>
      <c r="L72" s="499"/>
      <c r="M72" s="499"/>
      <c r="N72" s="499"/>
      <c r="O72" s="499"/>
      <c r="P72" s="499"/>
      <c r="Q72" s="499"/>
      <c r="R72" s="499"/>
      <c r="S72" s="499"/>
      <c r="T72" s="499"/>
      <c r="U72" s="499"/>
      <c r="V72" s="499"/>
      <c r="W72" s="499"/>
      <c r="X72" s="499"/>
      <c r="Y72" s="499"/>
      <c r="Z72" s="499"/>
      <c r="AA72" s="499"/>
      <c r="AB72" s="499"/>
      <c r="AC72" s="499"/>
    </row>
    <row r="73" spans="1:29" ht="12" customHeight="1" x14ac:dyDescent="0.25">
      <c r="A73" s="499"/>
      <c r="B73" s="499"/>
      <c r="C73" s="499"/>
      <c r="D73" s="499"/>
      <c r="E73" s="499"/>
      <c r="F73" s="499"/>
      <c r="G73" s="499"/>
      <c r="H73" s="499"/>
      <c r="I73" s="499"/>
      <c r="J73" s="499"/>
      <c r="K73" s="499"/>
      <c r="L73" s="499"/>
      <c r="M73" s="499"/>
      <c r="N73" s="499"/>
      <c r="O73" s="499"/>
      <c r="P73" s="499"/>
      <c r="Q73" s="499"/>
      <c r="R73" s="499"/>
      <c r="S73" s="499"/>
      <c r="T73" s="499"/>
      <c r="U73" s="499"/>
      <c r="V73" s="499"/>
      <c r="W73" s="499"/>
      <c r="X73" s="499"/>
      <c r="Y73" s="499"/>
      <c r="Z73" s="499"/>
      <c r="AA73" s="499"/>
      <c r="AB73" s="499"/>
      <c r="AC73" s="499"/>
    </row>
    <row r="74" spans="1:29" ht="12" customHeight="1" x14ac:dyDescent="0.25">
      <c r="A74" s="499"/>
      <c r="B74" s="499"/>
      <c r="C74" s="499"/>
      <c r="D74" s="499"/>
      <c r="E74" s="499"/>
      <c r="F74" s="499"/>
      <c r="G74" s="499"/>
      <c r="H74" s="499"/>
      <c r="I74" s="499"/>
      <c r="J74" s="499"/>
      <c r="K74" s="499"/>
      <c r="L74" s="499"/>
      <c r="M74" s="499"/>
      <c r="N74" s="499"/>
      <c r="O74" s="499"/>
      <c r="P74" s="499"/>
      <c r="Q74" s="499"/>
      <c r="R74" s="499"/>
      <c r="S74" s="499"/>
      <c r="T74" s="499"/>
      <c r="U74" s="499"/>
      <c r="V74" s="499"/>
      <c r="W74" s="499"/>
      <c r="X74" s="499"/>
      <c r="Y74" s="499"/>
      <c r="Z74" s="499"/>
      <c r="AA74" s="499"/>
      <c r="AB74" s="499"/>
      <c r="AC74" s="499"/>
    </row>
    <row r="75" spans="1:29" ht="12" customHeight="1" x14ac:dyDescent="0.25">
      <c r="A75" s="499"/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499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</row>
    <row r="76" spans="1:29" ht="12" customHeight="1" x14ac:dyDescent="0.25">
      <c r="A76" s="499"/>
      <c r="B76" s="499"/>
      <c r="C76" s="499"/>
      <c r="D76" s="499"/>
      <c r="E76" s="499"/>
      <c r="F76" s="499"/>
      <c r="G76" s="499"/>
      <c r="H76" s="499"/>
      <c r="I76" s="499"/>
      <c r="J76" s="499"/>
      <c r="K76" s="499"/>
      <c r="L76" s="499"/>
      <c r="M76" s="499"/>
      <c r="N76" s="499"/>
      <c r="O76" s="499"/>
      <c r="P76" s="499"/>
      <c r="Q76" s="499"/>
      <c r="R76" s="499"/>
      <c r="S76" s="499"/>
      <c r="T76" s="499"/>
      <c r="U76" s="499"/>
      <c r="V76" s="499"/>
      <c r="W76" s="499"/>
      <c r="X76" s="499"/>
      <c r="Y76" s="499"/>
      <c r="Z76" s="499"/>
      <c r="AA76" s="499"/>
      <c r="AB76" s="499"/>
      <c r="AC76" s="499"/>
    </row>
    <row r="77" spans="1:29" ht="12" customHeight="1" x14ac:dyDescent="0.25">
      <c r="A77" s="499"/>
      <c r="B77" s="499"/>
      <c r="C77" s="499"/>
      <c r="D77" s="499"/>
      <c r="E77" s="499"/>
      <c r="F77" s="499"/>
      <c r="G77" s="499"/>
      <c r="H77" s="499"/>
      <c r="I77" s="499"/>
      <c r="J77" s="499"/>
      <c r="K77" s="499"/>
      <c r="L77" s="499"/>
      <c r="M77" s="499"/>
      <c r="N77" s="499"/>
      <c r="O77" s="499"/>
      <c r="P77" s="499"/>
      <c r="Q77" s="499"/>
      <c r="R77" s="499"/>
      <c r="S77" s="499"/>
      <c r="T77" s="499"/>
      <c r="U77" s="499"/>
      <c r="V77" s="499"/>
      <c r="W77" s="499"/>
      <c r="X77" s="499"/>
      <c r="Y77" s="499"/>
      <c r="Z77" s="499"/>
      <c r="AA77" s="499"/>
      <c r="AB77" s="499"/>
      <c r="AC77" s="499"/>
    </row>
    <row r="78" spans="1:29" ht="12" customHeight="1" x14ac:dyDescent="0.25">
      <c r="A78" s="499"/>
      <c r="B78" s="499"/>
      <c r="C78" s="499"/>
      <c r="D78" s="499"/>
      <c r="E78" s="499"/>
      <c r="F78" s="499"/>
      <c r="G78" s="499"/>
      <c r="H78" s="499"/>
      <c r="I78" s="499"/>
      <c r="J78" s="499"/>
      <c r="K78" s="499"/>
      <c r="L78" s="499"/>
      <c r="M78" s="499"/>
      <c r="N78" s="499"/>
      <c r="O78" s="499"/>
      <c r="P78" s="499"/>
      <c r="Q78" s="499"/>
      <c r="R78" s="499"/>
      <c r="S78" s="499"/>
      <c r="T78" s="499"/>
      <c r="U78" s="499"/>
      <c r="V78" s="499"/>
      <c r="W78" s="499"/>
      <c r="X78" s="499"/>
      <c r="Y78" s="499"/>
      <c r="Z78" s="499"/>
      <c r="AA78" s="499"/>
      <c r="AB78" s="499"/>
      <c r="AC78" s="499"/>
    </row>
    <row r="79" spans="1:29" ht="12" customHeight="1" x14ac:dyDescent="0.25">
      <c r="A79" s="499"/>
      <c r="B79" s="499"/>
      <c r="C79" s="499"/>
      <c r="D79" s="499"/>
      <c r="E79" s="499"/>
      <c r="F79" s="499"/>
      <c r="G79" s="499"/>
      <c r="H79" s="499"/>
      <c r="I79" s="499"/>
      <c r="J79" s="499"/>
      <c r="K79" s="499"/>
      <c r="L79" s="499"/>
      <c r="M79" s="499"/>
      <c r="N79" s="499"/>
      <c r="O79" s="499"/>
      <c r="P79" s="499"/>
      <c r="Q79" s="499"/>
      <c r="R79" s="499"/>
      <c r="S79" s="499"/>
      <c r="T79" s="499"/>
      <c r="U79" s="499"/>
      <c r="V79" s="499"/>
      <c r="W79" s="499"/>
      <c r="X79" s="499"/>
      <c r="Y79" s="499"/>
      <c r="Z79" s="499"/>
      <c r="AA79" s="499"/>
      <c r="AB79" s="499"/>
      <c r="AC79" s="499"/>
    </row>
    <row r="80" spans="1:29" ht="12" customHeight="1" x14ac:dyDescent="0.25">
      <c r="A80" s="499"/>
      <c r="B80" s="499"/>
      <c r="C80" s="499"/>
      <c r="D80" s="499"/>
      <c r="E80" s="499"/>
      <c r="F80" s="499"/>
      <c r="G80" s="499"/>
      <c r="H80" s="499"/>
      <c r="I80" s="499"/>
      <c r="J80" s="499"/>
      <c r="K80" s="499"/>
      <c r="L80" s="499"/>
      <c r="M80" s="499"/>
      <c r="N80" s="499"/>
      <c r="O80" s="499"/>
      <c r="P80" s="499"/>
      <c r="Q80" s="499"/>
      <c r="R80" s="499"/>
      <c r="S80" s="499"/>
      <c r="T80" s="499"/>
      <c r="U80" s="499"/>
      <c r="V80" s="499"/>
      <c r="W80" s="499"/>
      <c r="X80" s="499"/>
      <c r="Y80" s="499"/>
      <c r="Z80" s="499"/>
      <c r="AA80" s="499"/>
      <c r="AB80" s="499"/>
      <c r="AC80" s="499"/>
    </row>
    <row r="81" spans="1:29" ht="12" customHeight="1" x14ac:dyDescent="0.25">
      <c r="A81" s="499"/>
      <c r="B81" s="499"/>
      <c r="C81" s="499"/>
      <c r="D81" s="499"/>
      <c r="E81" s="499"/>
      <c r="F81" s="499"/>
      <c r="G81" s="499"/>
      <c r="H81" s="499"/>
      <c r="I81" s="499"/>
      <c r="J81" s="499"/>
      <c r="K81" s="499"/>
      <c r="L81" s="499"/>
      <c r="M81" s="499"/>
      <c r="N81" s="499"/>
      <c r="O81" s="499"/>
      <c r="P81" s="499"/>
      <c r="Q81" s="499"/>
      <c r="R81" s="499"/>
      <c r="S81" s="499"/>
      <c r="T81" s="499"/>
      <c r="U81" s="499"/>
      <c r="V81" s="499"/>
      <c r="W81" s="499"/>
      <c r="X81" s="499"/>
      <c r="Y81" s="499"/>
      <c r="Z81" s="499"/>
      <c r="AA81" s="499"/>
      <c r="AB81" s="499"/>
      <c r="AC81" s="499"/>
    </row>
    <row r="82" spans="1:29" ht="12" customHeight="1" x14ac:dyDescent="0.25">
      <c r="A82" s="499"/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499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</row>
    <row r="83" spans="1:29" ht="12" customHeight="1" x14ac:dyDescent="0.25">
      <c r="A83" s="499"/>
      <c r="B83" s="499"/>
      <c r="C83" s="499"/>
      <c r="D83" s="499"/>
      <c r="E83" s="499"/>
      <c r="F83" s="499"/>
      <c r="G83" s="499"/>
      <c r="H83" s="499"/>
      <c r="I83" s="499"/>
      <c r="J83" s="499"/>
      <c r="K83" s="499"/>
      <c r="L83" s="499"/>
      <c r="M83" s="499"/>
      <c r="N83" s="499"/>
      <c r="O83" s="499"/>
      <c r="P83" s="499"/>
      <c r="Q83" s="499"/>
      <c r="R83" s="499"/>
      <c r="S83" s="499"/>
      <c r="T83" s="499"/>
      <c r="U83" s="499"/>
      <c r="V83" s="499"/>
      <c r="W83" s="499"/>
      <c r="X83" s="499"/>
      <c r="Y83" s="499"/>
      <c r="Z83" s="499"/>
      <c r="AA83" s="499"/>
      <c r="AB83" s="499"/>
      <c r="AC83" s="499"/>
    </row>
    <row r="84" spans="1:29" ht="12" customHeight="1" x14ac:dyDescent="0.25">
      <c r="A84" s="499"/>
      <c r="B84" s="499"/>
      <c r="C84" s="499"/>
      <c r="D84" s="499"/>
      <c r="E84" s="499"/>
      <c r="F84" s="499"/>
      <c r="G84" s="499"/>
      <c r="H84" s="499"/>
      <c r="I84" s="499"/>
      <c r="J84" s="499"/>
      <c r="K84" s="499"/>
      <c r="L84" s="499"/>
      <c r="M84" s="499"/>
      <c r="N84" s="499"/>
      <c r="O84" s="499"/>
      <c r="P84" s="499"/>
      <c r="Q84" s="499"/>
      <c r="R84" s="499"/>
      <c r="S84" s="499"/>
      <c r="T84" s="499"/>
      <c r="U84" s="499"/>
      <c r="V84" s="499"/>
      <c r="W84" s="499"/>
      <c r="X84" s="499"/>
      <c r="Y84" s="499"/>
      <c r="Z84" s="499"/>
      <c r="AA84" s="499"/>
      <c r="AB84" s="499"/>
      <c r="AC84" s="499"/>
    </row>
    <row r="85" spans="1:29" ht="12" customHeight="1" x14ac:dyDescent="0.25">
      <c r="A85" s="499"/>
      <c r="B85" s="499"/>
      <c r="C85" s="499"/>
      <c r="D85" s="499"/>
      <c r="E85" s="499"/>
      <c r="F85" s="499"/>
      <c r="G85" s="499"/>
      <c r="H85" s="499"/>
      <c r="I85" s="499"/>
      <c r="J85" s="499"/>
      <c r="K85" s="499"/>
      <c r="L85" s="499"/>
      <c r="M85" s="499"/>
      <c r="N85" s="499"/>
      <c r="O85" s="499"/>
      <c r="P85" s="499"/>
      <c r="Q85" s="499"/>
      <c r="R85" s="499"/>
      <c r="S85" s="499"/>
      <c r="T85" s="499"/>
      <c r="U85" s="499"/>
      <c r="V85" s="499"/>
      <c r="W85" s="499"/>
      <c r="X85" s="499"/>
      <c r="Y85" s="499"/>
      <c r="Z85" s="499"/>
      <c r="AA85" s="499"/>
      <c r="AB85" s="499"/>
      <c r="AC85" s="499"/>
    </row>
    <row r="86" spans="1:29" ht="12" customHeight="1" x14ac:dyDescent="0.25">
      <c r="A86" s="499"/>
      <c r="B86" s="499"/>
      <c r="C86" s="499"/>
      <c r="D86" s="499"/>
      <c r="E86" s="499"/>
      <c r="F86" s="499"/>
      <c r="G86" s="499"/>
      <c r="H86" s="499"/>
      <c r="I86" s="499"/>
      <c r="J86" s="499"/>
      <c r="K86" s="499"/>
      <c r="L86" s="499"/>
      <c r="M86" s="499"/>
      <c r="N86" s="499"/>
      <c r="O86" s="499"/>
      <c r="P86" s="499"/>
      <c r="Q86" s="499"/>
      <c r="R86" s="499"/>
      <c r="S86" s="499"/>
      <c r="T86" s="499"/>
      <c r="U86" s="499"/>
      <c r="V86" s="499"/>
      <c r="W86" s="499"/>
      <c r="X86" s="499"/>
      <c r="Y86" s="499"/>
      <c r="Z86" s="499"/>
      <c r="AA86" s="499"/>
      <c r="AB86" s="499"/>
      <c r="AC86" s="499"/>
    </row>
    <row r="87" spans="1:29" ht="12" customHeight="1" x14ac:dyDescent="0.25">
      <c r="A87" s="499"/>
      <c r="B87" s="499"/>
      <c r="C87" s="499"/>
      <c r="D87" s="499"/>
      <c r="E87" s="499"/>
      <c r="F87" s="499"/>
      <c r="G87" s="499"/>
      <c r="H87" s="499"/>
      <c r="I87" s="499"/>
      <c r="J87" s="499"/>
      <c r="K87" s="499"/>
      <c r="L87" s="499"/>
      <c r="M87" s="499"/>
      <c r="N87" s="499"/>
      <c r="O87" s="499"/>
      <c r="P87" s="499"/>
      <c r="Q87" s="499"/>
      <c r="R87" s="499"/>
      <c r="S87" s="499"/>
      <c r="T87" s="499"/>
      <c r="U87" s="499"/>
      <c r="V87" s="499"/>
      <c r="W87" s="499"/>
      <c r="X87" s="499"/>
      <c r="Y87" s="499"/>
      <c r="Z87" s="499"/>
      <c r="AA87" s="499"/>
      <c r="AB87" s="499"/>
      <c r="AC87" s="499"/>
    </row>
    <row r="88" spans="1:29" ht="12" customHeight="1" x14ac:dyDescent="0.25">
      <c r="A88" s="499"/>
      <c r="B88" s="499"/>
      <c r="C88" s="499"/>
      <c r="D88" s="499"/>
      <c r="E88" s="499"/>
      <c r="F88" s="499"/>
      <c r="G88" s="499"/>
      <c r="H88" s="499"/>
      <c r="I88" s="499"/>
      <c r="J88" s="499"/>
      <c r="K88" s="499"/>
      <c r="L88" s="499"/>
      <c r="M88" s="499"/>
      <c r="N88" s="499"/>
      <c r="O88" s="499"/>
      <c r="P88" s="499"/>
      <c r="Q88" s="499"/>
      <c r="R88" s="499"/>
      <c r="S88" s="499"/>
      <c r="T88" s="499"/>
      <c r="U88" s="499"/>
      <c r="V88" s="499"/>
      <c r="W88" s="499"/>
      <c r="X88" s="499"/>
      <c r="Y88" s="499"/>
      <c r="Z88" s="499"/>
      <c r="AA88" s="499"/>
      <c r="AB88" s="499"/>
      <c r="AC88" s="499"/>
    </row>
    <row r="89" spans="1:29" ht="12" customHeight="1" x14ac:dyDescent="0.25">
      <c r="A89" s="499"/>
      <c r="B89" s="499"/>
      <c r="C89" s="499"/>
      <c r="D89" s="499"/>
      <c r="E89" s="499"/>
      <c r="F89" s="499"/>
      <c r="G89" s="499"/>
      <c r="H89" s="499"/>
      <c r="I89" s="499"/>
      <c r="J89" s="499"/>
      <c r="K89" s="499"/>
      <c r="L89" s="499"/>
      <c r="M89" s="499"/>
      <c r="N89" s="499"/>
      <c r="O89" s="499"/>
      <c r="P89" s="499"/>
      <c r="Q89" s="499"/>
      <c r="R89" s="499"/>
      <c r="S89" s="499"/>
      <c r="T89" s="499"/>
      <c r="U89" s="499"/>
      <c r="V89" s="499"/>
      <c r="W89" s="499"/>
      <c r="X89" s="499"/>
      <c r="Y89" s="499"/>
      <c r="Z89" s="499"/>
      <c r="AA89" s="499"/>
      <c r="AB89" s="499"/>
      <c r="AC89" s="499"/>
    </row>
    <row r="90" spans="1:29" ht="12" customHeight="1" x14ac:dyDescent="0.25">
      <c r="A90" s="499"/>
      <c r="B90" s="499"/>
      <c r="C90" s="499"/>
      <c r="D90" s="499"/>
      <c r="E90" s="499"/>
      <c r="F90" s="499"/>
      <c r="G90" s="499"/>
      <c r="H90" s="499"/>
      <c r="I90" s="499"/>
      <c r="J90" s="499"/>
      <c r="K90" s="499"/>
      <c r="L90" s="499"/>
      <c r="M90" s="499"/>
      <c r="N90" s="499"/>
      <c r="O90" s="499"/>
      <c r="P90" s="499"/>
      <c r="Q90" s="499"/>
      <c r="R90" s="499"/>
      <c r="S90" s="499"/>
      <c r="T90" s="499"/>
      <c r="U90" s="499"/>
      <c r="V90" s="499"/>
      <c r="W90" s="499"/>
      <c r="X90" s="499"/>
      <c r="Y90" s="499"/>
      <c r="Z90" s="499"/>
      <c r="AA90" s="499"/>
      <c r="AB90" s="499"/>
      <c r="AC90" s="499"/>
    </row>
    <row r="91" spans="1:29" ht="12" customHeight="1" x14ac:dyDescent="0.25">
      <c r="A91" s="499"/>
      <c r="B91" s="499"/>
      <c r="C91" s="499"/>
      <c r="D91" s="499"/>
      <c r="E91" s="499"/>
      <c r="F91" s="499"/>
      <c r="G91" s="499"/>
      <c r="H91" s="499"/>
      <c r="I91" s="499"/>
      <c r="J91" s="499"/>
      <c r="K91" s="499"/>
      <c r="L91" s="499"/>
      <c r="M91" s="499"/>
      <c r="N91" s="499"/>
      <c r="O91" s="499"/>
      <c r="P91" s="499"/>
      <c r="Q91" s="499"/>
      <c r="R91" s="499"/>
      <c r="S91" s="499"/>
      <c r="T91" s="499"/>
      <c r="U91" s="499"/>
      <c r="V91" s="499"/>
      <c r="W91" s="499"/>
      <c r="X91" s="499"/>
      <c r="Y91" s="499"/>
      <c r="Z91" s="499"/>
      <c r="AA91" s="499"/>
      <c r="AB91" s="499"/>
      <c r="AC91" s="499"/>
    </row>
    <row r="92" spans="1:29" ht="12" customHeight="1" x14ac:dyDescent="0.25">
      <c r="A92" s="499"/>
      <c r="B92" s="499"/>
      <c r="C92" s="499"/>
      <c r="D92" s="499"/>
      <c r="E92" s="499"/>
      <c r="F92" s="499"/>
      <c r="G92" s="499"/>
      <c r="H92" s="499"/>
      <c r="I92" s="499"/>
      <c r="J92" s="499"/>
      <c r="K92" s="499"/>
      <c r="L92" s="499"/>
      <c r="M92" s="499"/>
      <c r="N92" s="499"/>
      <c r="O92" s="499"/>
      <c r="P92" s="499"/>
      <c r="Q92" s="499"/>
      <c r="R92" s="499"/>
      <c r="S92" s="499"/>
      <c r="T92" s="499"/>
      <c r="U92" s="499"/>
      <c r="V92" s="499"/>
      <c r="W92" s="499"/>
      <c r="X92" s="499"/>
      <c r="Y92" s="499"/>
      <c r="Z92" s="499"/>
      <c r="AA92" s="499"/>
      <c r="AB92" s="499"/>
      <c r="AC92" s="499"/>
    </row>
    <row r="93" spans="1:29" ht="12" customHeight="1" x14ac:dyDescent="0.25">
      <c r="A93" s="499"/>
      <c r="B93" s="499"/>
      <c r="C93" s="499"/>
      <c r="D93" s="499"/>
      <c r="E93" s="499"/>
      <c r="F93" s="499"/>
      <c r="G93" s="499"/>
      <c r="H93" s="499"/>
      <c r="I93" s="499"/>
      <c r="J93" s="499"/>
      <c r="K93" s="499"/>
      <c r="L93" s="499"/>
      <c r="M93" s="499"/>
      <c r="N93" s="499"/>
      <c r="O93" s="499"/>
      <c r="P93" s="499"/>
      <c r="Q93" s="499"/>
      <c r="R93" s="499"/>
      <c r="S93" s="499"/>
      <c r="T93" s="499"/>
      <c r="U93" s="499"/>
      <c r="V93" s="499"/>
      <c r="W93" s="499"/>
      <c r="X93" s="499"/>
      <c r="Y93" s="499"/>
      <c r="Z93" s="499"/>
      <c r="AA93" s="499"/>
      <c r="AB93" s="499"/>
      <c r="AC93" s="499"/>
    </row>
    <row r="94" spans="1:29" ht="12" customHeight="1" x14ac:dyDescent="0.25">
      <c r="A94" s="499"/>
      <c r="B94" s="499"/>
      <c r="C94" s="499"/>
      <c r="D94" s="499"/>
      <c r="E94" s="499"/>
      <c r="F94" s="499"/>
      <c r="G94" s="499"/>
      <c r="H94" s="499"/>
      <c r="I94" s="499"/>
      <c r="J94" s="499"/>
      <c r="K94" s="499"/>
      <c r="L94" s="499"/>
      <c r="M94" s="499"/>
      <c r="N94" s="499"/>
      <c r="O94" s="499"/>
      <c r="P94" s="499"/>
      <c r="Q94" s="499"/>
      <c r="R94" s="499"/>
      <c r="S94" s="499"/>
      <c r="T94" s="499"/>
      <c r="U94" s="499"/>
      <c r="V94" s="499"/>
      <c r="W94" s="499"/>
      <c r="X94" s="499"/>
      <c r="Y94" s="499"/>
      <c r="Z94" s="499"/>
      <c r="AA94" s="499"/>
      <c r="AB94" s="499"/>
      <c r="AC94" s="499"/>
    </row>
    <row r="95" spans="1:29" ht="12" customHeight="1" x14ac:dyDescent="0.25">
      <c r="A95" s="499"/>
      <c r="B95" s="499"/>
      <c r="C95" s="499"/>
      <c r="D95" s="499"/>
      <c r="E95" s="499"/>
      <c r="F95" s="499"/>
      <c r="G95" s="499"/>
      <c r="H95" s="499"/>
      <c r="I95" s="499"/>
      <c r="J95" s="499"/>
      <c r="K95" s="499"/>
      <c r="L95" s="499"/>
      <c r="M95" s="499"/>
      <c r="N95" s="499"/>
      <c r="O95" s="499"/>
      <c r="P95" s="499"/>
      <c r="Q95" s="499"/>
      <c r="R95" s="499"/>
      <c r="S95" s="499"/>
      <c r="T95" s="499"/>
      <c r="U95" s="499"/>
      <c r="V95" s="499"/>
      <c r="W95" s="499"/>
      <c r="X95" s="499"/>
      <c r="Y95" s="499"/>
      <c r="Z95" s="499"/>
      <c r="AA95" s="499"/>
      <c r="AB95" s="499"/>
      <c r="AC95" s="499"/>
    </row>
    <row r="96" spans="1:29" ht="12" customHeight="1" x14ac:dyDescent="0.25">
      <c r="A96" s="499"/>
      <c r="B96" s="499"/>
      <c r="C96" s="499"/>
      <c r="D96" s="499"/>
      <c r="E96" s="499"/>
      <c r="F96" s="499"/>
      <c r="G96" s="499"/>
      <c r="H96" s="499"/>
      <c r="I96" s="499"/>
      <c r="J96" s="499"/>
      <c r="K96" s="499"/>
      <c r="L96" s="499"/>
      <c r="M96" s="499"/>
      <c r="N96" s="499"/>
      <c r="O96" s="499"/>
      <c r="P96" s="499"/>
      <c r="Q96" s="499"/>
      <c r="R96" s="499"/>
      <c r="S96" s="499"/>
      <c r="T96" s="499"/>
      <c r="U96" s="499"/>
      <c r="V96" s="499"/>
      <c r="W96" s="499"/>
      <c r="X96" s="499"/>
      <c r="Y96" s="499"/>
      <c r="Z96" s="499"/>
      <c r="AA96" s="499"/>
      <c r="AB96" s="499"/>
      <c r="AC96" s="499"/>
    </row>
    <row r="97" spans="1:29" ht="12" customHeight="1" x14ac:dyDescent="0.25">
      <c r="A97" s="499"/>
      <c r="B97" s="499"/>
      <c r="C97" s="499"/>
      <c r="D97" s="499"/>
      <c r="E97" s="499"/>
      <c r="F97" s="499"/>
      <c r="G97" s="499"/>
      <c r="H97" s="499"/>
      <c r="I97" s="499"/>
      <c r="J97" s="499"/>
      <c r="K97" s="499"/>
      <c r="L97" s="499"/>
      <c r="M97" s="499"/>
      <c r="N97" s="499"/>
      <c r="O97" s="499"/>
      <c r="P97" s="499"/>
      <c r="Q97" s="499"/>
      <c r="R97" s="499"/>
      <c r="S97" s="499"/>
      <c r="T97" s="499"/>
      <c r="U97" s="499"/>
      <c r="V97" s="499"/>
      <c r="W97" s="499"/>
      <c r="X97" s="499"/>
      <c r="Y97" s="499"/>
      <c r="Z97" s="499"/>
      <c r="AA97" s="499"/>
      <c r="AB97" s="499"/>
      <c r="AC97" s="499"/>
    </row>
    <row r="98" spans="1:29" ht="12" customHeight="1" x14ac:dyDescent="0.25">
      <c r="A98" s="499"/>
      <c r="B98" s="499"/>
      <c r="C98" s="499"/>
      <c r="D98" s="499"/>
      <c r="E98" s="499"/>
      <c r="F98" s="499"/>
      <c r="G98" s="499"/>
      <c r="H98" s="499"/>
      <c r="I98" s="499"/>
      <c r="J98" s="499"/>
      <c r="K98" s="499"/>
      <c r="L98" s="499"/>
      <c r="M98" s="499"/>
      <c r="N98" s="499"/>
      <c r="O98" s="499"/>
      <c r="P98" s="499"/>
      <c r="Q98" s="499"/>
      <c r="R98" s="499"/>
      <c r="S98" s="499"/>
      <c r="T98" s="499"/>
      <c r="U98" s="499"/>
      <c r="V98" s="499"/>
      <c r="W98" s="499"/>
      <c r="X98" s="499"/>
      <c r="Y98" s="499"/>
      <c r="Z98" s="499"/>
      <c r="AA98" s="499"/>
      <c r="AB98" s="499"/>
      <c r="AC98" s="499"/>
    </row>
    <row r="99" spans="1:29" ht="12" customHeight="1" x14ac:dyDescent="0.25">
      <c r="A99" s="499"/>
      <c r="B99" s="499"/>
      <c r="C99" s="499"/>
      <c r="D99" s="499"/>
      <c r="E99" s="499"/>
      <c r="F99" s="499"/>
      <c r="G99" s="499"/>
      <c r="H99" s="499"/>
      <c r="I99" s="499"/>
      <c r="J99" s="499"/>
      <c r="K99" s="499"/>
      <c r="L99" s="499"/>
      <c r="M99" s="499"/>
      <c r="N99" s="499"/>
      <c r="O99" s="499"/>
      <c r="P99" s="499"/>
      <c r="Q99" s="499"/>
      <c r="R99" s="499"/>
      <c r="S99" s="499"/>
      <c r="T99" s="499"/>
      <c r="U99" s="499"/>
      <c r="V99" s="499"/>
      <c r="W99" s="499"/>
      <c r="X99" s="499"/>
      <c r="Y99" s="499"/>
      <c r="Z99" s="499"/>
      <c r="AA99" s="499"/>
      <c r="AB99" s="499"/>
      <c r="AC99" s="499"/>
    </row>
    <row r="100" spans="1:29" ht="12" customHeight="1" x14ac:dyDescent="0.25">
      <c r="A100" s="499"/>
      <c r="B100" s="499"/>
      <c r="C100" s="499"/>
      <c r="D100" s="499"/>
      <c r="E100" s="499"/>
      <c r="F100" s="499"/>
      <c r="G100" s="499"/>
      <c r="H100" s="499"/>
      <c r="I100" s="499"/>
      <c r="J100" s="499"/>
      <c r="K100" s="499"/>
      <c r="L100" s="499"/>
      <c r="M100" s="499"/>
      <c r="N100" s="499"/>
      <c r="O100" s="499"/>
      <c r="P100" s="499"/>
      <c r="Q100" s="499"/>
      <c r="R100" s="499"/>
      <c r="S100" s="499"/>
      <c r="T100" s="499"/>
      <c r="U100" s="499"/>
      <c r="V100" s="499"/>
      <c r="W100" s="499"/>
      <c r="X100" s="499"/>
      <c r="Y100" s="499"/>
      <c r="Z100" s="499"/>
      <c r="AA100" s="499"/>
      <c r="AB100" s="499"/>
      <c r="AC100" s="499"/>
    </row>
    <row r="101" spans="1:29" ht="12" customHeight="1" x14ac:dyDescent="0.25">
      <c r="A101" s="499"/>
      <c r="B101" s="499"/>
      <c r="C101" s="499"/>
      <c r="D101" s="499"/>
      <c r="E101" s="499"/>
      <c r="F101" s="499"/>
      <c r="G101" s="499"/>
      <c r="H101" s="499"/>
      <c r="I101" s="499"/>
      <c r="J101" s="499"/>
      <c r="K101" s="499"/>
      <c r="L101" s="499"/>
      <c r="M101" s="499"/>
      <c r="N101" s="499"/>
      <c r="O101" s="499"/>
      <c r="P101" s="499"/>
      <c r="Q101" s="499"/>
      <c r="R101" s="499"/>
      <c r="S101" s="499"/>
      <c r="T101" s="499"/>
      <c r="U101" s="499"/>
      <c r="V101" s="499"/>
      <c r="W101" s="499"/>
      <c r="X101" s="499"/>
      <c r="Y101" s="499"/>
      <c r="Z101" s="499"/>
      <c r="AA101" s="499"/>
      <c r="AB101" s="499"/>
      <c r="AC101" s="499"/>
    </row>
    <row r="102" spans="1:29" ht="12" customHeight="1" x14ac:dyDescent="0.25">
      <c r="A102" s="499"/>
      <c r="B102" s="499"/>
      <c r="C102" s="499"/>
      <c r="D102" s="499"/>
      <c r="E102" s="499"/>
      <c r="F102" s="499"/>
      <c r="G102" s="499"/>
      <c r="H102" s="499"/>
      <c r="I102" s="499"/>
      <c r="J102" s="499"/>
      <c r="K102" s="499"/>
      <c r="L102" s="499"/>
      <c r="M102" s="499"/>
      <c r="N102" s="499"/>
      <c r="O102" s="499"/>
      <c r="P102" s="499"/>
      <c r="Q102" s="499"/>
      <c r="R102" s="499"/>
      <c r="S102" s="499"/>
      <c r="T102" s="499"/>
      <c r="U102" s="499"/>
      <c r="V102" s="499"/>
      <c r="W102" s="499"/>
      <c r="X102" s="499"/>
      <c r="Y102" s="499"/>
      <c r="Z102" s="499"/>
      <c r="AA102" s="499"/>
      <c r="AB102" s="499"/>
      <c r="AC102" s="499"/>
    </row>
    <row r="103" spans="1:29" ht="12" customHeight="1" x14ac:dyDescent="0.25">
      <c r="A103" s="499"/>
      <c r="B103" s="499"/>
      <c r="C103" s="499"/>
      <c r="D103" s="499"/>
      <c r="E103" s="499"/>
      <c r="F103" s="499"/>
      <c r="G103" s="499"/>
      <c r="H103" s="499"/>
      <c r="I103" s="499"/>
      <c r="J103" s="499"/>
      <c r="K103" s="499"/>
      <c r="L103" s="499"/>
      <c r="M103" s="499"/>
      <c r="N103" s="499"/>
      <c r="O103" s="499"/>
      <c r="P103" s="499"/>
      <c r="Q103" s="499"/>
      <c r="R103" s="499"/>
      <c r="S103" s="499"/>
      <c r="T103" s="499"/>
      <c r="U103" s="499"/>
      <c r="V103" s="499"/>
      <c r="W103" s="499"/>
      <c r="X103" s="499"/>
      <c r="Y103" s="499"/>
      <c r="Z103" s="499"/>
      <c r="AA103" s="499"/>
      <c r="AB103" s="499"/>
      <c r="AC103" s="499"/>
    </row>
    <row r="104" spans="1:29" ht="12" customHeight="1" x14ac:dyDescent="0.25">
      <c r="A104" s="499"/>
      <c r="B104" s="499"/>
      <c r="C104" s="499"/>
      <c r="D104" s="499"/>
      <c r="E104" s="499"/>
      <c r="F104" s="499"/>
      <c r="G104" s="499"/>
      <c r="H104" s="499"/>
      <c r="I104" s="499"/>
      <c r="J104" s="499"/>
      <c r="K104" s="499"/>
      <c r="L104" s="499"/>
      <c r="M104" s="499"/>
      <c r="N104" s="499"/>
      <c r="O104" s="499"/>
      <c r="P104" s="499"/>
      <c r="Q104" s="499"/>
      <c r="R104" s="499"/>
      <c r="S104" s="499"/>
      <c r="T104" s="499"/>
      <c r="U104" s="499"/>
      <c r="V104" s="499"/>
      <c r="W104" s="499"/>
      <c r="X104" s="499"/>
      <c r="Y104" s="499"/>
      <c r="Z104" s="499"/>
      <c r="AA104" s="499"/>
      <c r="AB104" s="499"/>
      <c r="AC104" s="499"/>
    </row>
    <row r="105" spans="1:29" ht="12" customHeight="1" x14ac:dyDescent="0.25">
      <c r="A105" s="499"/>
      <c r="B105" s="499"/>
      <c r="C105" s="499"/>
      <c r="D105" s="499"/>
      <c r="E105" s="499"/>
      <c r="F105" s="499"/>
      <c r="G105" s="499"/>
      <c r="H105" s="499"/>
      <c r="I105" s="499"/>
      <c r="J105" s="499"/>
      <c r="K105" s="499"/>
      <c r="L105" s="499"/>
      <c r="M105" s="499"/>
      <c r="N105" s="499"/>
      <c r="O105" s="499"/>
      <c r="P105" s="499"/>
      <c r="Q105" s="499"/>
      <c r="R105" s="499"/>
      <c r="S105" s="499"/>
      <c r="T105" s="499"/>
      <c r="U105" s="499"/>
      <c r="V105" s="499"/>
      <c r="W105" s="499"/>
      <c r="X105" s="499"/>
      <c r="Y105" s="499"/>
      <c r="Z105" s="499"/>
      <c r="AA105" s="499"/>
      <c r="AB105" s="499"/>
      <c r="AC105" s="499"/>
    </row>
    <row r="106" spans="1:29" ht="12" customHeight="1" x14ac:dyDescent="0.25">
      <c r="A106" s="499"/>
      <c r="B106" s="499"/>
      <c r="C106" s="499"/>
      <c r="D106" s="499"/>
      <c r="E106" s="499"/>
      <c r="F106" s="499"/>
      <c r="G106" s="499"/>
      <c r="H106" s="499"/>
      <c r="I106" s="499"/>
      <c r="J106" s="499"/>
      <c r="K106" s="499"/>
      <c r="L106" s="499"/>
      <c r="M106" s="499"/>
      <c r="N106" s="499"/>
      <c r="O106" s="499"/>
      <c r="P106" s="499"/>
      <c r="Q106" s="499"/>
      <c r="R106" s="499"/>
      <c r="S106" s="499"/>
      <c r="T106" s="499"/>
      <c r="U106" s="499"/>
      <c r="V106" s="499"/>
      <c r="W106" s="499"/>
      <c r="X106" s="499"/>
      <c r="Y106" s="499"/>
      <c r="Z106" s="499"/>
      <c r="AA106" s="499"/>
      <c r="AB106" s="499"/>
      <c r="AC106" s="499"/>
    </row>
    <row r="107" spans="1:29" ht="12" customHeight="1" x14ac:dyDescent="0.25">
      <c r="A107" s="499"/>
      <c r="B107" s="499"/>
      <c r="C107" s="499"/>
      <c r="D107" s="499"/>
      <c r="E107" s="499"/>
      <c r="F107" s="499"/>
      <c r="G107" s="499"/>
      <c r="H107" s="499"/>
      <c r="I107" s="499"/>
      <c r="J107" s="499"/>
      <c r="K107" s="499"/>
      <c r="L107" s="499"/>
      <c r="M107" s="499"/>
      <c r="N107" s="499"/>
      <c r="O107" s="499"/>
      <c r="P107" s="499"/>
      <c r="Q107" s="499"/>
      <c r="R107" s="499"/>
      <c r="S107" s="499"/>
      <c r="T107" s="499"/>
      <c r="U107" s="499"/>
      <c r="V107" s="499"/>
      <c r="W107" s="499"/>
      <c r="X107" s="499"/>
      <c r="Y107" s="499"/>
      <c r="Z107" s="499"/>
      <c r="AA107" s="499"/>
      <c r="AB107" s="499"/>
      <c r="AC107" s="499"/>
    </row>
    <row r="108" spans="1:29" ht="12" customHeight="1" x14ac:dyDescent="0.25">
      <c r="A108" s="499"/>
      <c r="B108" s="499"/>
      <c r="C108" s="499"/>
      <c r="D108" s="499"/>
      <c r="E108" s="499"/>
      <c r="F108" s="499"/>
      <c r="G108" s="499"/>
      <c r="H108" s="499"/>
      <c r="I108" s="499"/>
      <c r="J108" s="499"/>
      <c r="K108" s="499"/>
      <c r="L108" s="499"/>
      <c r="M108" s="499"/>
      <c r="N108" s="499"/>
      <c r="O108" s="499"/>
      <c r="P108" s="499"/>
      <c r="Q108" s="499"/>
      <c r="R108" s="499"/>
      <c r="S108" s="499"/>
      <c r="T108" s="499"/>
      <c r="U108" s="499"/>
      <c r="V108" s="499"/>
      <c r="W108" s="499"/>
      <c r="X108" s="499"/>
      <c r="Y108" s="499"/>
      <c r="Z108" s="499"/>
      <c r="AA108" s="499"/>
      <c r="AB108" s="499"/>
      <c r="AC108" s="499"/>
    </row>
    <row r="109" spans="1:29" ht="12" customHeight="1" x14ac:dyDescent="0.25">
      <c r="A109" s="499"/>
      <c r="B109" s="499"/>
      <c r="C109" s="499"/>
      <c r="D109" s="499"/>
      <c r="E109" s="499"/>
      <c r="F109" s="499"/>
      <c r="G109" s="499"/>
      <c r="H109" s="499"/>
      <c r="I109" s="499"/>
      <c r="J109" s="499"/>
      <c r="K109" s="499"/>
      <c r="L109" s="499"/>
      <c r="M109" s="499"/>
      <c r="N109" s="499"/>
      <c r="O109" s="499"/>
      <c r="P109" s="499"/>
      <c r="Q109" s="499"/>
      <c r="R109" s="499"/>
      <c r="S109" s="499"/>
      <c r="T109" s="499"/>
      <c r="U109" s="499"/>
      <c r="V109" s="499"/>
      <c r="W109" s="499"/>
      <c r="X109" s="499"/>
      <c r="Y109" s="499"/>
      <c r="Z109" s="499"/>
      <c r="AA109" s="499"/>
      <c r="AB109" s="499"/>
      <c r="AC109" s="499"/>
    </row>
    <row r="110" spans="1:29" ht="12" customHeight="1" x14ac:dyDescent="0.25">
      <c r="A110" s="499"/>
      <c r="B110" s="499"/>
      <c r="C110" s="499"/>
      <c r="D110" s="499"/>
      <c r="E110" s="499"/>
      <c r="F110" s="499"/>
      <c r="G110" s="499"/>
      <c r="H110" s="499"/>
      <c r="I110" s="499"/>
      <c r="J110" s="499"/>
      <c r="K110" s="499"/>
      <c r="L110" s="499"/>
      <c r="M110" s="499"/>
      <c r="N110" s="499"/>
      <c r="O110" s="499"/>
      <c r="P110" s="499"/>
      <c r="Q110" s="499"/>
      <c r="R110" s="499"/>
      <c r="S110" s="499"/>
      <c r="T110" s="499"/>
      <c r="U110" s="499"/>
      <c r="V110" s="499"/>
      <c r="W110" s="499"/>
      <c r="X110" s="499"/>
      <c r="Y110" s="499"/>
      <c r="Z110" s="499"/>
      <c r="AA110" s="499"/>
      <c r="AB110" s="499"/>
      <c r="AC110" s="499"/>
    </row>
    <row r="111" spans="1:29" ht="12" customHeight="1" x14ac:dyDescent="0.25">
      <c r="A111" s="499"/>
      <c r="B111" s="499"/>
      <c r="C111" s="499"/>
      <c r="D111" s="499"/>
      <c r="E111" s="499"/>
      <c r="F111" s="499"/>
      <c r="G111" s="499"/>
      <c r="H111" s="499"/>
      <c r="I111" s="499"/>
      <c r="J111" s="499"/>
      <c r="K111" s="499"/>
      <c r="L111" s="499"/>
      <c r="M111" s="499"/>
      <c r="N111" s="499"/>
      <c r="O111" s="499"/>
      <c r="P111" s="499"/>
      <c r="Q111" s="499"/>
      <c r="R111" s="499"/>
      <c r="S111" s="499"/>
      <c r="T111" s="499"/>
      <c r="U111" s="499"/>
      <c r="V111" s="499"/>
      <c r="W111" s="499"/>
      <c r="X111" s="499"/>
      <c r="Y111" s="499"/>
      <c r="Z111" s="499"/>
      <c r="AA111" s="499"/>
      <c r="AB111" s="499"/>
      <c r="AC111" s="499"/>
    </row>
    <row r="112" spans="1:29" ht="12" customHeight="1" x14ac:dyDescent="0.25">
      <c r="A112" s="499"/>
      <c r="B112" s="499"/>
      <c r="C112" s="499"/>
      <c r="D112" s="499"/>
      <c r="E112" s="499"/>
      <c r="F112" s="499"/>
      <c r="G112" s="499"/>
      <c r="H112" s="499"/>
      <c r="I112" s="499"/>
      <c r="J112" s="499"/>
      <c r="K112" s="499"/>
      <c r="L112" s="499"/>
      <c r="M112" s="499"/>
      <c r="N112" s="499"/>
      <c r="O112" s="499"/>
      <c r="P112" s="499"/>
      <c r="Q112" s="499"/>
      <c r="R112" s="499"/>
      <c r="S112" s="499"/>
      <c r="T112" s="499"/>
      <c r="U112" s="499"/>
      <c r="V112" s="499"/>
      <c r="W112" s="499"/>
      <c r="X112" s="499"/>
      <c r="Y112" s="499"/>
      <c r="Z112" s="499"/>
      <c r="AA112" s="499"/>
      <c r="AB112" s="499"/>
      <c r="AC112" s="499"/>
    </row>
    <row r="113" spans="1:29" ht="12" customHeight="1" x14ac:dyDescent="0.25">
      <c r="A113" s="499"/>
      <c r="B113" s="499"/>
      <c r="C113" s="499"/>
      <c r="D113" s="499"/>
      <c r="E113" s="499"/>
      <c r="F113" s="499"/>
      <c r="G113" s="499"/>
      <c r="H113" s="499"/>
      <c r="I113" s="499"/>
      <c r="J113" s="499"/>
      <c r="K113" s="499"/>
      <c r="L113" s="499"/>
      <c r="M113" s="499"/>
      <c r="N113" s="499"/>
      <c r="O113" s="499"/>
      <c r="P113" s="499"/>
      <c r="Q113" s="499"/>
      <c r="R113" s="499"/>
      <c r="S113" s="499"/>
      <c r="T113" s="499"/>
      <c r="U113" s="499"/>
      <c r="V113" s="499"/>
      <c r="W113" s="499"/>
      <c r="X113" s="499"/>
      <c r="Y113" s="499"/>
      <c r="Z113" s="499"/>
      <c r="AA113" s="499"/>
      <c r="AB113" s="499"/>
      <c r="AC113" s="499"/>
    </row>
    <row r="114" spans="1:29" ht="12" customHeight="1" x14ac:dyDescent="0.25">
      <c r="A114" s="499"/>
      <c r="B114" s="499"/>
      <c r="C114" s="499"/>
      <c r="D114" s="499"/>
      <c r="E114" s="499"/>
      <c r="F114" s="499"/>
      <c r="G114" s="499"/>
      <c r="H114" s="499"/>
      <c r="I114" s="499"/>
      <c r="J114" s="499"/>
      <c r="K114" s="499"/>
      <c r="L114" s="499"/>
      <c r="M114" s="499"/>
      <c r="N114" s="499"/>
      <c r="O114" s="499"/>
      <c r="P114" s="499"/>
      <c r="Q114" s="499"/>
      <c r="R114" s="499"/>
      <c r="S114" s="499"/>
      <c r="T114" s="499"/>
      <c r="U114" s="499"/>
      <c r="V114" s="499"/>
      <c r="W114" s="499"/>
      <c r="X114" s="499"/>
      <c r="Y114" s="499"/>
      <c r="Z114" s="499"/>
      <c r="AA114" s="499"/>
      <c r="AB114" s="499"/>
      <c r="AC114" s="499"/>
    </row>
    <row r="115" spans="1:29" ht="12" customHeight="1" x14ac:dyDescent="0.25">
      <c r="A115" s="499"/>
      <c r="B115" s="499"/>
      <c r="C115" s="499"/>
      <c r="D115" s="499"/>
      <c r="E115" s="499"/>
      <c r="F115" s="499"/>
      <c r="G115" s="499"/>
      <c r="H115" s="499"/>
      <c r="I115" s="499"/>
      <c r="J115" s="499"/>
      <c r="K115" s="499"/>
      <c r="L115" s="499"/>
      <c r="M115" s="499"/>
      <c r="N115" s="499"/>
      <c r="O115" s="499"/>
      <c r="P115" s="499"/>
      <c r="Q115" s="499"/>
      <c r="R115" s="499"/>
      <c r="S115" s="499"/>
      <c r="T115" s="499"/>
      <c r="U115" s="499"/>
      <c r="V115" s="499"/>
      <c r="W115" s="499"/>
      <c r="X115" s="499"/>
      <c r="Y115" s="499"/>
      <c r="Z115" s="499"/>
      <c r="AA115" s="499"/>
      <c r="AB115" s="499"/>
      <c r="AC115" s="499"/>
    </row>
    <row r="116" spans="1:29" ht="12" customHeight="1" x14ac:dyDescent="0.25">
      <c r="A116" s="499"/>
      <c r="B116" s="499"/>
      <c r="C116" s="499"/>
      <c r="D116" s="499"/>
      <c r="E116" s="499"/>
      <c r="F116" s="499"/>
      <c r="G116" s="499"/>
      <c r="H116" s="499"/>
      <c r="I116" s="499"/>
      <c r="J116" s="499"/>
      <c r="K116" s="499"/>
      <c r="L116" s="499"/>
      <c r="M116" s="499"/>
      <c r="N116" s="499"/>
      <c r="O116" s="499"/>
      <c r="P116" s="499"/>
      <c r="Q116" s="499"/>
      <c r="R116" s="499"/>
      <c r="S116" s="499"/>
      <c r="T116" s="499"/>
      <c r="U116" s="499"/>
      <c r="V116" s="499"/>
      <c r="W116" s="499"/>
      <c r="X116" s="499"/>
      <c r="Y116" s="499"/>
      <c r="Z116" s="499"/>
      <c r="AA116" s="499"/>
      <c r="AB116" s="499"/>
      <c r="AC116" s="499"/>
    </row>
    <row r="117" spans="1:29" ht="12" customHeight="1" x14ac:dyDescent="0.25">
      <c r="A117" s="499"/>
      <c r="B117" s="499"/>
      <c r="C117" s="499"/>
      <c r="D117" s="499"/>
      <c r="E117" s="499"/>
      <c r="F117" s="499"/>
      <c r="G117" s="499"/>
      <c r="H117" s="499"/>
      <c r="I117" s="499"/>
      <c r="J117" s="499"/>
      <c r="K117" s="499"/>
      <c r="L117" s="499"/>
      <c r="M117" s="499"/>
      <c r="N117" s="499"/>
      <c r="O117" s="499"/>
      <c r="P117" s="499"/>
      <c r="Q117" s="499"/>
      <c r="R117" s="499"/>
      <c r="S117" s="499"/>
      <c r="T117" s="499"/>
      <c r="U117" s="499"/>
      <c r="V117" s="499"/>
      <c r="W117" s="499"/>
      <c r="X117" s="499"/>
      <c r="Y117" s="499"/>
      <c r="Z117" s="499"/>
      <c r="AA117" s="499"/>
      <c r="AB117" s="499"/>
      <c r="AC117" s="499"/>
    </row>
    <row r="118" spans="1:29" ht="12" customHeight="1" x14ac:dyDescent="0.25">
      <c r="A118" s="499"/>
      <c r="B118" s="499"/>
      <c r="C118" s="499"/>
      <c r="D118" s="499"/>
      <c r="E118" s="499"/>
      <c r="F118" s="499"/>
      <c r="G118" s="499"/>
      <c r="H118" s="499"/>
      <c r="I118" s="499"/>
      <c r="J118" s="499"/>
      <c r="K118" s="499"/>
      <c r="L118" s="499"/>
      <c r="M118" s="499"/>
      <c r="N118" s="499"/>
      <c r="O118" s="499"/>
      <c r="P118" s="499"/>
      <c r="Q118" s="499"/>
      <c r="R118" s="499"/>
      <c r="S118" s="499"/>
      <c r="T118" s="499"/>
      <c r="U118" s="499"/>
      <c r="V118" s="499"/>
      <c r="W118" s="499"/>
      <c r="X118" s="499"/>
      <c r="Y118" s="499"/>
      <c r="Z118" s="499"/>
      <c r="AA118" s="499"/>
      <c r="AB118" s="499"/>
      <c r="AC118" s="499"/>
    </row>
    <row r="119" spans="1:29" ht="12" customHeight="1" x14ac:dyDescent="0.25">
      <c r="A119" s="499"/>
      <c r="B119" s="499"/>
      <c r="C119" s="499"/>
      <c r="D119" s="499"/>
      <c r="E119" s="499"/>
      <c r="F119" s="499"/>
      <c r="G119" s="499"/>
      <c r="H119" s="499"/>
      <c r="I119" s="499"/>
      <c r="J119" s="499"/>
      <c r="K119" s="499"/>
      <c r="L119" s="499"/>
      <c r="M119" s="499"/>
      <c r="N119" s="499"/>
      <c r="O119" s="499"/>
      <c r="P119" s="499"/>
      <c r="Q119" s="499"/>
      <c r="R119" s="499"/>
      <c r="S119" s="499"/>
      <c r="T119" s="499"/>
      <c r="U119" s="499"/>
      <c r="V119" s="499"/>
      <c r="W119" s="499"/>
      <c r="X119" s="499"/>
      <c r="Y119" s="499"/>
      <c r="Z119" s="499"/>
      <c r="AA119" s="499"/>
      <c r="AB119" s="499"/>
      <c r="AC119" s="499"/>
    </row>
    <row r="120" spans="1:29" ht="12" customHeight="1" x14ac:dyDescent="0.25">
      <c r="A120" s="499"/>
      <c r="B120" s="499"/>
      <c r="C120" s="499"/>
      <c r="D120" s="499"/>
      <c r="E120" s="499"/>
      <c r="F120" s="499"/>
      <c r="G120" s="499"/>
      <c r="H120" s="499"/>
      <c r="I120" s="499"/>
      <c r="J120" s="499"/>
      <c r="K120" s="499"/>
      <c r="L120" s="499"/>
      <c r="M120" s="499"/>
      <c r="N120" s="499"/>
      <c r="O120" s="499"/>
      <c r="P120" s="499"/>
      <c r="Q120" s="499"/>
      <c r="R120" s="499"/>
      <c r="S120" s="499"/>
      <c r="T120" s="499"/>
      <c r="U120" s="499"/>
      <c r="V120" s="499"/>
      <c r="W120" s="499"/>
      <c r="X120" s="499"/>
      <c r="Y120" s="499"/>
      <c r="Z120" s="499"/>
      <c r="AA120" s="499"/>
      <c r="AB120" s="499"/>
      <c r="AC120" s="499"/>
    </row>
    <row r="121" spans="1:29" ht="12" customHeight="1" x14ac:dyDescent="0.25">
      <c r="A121" s="499"/>
      <c r="B121" s="499"/>
      <c r="C121" s="499"/>
      <c r="D121" s="499"/>
      <c r="E121" s="499"/>
      <c r="F121" s="499"/>
      <c r="G121" s="499"/>
      <c r="H121" s="499"/>
      <c r="I121" s="499"/>
      <c r="J121" s="499"/>
      <c r="K121" s="499"/>
      <c r="L121" s="499"/>
      <c r="M121" s="499"/>
      <c r="N121" s="499"/>
      <c r="O121" s="499"/>
      <c r="P121" s="499"/>
      <c r="Q121" s="499"/>
      <c r="R121" s="499"/>
      <c r="S121" s="499"/>
      <c r="T121" s="499"/>
      <c r="U121" s="499"/>
      <c r="V121" s="499"/>
      <c r="W121" s="499"/>
      <c r="X121" s="499"/>
      <c r="Y121" s="499"/>
      <c r="Z121" s="499"/>
      <c r="AA121" s="499"/>
      <c r="AB121" s="499"/>
      <c r="AC121" s="499"/>
    </row>
    <row r="122" spans="1:29" ht="12" customHeight="1" x14ac:dyDescent="0.25">
      <c r="A122" s="499"/>
      <c r="B122" s="499"/>
      <c r="C122" s="499"/>
      <c r="D122" s="499"/>
      <c r="E122" s="499"/>
      <c r="F122" s="499"/>
      <c r="G122" s="499"/>
      <c r="H122" s="499"/>
      <c r="I122" s="499"/>
      <c r="J122" s="499"/>
      <c r="K122" s="499"/>
      <c r="L122" s="499"/>
      <c r="M122" s="499"/>
      <c r="N122" s="499"/>
      <c r="O122" s="499"/>
      <c r="P122" s="499"/>
      <c r="Q122" s="499"/>
      <c r="R122" s="499"/>
      <c r="S122" s="499"/>
      <c r="T122" s="499"/>
      <c r="U122" s="499"/>
      <c r="V122" s="499"/>
      <c r="W122" s="499"/>
      <c r="X122" s="499"/>
      <c r="Y122" s="499"/>
      <c r="Z122" s="499"/>
      <c r="AA122" s="499"/>
      <c r="AB122" s="499"/>
      <c r="AC122" s="499"/>
    </row>
    <row r="123" spans="1:29" ht="12" customHeight="1" x14ac:dyDescent="0.25">
      <c r="A123" s="499"/>
      <c r="B123" s="499"/>
      <c r="C123" s="499"/>
      <c r="D123" s="499"/>
      <c r="E123" s="499"/>
      <c r="F123" s="499"/>
      <c r="G123" s="499"/>
      <c r="H123" s="499"/>
      <c r="I123" s="499"/>
      <c r="J123" s="499"/>
      <c r="K123" s="499"/>
      <c r="L123" s="499"/>
      <c r="M123" s="499"/>
      <c r="N123" s="499"/>
      <c r="O123" s="499"/>
      <c r="P123" s="499"/>
      <c r="Q123" s="499"/>
      <c r="R123" s="499"/>
      <c r="S123" s="499"/>
      <c r="T123" s="499"/>
      <c r="U123" s="499"/>
      <c r="V123" s="499"/>
      <c r="W123" s="499"/>
      <c r="X123" s="499"/>
      <c r="Y123" s="499"/>
      <c r="Z123" s="499"/>
      <c r="AA123" s="499"/>
      <c r="AB123" s="499"/>
      <c r="AC123" s="499"/>
    </row>
    <row r="124" spans="1:29" ht="12" customHeight="1" x14ac:dyDescent="0.25">
      <c r="A124" s="499"/>
      <c r="B124" s="499"/>
      <c r="C124" s="499"/>
      <c r="D124" s="499"/>
      <c r="E124" s="499"/>
      <c r="F124" s="499"/>
      <c r="G124" s="499"/>
      <c r="H124" s="499"/>
      <c r="I124" s="499"/>
      <c r="J124" s="499"/>
      <c r="K124" s="499"/>
      <c r="L124" s="499"/>
      <c r="M124" s="499"/>
      <c r="N124" s="499"/>
      <c r="O124" s="499"/>
      <c r="P124" s="499"/>
      <c r="Q124" s="499"/>
      <c r="R124" s="499"/>
      <c r="S124" s="499"/>
      <c r="T124" s="499"/>
      <c r="U124" s="499"/>
      <c r="V124" s="499"/>
      <c r="W124" s="499"/>
      <c r="X124" s="499"/>
      <c r="Y124" s="499"/>
      <c r="Z124" s="499"/>
      <c r="AA124" s="499"/>
      <c r="AB124" s="499"/>
      <c r="AC124" s="499"/>
    </row>
    <row r="125" spans="1:29" ht="12" customHeight="1" x14ac:dyDescent="0.25">
      <c r="A125" s="499"/>
      <c r="B125" s="499"/>
      <c r="C125" s="499"/>
      <c r="D125" s="499"/>
      <c r="E125" s="499"/>
      <c r="F125" s="499"/>
      <c r="G125" s="499"/>
      <c r="H125" s="499"/>
      <c r="I125" s="499"/>
      <c r="J125" s="499"/>
      <c r="K125" s="499"/>
      <c r="L125" s="499"/>
      <c r="M125" s="499"/>
      <c r="N125" s="499"/>
      <c r="O125" s="499"/>
      <c r="P125" s="499"/>
      <c r="Q125" s="499"/>
      <c r="R125" s="499"/>
      <c r="S125" s="499"/>
      <c r="T125" s="499"/>
      <c r="U125" s="499"/>
      <c r="V125" s="499"/>
      <c r="W125" s="499"/>
      <c r="X125" s="499"/>
      <c r="Y125" s="499"/>
      <c r="Z125" s="499"/>
      <c r="AA125" s="499"/>
      <c r="AB125" s="499"/>
      <c r="AC125" s="499"/>
    </row>
    <row r="126" spans="1:29" ht="12" customHeight="1" x14ac:dyDescent="0.25">
      <c r="A126" s="499"/>
      <c r="B126" s="499"/>
      <c r="C126" s="499"/>
      <c r="D126" s="499"/>
      <c r="E126" s="499"/>
      <c r="F126" s="499"/>
      <c r="G126" s="499"/>
      <c r="H126" s="499"/>
      <c r="I126" s="499"/>
      <c r="J126" s="499"/>
      <c r="K126" s="499"/>
      <c r="L126" s="499"/>
      <c r="M126" s="499"/>
      <c r="N126" s="499"/>
      <c r="O126" s="499"/>
      <c r="P126" s="499"/>
      <c r="Q126" s="499"/>
      <c r="R126" s="499"/>
      <c r="S126" s="499"/>
      <c r="T126" s="499"/>
      <c r="U126" s="499"/>
      <c r="V126" s="499"/>
      <c r="W126" s="499"/>
      <c r="X126" s="499"/>
      <c r="Y126" s="499"/>
      <c r="Z126" s="499"/>
      <c r="AA126" s="499"/>
      <c r="AB126" s="499"/>
      <c r="AC126" s="499"/>
    </row>
    <row r="127" spans="1:29" ht="12" customHeight="1" x14ac:dyDescent="0.25">
      <c r="A127" s="499"/>
      <c r="B127" s="499"/>
      <c r="C127" s="499"/>
      <c r="D127" s="499"/>
      <c r="E127" s="499"/>
      <c r="F127" s="499"/>
      <c r="G127" s="499"/>
      <c r="H127" s="499"/>
      <c r="I127" s="499"/>
      <c r="J127" s="499"/>
      <c r="K127" s="499"/>
      <c r="L127" s="499"/>
      <c r="M127" s="499"/>
      <c r="N127" s="499"/>
      <c r="O127" s="499"/>
      <c r="P127" s="499"/>
      <c r="Q127" s="499"/>
      <c r="R127" s="499"/>
      <c r="S127" s="499"/>
      <c r="T127" s="499"/>
      <c r="U127" s="499"/>
      <c r="V127" s="499"/>
      <c r="W127" s="499"/>
      <c r="X127" s="499"/>
      <c r="Y127" s="499"/>
      <c r="Z127" s="499"/>
      <c r="AA127" s="499"/>
      <c r="AB127" s="499"/>
      <c r="AC127" s="499"/>
    </row>
    <row r="128" spans="1:29" ht="12" customHeight="1" x14ac:dyDescent="0.25">
      <c r="A128" s="499"/>
      <c r="B128" s="499"/>
      <c r="C128" s="499"/>
      <c r="D128" s="499"/>
      <c r="E128" s="499"/>
      <c r="F128" s="499"/>
      <c r="G128" s="499"/>
      <c r="H128" s="499"/>
      <c r="I128" s="499"/>
      <c r="J128" s="499"/>
      <c r="K128" s="499"/>
      <c r="L128" s="499"/>
      <c r="M128" s="499"/>
      <c r="N128" s="499"/>
      <c r="O128" s="499"/>
      <c r="P128" s="499"/>
      <c r="Q128" s="499"/>
      <c r="R128" s="499"/>
      <c r="S128" s="499"/>
      <c r="T128" s="499"/>
      <c r="U128" s="499"/>
      <c r="V128" s="499"/>
      <c r="W128" s="499"/>
      <c r="X128" s="499"/>
      <c r="Y128" s="499"/>
      <c r="Z128" s="499"/>
      <c r="AA128" s="499"/>
      <c r="AB128" s="499"/>
      <c r="AC128" s="499"/>
    </row>
    <row r="129" spans="1:29" ht="12" customHeight="1" x14ac:dyDescent="0.25">
      <c r="A129" s="499"/>
      <c r="B129" s="499"/>
      <c r="C129" s="499"/>
      <c r="D129" s="499"/>
      <c r="E129" s="499"/>
      <c r="F129" s="499"/>
      <c r="G129" s="499"/>
      <c r="H129" s="499"/>
      <c r="I129" s="499"/>
      <c r="J129" s="499"/>
      <c r="K129" s="499"/>
      <c r="L129" s="499"/>
      <c r="M129" s="499"/>
      <c r="N129" s="499"/>
      <c r="O129" s="499"/>
      <c r="P129" s="499"/>
      <c r="Q129" s="499"/>
      <c r="R129" s="499"/>
      <c r="S129" s="499"/>
      <c r="T129" s="499"/>
      <c r="U129" s="499"/>
      <c r="V129" s="499"/>
      <c r="W129" s="499"/>
      <c r="X129" s="499"/>
      <c r="Y129" s="499"/>
      <c r="Z129" s="499"/>
      <c r="AA129" s="499"/>
      <c r="AB129" s="499"/>
      <c r="AC129" s="499"/>
    </row>
    <row r="130" spans="1:29" ht="12" customHeight="1" x14ac:dyDescent="0.25">
      <c r="A130" s="499"/>
      <c r="B130" s="499"/>
      <c r="C130" s="499"/>
      <c r="D130" s="499"/>
      <c r="E130" s="499"/>
      <c r="F130" s="499"/>
      <c r="G130" s="499"/>
      <c r="H130" s="499"/>
      <c r="I130" s="499"/>
      <c r="J130" s="499"/>
      <c r="K130" s="499"/>
      <c r="L130" s="499"/>
      <c r="M130" s="499"/>
      <c r="N130" s="499"/>
      <c r="O130" s="499"/>
      <c r="P130" s="499"/>
      <c r="Q130" s="499"/>
      <c r="R130" s="499"/>
      <c r="S130" s="499"/>
      <c r="T130" s="499"/>
      <c r="U130" s="499"/>
      <c r="V130" s="499"/>
      <c r="W130" s="499"/>
      <c r="X130" s="499"/>
      <c r="Y130" s="499"/>
      <c r="Z130" s="499"/>
      <c r="AA130" s="499"/>
      <c r="AB130" s="499"/>
      <c r="AC130" s="499"/>
    </row>
    <row r="131" spans="1:29" ht="12" customHeight="1" x14ac:dyDescent="0.25">
      <c r="A131" s="499"/>
      <c r="B131" s="499"/>
      <c r="C131" s="499"/>
      <c r="D131" s="499"/>
      <c r="E131" s="499"/>
      <c r="F131" s="499"/>
      <c r="G131" s="499"/>
      <c r="H131" s="499"/>
      <c r="I131" s="499"/>
      <c r="J131" s="499"/>
      <c r="K131" s="499"/>
      <c r="L131" s="499"/>
      <c r="M131" s="499"/>
      <c r="N131" s="499"/>
      <c r="O131" s="499"/>
      <c r="P131" s="499"/>
      <c r="Q131" s="499"/>
      <c r="R131" s="499"/>
      <c r="S131" s="499"/>
      <c r="T131" s="499"/>
      <c r="U131" s="499"/>
      <c r="V131" s="499"/>
      <c r="W131" s="499"/>
      <c r="X131" s="499"/>
      <c r="Y131" s="499"/>
      <c r="Z131" s="499"/>
      <c r="AA131" s="499"/>
      <c r="AB131" s="499"/>
      <c r="AC131" s="499"/>
    </row>
    <row r="132" spans="1:29" ht="12" customHeight="1" x14ac:dyDescent="0.25">
      <c r="A132" s="499"/>
      <c r="B132" s="499"/>
      <c r="C132" s="499"/>
      <c r="D132" s="499"/>
      <c r="E132" s="499"/>
      <c r="F132" s="499"/>
      <c r="G132" s="499"/>
      <c r="H132" s="499"/>
      <c r="I132" s="499"/>
      <c r="J132" s="499"/>
      <c r="K132" s="499"/>
      <c r="L132" s="499"/>
      <c r="M132" s="499"/>
      <c r="N132" s="499"/>
      <c r="O132" s="499"/>
      <c r="P132" s="499"/>
      <c r="Q132" s="499"/>
      <c r="R132" s="499"/>
      <c r="S132" s="499"/>
      <c r="T132" s="499"/>
      <c r="U132" s="499"/>
      <c r="V132" s="499"/>
      <c r="W132" s="499"/>
      <c r="X132" s="499"/>
      <c r="Y132" s="499"/>
      <c r="Z132" s="499"/>
      <c r="AA132" s="499"/>
      <c r="AB132" s="499"/>
      <c r="AC132" s="499"/>
    </row>
    <row r="133" spans="1:29" ht="12" customHeight="1" x14ac:dyDescent="0.25">
      <c r="A133" s="499"/>
      <c r="B133" s="499"/>
      <c r="C133" s="499"/>
      <c r="D133" s="499"/>
      <c r="E133" s="499"/>
      <c r="F133" s="499"/>
      <c r="G133" s="499"/>
      <c r="H133" s="499"/>
      <c r="I133" s="499"/>
      <c r="J133" s="499"/>
      <c r="K133" s="499"/>
      <c r="L133" s="499"/>
      <c r="M133" s="499"/>
      <c r="N133" s="499"/>
      <c r="O133" s="499"/>
      <c r="P133" s="499"/>
      <c r="Q133" s="499"/>
      <c r="R133" s="499"/>
      <c r="S133" s="499"/>
      <c r="T133" s="499"/>
      <c r="U133" s="499"/>
      <c r="V133" s="499"/>
      <c r="W133" s="499"/>
      <c r="X133" s="499"/>
      <c r="Y133" s="499"/>
      <c r="Z133" s="499"/>
      <c r="AA133" s="499"/>
      <c r="AB133" s="499"/>
      <c r="AC133" s="499"/>
    </row>
    <row r="134" spans="1:29" ht="12" customHeight="1" x14ac:dyDescent="0.25">
      <c r="A134" s="499"/>
      <c r="B134" s="499"/>
      <c r="C134" s="499"/>
      <c r="D134" s="499"/>
      <c r="E134" s="499"/>
      <c r="F134" s="499"/>
      <c r="G134" s="499"/>
      <c r="H134" s="499"/>
      <c r="I134" s="499"/>
      <c r="J134" s="499"/>
      <c r="K134" s="499"/>
      <c r="L134" s="499"/>
      <c r="M134" s="499"/>
      <c r="N134" s="499"/>
      <c r="O134" s="499"/>
      <c r="P134" s="499"/>
      <c r="Q134" s="499"/>
      <c r="R134" s="499"/>
      <c r="S134" s="499"/>
      <c r="T134" s="499"/>
      <c r="U134" s="499"/>
      <c r="V134" s="499"/>
      <c r="W134" s="499"/>
      <c r="X134" s="499"/>
      <c r="Y134" s="499"/>
      <c r="Z134" s="499"/>
      <c r="AA134" s="499"/>
      <c r="AB134" s="499"/>
      <c r="AC134" s="499"/>
    </row>
    <row r="135" spans="1:29" ht="12" customHeight="1" x14ac:dyDescent="0.25">
      <c r="A135" s="499"/>
      <c r="B135" s="499"/>
      <c r="C135" s="499"/>
      <c r="D135" s="499"/>
      <c r="E135" s="499"/>
      <c r="F135" s="499"/>
      <c r="G135" s="499"/>
      <c r="H135" s="499"/>
      <c r="I135" s="499"/>
      <c r="J135" s="499"/>
      <c r="K135" s="499"/>
      <c r="L135" s="499"/>
      <c r="M135" s="499"/>
      <c r="N135" s="499"/>
      <c r="O135" s="499"/>
      <c r="P135" s="499"/>
      <c r="Q135" s="499"/>
      <c r="R135" s="499"/>
      <c r="S135" s="499"/>
      <c r="T135" s="499"/>
      <c r="U135" s="499"/>
      <c r="V135" s="499"/>
      <c r="W135" s="499"/>
      <c r="X135" s="499"/>
      <c r="Y135" s="499"/>
      <c r="Z135" s="499"/>
      <c r="AA135" s="499"/>
      <c r="AB135" s="499"/>
      <c r="AC135" s="499"/>
    </row>
    <row r="136" spans="1:29" ht="12" customHeight="1" x14ac:dyDescent="0.25">
      <c r="A136" s="499"/>
      <c r="B136" s="499"/>
      <c r="C136" s="499"/>
      <c r="D136" s="499"/>
      <c r="E136" s="499"/>
      <c r="F136" s="499"/>
      <c r="G136" s="499"/>
      <c r="H136" s="499"/>
      <c r="I136" s="499"/>
      <c r="J136" s="499"/>
      <c r="K136" s="499"/>
      <c r="L136" s="499"/>
      <c r="M136" s="499"/>
      <c r="N136" s="499"/>
      <c r="O136" s="499"/>
      <c r="P136" s="499"/>
      <c r="Q136" s="499"/>
      <c r="R136" s="499"/>
      <c r="S136" s="499"/>
      <c r="T136" s="499"/>
      <c r="U136" s="499"/>
      <c r="V136" s="499"/>
      <c r="W136" s="499"/>
      <c r="X136" s="499"/>
      <c r="Y136" s="499"/>
      <c r="Z136" s="499"/>
      <c r="AA136" s="499"/>
      <c r="AB136" s="499"/>
      <c r="AC136" s="499"/>
    </row>
    <row r="137" spans="1:29" ht="12" customHeight="1" x14ac:dyDescent="0.25">
      <c r="A137" s="499"/>
      <c r="B137" s="499"/>
      <c r="C137" s="499"/>
      <c r="D137" s="499"/>
      <c r="E137" s="499"/>
      <c r="F137" s="499"/>
      <c r="G137" s="499"/>
      <c r="H137" s="499"/>
      <c r="I137" s="499"/>
      <c r="J137" s="499"/>
      <c r="K137" s="499"/>
      <c r="L137" s="499"/>
      <c r="M137" s="499"/>
      <c r="N137" s="499"/>
      <c r="O137" s="499"/>
      <c r="P137" s="499"/>
      <c r="Q137" s="499"/>
      <c r="R137" s="499"/>
      <c r="S137" s="499"/>
      <c r="T137" s="499"/>
      <c r="U137" s="499"/>
      <c r="V137" s="499"/>
      <c r="W137" s="499"/>
      <c r="X137" s="499"/>
      <c r="Y137" s="499"/>
      <c r="Z137" s="499"/>
      <c r="AA137" s="499"/>
      <c r="AB137" s="499"/>
      <c r="AC137" s="499"/>
    </row>
    <row r="138" spans="1:29" ht="12" customHeight="1" x14ac:dyDescent="0.25">
      <c r="A138" s="499"/>
      <c r="B138" s="499"/>
      <c r="C138" s="499"/>
      <c r="D138" s="499"/>
      <c r="E138" s="499"/>
      <c r="F138" s="499"/>
      <c r="G138" s="499"/>
      <c r="H138" s="499"/>
      <c r="I138" s="499"/>
      <c r="J138" s="499"/>
      <c r="K138" s="499"/>
      <c r="L138" s="499"/>
      <c r="M138" s="499"/>
      <c r="N138" s="499"/>
      <c r="O138" s="499"/>
      <c r="P138" s="499"/>
      <c r="Q138" s="499"/>
      <c r="R138" s="499"/>
      <c r="S138" s="499"/>
      <c r="T138" s="499"/>
      <c r="U138" s="499"/>
      <c r="V138" s="499"/>
      <c r="W138" s="499"/>
      <c r="X138" s="499"/>
      <c r="Y138" s="499"/>
      <c r="Z138" s="499"/>
      <c r="AA138" s="499"/>
      <c r="AB138" s="499"/>
      <c r="AC138" s="499"/>
    </row>
    <row r="139" spans="1:29" ht="12" customHeight="1" x14ac:dyDescent="0.25">
      <c r="A139" s="499"/>
      <c r="B139" s="499"/>
      <c r="C139" s="499"/>
      <c r="D139" s="499"/>
      <c r="E139" s="499"/>
      <c r="F139" s="499"/>
      <c r="G139" s="499"/>
      <c r="H139" s="499"/>
      <c r="I139" s="499"/>
      <c r="J139" s="499"/>
      <c r="K139" s="499"/>
      <c r="L139" s="499"/>
      <c r="M139" s="499"/>
      <c r="N139" s="499"/>
      <c r="O139" s="499"/>
      <c r="P139" s="499"/>
      <c r="Q139" s="499"/>
      <c r="R139" s="499"/>
      <c r="S139" s="499"/>
      <c r="T139" s="499"/>
      <c r="U139" s="499"/>
      <c r="V139" s="499"/>
      <c r="W139" s="499"/>
      <c r="X139" s="499"/>
      <c r="Y139" s="499"/>
      <c r="Z139" s="499"/>
      <c r="AA139" s="499"/>
      <c r="AB139" s="499"/>
      <c r="AC139" s="499"/>
    </row>
    <row r="140" spans="1:29" ht="12" customHeight="1" x14ac:dyDescent="0.25">
      <c r="A140" s="499"/>
      <c r="B140" s="499"/>
      <c r="C140" s="499"/>
      <c r="D140" s="499"/>
      <c r="E140" s="499"/>
      <c r="F140" s="499"/>
      <c r="G140" s="499"/>
      <c r="H140" s="499"/>
      <c r="I140" s="499"/>
      <c r="J140" s="499"/>
      <c r="K140" s="499"/>
      <c r="L140" s="499"/>
      <c r="M140" s="499"/>
      <c r="N140" s="499"/>
      <c r="O140" s="499"/>
      <c r="P140" s="499"/>
      <c r="Q140" s="499"/>
      <c r="R140" s="499"/>
      <c r="S140" s="499"/>
      <c r="T140" s="499"/>
      <c r="U140" s="499"/>
      <c r="V140" s="499"/>
      <c r="W140" s="499"/>
      <c r="X140" s="499"/>
      <c r="Y140" s="499"/>
      <c r="Z140" s="499"/>
      <c r="AA140" s="499"/>
      <c r="AB140" s="499"/>
      <c r="AC140" s="499"/>
    </row>
    <row r="141" spans="1:29" ht="12" customHeight="1" x14ac:dyDescent="0.25">
      <c r="A141" s="499"/>
      <c r="B141" s="499"/>
      <c r="C141" s="499"/>
      <c r="D141" s="499"/>
      <c r="E141" s="499"/>
      <c r="F141" s="499"/>
      <c r="G141" s="499"/>
      <c r="H141" s="499"/>
      <c r="I141" s="499"/>
      <c r="J141" s="499"/>
      <c r="K141" s="499"/>
      <c r="L141" s="499"/>
      <c r="M141" s="499"/>
      <c r="N141" s="499"/>
      <c r="O141" s="499"/>
      <c r="P141" s="499"/>
      <c r="Q141" s="499"/>
      <c r="R141" s="499"/>
      <c r="S141" s="499"/>
      <c r="T141" s="499"/>
      <c r="U141" s="499"/>
      <c r="V141" s="499"/>
      <c r="W141" s="499"/>
      <c r="X141" s="499"/>
      <c r="Y141" s="499"/>
      <c r="Z141" s="499"/>
      <c r="AA141" s="499"/>
      <c r="AB141" s="499"/>
      <c r="AC141" s="499"/>
    </row>
    <row r="142" spans="1:29" ht="12" customHeight="1" x14ac:dyDescent="0.25">
      <c r="A142" s="499"/>
      <c r="B142" s="499"/>
      <c r="C142" s="499"/>
      <c r="D142" s="499"/>
      <c r="E142" s="499"/>
      <c r="F142" s="499"/>
      <c r="G142" s="499"/>
      <c r="H142" s="499"/>
      <c r="I142" s="499"/>
      <c r="J142" s="499"/>
      <c r="K142" s="499"/>
      <c r="L142" s="499"/>
      <c r="M142" s="499"/>
      <c r="N142" s="499"/>
      <c r="O142" s="499"/>
      <c r="P142" s="499"/>
      <c r="Q142" s="499"/>
      <c r="R142" s="499"/>
      <c r="S142" s="499"/>
      <c r="T142" s="499"/>
      <c r="U142" s="499"/>
      <c r="V142" s="499"/>
      <c r="W142" s="499"/>
      <c r="X142" s="499"/>
      <c r="Y142" s="499"/>
      <c r="Z142" s="499"/>
      <c r="AA142" s="499"/>
      <c r="AB142" s="499"/>
      <c r="AC142" s="499"/>
    </row>
    <row r="143" spans="1:29" ht="12" customHeight="1" x14ac:dyDescent="0.25">
      <c r="A143" s="499"/>
      <c r="B143" s="499"/>
      <c r="C143" s="499"/>
      <c r="D143" s="499"/>
      <c r="E143" s="499"/>
      <c r="F143" s="499"/>
      <c r="G143" s="499"/>
      <c r="H143" s="499"/>
      <c r="I143" s="499"/>
      <c r="J143" s="499"/>
      <c r="K143" s="499"/>
      <c r="L143" s="499"/>
      <c r="M143" s="499"/>
      <c r="N143" s="499"/>
      <c r="O143" s="499"/>
      <c r="P143" s="499"/>
      <c r="Q143" s="499"/>
      <c r="R143" s="499"/>
      <c r="S143" s="499"/>
      <c r="T143" s="499"/>
      <c r="U143" s="499"/>
      <c r="V143" s="499"/>
      <c r="W143" s="499"/>
      <c r="X143" s="499"/>
      <c r="Y143" s="499"/>
      <c r="Z143" s="499"/>
      <c r="AA143" s="499"/>
      <c r="AB143" s="499"/>
      <c r="AC143" s="499"/>
    </row>
    <row r="144" spans="1:29" ht="12" customHeight="1" x14ac:dyDescent="0.25">
      <c r="A144" s="499"/>
      <c r="B144" s="499"/>
      <c r="C144" s="499"/>
      <c r="D144" s="499"/>
      <c r="E144" s="499"/>
      <c r="F144" s="499"/>
      <c r="G144" s="499"/>
      <c r="H144" s="499"/>
      <c r="I144" s="499"/>
      <c r="J144" s="499"/>
      <c r="K144" s="499"/>
      <c r="L144" s="499"/>
      <c r="M144" s="499"/>
      <c r="N144" s="499"/>
      <c r="O144" s="499"/>
      <c r="P144" s="499"/>
      <c r="Q144" s="499"/>
      <c r="R144" s="499"/>
      <c r="S144" s="499"/>
      <c r="T144" s="499"/>
      <c r="U144" s="499"/>
      <c r="V144" s="499"/>
      <c r="W144" s="499"/>
      <c r="X144" s="499"/>
      <c r="Y144" s="499"/>
      <c r="Z144" s="499"/>
      <c r="AA144" s="499"/>
      <c r="AB144" s="499"/>
      <c r="AC144" s="499"/>
    </row>
    <row r="145" spans="1:29" ht="12" customHeight="1" x14ac:dyDescent="0.25">
      <c r="A145" s="499"/>
      <c r="B145" s="499"/>
      <c r="C145" s="499"/>
      <c r="D145" s="499"/>
      <c r="E145" s="499"/>
      <c r="F145" s="499"/>
      <c r="G145" s="499"/>
      <c r="H145" s="499"/>
      <c r="I145" s="499"/>
      <c r="J145" s="499"/>
      <c r="K145" s="499"/>
      <c r="L145" s="499"/>
      <c r="M145" s="499"/>
      <c r="N145" s="499"/>
      <c r="O145" s="499"/>
      <c r="P145" s="499"/>
      <c r="Q145" s="499"/>
      <c r="R145" s="499"/>
      <c r="S145" s="499"/>
      <c r="T145" s="499"/>
      <c r="U145" s="499"/>
      <c r="V145" s="499"/>
      <c r="W145" s="499"/>
      <c r="X145" s="499"/>
      <c r="Y145" s="499"/>
      <c r="Z145" s="499"/>
      <c r="AA145" s="499"/>
      <c r="AB145" s="499"/>
      <c r="AC145" s="499"/>
    </row>
    <row r="146" spans="1:29" ht="12" customHeight="1" x14ac:dyDescent="0.25">
      <c r="A146" s="499"/>
      <c r="B146" s="499"/>
      <c r="C146" s="499"/>
      <c r="D146" s="499"/>
      <c r="E146" s="499"/>
      <c r="F146" s="499"/>
      <c r="G146" s="499"/>
      <c r="H146" s="499"/>
      <c r="I146" s="499"/>
      <c r="J146" s="499"/>
      <c r="K146" s="499"/>
      <c r="L146" s="499"/>
      <c r="M146" s="499"/>
      <c r="N146" s="499"/>
      <c r="O146" s="499"/>
      <c r="P146" s="499"/>
      <c r="Q146" s="499"/>
      <c r="R146" s="499"/>
      <c r="S146" s="499"/>
      <c r="T146" s="499"/>
      <c r="U146" s="499"/>
      <c r="V146" s="499"/>
      <c r="W146" s="499"/>
      <c r="X146" s="499"/>
      <c r="Y146" s="499"/>
      <c r="Z146" s="499"/>
      <c r="AA146" s="499"/>
      <c r="AB146" s="499"/>
      <c r="AC146" s="499"/>
    </row>
    <row r="147" spans="1:29" ht="12" customHeight="1" x14ac:dyDescent="0.25">
      <c r="A147" s="499"/>
      <c r="B147" s="499"/>
      <c r="C147" s="499"/>
      <c r="D147" s="499"/>
      <c r="E147" s="499"/>
      <c r="F147" s="499"/>
      <c r="G147" s="499"/>
      <c r="H147" s="499"/>
      <c r="I147" s="499"/>
      <c r="J147" s="499"/>
      <c r="K147" s="499"/>
      <c r="L147" s="499"/>
      <c r="M147" s="499"/>
      <c r="N147" s="499"/>
      <c r="O147" s="499"/>
      <c r="P147" s="499"/>
      <c r="Q147" s="499"/>
      <c r="R147" s="499"/>
      <c r="S147" s="499"/>
      <c r="T147" s="499"/>
      <c r="U147" s="499"/>
      <c r="V147" s="499"/>
      <c r="W147" s="499"/>
      <c r="X147" s="499"/>
      <c r="Y147" s="499"/>
      <c r="Z147" s="499"/>
      <c r="AA147" s="499"/>
      <c r="AB147" s="499"/>
      <c r="AC147" s="499"/>
    </row>
    <row r="148" spans="1:29" ht="12" customHeight="1" x14ac:dyDescent="0.25">
      <c r="A148" s="499"/>
      <c r="B148" s="499"/>
      <c r="C148" s="499"/>
      <c r="D148" s="499"/>
      <c r="E148" s="499"/>
      <c r="F148" s="499"/>
      <c r="G148" s="499"/>
      <c r="H148" s="499"/>
      <c r="I148" s="499"/>
      <c r="J148" s="499"/>
      <c r="K148" s="499"/>
      <c r="L148" s="499"/>
      <c r="M148" s="499"/>
      <c r="N148" s="499"/>
      <c r="O148" s="499"/>
      <c r="P148" s="499"/>
      <c r="Q148" s="499"/>
      <c r="R148" s="499"/>
      <c r="S148" s="499"/>
      <c r="T148" s="499"/>
      <c r="U148" s="499"/>
      <c r="V148" s="499"/>
      <c r="W148" s="499"/>
      <c r="X148" s="499"/>
      <c r="Y148" s="499"/>
      <c r="Z148" s="499"/>
      <c r="AA148" s="499"/>
      <c r="AB148" s="499"/>
      <c r="AC148" s="499"/>
    </row>
    <row r="149" spans="1:29" ht="12" customHeight="1" x14ac:dyDescent="0.25">
      <c r="A149" s="499"/>
      <c r="B149" s="499"/>
      <c r="C149" s="499"/>
      <c r="D149" s="499"/>
      <c r="E149" s="499"/>
      <c r="F149" s="499"/>
      <c r="G149" s="499"/>
      <c r="H149" s="499"/>
      <c r="I149" s="499"/>
      <c r="J149" s="499"/>
      <c r="K149" s="499"/>
      <c r="L149" s="499"/>
      <c r="M149" s="499"/>
      <c r="N149" s="499"/>
      <c r="O149" s="499"/>
      <c r="P149" s="499"/>
      <c r="Q149" s="499"/>
      <c r="R149" s="499"/>
      <c r="S149" s="499"/>
      <c r="T149" s="499"/>
      <c r="U149" s="499"/>
      <c r="V149" s="499"/>
      <c r="W149" s="499"/>
      <c r="X149" s="499"/>
      <c r="Y149" s="499"/>
      <c r="Z149" s="499"/>
      <c r="AA149" s="499"/>
      <c r="AB149" s="499"/>
      <c r="AC149" s="499"/>
    </row>
    <row r="150" spans="1:29" ht="12" customHeight="1" x14ac:dyDescent="0.25">
      <c r="A150" s="499"/>
      <c r="B150" s="499"/>
      <c r="C150" s="499"/>
      <c r="D150" s="499"/>
      <c r="E150" s="499"/>
      <c r="F150" s="499"/>
      <c r="G150" s="499"/>
      <c r="H150" s="499"/>
      <c r="I150" s="499"/>
      <c r="J150" s="499"/>
      <c r="K150" s="499"/>
      <c r="L150" s="499"/>
      <c r="M150" s="499"/>
      <c r="N150" s="499"/>
      <c r="O150" s="499"/>
      <c r="P150" s="499"/>
      <c r="Q150" s="499"/>
      <c r="R150" s="499"/>
      <c r="S150" s="499"/>
      <c r="T150" s="499"/>
      <c r="U150" s="499"/>
      <c r="V150" s="499"/>
      <c r="W150" s="499"/>
      <c r="X150" s="499"/>
      <c r="Y150" s="499"/>
      <c r="Z150" s="499"/>
      <c r="AA150" s="499"/>
      <c r="AB150" s="499"/>
      <c r="AC150" s="499"/>
    </row>
    <row r="151" spans="1:29" ht="12" customHeight="1" x14ac:dyDescent="0.25">
      <c r="A151" s="499"/>
      <c r="B151" s="499"/>
      <c r="C151" s="499"/>
      <c r="D151" s="499"/>
      <c r="E151" s="499"/>
      <c r="F151" s="499"/>
      <c r="G151" s="499"/>
      <c r="H151" s="499"/>
      <c r="I151" s="499"/>
      <c r="J151" s="499"/>
      <c r="K151" s="499"/>
      <c r="L151" s="499"/>
      <c r="M151" s="499"/>
      <c r="N151" s="499"/>
      <c r="O151" s="499"/>
      <c r="P151" s="499"/>
      <c r="Q151" s="499"/>
      <c r="R151" s="499"/>
      <c r="S151" s="499"/>
      <c r="T151" s="499"/>
      <c r="U151" s="499"/>
      <c r="V151" s="499"/>
      <c r="W151" s="499"/>
      <c r="X151" s="499"/>
      <c r="Y151" s="499"/>
      <c r="Z151" s="499"/>
      <c r="AA151" s="499"/>
      <c r="AB151" s="499"/>
      <c r="AC151" s="499"/>
    </row>
    <row r="152" spans="1:29" ht="12" customHeight="1" x14ac:dyDescent="0.25">
      <c r="A152" s="499"/>
      <c r="B152" s="499"/>
      <c r="C152" s="499"/>
      <c r="D152" s="499"/>
      <c r="E152" s="499"/>
      <c r="F152" s="499"/>
      <c r="G152" s="499"/>
      <c r="H152" s="499"/>
      <c r="I152" s="499"/>
      <c r="J152" s="499"/>
      <c r="K152" s="499"/>
      <c r="L152" s="499"/>
      <c r="M152" s="499"/>
      <c r="N152" s="499"/>
      <c r="O152" s="499"/>
      <c r="P152" s="499"/>
      <c r="Q152" s="499"/>
      <c r="R152" s="499"/>
      <c r="S152" s="499"/>
      <c r="T152" s="499"/>
      <c r="U152" s="499"/>
      <c r="V152" s="499"/>
      <c r="W152" s="499"/>
      <c r="X152" s="499"/>
      <c r="Y152" s="499"/>
      <c r="Z152" s="499"/>
      <c r="AA152" s="499"/>
      <c r="AB152" s="499"/>
      <c r="AC152" s="499"/>
    </row>
    <row r="153" spans="1:29" ht="12" customHeight="1" x14ac:dyDescent="0.25">
      <c r="A153" s="499"/>
      <c r="B153" s="499"/>
      <c r="C153" s="499"/>
      <c r="D153" s="499"/>
      <c r="E153" s="499"/>
      <c r="F153" s="499"/>
      <c r="G153" s="499"/>
      <c r="H153" s="499"/>
      <c r="I153" s="499"/>
      <c r="J153" s="499"/>
      <c r="K153" s="499"/>
      <c r="L153" s="499"/>
      <c r="M153" s="499"/>
      <c r="N153" s="499"/>
      <c r="O153" s="499"/>
      <c r="P153" s="499"/>
      <c r="Q153" s="499"/>
      <c r="R153" s="499"/>
      <c r="S153" s="499"/>
      <c r="T153" s="499"/>
      <c r="U153" s="499"/>
      <c r="V153" s="499"/>
      <c r="W153" s="499"/>
      <c r="X153" s="499"/>
      <c r="Y153" s="499"/>
      <c r="Z153" s="499"/>
      <c r="AA153" s="499"/>
      <c r="AB153" s="499"/>
      <c r="AC153" s="499"/>
    </row>
    <row r="154" spans="1:29" ht="12" customHeight="1" x14ac:dyDescent="0.25">
      <c r="A154" s="499"/>
      <c r="B154" s="499"/>
      <c r="C154" s="499"/>
      <c r="D154" s="499"/>
      <c r="E154" s="499"/>
      <c r="F154" s="499"/>
      <c r="G154" s="499"/>
      <c r="H154" s="499"/>
      <c r="I154" s="499"/>
      <c r="J154" s="499"/>
      <c r="K154" s="499"/>
      <c r="L154" s="499"/>
      <c r="M154" s="499"/>
      <c r="N154" s="499"/>
      <c r="O154" s="499"/>
      <c r="P154" s="499"/>
      <c r="Q154" s="499"/>
      <c r="R154" s="499"/>
      <c r="S154" s="499"/>
      <c r="T154" s="499"/>
      <c r="U154" s="499"/>
      <c r="V154" s="499"/>
      <c r="W154" s="499"/>
      <c r="X154" s="499"/>
      <c r="Y154" s="499"/>
      <c r="Z154" s="499"/>
      <c r="AA154" s="499"/>
      <c r="AB154" s="499"/>
      <c r="AC154" s="499"/>
    </row>
    <row r="155" spans="1:29" ht="12" customHeight="1" x14ac:dyDescent="0.25">
      <c r="A155" s="499"/>
      <c r="B155" s="499"/>
      <c r="C155" s="499"/>
      <c r="D155" s="499"/>
      <c r="E155" s="499"/>
      <c r="F155" s="499"/>
      <c r="G155" s="499"/>
      <c r="H155" s="499"/>
      <c r="I155" s="499"/>
      <c r="J155" s="499"/>
      <c r="K155" s="499"/>
      <c r="L155" s="499"/>
      <c r="M155" s="499"/>
      <c r="N155" s="499"/>
      <c r="O155" s="499"/>
      <c r="P155" s="499"/>
      <c r="Q155" s="499"/>
      <c r="R155" s="499"/>
      <c r="S155" s="499"/>
      <c r="T155" s="499"/>
      <c r="U155" s="499"/>
      <c r="V155" s="499"/>
      <c r="W155" s="499"/>
      <c r="X155" s="499"/>
      <c r="Y155" s="499"/>
      <c r="Z155" s="499"/>
      <c r="AA155" s="499"/>
      <c r="AB155" s="499"/>
      <c r="AC155" s="499"/>
    </row>
    <row r="156" spans="1:29" ht="12" customHeight="1" x14ac:dyDescent="0.25">
      <c r="A156" s="499"/>
      <c r="B156" s="499"/>
      <c r="C156" s="499"/>
      <c r="D156" s="499"/>
      <c r="E156" s="499"/>
      <c r="F156" s="499"/>
      <c r="G156" s="499"/>
      <c r="H156" s="499"/>
      <c r="I156" s="499"/>
      <c r="J156" s="499"/>
      <c r="K156" s="499"/>
      <c r="L156" s="499"/>
      <c r="M156" s="499"/>
      <c r="N156" s="499"/>
      <c r="O156" s="499"/>
      <c r="P156" s="499"/>
      <c r="Q156" s="499"/>
      <c r="R156" s="499"/>
      <c r="S156" s="499"/>
      <c r="T156" s="499"/>
      <c r="U156" s="499"/>
      <c r="V156" s="499"/>
      <c r="W156" s="499"/>
      <c r="X156" s="499"/>
      <c r="Y156" s="499"/>
      <c r="Z156" s="499"/>
      <c r="AA156" s="499"/>
      <c r="AB156" s="499"/>
      <c r="AC156" s="499"/>
    </row>
    <row r="157" spans="1:29" ht="12" customHeight="1" x14ac:dyDescent="0.25">
      <c r="A157" s="499"/>
      <c r="B157" s="499"/>
      <c r="C157" s="499"/>
      <c r="D157" s="499"/>
      <c r="E157" s="499"/>
      <c r="F157" s="499"/>
      <c r="G157" s="499"/>
      <c r="H157" s="499"/>
      <c r="I157" s="499"/>
      <c r="J157" s="499"/>
      <c r="K157" s="499"/>
      <c r="L157" s="499"/>
      <c r="M157" s="499"/>
      <c r="N157" s="499"/>
      <c r="O157" s="499"/>
      <c r="P157" s="499"/>
      <c r="Q157" s="499"/>
      <c r="R157" s="499"/>
      <c r="S157" s="499"/>
      <c r="T157" s="499"/>
      <c r="U157" s="499"/>
      <c r="V157" s="499"/>
      <c r="W157" s="499"/>
      <c r="X157" s="499"/>
      <c r="Y157" s="499"/>
      <c r="Z157" s="499"/>
      <c r="AA157" s="499"/>
      <c r="AB157" s="499"/>
      <c r="AC157" s="499"/>
    </row>
    <row r="158" spans="1:29" ht="12" customHeight="1" x14ac:dyDescent="0.25">
      <c r="A158" s="499"/>
      <c r="B158" s="499"/>
      <c r="C158" s="499"/>
      <c r="D158" s="499"/>
      <c r="E158" s="499"/>
      <c r="F158" s="499"/>
      <c r="G158" s="499"/>
      <c r="H158" s="499"/>
      <c r="I158" s="499"/>
      <c r="J158" s="499"/>
      <c r="K158" s="499"/>
      <c r="L158" s="499"/>
      <c r="M158" s="499"/>
      <c r="N158" s="499"/>
      <c r="O158" s="499"/>
      <c r="P158" s="499"/>
      <c r="Q158" s="499"/>
      <c r="R158" s="499"/>
      <c r="S158" s="499"/>
      <c r="T158" s="499"/>
      <c r="U158" s="499"/>
      <c r="V158" s="499"/>
      <c r="W158" s="499"/>
      <c r="X158" s="499"/>
      <c r="Y158" s="499"/>
      <c r="Z158" s="499"/>
      <c r="AA158" s="499"/>
      <c r="AB158" s="499"/>
      <c r="AC158" s="499"/>
    </row>
    <row r="159" spans="1:29" ht="12" customHeight="1" x14ac:dyDescent="0.25">
      <c r="A159" s="499"/>
      <c r="B159" s="499"/>
      <c r="C159" s="499"/>
      <c r="D159" s="499"/>
      <c r="E159" s="499"/>
      <c r="F159" s="499"/>
      <c r="G159" s="499"/>
      <c r="H159" s="499"/>
      <c r="I159" s="499"/>
      <c r="J159" s="499"/>
      <c r="K159" s="499"/>
      <c r="L159" s="499"/>
      <c r="M159" s="499"/>
      <c r="N159" s="499"/>
      <c r="O159" s="499"/>
      <c r="P159" s="499"/>
      <c r="Q159" s="499"/>
      <c r="R159" s="499"/>
      <c r="S159" s="499"/>
      <c r="T159" s="499"/>
      <c r="U159" s="499"/>
      <c r="V159" s="499"/>
      <c r="W159" s="499"/>
      <c r="X159" s="499"/>
      <c r="Y159" s="499"/>
      <c r="Z159" s="499"/>
      <c r="AA159" s="499"/>
      <c r="AB159" s="499"/>
      <c r="AC159" s="499"/>
    </row>
    <row r="160" spans="1:29" ht="12" customHeight="1" x14ac:dyDescent="0.25">
      <c r="A160" s="499"/>
      <c r="B160" s="499"/>
      <c r="C160" s="499"/>
      <c r="D160" s="499"/>
      <c r="E160" s="499"/>
      <c r="F160" s="499"/>
      <c r="G160" s="499"/>
      <c r="H160" s="499"/>
      <c r="I160" s="499"/>
      <c r="J160" s="499"/>
      <c r="K160" s="499"/>
      <c r="L160" s="499"/>
      <c r="M160" s="499"/>
      <c r="N160" s="499"/>
      <c r="O160" s="499"/>
      <c r="P160" s="499"/>
      <c r="Q160" s="499"/>
      <c r="R160" s="499"/>
      <c r="S160" s="499"/>
      <c r="T160" s="499"/>
      <c r="U160" s="499"/>
      <c r="V160" s="499"/>
      <c r="W160" s="499"/>
      <c r="X160" s="499"/>
      <c r="Y160" s="499"/>
      <c r="Z160" s="499"/>
      <c r="AA160" s="499"/>
      <c r="AB160" s="499"/>
      <c r="AC160" s="499"/>
    </row>
    <row r="161" spans="1:29" ht="12" customHeight="1" x14ac:dyDescent="0.25">
      <c r="A161" s="499"/>
      <c r="B161" s="499"/>
      <c r="C161" s="499"/>
      <c r="D161" s="499"/>
      <c r="E161" s="499"/>
      <c r="F161" s="499"/>
      <c r="G161" s="499"/>
      <c r="H161" s="499"/>
      <c r="I161" s="499"/>
      <c r="J161" s="499"/>
      <c r="K161" s="499"/>
      <c r="L161" s="499"/>
      <c r="M161" s="499"/>
      <c r="N161" s="499"/>
      <c r="O161" s="499"/>
      <c r="P161" s="499"/>
      <c r="Q161" s="499"/>
      <c r="R161" s="499"/>
      <c r="S161" s="499"/>
      <c r="T161" s="499"/>
      <c r="U161" s="499"/>
      <c r="V161" s="499"/>
      <c r="W161" s="499"/>
      <c r="X161" s="499"/>
      <c r="Y161" s="499"/>
      <c r="Z161" s="499"/>
      <c r="AA161" s="499"/>
      <c r="AB161" s="499"/>
      <c r="AC161" s="499"/>
    </row>
    <row r="162" spans="1:29" ht="12" customHeight="1" x14ac:dyDescent="0.25">
      <c r="A162" s="499"/>
      <c r="B162" s="499"/>
      <c r="C162" s="499"/>
      <c r="D162" s="499"/>
      <c r="E162" s="499"/>
      <c r="F162" s="499"/>
      <c r="G162" s="499"/>
      <c r="H162" s="499"/>
      <c r="I162" s="499"/>
      <c r="J162" s="499"/>
      <c r="K162" s="499"/>
      <c r="L162" s="499"/>
      <c r="M162" s="499"/>
      <c r="N162" s="499"/>
      <c r="O162" s="499"/>
      <c r="P162" s="499"/>
      <c r="Q162" s="499"/>
      <c r="R162" s="499"/>
      <c r="S162" s="499"/>
      <c r="T162" s="499"/>
      <c r="U162" s="499"/>
      <c r="V162" s="499"/>
      <c r="W162" s="499"/>
      <c r="X162" s="499"/>
      <c r="Y162" s="499"/>
      <c r="Z162" s="499"/>
      <c r="AA162" s="499"/>
      <c r="AB162" s="499"/>
      <c r="AC162" s="499"/>
    </row>
    <row r="163" spans="1:29" ht="12" customHeight="1" x14ac:dyDescent="0.25">
      <c r="A163" s="499"/>
      <c r="B163" s="499"/>
      <c r="C163" s="499"/>
      <c r="D163" s="499"/>
      <c r="E163" s="499"/>
      <c r="F163" s="499"/>
      <c r="G163" s="499"/>
      <c r="H163" s="499"/>
      <c r="I163" s="499"/>
      <c r="J163" s="499"/>
      <c r="K163" s="499"/>
      <c r="L163" s="499"/>
      <c r="M163" s="499"/>
      <c r="N163" s="499"/>
      <c r="O163" s="499"/>
      <c r="P163" s="499"/>
      <c r="Q163" s="499"/>
      <c r="R163" s="499"/>
      <c r="S163" s="499"/>
      <c r="T163" s="499"/>
      <c r="U163" s="499"/>
      <c r="V163" s="499"/>
      <c r="W163" s="499"/>
      <c r="X163" s="499"/>
      <c r="Y163" s="499"/>
      <c r="Z163" s="499"/>
      <c r="AA163" s="499"/>
      <c r="AB163" s="499"/>
      <c r="AC163" s="499"/>
    </row>
    <row r="164" spans="1:29" ht="12" customHeight="1" x14ac:dyDescent="0.25">
      <c r="A164" s="499"/>
      <c r="B164" s="499"/>
      <c r="C164" s="499"/>
      <c r="D164" s="499"/>
      <c r="E164" s="499"/>
      <c r="F164" s="499"/>
      <c r="G164" s="499"/>
      <c r="H164" s="499"/>
      <c r="I164" s="499"/>
      <c r="J164" s="499"/>
      <c r="K164" s="499"/>
      <c r="L164" s="499"/>
      <c r="M164" s="499"/>
      <c r="N164" s="499"/>
      <c r="O164" s="499"/>
      <c r="P164" s="499"/>
      <c r="Q164" s="499"/>
      <c r="R164" s="499"/>
      <c r="S164" s="499"/>
      <c r="T164" s="499"/>
      <c r="U164" s="499"/>
      <c r="V164" s="499"/>
      <c r="W164" s="499"/>
      <c r="X164" s="499"/>
      <c r="Y164" s="499"/>
      <c r="Z164" s="499"/>
      <c r="AA164" s="499"/>
      <c r="AB164" s="499"/>
      <c r="AC164" s="499"/>
    </row>
    <row r="165" spans="1:29" ht="12" customHeight="1" x14ac:dyDescent="0.25">
      <c r="A165" s="499"/>
      <c r="B165" s="499"/>
      <c r="C165" s="499"/>
      <c r="D165" s="499"/>
      <c r="E165" s="499"/>
      <c r="F165" s="499"/>
      <c r="G165" s="499"/>
      <c r="H165" s="499"/>
      <c r="I165" s="499"/>
      <c r="J165" s="499"/>
      <c r="K165" s="499"/>
      <c r="L165" s="499"/>
      <c r="M165" s="499"/>
      <c r="N165" s="499"/>
      <c r="O165" s="499"/>
      <c r="P165" s="499"/>
      <c r="Q165" s="499"/>
      <c r="R165" s="499"/>
      <c r="S165" s="499"/>
      <c r="T165" s="499"/>
      <c r="U165" s="499"/>
      <c r="V165" s="499"/>
      <c r="W165" s="499"/>
      <c r="X165" s="499"/>
      <c r="Y165" s="499"/>
      <c r="Z165" s="499"/>
      <c r="AA165" s="499"/>
      <c r="AB165" s="499"/>
      <c r="AC165" s="499"/>
    </row>
    <row r="166" spans="1:29" ht="12" customHeight="1" x14ac:dyDescent="0.25">
      <c r="A166" s="499"/>
      <c r="B166" s="499"/>
      <c r="C166" s="499"/>
      <c r="D166" s="499"/>
      <c r="E166" s="499"/>
      <c r="F166" s="499"/>
      <c r="G166" s="499"/>
      <c r="H166" s="499"/>
      <c r="I166" s="499"/>
      <c r="J166" s="499"/>
      <c r="K166" s="499"/>
      <c r="L166" s="499"/>
      <c r="M166" s="499"/>
      <c r="N166" s="499"/>
      <c r="O166" s="499"/>
      <c r="P166" s="499"/>
      <c r="Q166" s="499"/>
      <c r="R166" s="499"/>
      <c r="S166" s="499"/>
      <c r="T166" s="499"/>
      <c r="U166" s="499"/>
      <c r="V166" s="499"/>
      <c r="W166" s="499"/>
      <c r="X166" s="499"/>
      <c r="Y166" s="499"/>
      <c r="Z166" s="499"/>
      <c r="AA166" s="499"/>
      <c r="AB166" s="499"/>
      <c r="AC166" s="499"/>
    </row>
    <row r="167" spans="1:29" ht="12" customHeight="1" x14ac:dyDescent="0.25">
      <c r="A167" s="499"/>
      <c r="B167" s="499"/>
      <c r="C167" s="499"/>
      <c r="D167" s="499"/>
      <c r="E167" s="499"/>
      <c r="F167" s="499"/>
      <c r="G167" s="499"/>
      <c r="H167" s="499"/>
      <c r="I167" s="499"/>
      <c r="J167" s="499"/>
      <c r="K167" s="499"/>
      <c r="L167" s="499"/>
      <c r="M167" s="499"/>
      <c r="N167" s="499"/>
      <c r="O167" s="499"/>
      <c r="P167" s="499"/>
      <c r="Q167" s="499"/>
      <c r="R167" s="499"/>
      <c r="S167" s="499"/>
      <c r="T167" s="499"/>
      <c r="U167" s="499"/>
      <c r="V167" s="499"/>
      <c r="W167" s="499"/>
      <c r="X167" s="499"/>
      <c r="Y167" s="499"/>
      <c r="Z167" s="499"/>
      <c r="AA167" s="499"/>
      <c r="AB167" s="499"/>
      <c r="AC167" s="499"/>
    </row>
    <row r="168" spans="1:29" ht="12" customHeight="1" x14ac:dyDescent="0.25">
      <c r="A168" s="499"/>
      <c r="B168" s="499"/>
      <c r="C168" s="499"/>
      <c r="D168" s="499"/>
      <c r="E168" s="499"/>
      <c r="F168" s="499"/>
      <c r="G168" s="499"/>
      <c r="H168" s="499"/>
      <c r="I168" s="499"/>
      <c r="J168" s="499"/>
      <c r="K168" s="499"/>
      <c r="L168" s="499"/>
      <c r="M168" s="499"/>
      <c r="N168" s="499"/>
      <c r="O168" s="499"/>
      <c r="P168" s="499"/>
      <c r="Q168" s="499"/>
      <c r="R168" s="499"/>
      <c r="S168" s="499"/>
      <c r="T168" s="499"/>
      <c r="U168" s="499"/>
      <c r="V168" s="499"/>
      <c r="W168" s="499"/>
      <c r="X168" s="499"/>
      <c r="Y168" s="499"/>
      <c r="Z168" s="499"/>
      <c r="AA168" s="499"/>
      <c r="AB168" s="499"/>
      <c r="AC168" s="499"/>
    </row>
    <row r="169" spans="1:29" ht="12" customHeight="1" x14ac:dyDescent="0.25">
      <c r="A169" s="499"/>
      <c r="B169" s="499"/>
      <c r="C169" s="499"/>
      <c r="D169" s="499"/>
      <c r="E169" s="499"/>
      <c r="F169" s="499"/>
      <c r="G169" s="499"/>
      <c r="H169" s="499"/>
      <c r="I169" s="499"/>
      <c r="J169" s="499"/>
      <c r="K169" s="499"/>
      <c r="L169" s="499"/>
      <c r="M169" s="499"/>
      <c r="N169" s="499"/>
      <c r="O169" s="499"/>
      <c r="P169" s="499"/>
      <c r="Q169" s="499"/>
      <c r="R169" s="499"/>
      <c r="S169" s="499"/>
      <c r="T169" s="499"/>
      <c r="U169" s="499"/>
      <c r="V169" s="499"/>
      <c r="W169" s="499"/>
      <c r="X169" s="499"/>
      <c r="Y169" s="499"/>
      <c r="Z169" s="499"/>
      <c r="AA169" s="499"/>
      <c r="AB169" s="499"/>
      <c r="AC169" s="499"/>
    </row>
    <row r="170" spans="1:29" ht="12" customHeight="1" x14ac:dyDescent="0.25">
      <c r="A170" s="499"/>
      <c r="B170" s="499"/>
      <c r="C170" s="499"/>
      <c r="D170" s="499"/>
      <c r="E170" s="499"/>
      <c r="F170" s="499"/>
      <c r="G170" s="499"/>
      <c r="H170" s="499"/>
      <c r="I170" s="499"/>
      <c r="J170" s="499"/>
      <c r="K170" s="499"/>
      <c r="L170" s="499"/>
      <c r="M170" s="499"/>
      <c r="N170" s="499"/>
      <c r="O170" s="499"/>
      <c r="P170" s="499"/>
      <c r="Q170" s="499"/>
      <c r="R170" s="499"/>
      <c r="S170" s="499"/>
      <c r="T170" s="499"/>
      <c r="U170" s="499"/>
      <c r="V170" s="499"/>
      <c r="W170" s="499"/>
      <c r="X170" s="499"/>
      <c r="Y170" s="499"/>
      <c r="Z170" s="499"/>
      <c r="AA170" s="499"/>
      <c r="AB170" s="499"/>
      <c r="AC170" s="499"/>
    </row>
    <row r="171" spans="1:29" ht="12" customHeight="1" x14ac:dyDescent="0.25">
      <c r="A171" s="499"/>
      <c r="B171" s="499"/>
      <c r="C171" s="499"/>
      <c r="D171" s="499"/>
      <c r="E171" s="499"/>
      <c r="F171" s="499"/>
      <c r="G171" s="499"/>
      <c r="H171" s="499"/>
      <c r="I171" s="499"/>
      <c r="J171" s="499"/>
      <c r="K171" s="499"/>
      <c r="L171" s="499"/>
      <c r="M171" s="499"/>
      <c r="N171" s="499"/>
      <c r="O171" s="499"/>
      <c r="P171" s="499"/>
      <c r="Q171" s="499"/>
      <c r="R171" s="499"/>
      <c r="S171" s="499"/>
      <c r="T171" s="499"/>
      <c r="U171" s="499"/>
      <c r="V171" s="499"/>
      <c r="W171" s="499"/>
      <c r="X171" s="499"/>
      <c r="Y171" s="499"/>
      <c r="Z171" s="499"/>
      <c r="AA171" s="499"/>
      <c r="AB171" s="499"/>
      <c r="AC171" s="499"/>
    </row>
    <row r="172" spans="1:29" ht="12" customHeight="1" x14ac:dyDescent="0.25">
      <c r="A172" s="499"/>
      <c r="B172" s="499"/>
      <c r="C172" s="499"/>
      <c r="D172" s="499"/>
      <c r="E172" s="499"/>
      <c r="F172" s="499"/>
      <c r="G172" s="499"/>
      <c r="H172" s="499"/>
      <c r="I172" s="499"/>
      <c r="J172" s="499"/>
      <c r="K172" s="499"/>
      <c r="L172" s="499"/>
      <c r="M172" s="499"/>
      <c r="N172" s="499"/>
      <c r="O172" s="499"/>
      <c r="P172" s="499"/>
      <c r="Q172" s="499"/>
      <c r="R172" s="499"/>
      <c r="S172" s="499"/>
      <c r="T172" s="499"/>
      <c r="U172" s="499"/>
      <c r="V172" s="499"/>
      <c r="W172" s="499"/>
      <c r="X172" s="499"/>
      <c r="Y172" s="499"/>
      <c r="Z172" s="499"/>
      <c r="AA172" s="499"/>
      <c r="AB172" s="499"/>
      <c r="AC172" s="499"/>
    </row>
    <row r="173" spans="1:29" ht="12" customHeight="1" x14ac:dyDescent="0.25">
      <c r="A173" s="499"/>
      <c r="B173" s="499"/>
      <c r="C173" s="499"/>
      <c r="D173" s="499"/>
      <c r="E173" s="499"/>
      <c r="F173" s="499"/>
      <c r="G173" s="499"/>
      <c r="H173" s="499"/>
      <c r="I173" s="499"/>
      <c r="J173" s="499"/>
      <c r="K173" s="499"/>
      <c r="L173" s="499"/>
      <c r="M173" s="499"/>
      <c r="N173" s="499"/>
      <c r="O173" s="499"/>
      <c r="P173" s="499"/>
      <c r="Q173" s="499"/>
      <c r="R173" s="499"/>
      <c r="S173" s="499"/>
      <c r="T173" s="499"/>
      <c r="U173" s="499"/>
      <c r="V173" s="499"/>
      <c r="W173" s="499"/>
      <c r="X173" s="499"/>
      <c r="Y173" s="499"/>
      <c r="Z173" s="499"/>
      <c r="AA173" s="499"/>
      <c r="AB173" s="499"/>
      <c r="AC173" s="499"/>
    </row>
    <row r="174" spans="1:29" ht="12" customHeight="1" x14ac:dyDescent="0.25">
      <c r="A174" s="499"/>
      <c r="B174" s="499"/>
      <c r="C174" s="499"/>
      <c r="D174" s="499"/>
      <c r="E174" s="499"/>
      <c r="F174" s="499"/>
      <c r="G174" s="499"/>
      <c r="H174" s="499"/>
      <c r="I174" s="499"/>
      <c r="J174" s="499"/>
      <c r="K174" s="499"/>
      <c r="L174" s="499"/>
      <c r="M174" s="499"/>
      <c r="N174" s="499"/>
      <c r="O174" s="499"/>
      <c r="P174" s="499"/>
      <c r="Q174" s="499"/>
      <c r="R174" s="499"/>
      <c r="S174" s="499"/>
      <c r="T174" s="499"/>
      <c r="U174" s="499"/>
      <c r="V174" s="499"/>
      <c r="W174" s="499"/>
      <c r="X174" s="499"/>
      <c r="Y174" s="499"/>
      <c r="Z174" s="499"/>
      <c r="AA174" s="499"/>
      <c r="AB174" s="499"/>
      <c r="AC174" s="499"/>
    </row>
    <row r="175" spans="1:29" ht="12" customHeight="1" x14ac:dyDescent="0.25">
      <c r="A175" s="499"/>
      <c r="B175" s="499"/>
      <c r="C175" s="499"/>
      <c r="D175" s="499"/>
      <c r="E175" s="499"/>
      <c r="F175" s="499"/>
      <c r="G175" s="499"/>
      <c r="H175" s="499"/>
      <c r="I175" s="499"/>
      <c r="J175" s="499"/>
      <c r="K175" s="499"/>
      <c r="L175" s="499"/>
      <c r="M175" s="499"/>
      <c r="N175" s="499"/>
      <c r="O175" s="499"/>
      <c r="P175" s="499"/>
      <c r="Q175" s="499"/>
      <c r="R175" s="499"/>
      <c r="S175" s="499"/>
      <c r="T175" s="499"/>
      <c r="U175" s="499"/>
      <c r="V175" s="499"/>
      <c r="W175" s="499"/>
      <c r="X175" s="499"/>
      <c r="Y175" s="499"/>
      <c r="Z175" s="499"/>
      <c r="AA175" s="499"/>
      <c r="AB175" s="499"/>
      <c r="AC175" s="499"/>
    </row>
    <row r="176" spans="1:29" ht="12" customHeight="1" x14ac:dyDescent="0.25">
      <c r="A176" s="499"/>
      <c r="B176" s="499"/>
      <c r="C176" s="499"/>
      <c r="D176" s="499"/>
      <c r="E176" s="499"/>
      <c r="F176" s="499"/>
      <c r="G176" s="499"/>
      <c r="H176" s="499"/>
      <c r="I176" s="499"/>
      <c r="J176" s="499"/>
      <c r="K176" s="499"/>
      <c r="L176" s="499"/>
      <c r="M176" s="499"/>
      <c r="N176" s="499"/>
      <c r="O176" s="499"/>
      <c r="P176" s="499"/>
      <c r="Q176" s="499"/>
      <c r="R176" s="499"/>
      <c r="S176" s="499"/>
      <c r="T176" s="499"/>
      <c r="U176" s="499"/>
      <c r="V176" s="499"/>
      <c r="W176" s="499"/>
      <c r="X176" s="499"/>
      <c r="Y176" s="499"/>
      <c r="Z176" s="499"/>
      <c r="AA176" s="499"/>
      <c r="AB176" s="499"/>
      <c r="AC176" s="499"/>
    </row>
    <row r="177" spans="1:29" ht="12" customHeight="1" x14ac:dyDescent="0.25">
      <c r="A177" s="499"/>
      <c r="B177" s="499"/>
      <c r="C177" s="499"/>
      <c r="D177" s="499"/>
      <c r="E177" s="499"/>
      <c r="F177" s="499"/>
      <c r="G177" s="499"/>
      <c r="H177" s="499"/>
      <c r="I177" s="499"/>
      <c r="J177" s="499"/>
      <c r="K177" s="499"/>
      <c r="L177" s="499"/>
      <c r="M177" s="499"/>
      <c r="N177" s="499"/>
      <c r="O177" s="499"/>
      <c r="P177" s="499"/>
      <c r="Q177" s="499"/>
      <c r="R177" s="499"/>
      <c r="S177" s="499"/>
      <c r="T177" s="499"/>
      <c r="U177" s="499"/>
      <c r="V177" s="499"/>
      <c r="W177" s="499"/>
      <c r="X177" s="499"/>
      <c r="Y177" s="499"/>
      <c r="Z177" s="499"/>
      <c r="AA177" s="499"/>
      <c r="AB177" s="499"/>
      <c r="AC177" s="499"/>
    </row>
    <row r="178" spans="1:29" ht="12" customHeight="1" x14ac:dyDescent="0.25">
      <c r="A178" s="499"/>
      <c r="B178" s="499"/>
      <c r="C178" s="499"/>
      <c r="D178" s="499"/>
      <c r="E178" s="499"/>
      <c r="F178" s="499"/>
      <c r="G178" s="499"/>
      <c r="H178" s="499"/>
      <c r="I178" s="499"/>
      <c r="J178" s="499"/>
      <c r="K178" s="499"/>
      <c r="L178" s="499"/>
      <c r="M178" s="499"/>
      <c r="N178" s="499"/>
      <c r="O178" s="499"/>
      <c r="P178" s="499"/>
      <c r="Q178" s="499"/>
      <c r="R178" s="499"/>
      <c r="S178" s="499"/>
      <c r="T178" s="499"/>
      <c r="U178" s="499"/>
      <c r="V178" s="499"/>
      <c r="W178" s="499"/>
      <c r="X178" s="499"/>
      <c r="Y178" s="499"/>
      <c r="Z178" s="499"/>
      <c r="AA178" s="499"/>
      <c r="AB178" s="499"/>
      <c r="AC178" s="499"/>
    </row>
    <row r="179" spans="1:29" ht="12" customHeight="1" x14ac:dyDescent="0.25">
      <c r="A179" s="499"/>
      <c r="B179" s="499"/>
      <c r="C179" s="499"/>
      <c r="D179" s="499"/>
      <c r="E179" s="499"/>
      <c r="F179" s="499"/>
      <c r="G179" s="499"/>
      <c r="H179" s="499"/>
      <c r="I179" s="499"/>
      <c r="J179" s="499"/>
      <c r="K179" s="499"/>
      <c r="L179" s="499"/>
      <c r="M179" s="499"/>
      <c r="N179" s="499"/>
      <c r="O179" s="499"/>
      <c r="P179" s="499"/>
      <c r="Q179" s="499"/>
      <c r="R179" s="499"/>
      <c r="S179" s="499"/>
      <c r="T179" s="499"/>
      <c r="U179" s="499"/>
      <c r="V179" s="499"/>
      <c r="W179" s="499"/>
      <c r="X179" s="499"/>
      <c r="Y179" s="499"/>
      <c r="Z179" s="499"/>
      <c r="AA179" s="499"/>
      <c r="AB179" s="499"/>
      <c r="AC179" s="499"/>
    </row>
    <row r="180" spans="1:29" ht="12" customHeight="1" x14ac:dyDescent="0.25">
      <c r="A180" s="499"/>
      <c r="B180" s="499"/>
      <c r="C180" s="499"/>
      <c r="D180" s="499"/>
      <c r="E180" s="499"/>
      <c r="F180" s="499"/>
      <c r="G180" s="499"/>
      <c r="H180" s="499"/>
      <c r="I180" s="499"/>
      <c r="J180" s="499"/>
      <c r="K180" s="499"/>
      <c r="L180" s="499"/>
      <c r="M180" s="499"/>
      <c r="N180" s="499"/>
      <c r="O180" s="499"/>
      <c r="P180" s="499"/>
      <c r="Q180" s="499"/>
      <c r="R180" s="499"/>
      <c r="S180" s="499"/>
      <c r="T180" s="499"/>
      <c r="U180" s="499"/>
      <c r="V180" s="499"/>
      <c r="W180" s="499"/>
      <c r="X180" s="499"/>
      <c r="Y180" s="499"/>
      <c r="Z180" s="499"/>
      <c r="AA180" s="499"/>
      <c r="AB180" s="499"/>
      <c r="AC180" s="499"/>
    </row>
    <row r="181" spans="1:29" ht="12" customHeight="1" x14ac:dyDescent="0.25">
      <c r="A181" s="499"/>
      <c r="B181" s="499"/>
      <c r="C181" s="499"/>
      <c r="D181" s="499"/>
      <c r="E181" s="499"/>
      <c r="F181" s="499"/>
      <c r="G181" s="499"/>
      <c r="H181" s="499"/>
      <c r="I181" s="499"/>
      <c r="J181" s="499"/>
      <c r="K181" s="499"/>
      <c r="L181" s="499"/>
      <c r="M181" s="499"/>
      <c r="N181" s="499"/>
      <c r="O181" s="499"/>
      <c r="P181" s="499"/>
      <c r="Q181" s="499"/>
      <c r="R181" s="499"/>
      <c r="S181" s="499"/>
      <c r="T181" s="499"/>
      <c r="U181" s="499"/>
      <c r="V181" s="499"/>
      <c r="W181" s="499"/>
      <c r="X181" s="499"/>
      <c r="Y181" s="499"/>
      <c r="Z181" s="499"/>
      <c r="AA181" s="499"/>
      <c r="AB181" s="499"/>
      <c r="AC181" s="499"/>
    </row>
    <row r="182" spans="1:29" ht="12" customHeight="1" x14ac:dyDescent="0.25">
      <c r="A182" s="499"/>
      <c r="B182" s="499"/>
      <c r="C182" s="499"/>
      <c r="D182" s="499"/>
      <c r="E182" s="499"/>
      <c r="F182" s="499"/>
      <c r="G182" s="499"/>
      <c r="H182" s="499"/>
      <c r="I182" s="499"/>
      <c r="J182" s="499"/>
      <c r="K182" s="499"/>
      <c r="L182" s="499"/>
      <c r="M182" s="499"/>
      <c r="N182" s="499"/>
      <c r="O182" s="499"/>
      <c r="P182" s="499"/>
      <c r="Q182" s="499"/>
      <c r="R182" s="499"/>
      <c r="S182" s="499"/>
      <c r="T182" s="499"/>
      <c r="U182" s="499"/>
      <c r="V182" s="499"/>
      <c r="W182" s="499"/>
      <c r="X182" s="499"/>
      <c r="Y182" s="499"/>
      <c r="Z182" s="499"/>
      <c r="AA182" s="499"/>
      <c r="AB182" s="499"/>
      <c r="AC182" s="499"/>
    </row>
    <row r="183" spans="1:29" ht="12" customHeight="1" x14ac:dyDescent="0.25">
      <c r="A183" s="499"/>
      <c r="B183" s="499"/>
      <c r="C183" s="499"/>
      <c r="D183" s="499"/>
      <c r="E183" s="499"/>
      <c r="F183" s="499"/>
      <c r="G183" s="499"/>
      <c r="H183" s="499"/>
      <c r="I183" s="499"/>
      <c r="J183" s="499"/>
      <c r="K183" s="499"/>
      <c r="L183" s="499"/>
      <c r="M183" s="499"/>
      <c r="N183" s="499"/>
      <c r="O183" s="499"/>
      <c r="P183" s="499"/>
      <c r="Q183" s="499"/>
      <c r="R183" s="499"/>
      <c r="S183" s="499"/>
      <c r="T183" s="499"/>
      <c r="U183" s="499"/>
      <c r="V183" s="499"/>
      <c r="W183" s="499"/>
      <c r="X183" s="499"/>
      <c r="Y183" s="499"/>
      <c r="Z183" s="499"/>
      <c r="AA183" s="499"/>
      <c r="AB183" s="499"/>
      <c r="AC183" s="499"/>
    </row>
    <row r="184" spans="1:29" ht="12" customHeight="1" x14ac:dyDescent="0.25">
      <c r="A184" s="499"/>
      <c r="B184" s="499"/>
      <c r="C184" s="499"/>
      <c r="D184" s="499"/>
      <c r="E184" s="499"/>
      <c r="F184" s="499"/>
      <c r="G184" s="499"/>
      <c r="H184" s="499"/>
      <c r="I184" s="499"/>
      <c r="J184" s="499"/>
      <c r="K184" s="499"/>
      <c r="L184" s="499"/>
      <c r="M184" s="499"/>
      <c r="N184" s="499"/>
      <c r="O184" s="499"/>
      <c r="P184" s="499"/>
      <c r="Q184" s="499"/>
      <c r="R184" s="499"/>
      <c r="S184" s="499"/>
      <c r="T184" s="499"/>
      <c r="U184" s="499"/>
      <c r="V184" s="499"/>
      <c r="W184" s="499"/>
      <c r="X184" s="499"/>
      <c r="Y184" s="499"/>
      <c r="Z184" s="499"/>
      <c r="AA184" s="499"/>
      <c r="AB184" s="499"/>
      <c r="AC184" s="499"/>
    </row>
    <row r="185" spans="1:29" ht="12" customHeight="1" x14ac:dyDescent="0.25">
      <c r="A185" s="499"/>
      <c r="B185" s="499"/>
      <c r="C185" s="499"/>
      <c r="D185" s="499"/>
      <c r="E185" s="499"/>
      <c r="F185" s="499"/>
      <c r="G185" s="499"/>
      <c r="H185" s="499"/>
      <c r="I185" s="499"/>
      <c r="J185" s="499"/>
      <c r="K185" s="499"/>
      <c r="L185" s="499"/>
      <c r="M185" s="499"/>
      <c r="N185" s="499"/>
      <c r="O185" s="499"/>
      <c r="P185" s="499"/>
      <c r="Q185" s="499"/>
      <c r="R185" s="499"/>
      <c r="S185" s="499"/>
      <c r="T185" s="499"/>
      <c r="U185" s="499"/>
      <c r="V185" s="499"/>
      <c r="W185" s="499"/>
      <c r="X185" s="499"/>
      <c r="Y185" s="499"/>
      <c r="Z185" s="499"/>
      <c r="AA185" s="499"/>
      <c r="AB185" s="499"/>
      <c r="AC185" s="499"/>
    </row>
    <row r="186" spans="1:29" ht="12" customHeight="1" x14ac:dyDescent="0.25">
      <c r="A186" s="499"/>
      <c r="B186" s="499"/>
      <c r="C186" s="499"/>
      <c r="D186" s="499"/>
      <c r="E186" s="499"/>
      <c r="F186" s="499"/>
      <c r="G186" s="499"/>
      <c r="H186" s="499"/>
      <c r="I186" s="499"/>
      <c r="J186" s="499"/>
      <c r="K186" s="499"/>
      <c r="L186" s="499"/>
      <c r="M186" s="499"/>
      <c r="N186" s="499"/>
      <c r="O186" s="499"/>
      <c r="P186" s="499"/>
      <c r="Q186" s="499"/>
      <c r="R186" s="499"/>
      <c r="S186" s="499"/>
      <c r="T186" s="499"/>
      <c r="U186" s="499"/>
      <c r="V186" s="499"/>
      <c r="W186" s="499"/>
      <c r="X186" s="499"/>
      <c r="Y186" s="499"/>
      <c r="Z186" s="499"/>
      <c r="AA186" s="499"/>
      <c r="AB186" s="499"/>
      <c r="AC186" s="499"/>
    </row>
    <row r="187" spans="1:29" ht="12" customHeight="1" x14ac:dyDescent="0.25">
      <c r="A187" s="499"/>
      <c r="B187" s="499"/>
      <c r="C187" s="499"/>
      <c r="D187" s="499"/>
      <c r="E187" s="499"/>
      <c r="F187" s="499"/>
      <c r="G187" s="499"/>
      <c r="H187" s="499"/>
      <c r="I187" s="499"/>
      <c r="J187" s="499"/>
      <c r="K187" s="499"/>
      <c r="L187" s="499"/>
      <c r="M187" s="499"/>
      <c r="N187" s="499"/>
      <c r="O187" s="499"/>
      <c r="P187" s="499"/>
      <c r="Q187" s="499"/>
      <c r="R187" s="499"/>
      <c r="S187" s="499"/>
      <c r="T187" s="499"/>
      <c r="U187" s="499"/>
      <c r="V187" s="499"/>
      <c r="W187" s="499"/>
      <c r="X187" s="499"/>
      <c r="Y187" s="499"/>
      <c r="Z187" s="499"/>
      <c r="AA187" s="499"/>
      <c r="AB187" s="499"/>
      <c r="AC187" s="499"/>
    </row>
    <row r="188" spans="1:29" ht="12" customHeight="1" x14ac:dyDescent="0.25">
      <c r="A188" s="499"/>
      <c r="B188" s="499"/>
      <c r="C188" s="499"/>
      <c r="D188" s="499"/>
      <c r="E188" s="499"/>
      <c r="F188" s="499"/>
      <c r="G188" s="499"/>
      <c r="H188" s="499"/>
      <c r="I188" s="499"/>
      <c r="J188" s="499"/>
      <c r="K188" s="499"/>
      <c r="L188" s="499"/>
      <c r="M188" s="499"/>
      <c r="N188" s="499"/>
      <c r="O188" s="499"/>
      <c r="P188" s="499"/>
      <c r="Q188" s="499"/>
      <c r="R188" s="499"/>
      <c r="S188" s="499"/>
      <c r="T188" s="499"/>
      <c r="U188" s="499"/>
      <c r="V188" s="499"/>
      <c r="W188" s="499"/>
      <c r="X188" s="499"/>
      <c r="Y188" s="499"/>
      <c r="Z188" s="499"/>
      <c r="AA188" s="499"/>
      <c r="AB188" s="499"/>
      <c r="AC188" s="499"/>
    </row>
    <row r="189" spans="1:29" ht="12" customHeight="1" x14ac:dyDescent="0.25">
      <c r="A189" s="499"/>
      <c r="B189" s="499"/>
      <c r="C189" s="499"/>
      <c r="D189" s="499"/>
      <c r="E189" s="499"/>
      <c r="F189" s="499"/>
      <c r="G189" s="499"/>
      <c r="H189" s="499"/>
      <c r="I189" s="499"/>
      <c r="J189" s="499"/>
      <c r="K189" s="499"/>
      <c r="L189" s="499"/>
      <c r="M189" s="499"/>
      <c r="N189" s="499"/>
      <c r="O189" s="499"/>
      <c r="P189" s="499"/>
      <c r="Q189" s="499"/>
      <c r="R189" s="499"/>
      <c r="S189" s="499"/>
      <c r="T189" s="499"/>
      <c r="U189" s="499"/>
      <c r="V189" s="499"/>
      <c r="W189" s="499"/>
      <c r="X189" s="499"/>
      <c r="Y189" s="499"/>
      <c r="Z189" s="499"/>
      <c r="AA189" s="499"/>
      <c r="AB189" s="499"/>
      <c r="AC189" s="499"/>
    </row>
    <row r="190" spans="1:29" ht="12" customHeight="1" x14ac:dyDescent="0.25">
      <c r="A190" s="499"/>
      <c r="B190" s="499"/>
      <c r="C190" s="499"/>
      <c r="D190" s="499"/>
      <c r="E190" s="499"/>
      <c r="F190" s="499"/>
      <c r="G190" s="499"/>
      <c r="H190" s="499"/>
      <c r="I190" s="499"/>
      <c r="J190" s="499"/>
      <c r="K190" s="499"/>
      <c r="L190" s="499"/>
      <c r="M190" s="499"/>
      <c r="N190" s="499"/>
      <c r="O190" s="499"/>
      <c r="P190" s="499"/>
      <c r="Q190" s="499"/>
      <c r="R190" s="499"/>
      <c r="S190" s="499"/>
      <c r="T190" s="499"/>
      <c r="U190" s="499"/>
      <c r="V190" s="499"/>
      <c r="W190" s="499"/>
      <c r="X190" s="499"/>
      <c r="Y190" s="499"/>
      <c r="Z190" s="499"/>
      <c r="AA190" s="499"/>
      <c r="AB190" s="499"/>
      <c r="AC190" s="499"/>
    </row>
    <row r="191" spans="1:29" ht="12" customHeight="1" x14ac:dyDescent="0.25">
      <c r="A191" s="499"/>
      <c r="B191" s="499"/>
      <c r="C191" s="499"/>
      <c r="D191" s="499"/>
      <c r="E191" s="499"/>
      <c r="F191" s="499"/>
      <c r="G191" s="499"/>
      <c r="H191" s="499"/>
      <c r="I191" s="499"/>
      <c r="J191" s="499"/>
      <c r="K191" s="499"/>
      <c r="L191" s="499"/>
      <c r="M191" s="499"/>
      <c r="N191" s="499"/>
      <c r="O191" s="499"/>
      <c r="P191" s="499"/>
      <c r="Q191" s="499"/>
      <c r="R191" s="499"/>
      <c r="S191" s="499"/>
      <c r="T191" s="499"/>
      <c r="U191" s="499"/>
      <c r="V191" s="499"/>
      <c r="W191" s="499"/>
      <c r="X191" s="499"/>
      <c r="Y191" s="499"/>
      <c r="Z191" s="499"/>
      <c r="AA191" s="499"/>
      <c r="AB191" s="499"/>
      <c r="AC191" s="499"/>
    </row>
    <row r="192" spans="1:29" ht="12" customHeight="1" x14ac:dyDescent="0.25">
      <c r="A192" s="499"/>
      <c r="B192" s="499"/>
      <c r="C192" s="499"/>
      <c r="D192" s="499"/>
      <c r="E192" s="499"/>
      <c r="F192" s="499"/>
      <c r="G192" s="499"/>
      <c r="H192" s="499"/>
      <c r="I192" s="499"/>
      <c r="J192" s="499"/>
      <c r="K192" s="499"/>
      <c r="L192" s="499"/>
      <c r="M192" s="499"/>
      <c r="N192" s="499"/>
      <c r="O192" s="499"/>
      <c r="P192" s="499"/>
      <c r="Q192" s="499"/>
      <c r="R192" s="499"/>
      <c r="S192" s="499"/>
      <c r="T192" s="499"/>
      <c r="U192" s="499"/>
      <c r="V192" s="499"/>
      <c r="W192" s="499"/>
      <c r="X192" s="499"/>
      <c r="Y192" s="499"/>
      <c r="Z192" s="499"/>
      <c r="AA192" s="499"/>
      <c r="AB192" s="499"/>
      <c r="AC192" s="499"/>
    </row>
    <row r="193" spans="1:29" ht="12" customHeight="1" x14ac:dyDescent="0.25">
      <c r="A193" s="499"/>
      <c r="B193" s="499"/>
      <c r="C193" s="499"/>
      <c r="D193" s="499"/>
      <c r="E193" s="499"/>
      <c r="F193" s="499"/>
      <c r="G193" s="499"/>
      <c r="H193" s="499"/>
      <c r="I193" s="499"/>
      <c r="J193" s="499"/>
      <c r="K193" s="499"/>
      <c r="L193" s="499"/>
      <c r="M193" s="499"/>
      <c r="N193" s="499"/>
      <c r="O193" s="499"/>
      <c r="P193" s="499"/>
      <c r="Q193" s="499"/>
      <c r="R193" s="499"/>
      <c r="S193" s="499"/>
      <c r="T193" s="499"/>
      <c r="U193" s="499"/>
      <c r="V193" s="499"/>
      <c r="W193" s="499"/>
      <c r="X193" s="499"/>
      <c r="Y193" s="499"/>
      <c r="Z193" s="499"/>
      <c r="AA193" s="499"/>
      <c r="AB193" s="499"/>
      <c r="AC193" s="499"/>
    </row>
    <row r="194" spans="1:29" ht="12" customHeight="1" x14ac:dyDescent="0.25">
      <c r="A194" s="499"/>
      <c r="B194" s="499"/>
      <c r="C194" s="499"/>
      <c r="D194" s="499"/>
      <c r="E194" s="499"/>
      <c r="F194" s="499"/>
      <c r="G194" s="499"/>
      <c r="H194" s="499"/>
      <c r="I194" s="499"/>
      <c r="J194" s="499"/>
      <c r="K194" s="499"/>
      <c r="L194" s="499"/>
      <c r="M194" s="499"/>
      <c r="N194" s="499"/>
      <c r="O194" s="499"/>
      <c r="P194" s="499"/>
      <c r="Q194" s="499"/>
      <c r="R194" s="499"/>
      <c r="S194" s="499"/>
      <c r="T194" s="499"/>
      <c r="U194" s="499"/>
      <c r="V194" s="499"/>
      <c r="W194" s="499"/>
      <c r="X194" s="499"/>
      <c r="Y194" s="499"/>
      <c r="Z194" s="499"/>
      <c r="AA194" s="499"/>
      <c r="AB194" s="499"/>
      <c r="AC194" s="499"/>
    </row>
    <row r="195" spans="1:29" ht="12" customHeight="1" x14ac:dyDescent="0.25">
      <c r="A195" s="499"/>
      <c r="B195" s="499"/>
      <c r="C195" s="499"/>
      <c r="D195" s="499"/>
      <c r="E195" s="499"/>
      <c r="F195" s="499"/>
      <c r="G195" s="499"/>
      <c r="H195" s="499"/>
      <c r="I195" s="499"/>
      <c r="J195" s="499"/>
      <c r="K195" s="499"/>
      <c r="L195" s="499"/>
      <c r="M195" s="499"/>
      <c r="N195" s="499"/>
      <c r="O195" s="499"/>
      <c r="P195" s="499"/>
      <c r="Q195" s="499"/>
      <c r="R195" s="499"/>
      <c r="S195" s="499"/>
      <c r="T195" s="499"/>
      <c r="U195" s="499"/>
      <c r="V195" s="499"/>
      <c r="W195" s="499"/>
      <c r="X195" s="499"/>
      <c r="Y195" s="499"/>
      <c r="Z195" s="499"/>
      <c r="AA195" s="499"/>
      <c r="AB195" s="499"/>
      <c r="AC195" s="499"/>
    </row>
    <row r="196" spans="1:29" ht="12" customHeight="1" x14ac:dyDescent="0.25">
      <c r="A196" s="499"/>
      <c r="B196" s="499"/>
      <c r="C196" s="499"/>
      <c r="D196" s="499"/>
      <c r="E196" s="499"/>
      <c r="F196" s="499"/>
      <c r="G196" s="499"/>
      <c r="H196" s="499"/>
      <c r="I196" s="499"/>
      <c r="J196" s="499"/>
      <c r="K196" s="499"/>
      <c r="L196" s="499"/>
      <c r="M196" s="499"/>
      <c r="N196" s="499"/>
      <c r="O196" s="499"/>
      <c r="P196" s="499"/>
      <c r="Q196" s="499"/>
      <c r="R196" s="499"/>
      <c r="S196" s="499"/>
      <c r="T196" s="499"/>
      <c r="U196" s="499"/>
      <c r="V196" s="499"/>
      <c r="W196" s="499"/>
      <c r="X196" s="499"/>
      <c r="Y196" s="499"/>
      <c r="Z196" s="499"/>
      <c r="AA196" s="499"/>
      <c r="AB196" s="499"/>
      <c r="AC196" s="499"/>
    </row>
    <row r="197" spans="1:29" ht="12" customHeight="1" x14ac:dyDescent="0.25">
      <c r="A197" s="499"/>
      <c r="B197" s="499"/>
      <c r="C197" s="499"/>
      <c r="D197" s="499"/>
      <c r="E197" s="499"/>
      <c r="F197" s="499"/>
      <c r="G197" s="499"/>
      <c r="H197" s="499"/>
      <c r="I197" s="499"/>
      <c r="J197" s="499"/>
      <c r="K197" s="499"/>
      <c r="L197" s="499"/>
      <c r="M197" s="499"/>
      <c r="N197" s="499"/>
      <c r="O197" s="499"/>
      <c r="P197" s="499"/>
      <c r="Q197" s="499"/>
      <c r="R197" s="499"/>
      <c r="S197" s="499"/>
      <c r="T197" s="499"/>
      <c r="U197" s="499"/>
      <c r="V197" s="499"/>
      <c r="W197" s="499"/>
      <c r="X197" s="499"/>
      <c r="Y197" s="499"/>
      <c r="Z197" s="499"/>
      <c r="AA197" s="499"/>
      <c r="AB197" s="499"/>
      <c r="AC197" s="499"/>
    </row>
    <row r="198" spans="1:29" ht="12" customHeight="1" x14ac:dyDescent="0.25">
      <c r="A198" s="499"/>
      <c r="B198" s="499"/>
      <c r="C198" s="499"/>
      <c r="D198" s="499"/>
      <c r="E198" s="499"/>
      <c r="F198" s="499"/>
      <c r="G198" s="499"/>
      <c r="H198" s="499"/>
      <c r="I198" s="499"/>
      <c r="J198" s="499"/>
      <c r="K198" s="499"/>
      <c r="L198" s="499"/>
      <c r="M198" s="499"/>
      <c r="N198" s="499"/>
      <c r="O198" s="499"/>
      <c r="P198" s="499"/>
      <c r="Q198" s="499"/>
      <c r="R198" s="499"/>
      <c r="S198" s="499"/>
      <c r="T198" s="499"/>
      <c r="U198" s="499"/>
      <c r="V198" s="499"/>
      <c r="W198" s="499"/>
      <c r="X198" s="499"/>
      <c r="Y198" s="499"/>
      <c r="Z198" s="499"/>
      <c r="AA198" s="499"/>
      <c r="AB198" s="499"/>
      <c r="AC198" s="499"/>
    </row>
    <row r="199" spans="1:29" ht="12" customHeight="1" x14ac:dyDescent="0.25">
      <c r="A199" s="499"/>
      <c r="B199" s="499"/>
      <c r="C199" s="499"/>
      <c r="D199" s="499"/>
      <c r="E199" s="499"/>
      <c r="F199" s="499"/>
      <c r="G199" s="499"/>
      <c r="H199" s="499"/>
      <c r="I199" s="499"/>
      <c r="J199" s="499"/>
      <c r="K199" s="499"/>
      <c r="L199" s="499"/>
      <c r="M199" s="499"/>
      <c r="N199" s="499"/>
      <c r="O199" s="499"/>
      <c r="P199" s="499"/>
      <c r="Q199" s="499"/>
      <c r="R199" s="499"/>
      <c r="S199" s="499"/>
      <c r="T199" s="499"/>
      <c r="U199" s="499"/>
      <c r="V199" s="499"/>
      <c r="W199" s="499"/>
      <c r="X199" s="499"/>
      <c r="Y199" s="499"/>
      <c r="Z199" s="499"/>
      <c r="AA199" s="499"/>
      <c r="AB199" s="499"/>
      <c r="AC199" s="499"/>
    </row>
    <row r="200" spans="1:29" ht="12" customHeight="1" x14ac:dyDescent="0.25">
      <c r="A200" s="499"/>
      <c r="B200" s="499"/>
      <c r="C200" s="499"/>
      <c r="D200" s="499"/>
      <c r="E200" s="499"/>
      <c r="F200" s="499"/>
      <c r="G200" s="499"/>
      <c r="H200" s="499"/>
      <c r="I200" s="499"/>
      <c r="J200" s="499"/>
      <c r="K200" s="499"/>
      <c r="L200" s="499"/>
      <c r="M200" s="499"/>
      <c r="N200" s="499"/>
      <c r="O200" s="499"/>
      <c r="P200" s="499"/>
      <c r="Q200" s="499"/>
      <c r="R200" s="499"/>
      <c r="S200" s="499"/>
      <c r="T200" s="499"/>
      <c r="U200" s="499"/>
      <c r="V200" s="499"/>
      <c r="W200" s="499"/>
      <c r="X200" s="499"/>
      <c r="Y200" s="499"/>
      <c r="Z200" s="499"/>
      <c r="AA200" s="499"/>
      <c r="AB200" s="499"/>
      <c r="AC200" s="499"/>
    </row>
    <row r="201" spans="1:29" ht="12" customHeight="1" x14ac:dyDescent="0.25">
      <c r="A201" s="499"/>
      <c r="B201" s="499"/>
      <c r="C201" s="499"/>
      <c r="D201" s="499"/>
      <c r="E201" s="499"/>
      <c r="F201" s="499"/>
      <c r="G201" s="499"/>
      <c r="H201" s="499"/>
      <c r="I201" s="499"/>
      <c r="J201" s="499"/>
      <c r="K201" s="499"/>
      <c r="L201" s="499"/>
      <c r="M201" s="499"/>
      <c r="N201" s="499"/>
      <c r="O201" s="499"/>
      <c r="P201" s="499"/>
      <c r="Q201" s="499"/>
      <c r="R201" s="499"/>
      <c r="S201" s="499"/>
      <c r="T201" s="499"/>
      <c r="U201" s="499"/>
      <c r="V201" s="499"/>
      <c r="W201" s="499"/>
      <c r="X201" s="499"/>
      <c r="Y201" s="499"/>
      <c r="Z201" s="499"/>
      <c r="AA201" s="499"/>
      <c r="AB201" s="499"/>
      <c r="AC201" s="499"/>
    </row>
    <row r="202" spans="1:29" ht="12" customHeight="1" x14ac:dyDescent="0.25">
      <c r="A202" s="499"/>
      <c r="B202" s="499"/>
      <c r="C202" s="499"/>
      <c r="D202" s="499"/>
      <c r="E202" s="499"/>
      <c r="F202" s="499"/>
      <c r="G202" s="499"/>
      <c r="H202" s="499"/>
      <c r="I202" s="499"/>
      <c r="J202" s="499"/>
      <c r="K202" s="499"/>
      <c r="L202" s="499"/>
      <c r="M202" s="499"/>
      <c r="N202" s="499"/>
      <c r="O202" s="499"/>
      <c r="P202" s="499"/>
      <c r="Q202" s="499"/>
      <c r="R202" s="499"/>
      <c r="S202" s="499"/>
      <c r="T202" s="499"/>
      <c r="U202" s="499"/>
      <c r="V202" s="499"/>
      <c r="W202" s="499"/>
      <c r="X202" s="499"/>
      <c r="Y202" s="499"/>
      <c r="Z202" s="499"/>
      <c r="AA202" s="499"/>
      <c r="AB202" s="499"/>
      <c r="AC202" s="499"/>
    </row>
    <row r="203" spans="1:29" ht="12" customHeight="1" x14ac:dyDescent="0.25">
      <c r="A203" s="499"/>
      <c r="B203" s="499"/>
      <c r="C203" s="499"/>
      <c r="D203" s="499"/>
      <c r="E203" s="499"/>
      <c r="F203" s="499"/>
      <c r="G203" s="499"/>
      <c r="H203" s="499"/>
      <c r="I203" s="499"/>
      <c r="J203" s="499"/>
      <c r="K203" s="499"/>
      <c r="L203" s="499"/>
      <c r="M203" s="499"/>
      <c r="N203" s="499"/>
      <c r="O203" s="499"/>
      <c r="P203" s="499"/>
      <c r="Q203" s="499"/>
      <c r="R203" s="499"/>
      <c r="S203" s="499"/>
      <c r="T203" s="499"/>
      <c r="U203" s="499"/>
      <c r="V203" s="499"/>
      <c r="W203" s="499"/>
      <c r="X203" s="499"/>
      <c r="Y203" s="499"/>
      <c r="Z203" s="499"/>
      <c r="AA203" s="499"/>
      <c r="AB203" s="499"/>
      <c r="AC203" s="499"/>
    </row>
    <row r="204" spans="1:29" ht="12" customHeight="1" x14ac:dyDescent="0.25">
      <c r="A204" s="499"/>
      <c r="B204" s="499"/>
      <c r="C204" s="499"/>
      <c r="D204" s="499"/>
      <c r="E204" s="499"/>
      <c r="F204" s="499"/>
      <c r="G204" s="499"/>
      <c r="H204" s="499"/>
      <c r="I204" s="499"/>
      <c r="J204" s="499"/>
      <c r="K204" s="499"/>
      <c r="L204" s="499"/>
      <c r="M204" s="499"/>
      <c r="N204" s="499"/>
      <c r="O204" s="499"/>
      <c r="P204" s="499"/>
      <c r="Q204" s="499"/>
      <c r="R204" s="499"/>
      <c r="S204" s="499"/>
      <c r="T204" s="499"/>
      <c r="U204" s="499"/>
      <c r="V204" s="499"/>
      <c r="W204" s="499"/>
      <c r="X204" s="499"/>
      <c r="Y204" s="499"/>
      <c r="Z204" s="499"/>
      <c r="AA204" s="499"/>
      <c r="AB204" s="499"/>
      <c r="AC204" s="499"/>
    </row>
    <row r="205" spans="1:29" ht="12" customHeight="1" x14ac:dyDescent="0.25">
      <c r="A205" s="499"/>
      <c r="B205" s="499"/>
      <c r="C205" s="499"/>
      <c r="D205" s="499"/>
      <c r="E205" s="499"/>
      <c r="F205" s="499"/>
      <c r="G205" s="499"/>
      <c r="H205" s="499"/>
      <c r="I205" s="499"/>
      <c r="J205" s="499"/>
      <c r="K205" s="499"/>
      <c r="L205" s="499"/>
      <c r="M205" s="499"/>
      <c r="N205" s="499"/>
      <c r="O205" s="499"/>
      <c r="P205" s="499"/>
      <c r="Q205" s="499"/>
      <c r="R205" s="499"/>
      <c r="S205" s="499"/>
      <c r="T205" s="499"/>
      <c r="U205" s="499"/>
      <c r="V205" s="499"/>
      <c r="W205" s="499"/>
      <c r="X205" s="499"/>
      <c r="Y205" s="499"/>
      <c r="Z205" s="499"/>
      <c r="AA205" s="499"/>
      <c r="AB205" s="499"/>
      <c r="AC205" s="499"/>
    </row>
    <row r="206" spans="1:29" ht="12" customHeight="1" x14ac:dyDescent="0.25">
      <c r="A206" s="499"/>
      <c r="B206" s="499"/>
      <c r="C206" s="499"/>
      <c r="D206" s="499"/>
      <c r="E206" s="499"/>
      <c r="F206" s="499"/>
      <c r="G206" s="499"/>
      <c r="H206" s="499"/>
      <c r="I206" s="499"/>
      <c r="J206" s="499"/>
      <c r="K206" s="499"/>
      <c r="L206" s="499"/>
      <c r="M206" s="499"/>
      <c r="N206" s="499"/>
      <c r="O206" s="499"/>
      <c r="P206" s="499"/>
      <c r="Q206" s="499"/>
      <c r="R206" s="499"/>
      <c r="S206" s="499"/>
      <c r="T206" s="499"/>
      <c r="U206" s="499"/>
      <c r="V206" s="499"/>
      <c r="W206" s="499"/>
      <c r="X206" s="499"/>
      <c r="Y206" s="499"/>
      <c r="Z206" s="499"/>
      <c r="AA206" s="499"/>
      <c r="AB206" s="499"/>
      <c r="AC206" s="499"/>
    </row>
    <row r="207" spans="1:29" ht="12" customHeight="1" x14ac:dyDescent="0.25">
      <c r="A207" s="499"/>
      <c r="B207" s="499"/>
      <c r="C207" s="499"/>
      <c r="D207" s="499"/>
      <c r="E207" s="499"/>
      <c r="F207" s="499"/>
      <c r="G207" s="499"/>
      <c r="H207" s="499"/>
      <c r="I207" s="499"/>
      <c r="J207" s="499"/>
      <c r="K207" s="499"/>
      <c r="L207" s="499"/>
      <c r="M207" s="499"/>
      <c r="N207" s="499"/>
      <c r="O207" s="499"/>
      <c r="P207" s="499"/>
      <c r="Q207" s="499"/>
      <c r="R207" s="499"/>
      <c r="S207" s="499"/>
      <c r="T207" s="499"/>
      <c r="U207" s="499"/>
      <c r="V207" s="499"/>
      <c r="W207" s="499"/>
      <c r="X207" s="499"/>
      <c r="Y207" s="499"/>
      <c r="Z207" s="499"/>
      <c r="AA207" s="499"/>
      <c r="AB207" s="499"/>
      <c r="AC207" s="499"/>
    </row>
    <row r="208" spans="1:29" ht="12" customHeight="1" x14ac:dyDescent="0.25">
      <c r="A208" s="499"/>
      <c r="B208" s="499"/>
      <c r="C208" s="499"/>
      <c r="D208" s="499"/>
      <c r="E208" s="499"/>
      <c r="F208" s="499"/>
      <c r="G208" s="499"/>
      <c r="H208" s="499"/>
      <c r="I208" s="499"/>
      <c r="J208" s="499"/>
      <c r="K208" s="499"/>
      <c r="L208" s="499"/>
      <c r="M208" s="499"/>
      <c r="N208" s="499"/>
      <c r="O208" s="499"/>
      <c r="P208" s="499"/>
      <c r="Q208" s="499"/>
      <c r="R208" s="499"/>
      <c r="S208" s="499"/>
      <c r="T208" s="499"/>
      <c r="U208" s="499"/>
      <c r="V208" s="499"/>
      <c r="W208" s="499"/>
      <c r="X208" s="499"/>
      <c r="Y208" s="499"/>
      <c r="Z208" s="499"/>
      <c r="AA208" s="499"/>
      <c r="AB208" s="499"/>
      <c r="AC208" s="499"/>
    </row>
    <row r="209" spans="1:29" ht="12" customHeight="1" x14ac:dyDescent="0.25">
      <c r="A209" s="499"/>
      <c r="B209" s="499"/>
      <c r="C209" s="499"/>
      <c r="D209" s="499"/>
      <c r="E209" s="499"/>
      <c r="F209" s="499"/>
      <c r="G209" s="499"/>
      <c r="H209" s="499"/>
      <c r="I209" s="499"/>
      <c r="J209" s="499"/>
      <c r="K209" s="499"/>
      <c r="L209" s="499"/>
      <c r="M209" s="499"/>
      <c r="N209" s="499"/>
      <c r="O209" s="499"/>
      <c r="P209" s="499"/>
      <c r="Q209" s="499"/>
      <c r="R209" s="499"/>
      <c r="S209" s="499"/>
      <c r="T209" s="499"/>
      <c r="U209" s="499"/>
      <c r="V209" s="499"/>
      <c r="W209" s="499"/>
      <c r="X209" s="499"/>
      <c r="Y209" s="499"/>
      <c r="Z209" s="499"/>
      <c r="AA209" s="499"/>
      <c r="AB209" s="499"/>
      <c r="AC209" s="499"/>
    </row>
    <row r="210" spans="1:29" ht="12" customHeight="1" x14ac:dyDescent="0.25">
      <c r="A210" s="499"/>
      <c r="B210" s="499"/>
      <c r="C210" s="499"/>
      <c r="D210" s="499"/>
      <c r="E210" s="499"/>
      <c r="F210" s="499"/>
      <c r="G210" s="499"/>
      <c r="H210" s="499"/>
      <c r="I210" s="499"/>
      <c r="J210" s="499"/>
      <c r="K210" s="499"/>
      <c r="L210" s="499"/>
      <c r="M210" s="499"/>
      <c r="N210" s="499"/>
      <c r="O210" s="499"/>
      <c r="P210" s="499"/>
      <c r="Q210" s="499"/>
      <c r="R210" s="499"/>
      <c r="S210" s="499"/>
      <c r="T210" s="499"/>
      <c r="U210" s="499"/>
      <c r="V210" s="499"/>
      <c r="W210" s="499"/>
      <c r="X210" s="499"/>
      <c r="Y210" s="499"/>
      <c r="Z210" s="499"/>
      <c r="AA210" s="499"/>
      <c r="AB210" s="499"/>
      <c r="AC210" s="499"/>
    </row>
    <row r="211" spans="1:29" ht="12" customHeight="1" x14ac:dyDescent="0.25">
      <c r="A211" s="499"/>
      <c r="B211" s="499"/>
      <c r="C211" s="499"/>
      <c r="D211" s="499"/>
      <c r="E211" s="499"/>
      <c r="F211" s="499"/>
      <c r="G211" s="499"/>
      <c r="H211" s="499"/>
      <c r="I211" s="499"/>
      <c r="J211" s="499"/>
      <c r="K211" s="499"/>
      <c r="L211" s="499"/>
      <c r="M211" s="499"/>
      <c r="N211" s="499"/>
      <c r="O211" s="499"/>
      <c r="P211" s="499"/>
      <c r="Q211" s="499"/>
      <c r="R211" s="499"/>
      <c r="S211" s="499"/>
      <c r="T211" s="499"/>
      <c r="U211" s="499"/>
      <c r="V211" s="499"/>
      <c r="W211" s="499"/>
      <c r="X211" s="499"/>
      <c r="Y211" s="499"/>
      <c r="Z211" s="499"/>
      <c r="AA211" s="499"/>
      <c r="AB211" s="499"/>
      <c r="AC211" s="499"/>
    </row>
    <row r="212" spans="1:29" ht="12" customHeight="1" x14ac:dyDescent="0.25">
      <c r="A212" s="499"/>
      <c r="B212" s="499"/>
      <c r="C212" s="499"/>
      <c r="D212" s="499"/>
      <c r="E212" s="499"/>
      <c r="F212" s="499"/>
      <c r="G212" s="499"/>
      <c r="H212" s="499"/>
      <c r="I212" s="499"/>
      <c r="J212" s="499"/>
      <c r="K212" s="499"/>
      <c r="L212" s="499"/>
      <c r="M212" s="499"/>
      <c r="N212" s="499"/>
      <c r="O212" s="499"/>
      <c r="P212" s="499"/>
      <c r="Q212" s="499"/>
      <c r="R212" s="499"/>
      <c r="S212" s="499"/>
      <c r="T212" s="499"/>
      <c r="U212" s="499"/>
      <c r="V212" s="499"/>
      <c r="W212" s="499"/>
      <c r="X212" s="499"/>
      <c r="Y212" s="499"/>
      <c r="Z212" s="499"/>
      <c r="AA212" s="499"/>
      <c r="AB212" s="499"/>
      <c r="AC212" s="499"/>
    </row>
    <row r="213" spans="1:29" ht="12" customHeight="1" x14ac:dyDescent="0.25">
      <c r="A213" s="499"/>
      <c r="B213" s="499"/>
      <c r="C213" s="499"/>
      <c r="D213" s="499"/>
      <c r="E213" s="499"/>
      <c r="F213" s="499"/>
      <c r="G213" s="499"/>
      <c r="H213" s="499"/>
      <c r="I213" s="499"/>
      <c r="J213" s="499"/>
      <c r="K213" s="499"/>
      <c r="L213" s="499"/>
      <c r="M213" s="499"/>
      <c r="N213" s="499"/>
      <c r="O213" s="499"/>
      <c r="P213" s="499"/>
      <c r="Q213" s="499"/>
      <c r="R213" s="499"/>
      <c r="S213" s="499"/>
      <c r="T213" s="499"/>
      <c r="U213" s="499"/>
      <c r="V213" s="499"/>
      <c r="W213" s="499"/>
      <c r="X213" s="499"/>
      <c r="Y213" s="499"/>
      <c r="Z213" s="499"/>
      <c r="AA213" s="499"/>
      <c r="AB213" s="499"/>
      <c r="AC213" s="499"/>
    </row>
    <row r="214" spans="1:29" ht="12" customHeight="1" x14ac:dyDescent="0.25">
      <c r="A214" s="499"/>
      <c r="B214" s="499"/>
      <c r="C214" s="499"/>
      <c r="D214" s="499"/>
      <c r="E214" s="499"/>
      <c r="F214" s="499"/>
      <c r="G214" s="499"/>
      <c r="H214" s="499"/>
      <c r="I214" s="499"/>
      <c r="J214" s="499"/>
      <c r="K214" s="499"/>
      <c r="L214" s="499"/>
      <c r="M214" s="499"/>
      <c r="N214" s="499"/>
      <c r="O214" s="499"/>
      <c r="P214" s="499"/>
      <c r="Q214" s="499"/>
      <c r="R214" s="499"/>
      <c r="S214" s="499"/>
      <c r="T214" s="499"/>
      <c r="U214" s="499"/>
      <c r="V214" s="499"/>
      <c r="W214" s="499"/>
      <c r="X214" s="499"/>
      <c r="Y214" s="499"/>
      <c r="Z214" s="499"/>
      <c r="AA214" s="499"/>
      <c r="AB214" s="499"/>
      <c r="AC214" s="499"/>
    </row>
    <row r="215" spans="1:29" ht="12" customHeight="1" x14ac:dyDescent="0.25">
      <c r="A215" s="499"/>
      <c r="B215" s="499"/>
      <c r="C215" s="499"/>
      <c r="D215" s="499"/>
      <c r="E215" s="499"/>
      <c r="F215" s="499"/>
      <c r="G215" s="499"/>
      <c r="H215" s="499"/>
      <c r="I215" s="499"/>
      <c r="J215" s="499"/>
      <c r="K215" s="499"/>
      <c r="L215" s="499"/>
      <c r="M215" s="499"/>
      <c r="N215" s="499"/>
      <c r="O215" s="499"/>
      <c r="P215" s="499"/>
      <c r="Q215" s="499"/>
      <c r="R215" s="499"/>
      <c r="S215" s="499"/>
      <c r="T215" s="499"/>
      <c r="U215" s="499"/>
      <c r="V215" s="499"/>
      <c r="W215" s="499"/>
      <c r="X215" s="499"/>
      <c r="Y215" s="499"/>
      <c r="Z215" s="499"/>
      <c r="AA215" s="499"/>
      <c r="AB215" s="499"/>
      <c r="AC215" s="499"/>
    </row>
    <row r="216" spans="1:29" ht="12" customHeight="1" x14ac:dyDescent="0.25">
      <c r="A216" s="499"/>
      <c r="B216" s="499"/>
      <c r="C216" s="499"/>
      <c r="D216" s="499"/>
      <c r="E216" s="499"/>
      <c r="F216" s="499"/>
      <c r="G216" s="499"/>
      <c r="H216" s="499"/>
      <c r="I216" s="499"/>
      <c r="J216" s="499"/>
      <c r="K216" s="499"/>
      <c r="L216" s="499"/>
      <c r="M216" s="499"/>
      <c r="N216" s="499"/>
      <c r="O216" s="499"/>
      <c r="P216" s="499"/>
      <c r="Q216" s="499"/>
      <c r="R216" s="499"/>
      <c r="S216" s="499"/>
      <c r="T216" s="499"/>
      <c r="U216" s="499"/>
      <c r="V216" s="499"/>
      <c r="W216" s="499"/>
      <c r="X216" s="499"/>
      <c r="Y216" s="499"/>
      <c r="Z216" s="499"/>
      <c r="AA216" s="499"/>
      <c r="AB216" s="499"/>
      <c r="AC216" s="499"/>
    </row>
    <row r="217" spans="1:29" ht="12" customHeight="1" x14ac:dyDescent="0.25">
      <c r="A217" s="499"/>
      <c r="B217" s="499"/>
      <c r="C217" s="499"/>
      <c r="D217" s="499"/>
      <c r="E217" s="499"/>
      <c r="F217" s="499"/>
      <c r="G217" s="499"/>
      <c r="H217" s="499"/>
      <c r="I217" s="499"/>
      <c r="J217" s="499"/>
      <c r="K217" s="499"/>
      <c r="L217" s="499"/>
      <c r="M217" s="499"/>
      <c r="N217" s="499"/>
      <c r="O217" s="499"/>
      <c r="P217" s="499"/>
      <c r="Q217" s="499"/>
      <c r="R217" s="499"/>
      <c r="S217" s="499"/>
      <c r="T217" s="499"/>
      <c r="U217" s="499"/>
      <c r="V217" s="499"/>
      <c r="W217" s="499"/>
      <c r="X217" s="499"/>
      <c r="Y217" s="499"/>
      <c r="Z217" s="499"/>
      <c r="AA217" s="499"/>
      <c r="AB217" s="499"/>
      <c r="AC217" s="499"/>
    </row>
    <row r="218" spans="1:29" ht="12" customHeight="1" x14ac:dyDescent="0.25">
      <c r="A218" s="499"/>
      <c r="B218" s="499"/>
      <c r="C218" s="499"/>
      <c r="D218" s="499"/>
      <c r="E218" s="499"/>
      <c r="F218" s="499"/>
      <c r="G218" s="499"/>
      <c r="H218" s="499"/>
      <c r="I218" s="499"/>
      <c r="J218" s="499"/>
      <c r="K218" s="499"/>
      <c r="L218" s="499"/>
      <c r="M218" s="499"/>
      <c r="N218" s="499"/>
      <c r="O218" s="499"/>
      <c r="P218" s="499"/>
      <c r="Q218" s="499"/>
      <c r="R218" s="499"/>
      <c r="S218" s="499"/>
      <c r="T218" s="499"/>
      <c r="U218" s="499"/>
      <c r="V218" s="499"/>
      <c r="W218" s="499"/>
      <c r="X218" s="499"/>
      <c r="Y218" s="499"/>
      <c r="Z218" s="499"/>
      <c r="AA218" s="499"/>
      <c r="AB218" s="499"/>
      <c r="AC218" s="499"/>
    </row>
    <row r="219" spans="1:29" ht="12" customHeight="1" x14ac:dyDescent="0.25">
      <c r="A219" s="499"/>
      <c r="B219" s="499"/>
      <c r="C219" s="499"/>
      <c r="D219" s="499"/>
      <c r="E219" s="499"/>
      <c r="F219" s="499"/>
      <c r="G219" s="499"/>
      <c r="H219" s="499"/>
      <c r="I219" s="499"/>
      <c r="J219" s="499"/>
      <c r="K219" s="499"/>
      <c r="L219" s="499"/>
      <c r="M219" s="499"/>
      <c r="N219" s="499"/>
      <c r="O219" s="499"/>
      <c r="P219" s="499"/>
      <c r="Q219" s="499"/>
      <c r="R219" s="499"/>
      <c r="S219" s="499"/>
      <c r="T219" s="499"/>
      <c r="U219" s="499"/>
      <c r="V219" s="499"/>
      <c r="W219" s="499"/>
      <c r="X219" s="499"/>
      <c r="Y219" s="499"/>
      <c r="Z219" s="499"/>
      <c r="AA219" s="499"/>
      <c r="AB219" s="499"/>
      <c r="AC219" s="499"/>
    </row>
    <row r="220" spans="1:29" ht="12" customHeight="1" x14ac:dyDescent="0.25">
      <c r="A220" s="499"/>
      <c r="B220" s="499"/>
      <c r="C220" s="499"/>
      <c r="D220" s="499"/>
      <c r="E220" s="499"/>
      <c r="F220" s="499"/>
      <c r="G220" s="499"/>
      <c r="H220" s="499"/>
      <c r="I220" s="499"/>
      <c r="J220" s="499"/>
      <c r="K220" s="499"/>
      <c r="L220" s="499"/>
      <c r="M220" s="499"/>
      <c r="N220" s="499"/>
      <c r="O220" s="499"/>
      <c r="P220" s="499"/>
      <c r="Q220" s="499"/>
      <c r="R220" s="499"/>
      <c r="S220" s="499"/>
      <c r="T220" s="499"/>
      <c r="U220" s="499"/>
      <c r="V220" s="499"/>
      <c r="W220" s="499"/>
      <c r="X220" s="499"/>
      <c r="Y220" s="499"/>
      <c r="Z220" s="499"/>
      <c r="AA220" s="499"/>
      <c r="AB220" s="499"/>
      <c r="AC220" s="499"/>
    </row>
    <row r="221" spans="1:29" ht="12" customHeight="1" x14ac:dyDescent="0.25">
      <c r="A221" s="499"/>
      <c r="B221" s="499"/>
      <c r="C221" s="499"/>
      <c r="D221" s="499"/>
      <c r="E221" s="499"/>
      <c r="F221" s="499"/>
      <c r="G221" s="499"/>
      <c r="H221" s="499"/>
      <c r="I221" s="499"/>
      <c r="J221" s="499"/>
      <c r="K221" s="499"/>
      <c r="L221" s="499"/>
      <c r="M221" s="499"/>
      <c r="N221" s="499"/>
      <c r="O221" s="499"/>
      <c r="P221" s="499"/>
      <c r="Q221" s="499"/>
      <c r="R221" s="499"/>
      <c r="S221" s="499"/>
      <c r="T221" s="499"/>
      <c r="U221" s="499"/>
      <c r="V221" s="499"/>
      <c r="W221" s="499"/>
      <c r="X221" s="499"/>
      <c r="Y221" s="499"/>
      <c r="Z221" s="499"/>
      <c r="AA221" s="499"/>
      <c r="AB221" s="499"/>
      <c r="AC221" s="499"/>
    </row>
    <row r="222" spans="1:29" ht="12" customHeight="1" x14ac:dyDescent="0.25">
      <c r="A222" s="499"/>
      <c r="B222" s="499"/>
      <c r="C222" s="499"/>
      <c r="D222" s="499"/>
      <c r="E222" s="499"/>
      <c r="F222" s="499"/>
      <c r="G222" s="499"/>
      <c r="H222" s="499"/>
      <c r="I222" s="499"/>
      <c r="J222" s="499"/>
      <c r="K222" s="499"/>
      <c r="L222" s="499"/>
      <c r="M222" s="499"/>
      <c r="N222" s="499"/>
      <c r="O222" s="499"/>
      <c r="P222" s="499"/>
      <c r="Q222" s="499"/>
      <c r="R222" s="499"/>
      <c r="S222" s="499"/>
      <c r="T222" s="499"/>
      <c r="U222" s="499"/>
      <c r="V222" s="499"/>
      <c r="W222" s="499"/>
      <c r="X222" s="499"/>
      <c r="Y222" s="499"/>
      <c r="Z222" s="499"/>
      <c r="AA222" s="499"/>
      <c r="AB222" s="499"/>
      <c r="AC222" s="499"/>
    </row>
    <row r="223" spans="1:29" ht="12" customHeight="1" x14ac:dyDescent="0.25">
      <c r="A223" s="499"/>
      <c r="B223" s="499"/>
      <c r="C223" s="499"/>
      <c r="D223" s="499"/>
      <c r="E223" s="499"/>
      <c r="F223" s="499"/>
      <c r="G223" s="499"/>
      <c r="H223" s="499"/>
      <c r="I223" s="499"/>
      <c r="J223" s="499"/>
      <c r="K223" s="499"/>
      <c r="L223" s="499"/>
      <c r="M223" s="499"/>
      <c r="N223" s="499"/>
      <c r="O223" s="499"/>
      <c r="P223" s="499"/>
      <c r="Q223" s="499"/>
      <c r="R223" s="499"/>
      <c r="S223" s="499"/>
      <c r="T223" s="499"/>
      <c r="U223" s="499"/>
      <c r="V223" s="499"/>
      <c r="W223" s="499"/>
      <c r="X223" s="499"/>
      <c r="Y223" s="499"/>
      <c r="Z223" s="499"/>
      <c r="AA223" s="499"/>
      <c r="AB223" s="499"/>
      <c r="AC223" s="499"/>
    </row>
    <row r="224" spans="1:29" ht="12" customHeight="1" x14ac:dyDescent="0.25">
      <c r="A224" s="499"/>
      <c r="B224" s="499"/>
      <c r="C224" s="499"/>
      <c r="D224" s="499"/>
      <c r="E224" s="499"/>
      <c r="F224" s="499"/>
      <c r="G224" s="499"/>
      <c r="H224" s="499"/>
      <c r="I224" s="499"/>
      <c r="J224" s="499"/>
      <c r="K224" s="499"/>
      <c r="L224" s="499"/>
      <c r="M224" s="499"/>
      <c r="N224" s="499"/>
      <c r="O224" s="499"/>
      <c r="P224" s="499"/>
      <c r="Q224" s="499"/>
      <c r="R224" s="499"/>
      <c r="S224" s="499"/>
      <c r="T224" s="499"/>
      <c r="U224" s="499"/>
      <c r="V224" s="499"/>
      <c r="W224" s="499"/>
      <c r="X224" s="499"/>
      <c r="Y224" s="499"/>
      <c r="Z224" s="499"/>
      <c r="AA224" s="499"/>
      <c r="AB224" s="499"/>
      <c r="AC224" s="499"/>
    </row>
    <row r="225" spans="1:29" ht="12" customHeight="1" x14ac:dyDescent="0.25">
      <c r="A225" s="499"/>
      <c r="B225" s="499"/>
      <c r="C225" s="499"/>
      <c r="D225" s="499"/>
      <c r="E225" s="499"/>
      <c r="F225" s="499"/>
      <c r="G225" s="499"/>
      <c r="H225" s="499"/>
      <c r="I225" s="499"/>
      <c r="J225" s="499"/>
      <c r="K225" s="499"/>
      <c r="L225" s="499"/>
      <c r="M225" s="499"/>
      <c r="N225" s="499"/>
      <c r="O225" s="499"/>
      <c r="P225" s="499"/>
      <c r="Q225" s="499"/>
      <c r="R225" s="499"/>
      <c r="S225" s="499"/>
      <c r="T225" s="499"/>
      <c r="U225" s="499"/>
      <c r="V225" s="499"/>
      <c r="W225" s="499"/>
      <c r="X225" s="499"/>
      <c r="Y225" s="499"/>
      <c r="Z225" s="499"/>
      <c r="AA225" s="499"/>
      <c r="AB225" s="499"/>
      <c r="AC225" s="499"/>
    </row>
    <row r="226" spans="1:29" ht="12" customHeight="1" x14ac:dyDescent="0.25">
      <c r="A226" s="499"/>
      <c r="B226" s="499"/>
      <c r="C226" s="499"/>
      <c r="D226" s="499"/>
      <c r="E226" s="499"/>
      <c r="F226" s="499"/>
      <c r="G226" s="499"/>
      <c r="H226" s="499"/>
      <c r="I226" s="499"/>
      <c r="J226" s="499"/>
      <c r="K226" s="499"/>
      <c r="L226" s="499"/>
      <c r="M226" s="499"/>
      <c r="N226" s="499"/>
      <c r="O226" s="499"/>
      <c r="P226" s="499"/>
      <c r="Q226" s="499"/>
      <c r="R226" s="499"/>
      <c r="S226" s="499"/>
      <c r="T226" s="499"/>
      <c r="U226" s="499"/>
      <c r="V226" s="499"/>
      <c r="W226" s="499"/>
      <c r="X226" s="499"/>
      <c r="Y226" s="499"/>
      <c r="Z226" s="499"/>
      <c r="AA226" s="499"/>
      <c r="AB226" s="499"/>
      <c r="AC226" s="499"/>
    </row>
    <row r="227" spans="1:29" ht="12" customHeight="1" x14ac:dyDescent="0.25">
      <c r="A227" s="499"/>
      <c r="B227" s="499"/>
      <c r="C227" s="499"/>
      <c r="D227" s="499"/>
      <c r="E227" s="499"/>
      <c r="F227" s="499"/>
      <c r="G227" s="499"/>
      <c r="H227" s="499"/>
      <c r="I227" s="499"/>
      <c r="J227" s="499"/>
      <c r="K227" s="499"/>
      <c r="L227" s="499"/>
      <c r="M227" s="499"/>
      <c r="N227" s="499"/>
      <c r="O227" s="499"/>
      <c r="P227" s="499"/>
      <c r="Q227" s="499"/>
      <c r="R227" s="499"/>
      <c r="S227" s="499"/>
      <c r="T227" s="499"/>
      <c r="U227" s="499"/>
      <c r="V227" s="499"/>
      <c r="W227" s="499"/>
      <c r="X227" s="499"/>
      <c r="Y227" s="499"/>
      <c r="Z227" s="499"/>
      <c r="AA227" s="499"/>
      <c r="AB227" s="499"/>
      <c r="AC227" s="499"/>
    </row>
    <row r="228" spans="1:29" ht="12" customHeight="1" x14ac:dyDescent="0.25">
      <c r="A228" s="499"/>
      <c r="B228" s="499"/>
      <c r="C228" s="499"/>
      <c r="D228" s="499"/>
      <c r="E228" s="499"/>
      <c r="F228" s="499"/>
      <c r="G228" s="499"/>
      <c r="H228" s="499"/>
      <c r="I228" s="499"/>
      <c r="J228" s="499"/>
      <c r="K228" s="499"/>
      <c r="L228" s="499"/>
      <c r="M228" s="499"/>
      <c r="N228" s="499"/>
      <c r="O228" s="499"/>
      <c r="P228" s="499"/>
      <c r="Q228" s="499"/>
      <c r="R228" s="499"/>
      <c r="S228" s="499"/>
      <c r="T228" s="499"/>
      <c r="U228" s="499"/>
      <c r="V228" s="499"/>
      <c r="W228" s="499"/>
      <c r="X228" s="499"/>
      <c r="Y228" s="499"/>
      <c r="Z228" s="499"/>
      <c r="AA228" s="499"/>
      <c r="AB228" s="499"/>
      <c r="AC228" s="499"/>
    </row>
    <row r="229" spans="1:29" ht="12" customHeight="1" x14ac:dyDescent="0.25">
      <c r="A229" s="499"/>
      <c r="B229" s="499"/>
      <c r="C229" s="499"/>
      <c r="D229" s="499"/>
      <c r="E229" s="499"/>
      <c r="F229" s="499"/>
      <c r="G229" s="499"/>
      <c r="H229" s="499"/>
      <c r="I229" s="499"/>
      <c r="J229" s="499"/>
      <c r="K229" s="499"/>
      <c r="L229" s="499"/>
      <c r="M229" s="499"/>
      <c r="N229" s="499"/>
      <c r="O229" s="499"/>
      <c r="P229" s="499"/>
      <c r="Q229" s="499"/>
      <c r="R229" s="499"/>
      <c r="S229" s="499"/>
      <c r="T229" s="499"/>
      <c r="U229" s="499"/>
      <c r="V229" s="499"/>
      <c r="W229" s="499"/>
      <c r="X229" s="499"/>
      <c r="Y229" s="499"/>
      <c r="Z229" s="499"/>
      <c r="AA229" s="499"/>
      <c r="AB229" s="499"/>
      <c r="AC229" s="499"/>
    </row>
    <row r="230" spans="1:29" ht="12" customHeight="1" x14ac:dyDescent="0.25">
      <c r="A230" s="499"/>
      <c r="B230" s="499"/>
      <c r="C230" s="499"/>
      <c r="D230" s="499"/>
      <c r="E230" s="499"/>
      <c r="F230" s="499"/>
      <c r="G230" s="499"/>
      <c r="H230" s="499"/>
      <c r="I230" s="499"/>
      <c r="J230" s="499"/>
      <c r="K230" s="499"/>
      <c r="L230" s="499"/>
      <c r="M230" s="499"/>
      <c r="N230" s="499"/>
      <c r="O230" s="499"/>
      <c r="P230" s="499"/>
      <c r="Q230" s="499"/>
      <c r="R230" s="499"/>
      <c r="S230" s="499"/>
      <c r="T230" s="499"/>
      <c r="U230" s="499"/>
      <c r="V230" s="499"/>
      <c r="W230" s="499"/>
      <c r="X230" s="499"/>
      <c r="Y230" s="499"/>
      <c r="Z230" s="499"/>
      <c r="AA230" s="499"/>
      <c r="AB230" s="499"/>
      <c r="AC230" s="499"/>
    </row>
    <row r="231" spans="1:29" ht="12" customHeight="1" x14ac:dyDescent="0.25">
      <c r="A231" s="499"/>
      <c r="B231" s="499"/>
      <c r="C231" s="499"/>
      <c r="D231" s="499"/>
      <c r="E231" s="499"/>
      <c r="F231" s="499"/>
      <c r="G231" s="499"/>
      <c r="H231" s="499"/>
      <c r="I231" s="499"/>
      <c r="J231" s="499"/>
      <c r="K231" s="499"/>
      <c r="L231" s="499"/>
      <c r="M231" s="499"/>
      <c r="N231" s="499"/>
      <c r="O231" s="499"/>
      <c r="P231" s="499"/>
      <c r="Q231" s="499"/>
      <c r="R231" s="499"/>
      <c r="S231" s="499"/>
      <c r="T231" s="499"/>
      <c r="U231" s="499"/>
      <c r="V231" s="499"/>
      <c r="W231" s="499"/>
      <c r="X231" s="499"/>
      <c r="Y231" s="499"/>
      <c r="Z231" s="499"/>
      <c r="AA231" s="499"/>
      <c r="AB231" s="499"/>
      <c r="AC231" s="499"/>
    </row>
    <row r="232" spans="1:29" ht="12" customHeight="1" x14ac:dyDescent="0.25">
      <c r="A232" s="499"/>
      <c r="B232" s="499"/>
      <c r="C232" s="499"/>
      <c r="D232" s="499"/>
      <c r="E232" s="499"/>
      <c r="F232" s="499"/>
      <c r="G232" s="499"/>
      <c r="H232" s="499"/>
      <c r="I232" s="499"/>
      <c r="J232" s="499"/>
      <c r="K232" s="499"/>
      <c r="L232" s="499"/>
      <c r="M232" s="499"/>
      <c r="N232" s="499"/>
      <c r="O232" s="499"/>
      <c r="P232" s="499"/>
      <c r="Q232" s="499"/>
      <c r="R232" s="499"/>
      <c r="S232" s="499"/>
      <c r="T232" s="499"/>
      <c r="U232" s="499"/>
      <c r="V232" s="499"/>
      <c r="W232" s="499"/>
      <c r="X232" s="499"/>
      <c r="Y232" s="499"/>
      <c r="Z232" s="499"/>
      <c r="AA232" s="499"/>
      <c r="AB232" s="499"/>
      <c r="AC232" s="499"/>
    </row>
    <row r="233" spans="1:29" ht="12" customHeight="1" x14ac:dyDescent="0.25">
      <c r="A233" s="499"/>
      <c r="B233" s="499"/>
      <c r="C233" s="499"/>
      <c r="D233" s="499"/>
      <c r="E233" s="499"/>
      <c r="F233" s="499"/>
      <c r="G233" s="499"/>
      <c r="H233" s="499"/>
      <c r="I233" s="499"/>
      <c r="J233" s="499"/>
      <c r="K233" s="499"/>
      <c r="L233" s="499"/>
      <c r="M233" s="499"/>
      <c r="N233" s="499"/>
      <c r="O233" s="499"/>
      <c r="P233" s="499"/>
      <c r="Q233" s="499"/>
      <c r="R233" s="499"/>
      <c r="S233" s="499"/>
      <c r="T233" s="499"/>
      <c r="U233" s="499"/>
      <c r="V233" s="499"/>
      <c r="W233" s="499"/>
      <c r="X233" s="499"/>
      <c r="Y233" s="499"/>
      <c r="Z233" s="499"/>
      <c r="AA233" s="499"/>
      <c r="AB233" s="499"/>
      <c r="AC233" s="499"/>
    </row>
    <row r="234" spans="1:29" ht="12" customHeight="1" x14ac:dyDescent="0.25">
      <c r="A234" s="499"/>
      <c r="B234" s="499"/>
      <c r="C234" s="499"/>
      <c r="D234" s="499"/>
      <c r="E234" s="499"/>
      <c r="F234" s="499"/>
      <c r="G234" s="499"/>
      <c r="H234" s="499"/>
      <c r="I234" s="499"/>
      <c r="J234" s="499"/>
      <c r="K234" s="499"/>
      <c r="L234" s="499"/>
      <c r="M234" s="499"/>
      <c r="N234" s="499"/>
      <c r="O234" s="499"/>
      <c r="P234" s="499"/>
      <c r="Q234" s="499"/>
      <c r="R234" s="499"/>
      <c r="S234" s="499"/>
      <c r="T234" s="499"/>
      <c r="U234" s="499"/>
      <c r="V234" s="499"/>
      <c r="W234" s="499"/>
      <c r="X234" s="499"/>
      <c r="Y234" s="499"/>
      <c r="Z234" s="499"/>
      <c r="AA234" s="499"/>
      <c r="AB234" s="499"/>
      <c r="AC234" s="499"/>
    </row>
    <row r="235" spans="1:29" ht="12" customHeight="1" x14ac:dyDescent="0.25">
      <c r="A235" s="499"/>
      <c r="B235" s="499"/>
      <c r="C235" s="499"/>
      <c r="D235" s="499"/>
      <c r="E235" s="499"/>
      <c r="F235" s="499"/>
      <c r="G235" s="499"/>
      <c r="H235" s="499"/>
      <c r="I235" s="499"/>
      <c r="J235" s="499"/>
      <c r="K235" s="499"/>
      <c r="L235" s="499"/>
      <c r="M235" s="499"/>
      <c r="N235" s="499"/>
      <c r="O235" s="499"/>
      <c r="P235" s="499"/>
      <c r="Q235" s="499"/>
      <c r="R235" s="499"/>
      <c r="S235" s="499"/>
      <c r="T235" s="499"/>
      <c r="U235" s="499"/>
      <c r="V235" s="499"/>
      <c r="W235" s="499"/>
      <c r="X235" s="499"/>
      <c r="Y235" s="499"/>
      <c r="Z235" s="499"/>
      <c r="AA235" s="499"/>
      <c r="AB235" s="499"/>
      <c r="AC235" s="499"/>
    </row>
    <row r="236" spans="1:29" ht="12" customHeight="1" x14ac:dyDescent="0.25">
      <c r="A236" s="499"/>
      <c r="B236" s="499"/>
      <c r="C236" s="499"/>
      <c r="D236" s="499"/>
      <c r="E236" s="499"/>
      <c r="F236" s="499"/>
      <c r="G236" s="499"/>
      <c r="H236" s="499"/>
      <c r="I236" s="499"/>
      <c r="J236" s="499"/>
      <c r="K236" s="499"/>
      <c r="L236" s="499"/>
      <c r="M236" s="499"/>
      <c r="N236" s="499"/>
      <c r="O236" s="499"/>
      <c r="P236" s="499"/>
      <c r="Q236" s="499"/>
      <c r="R236" s="499"/>
      <c r="S236" s="499"/>
      <c r="T236" s="499"/>
      <c r="U236" s="499"/>
      <c r="V236" s="499"/>
      <c r="W236" s="499"/>
      <c r="X236" s="499"/>
      <c r="Y236" s="499"/>
      <c r="Z236" s="499"/>
      <c r="AA236" s="499"/>
      <c r="AB236" s="499"/>
      <c r="AC236" s="499"/>
    </row>
    <row r="237" spans="1:29" ht="12" customHeight="1" x14ac:dyDescent="0.25">
      <c r="A237" s="499"/>
      <c r="B237" s="499"/>
      <c r="C237" s="499"/>
      <c r="D237" s="499"/>
      <c r="E237" s="499"/>
      <c r="F237" s="499"/>
      <c r="G237" s="499"/>
      <c r="H237" s="499"/>
      <c r="I237" s="499"/>
      <c r="J237" s="499"/>
      <c r="K237" s="499"/>
      <c r="L237" s="499"/>
      <c r="M237" s="499"/>
      <c r="N237" s="499"/>
      <c r="O237" s="499"/>
      <c r="P237" s="499"/>
      <c r="Q237" s="499"/>
      <c r="R237" s="499"/>
      <c r="S237" s="499"/>
      <c r="T237" s="499"/>
      <c r="U237" s="499"/>
      <c r="V237" s="499"/>
      <c r="W237" s="499"/>
      <c r="X237" s="499"/>
      <c r="Y237" s="499"/>
      <c r="Z237" s="499"/>
      <c r="AA237" s="499"/>
      <c r="AB237" s="499"/>
      <c r="AC237" s="499"/>
    </row>
    <row r="238" spans="1:29" ht="12" customHeight="1" x14ac:dyDescent="0.25">
      <c r="A238" s="499"/>
      <c r="B238" s="499"/>
      <c r="C238" s="499"/>
      <c r="D238" s="499"/>
      <c r="E238" s="499"/>
      <c r="F238" s="499"/>
      <c r="G238" s="499"/>
      <c r="H238" s="499"/>
      <c r="I238" s="499"/>
      <c r="J238" s="499"/>
      <c r="K238" s="499"/>
      <c r="L238" s="499"/>
      <c r="M238" s="499"/>
      <c r="N238" s="499"/>
      <c r="O238" s="499"/>
      <c r="P238" s="499"/>
      <c r="Q238" s="499"/>
      <c r="R238" s="499"/>
      <c r="S238" s="499"/>
      <c r="T238" s="499"/>
      <c r="U238" s="499"/>
      <c r="V238" s="499"/>
      <c r="W238" s="499"/>
      <c r="X238" s="499"/>
      <c r="Y238" s="499"/>
      <c r="Z238" s="499"/>
      <c r="AA238" s="499"/>
      <c r="AB238" s="499"/>
      <c r="AC238" s="499"/>
    </row>
    <row r="239" spans="1:29" ht="12" customHeight="1" x14ac:dyDescent="0.25">
      <c r="A239" s="499"/>
      <c r="B239" s="499"/>
      <c r="C239" s="499"/>
      <c r="D239" s="499"/>
      <c r="E239" s="499"/>
      <c r="F239" s="499"/>
      <c r="G239" s="499"/>
      <c r="H239" s="499"/>
      <c r="I239" s="499"/>
      <c r="J239" s="499"/>
      <c r="K239" s="499"/>
      <c r="L239" s="499"/>
      <c r="M239" s="499"/>
      <c r="N239" s="499"/>
      <c r="O239" s="499"/>
      <c r="P239" s="499"/>
      <c r="Q239" s="499"/>
      <c r="R239" s="499"/>
      <c r="S239" s="499"/>
      <c r="T239" s="499"/>
      <c r="U239" s="499"/>
      <c r="V239" s="499"/>
      <c r="W239" s="499"/>
      <c r="X239" s="499"/>
      <c r="Y239" s="499"/>
      <c r="Z239" s="499"/>
      <c r="AA239" s="499"/>
      <c r="AB239" s="499"/>
      <c r="AC239" s="499"/>
    </row>
    <row r="240" spans="1:29" ht="12" customHeight="1" x14ac:dyDescent="0.25">
      <c r="A240" s="499"/>
      <c r="B240" s="499"/>
      <c r="C240" s="499"/>
      <c r="D240" s="499"/>
      <c r="E240" s="499"/>
      <c r="F240" s="499"/>
      <c r="G240" s="499"/>
      <c r="H240" s="499"/>
      <c r="I240" s="499"/>
      <c r="J240" s="499"/>
      <c r="K240" s="499"/>
      <c r="L240" s="499"/>
      <c r="M240" s="499"/>
      <c r="N240" s="499"/>
      <c r="O240" s="499"/>
      <c r="P240" s="499"/>
      <c r="Q240" s="499"/>
      <c r="R240" s="499"/>
      <c r="S240" s="499"/>
      <c r="T240" s="499"/>
      <c r="U240" s="499"/>
      <c r="V240" s="499"/>
      <c r="W240" s="499"/>
      <c r="X240" s="499"/>
      <c r="Y240" s="499"/>
      <c r="Z240" s="499"/>
      <c r="AA240" s="499"/>
      <c r="AB240" s="499"/>
      <c r="AC240" s="499"/>
    </row>
    <row r="241" spans="1:29" ht="12" customHeight="1" x14ac:dyDescent="0.25">
      <c r="A241" s="499"/>
      <c r="B241" s="499"/>
      <c r="C241" s="499"/>
      <c r="D241" s="499"/>
      <c r="E241" s="499"/>
      <c r="F241" s="499"/>
      <c r="G241" s="499"/>
      <c r="H241" s="499"/>
      <c r="I241" s="499"/>
      <c r="J241" s="499"/>
      <c r="K241" s="499"/>
      <c r="L241" s="499"/>
      <c r="M241" s="499"/>
      <c r="N241" s="499"/>
      <c r="O241" s="499"/>
      <c r="P241" s="499"/>
      <c r="Q241" s="499"/>
      <c r="R241" s="499"/>
      <c r="S241" s="499"/>
      <c r="T241" s="499"/>
      <c r="U241" s="499"/>
      <c r="V241" s="499"/>
      <c r="W241" s="499"/>
      <c r="X241" s="499"/>
      <c r="Y241" s="499"/>
      <c r="Z241" s="499"/>
      <c r="AA241" s="499"/>
      <c r="AB241" s="499"/>
      <c r="AC241" s="499"/>
    </row>
    <row r="242" spans="1:29" ht="12" customHeight="1" x14ac:dyDescent="0.25">
      <c r="A242" s="499"/>
      <c r="B242" s="499"/>
      <c r="C242" s="499"/>
      <c r="D242" s="499"/>
      <c r="E242" s="499"/>
      <c r="F242" s="499"/>
      <c r="G242" s="499"/>
      <c r="H242" s="499"/>
      <c r="I242" s="499"/>
      <c r="J242" s="499"/>
      <c r="K242" s="499"/>
      <c r="L242" s="499"/>
      <c r="M242" s="499"/>
      <c r="N242" s="499"/>
      <c r="O242" s="499"/>
      <c r="P242" s="499"/>
      <c r="Q242" s="499"/>
      <c r="R242" s="499"/>
      <c r="S242" s="499"/>
      <c r="T242" s="499"/>
      <c r="U242" s="499"/>
      <c r="V242" s="499"/>
      <c r="W242" s="499"/>
      <c r="X242" s="499"/>
      <c r="Y242" s="499"/>
      <c r="Z242" s="499"/>
      <c r="AA242" s="499"/>
      <c r="AB242" s="499"/>
      <c r="AC242" s="499"/>
    </row>
    <row r="243" spans="1:29" ht="12" customHeight="1" x14ac:dyDescent="0.25">
      <c r="A243" s="499"/>
      <c r="B243" s="499"/>
      <c r="C243" s="499"/>
      <c r="D243" s="499"/>
      <c r="E243" s="499"/>
      <c r="F243" s="499"/>
      <c r="G243" s="499"/>
      <c r="H243" s="499"/>
      <c r="I243" s="499"/>
      <c r="J243" s="499"/>
      <c r="K243" s="499"/>
      <c r="L243" s="499"/>
      <c r="M243" s="499"/>
      <c r="N243" s="499"/>
      <c r="O243" s="499"/>
      <c r="P243" s="499"/>
      <c r="Q243" s="499"/>
      <c r="R243" s="499"/>
      <c r="S243" s="499"/>
      <c r="T243" s="499"/>
      <c r="U243" s="499"/>
      <c r="V243" s="499"/>
      <c r="W243" s="499"/>
      <c r="X243" s="499"/>
      <c r="Y243" s="499"/>
      <c r="Z243" s="499"/>
      <c r="AA243" s="499"/>
      <c r="AB243" s="499"/>
      <c r="AC243" s="499"/>
    </row>
    <row r="244" spans="1:29" ht="12" customHeight="1" x14ac:dyDescent="0.25">
      <c r="A244" s="499"/>
      <c r="B244" s="499"/>
      <c r="C244" s="499"/>
      <c r="D244" s="499"/>
      <c r="E244" s="499"/>
      <c r="F244" s="499"/>
      <c r="G244" s="499"/>
      <c r="H244" s="499"/>
      <c r="I244" s="499"/>
      <c r="J244" s="499"/>
      <c r="K244" s="499"/>
      <c r="L244" s="499"/>
      <c r="M244" s="499"/>
      <c r="N244" s="499"/>
      <c r="O244" s="499"/>
      <c r="P244" s="499"/>
      <c r="Q244" s="499"/>
      <c r="R244" s="499"/>
      <c r="S244" s="499"/>
      <c r="T244" s="499"/>
      <c r="U244" s="499"/>
      <c r="V244" s="499"/>
      <c r="W244" s="499"/>
      <c r="X244" s="499"/>
      <c r="Y244" s="499"/>
      <c r="Z244" s="499"/>
      <c r="AA244" s="499"/>
      <c r="AB244" s="499"/>
      <c r="AC244" s="499"/>
    </row>
    <row r="245" spans="1:29" ht="12" customHeight="1" x14ac:dyDescent="0.25">
      <c r="A245" s="499"/>
      <c r="B245" s="499"/>
      <c r="C245" s="499"/>
      <c r="D245" s="499"/>
      <c r="E245" s="499"/>
      <c r="F245" s="499"/>
      <c r="G245" s="499"/>
      <c r="H245" s="499"/>
      <c r="I245" s="499"/>
      <c r="J245" s="499"/>
      <c r="K245" s="499"/>
      <c r="L245" s="499"/>
      <c r="M245" s="499"/>
      <c r="N245" s="499"/>
      <c r="O245" s="499"/>
      <c r="P245" s="499"/>
      <c r="Q245" s="499"/>
      <c r="R245" s="499"/>
      <c r="S245" s="499"/>
      <c r="T245" s="499"/>
      <c r="U245" s="499"/>
      <c r="V245" s="499"/>
      <c r="W245" s="499"/>
      <c r="X245" s="499"/>
      <c r="Y245" s="499"/>
      <c r="Z245" s="499"/>
      <c r="AA245" s="499"/>
      <c r="AB245" s="499"/>
      <c r="AC245" s="499"/>
    </row>
    <row r="246" spans="1:29" ht="12" customHeight="1" x14ac:dyDescent="0.25">
      <c r="A246" s="499"/>
      <c r="B246" s="499"/>
      <c r="C246" s="499"/>
      <c r="D246" s="499"/>
      <c r="E246" s="499"/>
      <c r="F246" s="499"/>
      <c r="G246" s="499"/>
      <c r="H246" s="499"/>
      <c r="I246" s="499"/>
      <c r="J246" s="499"/>
      <c r="K246" s="499"/>
      <c r="L246" s="499"/>
      <c r="M246" s="499"/>
      <c r="N246" s="499"/>
      <c r="O246" s="499"/>
      <c r="P246" s="499"/>
      <c r="Q246" s="499"/>
      <c r="R246" s="499"/>
      <c r="S246" s="499"/>
      <c r="T246" s="499"/>
      <c r="U246" s="499"/>
      <c r="V246" s="499"/>
      <c r="W246" s="499"/>
      <c r="X246" s="499"/>
      <c r="Y246" s="499"/>
      <c r="Z246" s="499"/>
      <c r="AA246" s="499"/>
      <c r="AB246" s="499"/>
      <c r="AC246" s="499"/>
    </row>
    <row r="247" spans="1:29" ht="12" customHeight="1" x14ac:dyDescent="0.25">
      <c r="A247" s="499"/>
      <c r="B247" s="499"/>
      <c r="C247" s="499"/>
      <c r="D247" s="499"/>
      <c r="E247" s="499"/>
      <c r="F247" s="499"/>
      <c r="G247" s="499"/>
      <c r="H247" s="499"/>
      <c r="I247" s="499"/>
      <c r="J247" s="499"/>
      <c r="K247" s="499"/>
      <c r="L247" s="499"/>
      <c r="M247" s="499"/>
      <c r="N247" s="499"/>
      <c r="O247" s="499"/>
      <c r="P247" s="499"/>
      <c r="Q247" s="499"/>
      <c r="R247" s="499"/>
      <c r="S247" s="499"/>
      <c r="T247" s="499"/>
      <c r="U247" s="499"/>
      <c r="V247" s="499"/>
      <c r="W247" s="499"/>
      <c r="X247" s="499"/>
      <c r="Y247" s="499"/>
      <c r="Z247" s="499"/>
      <c r="AA247" s="499"/>
      <c r="AB247" s="499"/>
      <c r="AC247" s="499"/>
    </row>
    <row r="248" spans="1:29" ht="12" customHeight="1" x14ac:dyDescent="0.25">
      <c r="A248" s="499"/>
      <c r="B248" s="499"/>
      <c r="C248" s="499"/>
      <c r="D248" s="499"/>
      <c r="E248" s="499"/>
      <c r="F248" s="499"/>
      <c r="G248" s="499"/>
      <c r="H248" s="499"/>
      <c r="I248" s="499"/>
      <c r="J248" s="499"/>
      <c r="K248" s="499"/>
      <c r="L248" s="499"/>
      <c r="M248" s="499"/>
      <c r="N248" s="499"/>
      <c r="O248" s="499"/>
      <c r="P248" s="499"/>
      <c r="Q248" s="499"/>
      <c r="R248" s="499"/>
      <c r="S248" s="499"/>
      <c r="T248" s="499"/>
      <c r="U248" s="499"/>
      <c r="V248" s="499"/>
      <c r="W248" s="499"/>
      <c r="X248" s="499"/>
      <c r="Y248" s="499"/>
      <c r="Z248" s="499"/>
      <c r="AA248" s="499"/>
      <c r="AB248" s="499"/>
      <c r="AC248" s="499"/>
    </row>
    <row r="249" spans="1:29" ht="12" customHeight="1" x14ac:dyDescent="0.25">
      <c r="A249" s="499"/>
      <c r="B249" s="499"/>
      <c r="C249" s="499"/>
      <c r="D249" s="499"/>
      <c r="E249" s="499"/>
      <c r="F249" s="499"/>
      <c r="G249" s="499"/>
      <c r="H249" s="499"/>
      <c r="I249" s="499"/>
      <c r="J249" s="499"/>
      <c r="K249" s="499"/>
      <c r="L249" s="499"/>
      <c r="M249" s="499"/>
      <c r="N249" s="499"/>
      <c r="O249" s="499"/>
      <c r="P249" s="499"/>
      <c r="Q249" s="499"/>
      <c r="R249" s="499"/>
      <c r="S249" s="499"/>
      <c r="T249" s="499"/>
      <c r="U249" s="499"/>
      <c r="V249" s="499"/>
      <c r="W249" s="499"/>
      <c r="X249" s="499"/>
      <c r="Y249" s="499"/>
      <c r="Z249" s="499"/>
      <c r="AA249" s="499"/>
      <c r="AB249" s="499"/>
      <c r="AC249" s="499"/>
    </row>
    <row r="250" spans="1:29" ht="12" customHeight="1" x14ac:dyDescent="0.25">
      <c r="A250" s="499"/>
      <c r="B250" s="499"/>
      <c r="C250" s="499"/>
      <c r="D250" s="499"/>
      <c r="E250" s="499"/>
      <c r="F250" s="499"/>
      <c r="G250" s="499"/>
      <c r="H250" s="499"/>
      <c r="I250" s="499"/>
      <c r="J250" s="499"/>
      <c r="K250" s="499"/>
      <c r="L250" s="499"/>
      <c r="M250" s="499"/>
      <c r="N250" s="499"/>
      <c r="O250" s="499"/>
      <c r="P250" s="499"/>
      <c r="Q250" s="499"/>
      <c r="R250" s="499"/>
      <c r="S250" s="499"/>
      <c r="T250" s="499"/>
      <c r="U250" s="499"/>
      <c r="V250" s="499"/>
      <c r="W250" s="499"/>
      <c r="X250" s="499"/>
      <c r="Y250" s="499"/>
      <c r="Z250" s="499"/>
      <c r="AA250" s="499"/>
      <c r="AB250" s="499"/>
      <c r="AC250" s="499"/>
    </row>
    <row r="251" spans="1:29" ht="12" customHeight="1" x14ac:dyDescent="0.25">
      <c r="A251" s="499"/>
      <c r="B251" s="499"/>
      <c r="C251" s="499"/>
      <c r="D251" s="499"/>
      <c r="E251" s="499"/>
      <c r="F251" s="499"/>
      <c r="G251" s="499"/>
      <c r="H251" s="499"/>
      <c r="I251" s="499"/>
      <c r="J251" s="499"/>
      <c r="K251" s="499"/>
      <c r="L251" s="499"/>
      <c r="M251" s="499"/>
      <c r="N251" s="499"/>
      <c r="O251" s="499"/>
      <c r="P251" s="499"/>
      <c r="Q251" s="499"/>
      <c r="R251" s="499"/>
      <c r="S251" s="499"/>
      <c r="T251" s="499"/>
      <c r="U251" s="499"/>
      <c r="V251" s="499"/>
      <c r="W251" s="499"/>
      <c r="X251" s="499"/>
      <c r="Y251" s="499"/>
      <c r="Z251" s="499"/>
      <c r="AA251" s="499"/>
      <c r="AB251" s="499"/>
      <c r="AC251" s="499"/>
    </row>
    <row r="252" spans="1:29" ht="12" customHeight="1" x14ac:dyDescent="0.25">
      <c r="A252" s="499"/>
      <c r="B252" s="499"/>
      <c r="C252" s="499"/>
      <c r="D252" s="499"/>
      <c r="E252" s="499"/>
      <c r="F252" s="499"/>
      <c r="G252" s="499"/>
      <c r="H252" s="499"/>
      <c r="I252" s="499"/>
      <c r="J252" s="499"/>
      <c r="K252" s="499"/>
      <c r="L252" s="499"/>
      <c r="M252" s="499"/>
      <c r="N252" s="499"/>
      <c r="O252" s="499"/>
      <c r="P252" s="499"/>
      <c r="Q252" s="499"/>
      <c r="R252" s="499"/>
      <c r="S252" s="499"/>
      <c r="T252" s="499"/>
      <c r="U252" s="499"/>
      <c r="V252" s="499"/>
      <c r="W252" s="499"/>
      <c r="X252" s="499"/>
      <c r="Y252" s="499"/>
      <c r="Z252" s="499"/>
      <c r="AA252" s="499"/>
      <c r="AB252" s="499"/>
      <c r="AC252" s="499"/>
    </row>
    <row r="253" spans="1:29" ht="12" customHeight="1" x14ac:dyDescent="0.25">
      <c r="A253" s="499"/>
      <c r="B253" s="499"/>
      <c r="C253" s="499"/>
      <c r="D253" s="499"/>
      <c r="E253" s="499"/>
      <c r="F253" s="499"/>
      <c r="G253" s="499"/>
      <c r="H253" s="499"/>
      <c r="I253" s="499"/>
      <c r="J253" s="499"/>
      <c r="K253" s="499"/>
      <c r="L253" s="499"/>
      <c r="M253" s="499"/>
      <c r="N253" s="499"/>
      <c r="O253" s="499"/>
      <c r="P253" s="499"/>
      <c r="Q253" s="499"/>
      <c r="R253" s="499"/>
      <c r="S253" s="499"/>
      <c r="T253" s="499"/>
      <c r="U253" s="499"/>
      <c r="V253" s="499"/>
      <c r="W253" s="499"/>
      <c r="X253" s="499"/>
      <c r="Y253" s="499"/>
      <c r="Z253" s="499"/>
      <c r="AA253" s="499"/>
      <c r="AB253" s="499"/>
      <c r="AC253" s="499"/>
    </row>
    <row r="254" spans="1:29" ht="12" customHeight="1" x14ac:dyDescent="0.25">
      <c r="A254" s="499"/>
      <c r="B254" s="499"/>
      <c r="C254" s="499"/>
      <c r="D254" s="499"/>
      <c r="E254" s="499"/>
      <c r="F254" s="499"/>
      <c r="G254" s="499"/>
      <c r="H254" s="499"/>
      <c r="I254" s="499"/>
      <c r="J254" s="499"/>
      <c r="K254" s="499"/>
      <c r="L254" s="499"/>
      <c r="M254" s="499"/>
      <c r="N254" s="499"/>
      <c r="O254" s="499"/>
      <c r="P254" s="499"/>
      <c r="Q254" s="499"/>
      <c r="R254" s="499"/>
      <c r="S254" s="499"/>
      <c r="T254" s="499"/>
      <c r="U254" s="499"/>
      <c r="V254" s="499"/>
      <c r="W254" s="499"/>
      <c r="X254" s="499"/>
      <c r="Y254" s="499"/>
      <c r="Z254" s="499"/>
      <c r="AA254" s="499"/>
      <c r="AB254" s="499"/>
      <c r="AC254" s="499"/>
    </row>
    <row r="255" spans="1:29" ht="12" customHeight="1" x14ac:dyDescent="0.25">
      <c r="A255" s="499"/>
      <c r="B255" s="499"/>
      <c r="C255" s="499"/>
      <c r="D255" s="499"/>
      <c r="E255" s="499"/>
      <c r="F255" s="499"/>
      <c r="G255" s="499"/>
      <c r="H255" s="499"/>
      <c r="I255" s="499"/>
      <c r="J255" s="499"/>
      <c r="K255" s="499"/>
      <c r="L255" s="499"/>
      <c r="M255" s="499"/>
      <c r="N255" s="499"/>
      <c r="O255" s="499"/>
      <c r="P255" s="499"/>
      <c r="Q255" s="499"/>
      <c r="R255" s="499"/>
      <c r="S255" s="499"/>
      <c r="T255" s="499"/>
      <c r="U255" s="499"/>
      <c r="V255" s="499"/>
      <c r="W255" s="499"/>
      <c r="X255" s="499"/>
      <c r="Y255" s="499"/>
      <c r="Z255" s="499"/>
      <c r="AA255" s="499"/>
      <c r="AB255" s="499"/>
      <c r="AC255" s="499"/>
    </row>
    <row r="256" spans="1:29" ht="12" customHeight="1" x14ac:dyDescent="0.25">
      <c r="A256" s="499"/>
      <c r="B256" s="499"/>
      <c r="C256" s="499"/>
      <c r="D256" s="499"/>
      <c r="E256" s="499"/>
      <c r="F256" s="499"/>
      <c r="G256" s="499"/>
      <c r="H256" s="499"/>
      <c r="I256" s="499"/>
      <c r="J256" s="499"/>
      <c r="K256" s="499"/>
      <c r="L256" s="499"/>
      <c r="M256" s="499"/>
      <c r="N256" s="499"/>
      <c r="O256" s="499"/>
      <c r="P256" s="499"/>
      <c r="Q256" s="499"/>
      <c r="R256" s="499"/>
      <c r="S256" s="499"/>
      <c r="T256" s="499"/>
      <c r="U256" s="499"/>
      <c r="V256" s="499"/>
      <c r="W256" s="499"/>
      <c r="X256" s="499"/>
      <c r="Y256" s="499"/>
      <c r="Z256" s="499"/>
      <c r="AA256" s="499"/>
      <c r="AB256" s="499"/>
      <c r="AC256" s="499"/>
    </row>
    <row r="257" spans="1:29" ht="12" customHeight="1" x14ac:dyDescent="0.25">
      <c r="A257" s="499"/>
      <c r="B257" s="499"/>
      <c r="C257" s="499"/>
      <c r="D257" s="499"/>
      <c r="E257" s="499"/>
      <c r="F257" s="499"/>
      <c r="G257" s="499"/>
      <c r="H257" s="499"/>
      <c r="I257" s="499"/>
      <c r="J257" s="499"/>
      <c r="K257" s="499"/>
      <c r="L257" s="499"/>
      <c r="M257" s="499"/>
      <c r="N257" s="499"/>
      <c r="O257" s="499"/>
      <c r="P257" s="499"/>
      <c r="Q257" s="499"/>
      <c r="R257" s="499"/>
      <c r="S257" s="499"/>
      <c r="T257" s="499"/>
      <c r="U257" s="499"/>
      <c r="V257" s="499"/>
      <c r="W257" s="499"/>
      <c r="X257" s="499"/>
      <c r="Y257" s="499"/>
      <c r="Z257" s="499"/>
      <c r="AA257" s="499"/>
      <c r="AB257" s="499"/>
      <c r="AC257" s="499"/>
    </row>
    <row r="258" spans="1:29" ht="12" customHeight="1" x14ac:dyDescent="0.25">
      <c r="A258" s="499"/>
      <c r="B258" s="499"/>
      <c r="C258" s="499"/>
      <c r="D258" s="499"/>
      <c r="E258" s="499"/>
      <c r="F258" s="499"/>
      <c r="G258" s="499"/>
      <c r="H258" s="499"/>
      <c r="I258" s="499"/>
      <c r="J258" s="499"/>
      <c r="K258" s="499"/>
      <c r="L258" s="499"/>
      <c r="M258" s="499"/>
      <c r="N258" s="499"/>
      <c r="O258" s="499"/>
      <c r="P258" s="499"/>
      <c r="Q258" s="499"/>
      <c r="R258" s="499"/>
      <c r="S258" s="499"/>
      <c r="T258" s="499"/>
      <c r="U258" s="499"/>
      <c r="V258" s="499"/>
      <c r="W258" s="499"/>
      <c r="X258" s="499"/>
      <c r="Y258" s="499"/>
      <c r="Z258" s="499"/>
      <c r="AA258" s="499"/>
      <c r="AB258" s="499"/>
      <c r="AC258" s="499"/>
    </row>
    <row r="259" spans="1:29" ht="12" customHeight="1" x14ac:dyDescent="0.25">
      <c r="A259" s="499"/>
      <c r="B259" s="499"/>
      <c r="C259" s="499"/>
      <c r="D259" s="499"/>
      <c r="E259" s="499"/>
      <c r="F259" s="499"/>
      <c r="G259" s="499"/>
      <c r="H259" s="499"/>
      <c r="I259" s="499"/>
      <c r="J259" s="499"/>
      <c r="K259" s="499"/>
      <c r="L259" s="499"/>
      <c r="M259" s="499"/>
      <c r="N259" s="499"/>
      <c r="O259" s="499"/>
      <c r="P259" s="499"/>
      <c r="Q259" s="499"/>
      <c r="R259" s="499"/>
      <c r="S259" s="499"/>
      <c r="T259" s="499"/>
      <c r="U259" s="499"/>
      <c r="V259" s="499"/>
      <c r="W259" s="499"/>
      <c r="X259" s="499"/>
      <c r="Y259" s="499"/>
      <c r="Z259" s="499"/>
      <c r="AA259" s="499"/>
      <c r="AB259" s="499"/>
      <c r="AC259" s="499"/>
    </row>
    <row r="260" spans="1:29" ht="12" customHeight="1" x14ac:dyDescent="0.25">
      <c r="A260" s="499"/>
      <c r="B260" s="499"/>
      <c r="C260" s="499"/>
      <c r="D260" s="499"/>
      <c r="E260" s="499"/>
      <c r="F260" s="499"/>
      <c r="G260" s="499"/>
      <c r="H260" s="499"/>
      <c r="I260" s="499"/>
      <c r="J260" s="499"/>
      <c r="K260" s="499"/>
      <c r="L260" s="499"/>
      <c r="M260" s="499"/>
      <c r="N260" s="499"/>
      <c r="O260" s="499"/>
      <c r="P260" s="499"/>
      <c r="Q260" s="499"/>
      <c r="R260" s="499"/>
      <c r="S260" s="499"/>
      <c r="T260" s="499"/>
      <c r="U260" s="499"/>
      <c r="V260" s="499"/>
      <c r="W260" s="499"/>
      <c r="X260" s="499"/>
      <c r="Y260" s="499"/>
      <c r="Z260" s="499"/>
      <c r="AA260" s="499"/>
      <c r="AB260" s="499"/>
      <c r="AC260" s="499"/>
    </row>
    <row r="261" spans="1:29" ht="12" customHeight="1" x14ac:dyDescent="0.25">
      <c r="A261" s="499"/>
      <c r="B261" s="499"/>
      <c r="C261" s="499"/>
      <c r="D261" s="499"/>
      <c r="E261" s="499"/>
      <c r="F261" s="499"/>
      <c r="G261" s="499"/>
      <c r="H261" s="499"/>
      <c r="I261" s="499"/>
      <c r="J261" s="499"/>
      <c r="K261" s="499"/>
      <c r="L261" s="499"/>
      <c r="M261" s="499"/>
      <c r="N261" s="499"/>
      <c r="O261" s="499"/>
      <c r="P261" s="499"/>
      <c r="Q261" s="499"/>
      <c r="R261" s="499"/>
      <c r="S261" s="499"/>
      <c r="T261" s="499"/>
      <c r="U261" s="499"/>
      <c r="V261" s="499"/>
      <c r="W261" s="499"/>
      <c r="X261" s="499"/>
      <c r="Y261" s="499"/>
      <c r="Z261" s="499"/>
      <c r="AA261" s="499"/>
      <c r="AB261" s="499"/>
      <c r="AC261" s="499"/>
    </row>
    <row r="262" spans="1:29" ht="12" customHeight="1" x14ac:dyDescent="0.25">
      <c r="A262" s="499"/>
      <c r="B262" s="499"/>
      <c r="C262" s="499"/>
      <c r="D262" s="499"/>
      <c r="E262" s="499"/>
      <c r="F262" s="499"/>
      <c r="G262" s="499"/>
      <c r="H262" s="499"/>
      <c r="I262" s="499"/>
      <c r="J262" s="499"/>
      <c r="K262" s="499"/>
      <c r="L262" s="499"/>
      <c r="M262" s="499"/>
      <c r="N262" s="499"/>
      <c r="O262" s="499"/>
      <c r="P262" s="499"/>
      <c r="Q262" s="499"/>
      <c r="R262" s="499"/>
      <c r="S262" s="499"/>
      <c r="T262" s="499"/>
      <c r="U262" s="499"/>
      <c r="V262" s="499"/>
      <c r="W262" s="499"/>
      <c r="X262" s="499"/>
      <c r="Y262" s="499"/>
      <c r="Z262" s="499"/>
      <c r="AA262" s="499"/>
      <c r="AB262" s="499"/>
      <c r="AC262" s="499"/>
    </row>
    <row r="263" spans="1:29" ht="12" customHeight="1" x14ac:dyDescent="0.25">
      <c r="A263" s="499"/>
      <c r="B263" s="499"/>
      <c r="C263" s="499"/>
      <c r="D263" s="499"/>
      <c r="E263" s="499"/>
      <c r="F263" s="499"/>
      <c r="G263" s="499"/>
      <c r="H263" s="499"/>
      <c r="I263" s="499"/>
      <c r="J263" s="499"/>
      <c r="K263" s="499"/>
      <c r="L263" s="499"/>
      <c r="M263" s="499"/>
      <c r="N263" s="499"/>
      <c r="O263" s="499"/>
      <c r="P263" s="499"/>
      <c r="Q263" s="499"/>
      <c r="R263" s="499"/>
      <c r="S263" s="499"/>
      <c r="T263" s="499"/>
      <c r="U263" s="499"/>
      <c r="V263" s="499"/>
      <c r="W263" s="499"/>
      <c r="X263" s="499"/>
      <c r="Y263" s="499"/>
      <c r="Z263" s="499"/>
      <c r="AA263" s="499"/>
      <c r="AB263" s="499"/>
      <c r="AC263" s="499"/>
    </row>
    <row r="264" spans="1:29" ht="12" customHeight="1" x14ac:dyDescent="0.25">
      <c r="A264" s="499"/>
      <c r="B264" s="499"/>
      <c r="C264" s="499"/>
      <c r="D264" s="499"/>
      <c r="E264" s="499"/>
      <c r="F264" s="499"/>
      <c r="G264" s="499"/>
      <c r="H264" s="499"/>
      <c r="I264" s="499"/>
      <c r="J264" s="499"/>
      <c r="K264" s="499"/>
      <c r="L264" s="499"/>
      <c r="M264" s="499"/>
      <c r="N264" s="499"/>
      <c r="O264" s="499"/>
      <c r="P264" s="499"/>
      <c r="Q264" s="499"/>
      <c r="R264" s="499"/>
      <c r="S264" s="499"/>
      <c r="T264" s="499"/>
      <c r="U264" s="499"/>
      <c r="V264" s="499"/>
      <c r="W264" s="499"/>
      <c r="X264" s="499"/>
      <c r="Y264" s="499"/>
      <c r="Z264" s="499"/>
      <c r="AA264" s="499"/>
      <c r="AB264" s="499"/>
      <c r="AC264" s="499"/>
    </row>
    <row r="265" spans="1:29" ht="12" customHeight="1" x14ac:dyDescent="0.25">
      <c r="A265" s="499"/>
      <c r="B265" s="499"/>
      <c r="C265" s="499"/>
      <c r="D265" s="499"/>
      <c r="E265" s="499"/>
      <c r="F265" s="499"/>
      <c r="G265" s="499"/>
      <c r="H265" s="499"/>
      <c r="I265" s="499"/>
      <c r="J265" s="499"/>
      <c r="K265" s="499"/>
      <c r="L265" s="499"/>
      <c r="M265" s="499"/>
      <c r="N265" s="499"/>
      <c r="O265" s="499"/>
      <c r="P265" s="499"/>
      <c r="Q265" s="499"/>
      <c r="R265" s="499"/>
      <c r="S265" s="499"/>
      <c r="T265" s="499"/>
      <c r="U265" s="499"/>
      <c r="V265" s="499"/>
      <c r="W265" s="499"/>
      <c r="X265" s="499"/>
      <c r="Y265" s="499"/>
      <c r="Z265" s="499"/>
      <c r="AA265" s="499"/>
      <c r="AB265" s="499"/>
      <c r="AC265" s="499"/>
    </row>
    <row r="266" spans="1:29" ht="12" customHeight="1" x14ac:dyDescent="0.25">
      <c r="A266" s="499"/>
      <c r="B266" s="499"/>
      <c r="C266" s="499"/>
      <c r="D266" s="499"/>
      <c r="E266" s="499"/>
      <c r="F266" s="499"/>
      <c r="G266" s="499"/>
      <c r="H266" s="499"/>
      <c r="I266" s="499"/>
      <c r="J266" s="499"/>
      <c r="K266" s="499"/>
      <c r="L266" s="499"/>
      <c r="M266" s="499"/>
      <c r="N266" s="499"/>
      <c r="O266" s="499"/>
      <c r="P266" s="499"/>
      <c r="Q266" s="499"/>
      <c r="R266" s="499"/>
      <c r="S266" s="499"/>
      <c r="T266" s="499"/>
      <c r="U266" s="499"/>
      <c r="V266" s="499"/>
      <c r="W266" s="499"/>
      <c r="X266" s="499"/>
      <c r="Y266" s="499"/>
      <c r="Z266" s="499"/>
      <c r="AA266" s="499"/>
      <c r="AB266" s="499"/>
      <c r="AC266" s="499"/>
    </row>
    <row r="267" spans="1:29" ht="12" customHeight="1" x14ac:dyDescent="0.25">
      <c r="A267" s="499"/>
      <c r="B267" s="499"/>
      <c r="C267" s="499"/>
      <c r="D267" s="499"/>
      <c r="E267" s="499"/>
      <c r="F267" s="499"/>
      <c r="G267" s="499"/>
      <c r="H267" s="499"/>
      <c r="I267" s="499"/>
      <c r="J267" s="499"/>
      <c r="K267" s="499"/>
      <c r="L267" s="499"/>
      <c r="M267" s="499"/>
      <c r="N267" s="499"/>
      <c r="O267" s="499"/>
      <c r="P267" s="499"/>
      <c r="Q267" s="499"/>
      <c r="R267" s="499"/>
      <c r="S267" s="499"/>
      <c r="T267" s="499"/>
      <c r="U267" s="499"/>
      <c r="V267" s="499"/>
      <c r="W267" s="499"/>
      <c r="X267" s="499"/>
      <c r="Y267" s="499"/>
      <c r="Z267" s="499"/>
      <c r="AA267" s="499"/>
      <c r="AB267" s="499"/>
      <c r="AC267" s="499"/>
    </row>
    <row r="268" spans="1:29" ht="12" customHeight="1" x14ac:dyDescent="0.25">
      <c r="A268" s="499"/>
      <c r="B268" s="499"/>
      <c r="C268" s="499"/>
      <c r="D268" s="499"/>
      <c r="E268" s="499"/>
      <c r="F268" s="499"/>
      <c r="G268" s="499"/>
      <c r="H268" s="499"/>
      <c r="I268" s="499"/>
      <c r="J268" s="499"/>
      <c r="K268" s="499"/>
      <c r="L268" s="499"/>
      <c r="M268" s="499"/>
      <c r="N268" s="499"/>
      <c r="O268" s="499"/>
      <c r="P268" s="499"/>
      <c r="Q268" s="499"/>
      <c r="R268" s="499"/>
      <c r="S268" s="499"/>
      <c r="T268" s="499"/>
      <c r="U268" s="499"/>
      <c r="V268" s="499"/>
      <c r="W268" s="499"/>
      <c r="X268" s="499"/>
      <c r="Y268" s="499"/>
      <c r="Z268" s="499"/>
      <c r="AA268" s="499"/>
      <c r="AB268" s="499"/>
      <c r="AC268" s="499"/>
    </row>
    <row r="269" spans="1:29" ht="12" customHeight="1" x14ac:dyDescent="0.25">
      <c r="A269" s="499"/>
      <c r="B269" s="499"/>
      <c r="C269" s="499"/>
      <c r="D269" s="499"/>
      <c r="E269" s="499"/>
      <c r="F269" s="499"/>
      <c r="G269" s="499"/>
      <c r="H269" s="499"/>
      <c r="I269" s="499"/>
      <c r="J269" s="499"/>
      <c r="K269" s="499"/>
      <c r="L269" s="499"/>
      <c r="M269" s="499"/>
      <c r="N269" s="499"/>
      <c r="O269" s="499"/>
      <c r="P269" s="499"/>
      <c r="Q269" s="499"/>
      <c r="R269" s="499"/>
      <c r="S269" s="499"/>
      <c r="T269" s="499"/>
      <c r="U269" s="499"/>
      <c r="V269" s="499"/>
      <c r="W269" s="499"/>
      <c r="X269" s="499"/>
      <c r="Y269" s="499"/>
      <c r="Z269" s="499"/>
      <c r="AA269" s="499"/>
      <c r="AB269" s="499"/>
      <c r="AC269" s="499"/>
    </row>
    <row r="270" spans="1:29" ht="12" customHeight="1" x14ac:dyDescent="0.25">
      <c r="A270" s="499"/>
      <c r="B270" s="499"/>
      <c r="C270" s="499"/>
      <c r="D270" s="499"/>
      <c r="E270" s="499"/>
      <c r="F270" s="499"/>
      <c r="G270" s="499"/>
      <c r="H270" s="499"/>
      <c r="I270" s="499"/>
      <c r="J270" s="499"/>
      <c r="K270" s="499"/>
      <c r="L270" s="499"/>
      <c r="M270" s="499"/>
      <c r="N270" s="499"/>
      <c r="O270" s="499"/>
      <c r="P270" s="499"/>
      <c r="Q270" s="499"/>
      <c r="R270" s="499"/>
      <c r="S270" s="499"/>
      <c r="T270" s="499"/>
      <c r="U270" s="499"/>
      <c r="V270" s="499"/>
      <c r="W270" s="499"/>
      <c r="X270" s="499"/>
      <c r="Y270" s="499"/>
      <c r="Z270" s="499"/>
      <c r="AA270" s="499"/>
      <c r="AB270" s="499"/>
      <c r="AC270" s="499"/>
    </row>
    <row r="271" spans="1:29" ht="12" customHeight="1" x14ac:dyDescent="0.25">
      <c r="A271" s="499"/>
      <c r="B271" s="499"/>
      <c r="C271" s="499"/>
      <c r="D271" s="499"/>
      <c r="E271" s="499"/>
      <c r="F271" s="499"/>
      <c r="G271" s="499"/>
      <c r="H271" s="499"/>
      <c r="I271" s="499"/>
      <c r="J271" s="499"/>
      <c r="K271" s="499"/>
      <c r="L271" s="499"/>
      <c r="M271" s="499"/>
      <c r="N271" s="499"/>
      <c r="O271" s="499"/>
      <c r="P271" s="499"/>
      <c r="Q271" s="499"/>
      <c r="R271" s="499"/>
      <c r="S271" s="499"/>
      <c r="T271" s="499"/>
      <c r="U271" s="499"/>
      <c r="V271" s="499"/>
      <c r="W271" s="499"/>
      <c r="X271" s="499"/>
      <c r="Y271" s="499"/>
      <c r="Z271" s="499"/>
      <c r="AA271" s="499"/>
      <c r="AB271" s="499"/>
      <c r="AC271" s="499"/>
    </row>
    <row r="272" spans="1:29" ht="12" customHeight="1" x14ac:dyDescent="0.25">
      <c r="A272" s="499"/>
      <c r="B272" s="499"/>
      <c r="C272" s="499"/>
      <c r="D272" s="499"/>
      <c r="E272" s="499"/>
      <c r="F272" s="499"/>
      <c r="G272" s="499"/>
      <c r="H272" s="499"/>
      <c r="I272" s="499"/>
      <c r="J272" s="499"/>
      <c r="K272" s="499"/>
      <c r="L272" s="499"/>
      <c r="M272" s="499"/>
      <c r="N272" s="499"/>
      <c r="O272" s="499"/>
      <c r="P272" s="499"/>
      <c r="Q272" s="499"/>
      <c r="R272" s="499"/>
      <c r="S272" s="499"/>
      <c r="T272" s="499"/>
      <c r="U272" s="499"/>
      <c r="V272" s="499"/>
      <c r="W272" s="499"/>
      <c r="X272" s="499"/>
      <c r="Y272" s="499"/>
      <c r="Z272" s="499"/>
      <c r="AA272" s="499"/>
      <c r="AB272" s="499"/>
      <c r="AC272" s="499"/>
    </row>
    <row r="273" spans="1:29" ht="12" customHeight="1" x14ac:dyDescent="0.25">
      <c r="A273" s="499"/>
      <c r="B273" s="499"/>
      <c r="C273" s="499"/>
      <c r="D273" s="499"/>
      <c r="E273" s="499"/>
      <c r="F273" s="499"/>
      <c r="G273" s="499"/>
      <c r="H273" s="499"/>
      <c r="I273" s="499"/>
      <c r="J273" s="499"/>
      <c r="K273" s="499"/>
      <c r="L273" s="499"/>
      <c r="M273" s="499"/>
      <c r="N273" s="499"/>
      <c r="O273" s="499"/>
      <c r="P273" s="499"/>
      <c r="Q273" s="499"/>
      <c r="R273" s="499"/>
      <c r="S273" s="499"/>
      <c r="T273" s="499"/>
      <c r="U273" s="499"/>
      <c r="V273" s="499"/>
      <c r="W273" s="499"/>
      <c r="X273" s="499"/>
      <c r="Y273" s="499"/>
      <c r="Z273" s="499"/>
      <c r="AA273" s="499"/>
      <c r="AB273" s="499"/>
      <c r="AC273" s="499"/>
    </row>
    <row r="274" spans="1:29" ht="12" customHeight="1" x14ac:dyDescent="0.25">
      <c r="A274" s="499"/>
      <c r="B274" s="499"/>
      <c r="C274" s="499"/>
      <c r="D274" s="499"/>
      <c r="E274" s="499"/>
      <c r="F274" s="499"/>
      <c r="G274" s="499"/>
      <c r="H274" s="499"/>
      <c r="I274" s="499"/>
      <c r="J274" s="499"/>
      <c r="K274" s="499"/>
      <c r="L274" s="499"/>
      <c r="M274" s="499"/>
      <c r="N274" s="499"/>
      <c r="O274" s="499"/>
      <c r="P274" s="499"/>
      <c r="Q274" s="499"/>
      <c r="R274" s="499"/>
      <c r="S274" s="499"/>
      <c r="T274" s="499"/>
      <c r="U274" s="499"/>
      <c r="V274" s="499"/>
      <c r="W274" s="499"/>
      <c r="X274" s="499"/>
      <c r="Y274" s="499"/>
      <c r="Z274" s="499"/>
      <c r="AA274" s="499"/>
      <c r="AB274" s="499"/>
      <c r="AC274" s="499"/>
    </row>
    <row r="275" spans="1:29" ht="12" customHeight="1" x14ac:dyDescent="0.25">
      <c r="A275" s="499"/>
      <c r="B275" s="499"/>
      <c r="C275" s="499"/>
      <c r="D275" s="499"/>
      <c r="E275" s="499"/>
      <c r="F275" s="499"/>
      <c r="G275" s="499"/>
      <c r="H275" s="499"/>
      <c r="I275" s="499"/>
      <c r="J275" s="499"/>
      <c r="K275" s="499"/>
      <c r="L275" s="499"/>
      <c r="M275" s="499"/>
      <c r="N275" s="499"/>
      <c r="O275" s="499"/>
      <c r="P275" s="499"/>
      <c r="Q275" s="499"/>
      <c r="R275" s="499"/>
      <c r="S275" s="499"/>
      <c r="T275" s="499"/>
      <c r="U275" s="499"/>
      <c r="V275" s="499"/>
      <c r="W275" s="499"/>
      <c r="X275" s="499"/>
      <c r="Y275" s="499"/>
      <c r="Z275" s="499"/>
      <c r="AA275" s="499"/>
      <c r="AB275" s="499"/>
      <c r="AC275" s="499"/>
    </row>
    <row r="276" spans="1:29" ht="12" customHeight="1" x14ac:dyDescent="0.25">
      <c r="A276" s="499"/>
      <c r="B276" s="499"/>
      <c r="C276" s="499"/>
      <c r="D276" s="499"/>
      <c r="E276" s="499"/>
      <c r="F276" s="499"/>
      <c r="G276" s="499"/>
      <c r="H276" s="499"/>
      <c r="I276" s="499"/>
      <c r="J276" s="499"/>
      <c r="K276" s="499"/>
      <c r="L276" s="499"/>
      <c r="M276" s="499"/>
      <c r="N276" s="499"/>
      <c r="O276" s="499"/>
      <c r="P276" s="499"/>
      <c r="Q276" s="499"/>
      <c r="R276" s="499"/>
      <c r="S276" s="499"/>
      <c r="T276" s="499"/>
      <c r="U276" s="499"/>
      <c r="V276" s="499"/>
      <c r="W276" s="499"/>
      <c r="X276" s="499"/>
      <c r="Y276" s="499"/>
      <c r="Z276" s="499"/>
      <c r="AA276" s="499"/>
      <c r="AB276" s="499"/>
      <c r="AC276" s="499"/>
    </row>
    <row r="277" spans="1:29" ht="12" customHeight="1" x14ac:dyDescent="0.25">
      <c r="A277" s="499"/>
      <c r="B277" s="499"/>
      <c r="C277" s="499"/>
      <c r="D277" s="499"/>
      <c r="E277" s="499"/>
      <c r="F277" s="499"/>
      <c r="G277" s="499"/>
      <c r="H277" s="499"/>
      <c r="I277" s="499"/>
      <c r="J277" s="499"/>
      <c r="K277" s="499"/>
      <c r="L277" s="499"/>
      <c r="M277" s="499"/>
      <c r="N277" s="499"/>
      <c r="O277" s="499"/>
      <c r="P277" s="499"/>
      <c r="Q277" s="499"/>
      <c r="R277" s="499"/>
      <c r="S277" s="499"/>
      <c r="T277" s="499"/>
      <c r="U277" s="499"/>
      <c r="V277" s="499"/>
      <c r="W277" s="499"/>
      <c r="X277" s="499"/>
      <c r="Y277" s="499"/>
      <c r="Z277" s="499"/>
      <c r="AA277" s="499"/>
      <c r="AB277" s="499"/>
      <c r="AC277" s="499"/>
    </row>
    <row r="278" spans="1:29" ht="12" customHeight="1" x14ac:dyDescent="0.25">
      <c r="A278" s="499"/>
      <c r="B278" s="499"/>
      <c r="C278" s="499"/>
      <c r="D278" s="499"/>
      <c r="E278" s="499"/>
      <c r="F278" s="499"/>
      <c r="G278" s="499"/>
      <c r="H278" s="499"/>
      <c r="I278" s="499"/>
      <c r="J278" s="499"/>
      <c r="K278" s="499"/>
      <c r="L278" s="499"/>
      <c r="M278" s="499"/>
      <c r="N278" s="499"/>
      <c r="O278" s="499"/>
      <c r="P278" s="499"/>
      <c r="Q278" s="499"/>
      <c r="R278" s="499"/>
      <c r="S278" s="499"/>
      <c r="T278" s="499"/>
      <c r="U278" s="499"/>
      <c r="V278" s="499"/>
      <c r="W278" s="499"/>
      <c r="X278" s="499"/>
      <c r="Y278" s="499"/>
      <c r="Z278" s="499"/>
      <c r="AA278" s="499"/>
      <c r="AB278" s="499"/>
      <c r="AC278" s="499"/>
    </row>
    <row r="279" spans="1:29" ht="12" customHeight="1" x14ac:dyDescent="0.25">
      <c r="A279" s="499"/>
      <c r="B279" s="499"/>
      <c r="C279" s="499"/>
      <c r="D279" s="499"/>
      <c r="E279" s="499"/>
      <c r="F279" s="499"/>
      <c r="G279" s="499"/>
      <c r="H279" s="499"/>
      <c r="I279" s="499"/>
      <c r="J279" s="499"/>
      <c r="K279" s="499"/>
      <c r="L279" s="499"/>
      <c r="M279" s="499"/>
      <c r="N279" s="499"/>
      <c r="O279" s="499"/>
      <c r="P279" s="499"/>
      <c r="Q279" s="499"/>
      <c r="R279" s="499"/>
      <c r="S279" s="499"/>
      <c r="T279" s="499"/>
      <c r="U279" s="499"/>
      <c r="V279" s="499"/>
      <c r="W279" s="499"/>
      <c r="X279" s="499"/>
      <c r="Y279" s="499"/>
      <c r="Z279" s="499"/>
      <c r="AA279" s="499"/>
      <c r="AB279" s="499"/>
      <c r="AC279" s="499"/>
    </row>
    <row r="280" spans="1:29" ht="12" customHeight="1" x14ac:dyDescent="0.25">
      <c r="A280" s="499"/>
      <c r="B280" s="499"/>
      <c r="C280" s="499"/>
      <c r="D280" s="499"/>
      <c r="E280" s="499"/>
      <c r="F280" s="499"/>
      <c r="G280" s="499"/>
      <c r="H280" s="499"/>
      <c r="I280" s="499"/>
      <c r="J280" s="499"/>
      <c r="K280" s="499"/>
      <c r="L280" s="499"/>
      <c r="M280" s="499"/>
      <c r="N280" s="499"/>
      <c r="O280" s="499"/>
      <c r="P280" s="499"/>
      <c r="Q280" s="499"/>
      <c r="R280" s="499"/>
      <c r="S280" s="499"/>
      <c r="T280" s="499"/>
      <c r="U280" s="499"/>
      <c r="V280" s="499"/>
      <c r="W280" s="499"/>
      <c r="X280" s="499"/>
      <c r="Y280" s="499"/>
      <c r="Z280" s="499"/>
      <c r="AA280" s="499"/>
      <c r="AB280" s="499"/>
      <c r="AC280" s="499"/>
    </row>
    <row r="281" spans="1:29" ht="12" customHeight="1" x14ac:dyDescent="0.25">
      <c r="A281" s="499"/>
      <c r="B281" s="499"/>
      <c r="C281" s="499"/>
      <c r="D281" s="499"/>
      <c r="E281" s="499"/>
      <c r="F281" s="499"/>
      <c r="G281" s="499"/>
      <c r="H281" s="499"/>
      <c r="I281" s="499"/>
      <c r="J281" s="499"/>
      <c r="K281" s="499"/>
      <c r="L281" s="499"/>
      <c r="M281" s="499"/>
      <c r="N281" s="499"/>
      <c r="O281" s="499"/>
      <c r="P281" s="499"/>
      <c r="Q281" s="499"/>
      <c r="R281" s="499"/>
      <c r="S281" s="499"/>
      <c r="T281" s="499"/>
      <c r="U281" s="499"/>
      <c r="V281" s="499"/>
      <c r="W281" s="499"/>
      <c r="X281" s="499"/>
      <c r="Y281" s="499"/>
      <c r="Z281" s="499"/>
      <c r="AA281" s="499"/>
      <c r="AB281" s="499"/>
      <c r="AC281" s="499"/>
    </row>
    <row r="282" spans="1:29" ht="12" customHeight="1" x14ac:dyDescent="0.25">
      <c r="A282" s="499"/>
      <c r="B282" s="499"/>
      <c r="C282" s="499"/>
      <c r="D282" s="499"/>
      <c r="E282" s="499"/>
      <c r="F282" s="499"/>
      <c r="G282" s="499"/>
      <c r="H282" s="499"/>
      <c r="I282" s="499"/>
      <c r="J282" s="499"/>
      <c r="K282" s="499"/>
      <c r="L282" s="499"/>
      <c r="M282" s="499"/>
      <c r="N282" s="499"/>
      <c r="O282" s="499"/>
      <c r="P282" s="499"/>
      <c r="Q282" s="499"/>
      <c r="R282" s="499"/>
      <c r="S282" s="499"/>
      <c r="T282" s="499"/>
      <c r="U282" s="499"/>
      <c r="V282" s="499"/>
      <c r="W282" s="499"/>
      <c r="X282" s="499"/>
      <c r="Y282" s="499"/>
      <c r="Z282" s="499"/>
      <c r="AA282" s="499"/>
      <c r="AB282" s="499"/>
      <c r="AC282" s="499"/>
    </row>
    <row r="283" spans="1:29" ht="12" customHeight="1" x14ac:dyDescent="0.25">
      <c r="A283" s="499"/>
      <c r="B283" s="499"/>
      <c r="C283" s="499"/>
      <c r="D283" s="499"/>
      <c r="E283" s="499"/>
      <c r="F283" s="499"/>
      <c r="G283" s="499"/>
      <c r="H283" s="499"/>
      <c r="I283" s="499"/>
      <c r="J283" s="499"/>
      <c r="K283" s="499"/>
      <c r="L283" s="499"/>
      <c r="M283" s="499"/>
      <c r="N283" s="499"/>
      <c r="O283" s="499"/>
      <c r="P283" s="499"/>
      <c r="Q283" s="499"/>
      <c r="R283" s="499"/>
      <c r="S283" s="499"/>
      <c r="T283" s="499"/>
      <c r="U283" s="499"/>
      <c r="V283" s="499"/>
      <c r="W283" s="499"/>
      <c r="X283" s="499"/>
      <c r="Y283" s="499"/>
      <c r="Z283" s="499"/>
      <c r="AA283" s="499"/>
      <c r="AB283" s="499"/>
      <c r="AC283" s="499"/>
    </row>
    <row r="284" spans="1:29" ht="12" customHeight="1" x14ac:dyDescent="0.25">
      <c r="A284" s="499"/>
      <c r="B284" s="499"/>
      <c r="C284" s="499"/>
      <c r="D284" s="499"/>
      <c r="E284" s="499"/>
      <c r="F284" s="499"/>
      <c r="G284" s="499"/>
      <c r="H284" s="499"/>
      <c r="I284" s="499"/>
      <c r="J284" s="499"/>
      <c r="K284" s="499"/>
      <c r="L284" s="499"/>
      <c r="M284" s="499"/>
      <c r="N284" s="499"/>
      <c r="O284" s="499"/>
      <c r="P284" s="499"/>
      <c r="Q284" s="499"/>
      <c r="R284" s="499"/>
      <c r="S284" s="499"/>
      <c r="T284" s="499"/>
      <c r="U284" s="499"/>
      <c r="V284" s="499"/>
      <c r="W284" s="499"/>
      <c r="X284" s="499"/>
      <c r="Y284" s="499"/>
      <c r="Z284" s="499"/>
      <c r="AA284" s="499"/>
      <c r="AB284" s="499"/>
      <c r="AC284" s="499"/>
    </row>
    <row r="285" spans="1:29" ht="12" customHeight="1" x14ac:dyDescent="0.25">
      <c r="A285" s="499"/>
      <c r="B285" s="499"/>
      <c r="C285" s="499"/>
      <c r="D285" s="499"/>
      <c r="E285" s="499"/>
      <c r="F285" s="499"/>
      <c r="G285" s="499"/>
      <c r="H285" s="499"/>
      <c r="I285" s="499"/>
      <c r="J285" s="499"/>
      <c r="K285" s="499"/>
      <c r="L285" s="499"/>
      <c r="M285" s="499"/>
      <c r="N285" s="499"/>
      <c r="O285" s="499"/>
      <c r="P285" s="499"/>
      <c r="Q285" s="499"/>
      <c r="R285" s="499"/>
      <c r="S285" s="499"/>
      <c r="T285" s="499"/>
      <c r="U285" s="499"/>
      <c r="V285" s="499"/>
      <c r="W285" s="499"/>
      <c r="X285" s="499"/>
      <c r="Y285" s="499"/>
      <c r="Z285" s="499"/>
      <c r="AA285" s="499"/>
      <c r="AB285" s="499"/>
      <c r="AC285" s="499"/>
    </row>
    <row r="286" spans="1:29" ht="12" customHeight="1" x14ac:dyDescent="0.25">
      <c r="A286" s="499"/>
      <c r="B286" s="499"/>
      <c r="C286" s="499"/>
      <c r="D286" s="499"/>
      <c r="E286" s="499"/>
      <c r="F286" s="499"/>
      <c r="G286" s="499"/>
      <c r="H286" s="499"/>
      <c r="I286" s="499"/>
      <c r="J286" s="499"/>
      <c r="K286" s="499"/>
      <c r="L286" s="499"/>
      <c r="M286" s="499"/>
      <c r="N286" s="499"/>
      <c r="O286" s="499"/>
      <c r="P286" s="499"/>
      <c r="Q286" s="499"/>
      <c r="R286" s="499"/>
      <c r="S286" s="499"/>
      <c r="T286" s="499"/>
      <c r="U286" s="499"/>
      <c r="V286" s="499"/>
      <c r="W286" s="499"/>
      <c r="X286" s="499"/>
      <c r="Y286" s="499"/>
      <c r="Z286" s="499"/>
      <c r="AA286" s="499"/>
      <c r="AB286" s="499"/>
      <c r="AC286" s="499"/>
    </row>
    <row r="287" spans="1:29" ht="12" customHeight="1" x14ac:dyDescent="0.25">
      <c r="A287" s="499"/>
      <c r="B287" s="499"/>
      <c r="C287" s="499"/>
      <c r="D287" s="499"/>
      <c r="E287" s="499"/>
      <c r="F287" s="499"/>
      <c r="G287" s="499"/>
      <c r="H287" s="499"/>
      <c r="I287" s="499"/>
      <c r="J287" s="499"/>
      <c r="K287" s="499"/>
      <c r="L287" s="499"/>
      <c r="M287" s="499"/>
      <c r="N287" s="499"/>
      <c r="O287" s="499"/>
      <c r="P287" s="499"/>
      <c r="Q287" s="499"/>
      <c r="R287" s="499"/>
      <c r="S287" s="499"/>
      <c r="T287" s="499"/>
      <c r="U287" s="499"/>
      <c r="V287" s="499"/>
      <c r="W287" s="499"/>
      <c r="X287" s="499"/>
      <c r="Y287" s="499"/>
      <c r="Z287" s="499"/>
      <c r="AA287" s="499"/>
      <c r="AB287" s="499"/>
      <c r="AC287" s="499"/>
    </row>
    <row r="288" spans="1:29" ht="12" customHeight="1" x14ac:dyDescent="0.25">
      <c r="A288" s="499"/>
      <c r="B288" s="499"/>
      <c r="C288" s="499"/>
      <c r="D288" s="499"/>
      <c r="E288" s="499"/>
      <c r="F288" s="499"/>
      <c r="G288" s="499"/>
      <c r="H288" s="499"/>
      <c r="I288" s="499"/>
      <c r="J288" s="499"/>
      <c r="K288" s="499"/>
      <c r="L288" s="499"/>
      <c r="M288" s="499"/>
      <c r="N288" s="499"/>
      <c r="O288" s="499"/>
      <c r="P288" s="499"/>
      <c r="Q288" s="499"/>
      <c r="R288" s="499"/>
      <c r="S288" s="499"/>
      <c r="T288" s="499"/>
      <c r="U288" s="499"/>
      <c r="V288" s="499"/>
      <c r="W288" s="499"/>
      <c r="X288" s="499"/>
      <c r="Y288" s="499"/>
      <c r="Z288" s="499"/>
      <c r="AA288" s="499"/>
      <c r="AB288" s="499"/>
      <c r="AC288" s="499"/>
    </row>
    <row r="289" spans="1:29" ht="12" customHeight="1" x14ac:dyDescent="0.25">
      <c r="A289" s="499"/>
      <c r="B289" s="499"/>
      <c r="C289" s="499"/>
      <c r="D289" s="499"/>
      <c r="E289" s="499"/>
      <c r="F289" s="499"/>
      <c r="G289" s="499"/>
      <c r="H289" s="499"/>
      <c r="I289" s="499"/>
      <c r="J289" s="499"/>
      <c r="K289" s="499"/>
      <c r="L289" s="499"/>
      <c r="M289" s="499"/>
      <c r="N289" s="499"/>
      <c r="O289" s="499"/>
      <c r="P289" s="499"/>
      <c r="Q289" s="499"/>
      <c r="R289" s="499"/>
      <c r="S289" s="499"/>
      <c r="T289" s="499"/>
      <c r="U289" s="499"/>
      <c r="V289" s="499"/>
      <c r="W289" s="499"/>
      <c r="X289" s="499"/>
      <c r="Y289" s="499"/>
      <c r="Z289" s="499"/>
      <c r="AA289" s="499"/>
      <c r="AB289" s="499"/>
      <c r="AC289" s="499"/>
    </row>
    <row r="290" spans="1:29" ht="12" customHeight="1" x14ac:dyDescent="0.25">
      <c r="A290" s="499"/>
      <c r="B290" s="499"/>
      <c r="C290" s="499"/>
      <c r="D290" s="499"/>
      <c r="E290" s="499"/>
      <c r="F290" s="499"/>
      <c r="G290" s="499"/>
      <c r="H290" s="499"/>
      <c r="I290" s="499"/>
      <c r="J290" s="499"/>
      <c r="K290" s="499"/>
      <c r="L290" s="499"/>
      <c r="M290" s="499"/>
      <c r="N290" s="499"/>
      <c r="O290" s="499"/>
      <c r="P290" s="499"/>
      <c r="Q290" s="499"/>
      <c r="R290" s="499"/>
      <c r="S290" s="499"/>
      <c r="T290" s="499"/>
      <c r="U290" s="499"/>
      <c r="V290" s="499"/>
      <c r="W290" s="499"/>
      <c r="X290" s="499"/>
      <c r="Y290" s="499"/>
      <c r="Z290" s="499"/>
      <c r="AA290" s="499"/>
      <c r="AB290" s="499"/>
      <c r="AC290" s="499"/>
    </row>
    <row r="291" spans="1:29" ht="12" customHeight="1" x14ac:dyDescent="0.25">
      <c r="A291" s="499"/>
      <c r="B291" s="499"/>
      <c r="C291" s="499"/>
      <c r="D291" s="499"/>
      <c r="E291" s="499"/>
      <c r="F291" s="499"/>
      <c r="G291" s="499"/>
      <c r="H291" s="499"/>
      <c r="I291" s="499"/>
      <c r="J291" s="499"/>
      <c r="K291" s="499"/>
      <c r="L291" s="499"/>
      <c r="M291" s="499"/>
      <c r="N291" s="499"/>
      <c r="O291" s="499"/>
      <c r="P291" s="499"/>
      <c r="Q291" s="499"/>
      <c r="R291" s="499"/>
      <c r="S291" s="499"/>
      <c r="T291" s="499"/>
      <c r="U291" s="499"/>
      <c r="V291" s="499"/>
      <c r="W291" s="499"/>
      <c r="X291" s="499"/>
      <c r="Y291" s="499"/>
      <c r="Z291" s="499"/>
      <c r="AA291" s="499"/>
      <c r="AB291" s="499"/>
      <c r="AC291" s="499"/>
    </row>
    <row r="292" spans="1:29" ht="12" customHeight="1" x14ac:dyDescent="0.25">
      <c r="A292" s="499"/>
      <c r="B292" s="499"/>
      <c r="C292" s="499"/>
      <c r="D292" s="499"/>
      <c r="E292" s="499"/>
      <c r="F292" s="499"/>
      <c r="G292" s="499"/>
      <c r="H292" s="499"/>
      <c r="I292" s="499"/>
      <c r="J292" s="499"/>
      <c r="K292" s="499"/>
      <c r="L292" s="499"/>
      <c r="M292" s="499"/>
      <c r="N292" s="499"/>
      <c r="O292" s="499"/>
      <c r="P292" s="499"/>
      <c r="Q292" s="499"/>
      <c r="R292" s="499"/>
      <c r="S292" s="499"/>
      <c r="T292" s="499"/>
      <c r="U292" s="499"/>
      <c r="V292" s="499"/>
      <c r="W292" s="499"/>
      <c r="X292" s="499"/>
      <c r="Y292" s="499"/>
      <c r="Z292" s="499"/>
      <c r="AA292" s="499"/>
      <c r="AB292" s="499"/>
      <c r="AC292" s="499"/>
    </row>
    <row r="293" spans="1:29" ht="12" customHeight="1" x14ac:dyDescent="0.25">
      <c r="A293" s="499"/>
      <c r="B293" s="499"/>
      <c r="C293" s="499"/>
      <c r="D293" s="499"/>
      <c r="E293" s="499"/>
      <c r="F293" s="499"/>
      <c r="G293" s="499"/>
      <c r="H293" s="499"/>
      <c r="I293" s="499"/>
      <c r="J293" s="499"/>
      <c r="K293" s="499"/>
      <c r="L293" s="499"/>
      <c r="M293" s="499"/>
      <c r="N293" s="499"/>
      <c r="O293" s="499"/>
      <c r="P293" s="499"/>
      <c r="Q293" s="499"/>
      <c r="R293" s="499"/>
      <c r="S293" s="499"/>
      <c r="T293" s="499"/>
      <c r="U293" s="499"/>
      <c r="V293" s="499"/>
      <c r="W293" s="499"/>
      <c r="X293" s="499"/>
      <c r="Y293" s="499"/>
      <c r="Z293" s="499"/>
      <c r="AA293" s="499"/>
      <c r="AB293" s="499"/>
      <c r="AC293" s="499"/>
    </row>
    <row r="294" spans="1:29" ht="12" customHeight="1" x14ac:dyDescent="0.25">
      <c r="A294" s="499"/>
      <c r="B294" s="499"/>
      <c r="C294" s="499"/>
      <c r="D294" s="499"/>
      <c r="E294" s="499"/>
      <c r="F294" s="499"/>
      <c r="G294" s="499"/>
      <c r="H294" s="499"/>
      <c r="I294" s="499"/>
      <c r="J294" s="499"/>
      <c r="K294" s="499"/>
      <c r="L294" s="499"/>
      <c r="M294" s="499"/>
      <c r="N294" s="499"/>
      <c r="O294" s="499"/>
      <c r="P294" s="499"/>
      <c r="Q294" s="499"/>
      <c r="R294" s="499"/>
      <c r="S294" s="499"/>
      <c r="T294" s="499"/>
      <c r="U294" s="499"/>
      <c r="V294" s="499"/>
      <c r="W294" s="499"/>
      <c r="X294" s="499"/>
      <c r="Y294" s="499"/>
      <c r="Z294" s="499"/>
      <c r="AA294" s="499"/>
      <c r="AB294" s="499"/>
      <c r="AC294" s="499"/>
    </row>
    <row r="295" spans="1:29" ht="12" customHeight="1" x14ac:dyDescent="0.25">
      <c r="A295" s="499"/>
      <c r="B295" s="499"/>
      <c r="C295" s="499"/>
      <c r="D295" s="499"/>
      <c r="E295" s="499"/>
      <c r="F295" s="499"/>
      <c r="G295" s="499"/>
      <c r="H295" s="499"/>
      <c r="I295" s="499"/>
      <c r="J295" s="499"/>
      <c r="K295" s="499"/>
      <c r="L295" s="499"/>
      <c r="M295" s="499"/>
      <c r="N295" s="499"/>
      <c r="O295" s="499"/>
      <c r="P295" s="499"/>
      <c r="Q295" s="499"/>
      <c r="R295" s="499"/>
      <c r="S295" s="499"/>
      <c r="T295" s="499"/>
      <c r="U295" s="499"/>
      <c r="V295" s="499"/>
      <c r="W295" s="499"/>
      <c r="X295" s="499"/>
      <c r="Y295" s="499"/>
      <c r="Z295" s="499"/>
      <c r="AA295" s="499"/>
      <c r="AB295" s="499"/>
      <c r="AC295" s="499"/>
    </row>
    <row r="296" spans="1:29" ht="12" customHeight="1" x14ac:dyDescent="0.25">
      <c r="A296" s="499"/>
      <c r="B296" s="499"/>
      <c r="C296" s="499"/>
      <c r="D296" s="499"/>
      <c r="E296" s="499"/>
      <c r="F296" s="499"/>
      <c r="G296" s="499"/>
      <c r="H296" s="499"/>
      <c r="I296" s="499"/>
      <c r="J296" s="499"/>
      <c r="K296" s="499"/>
      <c r="L296" s="499"/>
      <c r="M296" s="499"/>
      <c r="N296" s="499"/>
      <c r="O296" s="499"/>
      <c r="P296" s="499"/>
      <c r="Q296" s="499"/>
      <c r="R296" s="499"/>
      <c r="S296" s="499"/>
      <c r="T296" s="499"/>
      <c r="U296" s="499"/>
      <c r="V296" s="499"/>
      <c r="W296" s="499"/>
      <c r="X296" s="499"/>
      <c r="Y296" s="499"/>
      <c r="Z296" s="499"/>
      <c r="AA296" s="499"/>
      <c r="AB296" s="499"/>
      <c r="AC296" s="499"/>
    </row>
    <row r="297" spans="1:29" ht="12" customHeight="1" x14ac:dyDescent="0.25">
      <c r="A297" s="499"/>
      <c r="B297" s="499"/>
      <c r="C297" s="499"/>
      <c r="D297" s="499"/>
      <c r="E297" s="499"/>
      <c r="F297" s="499"/>
      <c r="G297" s="499"/>
      <c r="H297" s="499"/>
      <c r="I297" s="499"/>
      <c r="J297" s="499"/>
      <c r="K297" s="499"/>
      <c r="L297" s="499"/>
      <c r="M297" s="499"/>
      <c r="N297" s="499"/>
      <c r="O297" s="499"/>
      <c r="P297" s="499"/>
      <c r="Q297" s="499"/>
      <c r="R297" s="499"/>
      <c r="S297" s="499"/>
      <c r="T297" s="499"/>
      <c r="U297" s="499"/>
      <c r="V297" s="499"/>
      <c r="W297" s="499"/>
      <c r="X297" s="499"/>
      <c r="Y297" s="499"/>
      <c r="Z297" s="499"/>
      <c r="AA297" s="499"/>
      <c r="AB297" s="499"/>
      <c r="AC297" s="499"/>
    </row>
    <row r="298" spans="1:29" ht="12" customHeight="1" x14ac:dyDescent="0.25">
      <c r="A298" s="499"/>
      <c r="B298" s="499"/>
      <c r="C298" s="499"/>
      <c r="D298" s="499"/>
      <c r="E298" s="499"/>
      <c r="F298" s="499"/>
      <c r="G298" s="499"/>
      <c r="H298" s="499"/>
      <c r="I298" s="499"/>
      <c r="J298" s="499"/>
      <c r="K298" s="499"/>
      <c r="L298" s="499"/>
      <c r="M298" s="499"/>
      <c r="N298" s="499"/>
      <c r="O298" s="499"/>
      <c r="P298" s="499"/>
      <c r="Q298" s="499"/>
      <c r="R298" s="499"/>
      <c r="S298" s="499"/>
      <c r="T298" s="499"/>
      <c r="U298" s="499"/>
      <c r="V298" s="499"/>
      <c r="W298" s="499"/>
      <c r="X298" s="499"/>
      <c r="Y298" s="499"/>
      <c r="Z298" s="499"/>
      <c r="AA298" s="499"/>
      <c r="AB298" s="499"/>
      <c r="AC298" s="499"/>
    </row>
    <row r="299" spans="1:29" ht="12" customHeight="1" x14ac:dyDescent="0.25">
      <c r="A299" s="499"/>
      <c r="B299" s="499"/>
      <c r="C299" s="499"/>
      <c r="D299" s="499"/>
      <c r="E299" s="499"/>
      <c r="F299" s="499"/>
      <c r="G299" s="499"/>
      <c r="H299" s="499"/>
      <c r="I299" s="499"/>
      <c r="J299" s="499"/>
      <c r="K299" s="499"/>
      <c r="L299" s="499"/>
      <c r="M299" s="499"/>
      <c r="N299" s="499"/>
      <c r="O299" s="499"/>
      <c r="P299" s="499"/>
      <c r="Q299" s="499"/>
      <c r="R299" s="499"/>
      <c r="S299" s="499"/>
      <c r="T299" s="499"/>
      <c r="U299" s="499"/>
      <c r="V299" s="499"/>
      <c r="W299" s="499"/>
      <c r="X299" s="499"/>
      <c r="Y299" s="499"/>
      <c r="Z299" s="499"/>
      <c r="AA299" s="499"/>
      <c r="AB299" s="499"/>
      <c r="AC299" s="499"/>
    </row>
    <row r="300" spans="1:29" ht="12" customHeight="1" x14ac:dyDescent="0.25">
      <c r="A300" s="499"/>
      <c r="B300" s="499"/>
      <c r="C300" s="499"/>
      <c r="D300" s="499"/>
      <c r="E300" s="499"/>
      <c r="F300" s="499"/>
      <c r="G300" s="499"/>
      <c r="H300" s="499"/>
      <c r="I300" s="499"/>
      <c r="J300" s="499"/>
      <c r="K300" s="499"/>
      <c r="L300" s="499"/>
      <c r="M300" s="499"/>
      <c r="N300" s="499"/>
      <c r="O300" s="499"/>
      <c r="P300" s="499"/>
      <c r="Q300" s="499"/>
      <c r="R300" s="499"/>
      <c r="S300" s="499"/>
      <c r="T300" s="499"/>
      <c r="U300" s="499"/>
      <c r="V300" s="499"/>
      <c r="W300" s="499"/>
      <c r="X300" s="499"/>
      <c r="Y300" s="499"/>
      <c r="Z300" s="499"/>
      <c r="AA300" s="499"/>
      <c r="AB300" s="499"/>
      <c r="AC300" s="499"/>
    </row>
    <row r="301" spans="1:29" ht="12" customHeight="1" x14ac:dyDescent="0.25">
      <c r="A301" s="499"/>
      <c r="B301" s="499"/>
      <c r="C301" s="499"/>
      <c r="D301" s="499"/>
      <c r="E301" s="499"/>
      <c r="F301" s="499"/>
      <c r="G301" s="499"/>
      <c r="H301" s="499"/>
      <c r="I301" s="499"/>
      <c r="J301" s="499"/>
      <c r="K301" s="499"/>
      <c r="L301" s="499"/>
      <c r="M301" s="499"/>
      <c r="N301" s="499"/>
      <c r="O301" s="499"/>
      <c r="P301" s="499"/>
      <c r="Q301" s="499"/>
      <c r="R301" s="499"/>
      <c r="S301" s="499"/>
      <c r="T301" s="499"/>
      <c r="U301" s="499"/>
      <c r="V301" s="499"/>
      <c r="W301" s="499"/>
      <c r="X301" s="499"/>
      <c r="Y301" s="499"/>
      <c r="Z301" s="499"/>
      <c r="AA301" s="499"/>
      <c r="AB301" s="499"/>
      <c r="AC301" s="499"/>
    </row>
    <row r="302" spans="1:29" ht="12" customHeight="1" x14ac:dyDescent="0.25">
      <c r="A302" s="499"/>
      <c r="B302" s="499"/>
      <c r="C302" s="499"/>
      <c r="D302" s="499"/>
      <c r="E302" s="499"/>
      <c r="F302" s="499"/>
      <c r="G302" s="499"/>
      <c r="H302" s="499"/>
      <c r="I302" s="499"/>
      <c r="J302" s="499"/>
      <c r="K302" s="499"/>
      <c r="L302" s="499"/>
      <c r="M302" s="499"/>
      <c r="N302" s="499"/>
      <c r="O302" s="499"/>
      <c r="P302" s="499"/>
      <c r="Q302" s="499"/>
      <c r="R302" s="499"/>
      <c r="S302" s="499"/>
      <c r="T302" s="499"/>
      <c r="U302" s="499"/>
      <c r="V302" s="499"/>
      <c r="W302" s="499"/>
      <c r="X302" s="499"/>
      <c r="Y302" s="499"/>
      <c r="Z302" s="499"/>
      <c r="AA302" s="499"/>
      <c r="AB302" s="499"/>
      <c r="AC302" s="499"/>
    </row>
    <row r="303" spans="1:29" ht="12" customHeight="1" x14ac:dyDescent="0.25">
      <c r="A303" s="499"/>
      <c r="B303" s="499"/>
      <c r="C303" s="499"/>
      <c r="D303" s="499"/>
      <c r="E303" s="499"/>
      <c r="F303" s="499"/>
      <c r="G303" s="499"/>
      <c r="H303" s="499"/>
      <c r="I303" s="499"/>
      <c r="J303" s="499"/>
      <c r="K303" s="499"/>
      <c r="L303" s="499"/>
      <c r="M303" s="499"/>
      <c r="N303" s="499"/>
      <c r="O303" s="499"/>
      <c r="P303" s="499"/>
      <c r="Q303" s="499"/>
      <c r="R303" s="499"/>
      <c r="S303" s="499"/>
      <c r="T303" s="499"/>
      <c r="U303" s="499"/>
      <c r="V303" s="499"/>
      <c r="W303" s="499"/>
      <c r="X303" s="499"/>
      <c r="Y303" s="499"/>
      <c r="Z303" s="499"/>
      <c r="AA303" s="499"/>
      <c r="AB303" s="499"/>
      <c r="AC303" s="499"/>
    </row>
    <row r="304" spans="1:29" ht="12" customHeight="1" x14ac:dyDescent="0.25">
      <c r="A304" s="499"/>
      <c r="B304" s="499"/>
      <c r="C304" s="499"/>
      <c r="D304" s="499"/>
      <c r="E304" s="499"/>
      <c r="F304" s="499"/>
      <c r="G304" s="499"/>
      <c r="H304" s="499"/>
      <c r="I304" s="499"/>
      <c r="J304" s="499"/>
      <c r="K304" s="499"/>
      <c r="L304" s="499"/>
      <c r="M304" s="499"/>
      <c r="N304" s="499"/>
      <c r="O304" s="499"/>
      <c r="P304" s="499"/>
      <c r="Q304" s="499"/>
      <c r="R304" s="499"/>
      <c r="S304" s="499"/>
      <c r="T304" s="499"/>
      <c r="U304" s="499"/>
      <c r="V304" s="499"/>
      <c r="W304" s="499"/>
      <c r="X304" s="499"/>
      <c r="Y304" s="499"/>
      <c r="Z304" s="499"/>
      <c r="AA304" s="499"/>
      <c r="AB304" s="499"/>
      <c r="AC304" s="499"/>
    </row>
    <row r="305" spans="1:29" ht="12" customHeight="1" x14ac:dyDescent="0.25">
      <c r="A305" s="499"/>
      <c r="B305" s="499"/>
      <c r="C305" s="499"/>
      <c r="D305" s="499"/>
      <c r="E305" s="499"/>
      <c r="F305" s="499"/>
      <c r="G305" s="499"/>
      <c r="H305" s="499"/>
      <c r="I305" s="499"/>
      <c r="J305" s="499"/>
      <c r="K305" s="499"/>
      <c r="L305" s="499"/>
      <c r="M305" s="499"/>
      <c r="N305" s="499"/>
      <c r="O305" s="499"/>
      <c r="P305" s="499"/>
      <c r="Q305" s="499"/>
      <c r="R305" s="499"/>
      <c r="S305" s="499"/>
      <c r="T305" s="499"/>
      <c r="U305" s="499"/>
      <c r="V305" s="499"/>
      <c r="W305" s="499"/>
      <c r="X305" s="499"/>
      <c r="Y305" s="499"/>
      <c r="Z305" s="499"/>
      <c r="AA305" s="499"/>
      <c r="AB305" s="499"/>
      <c r="AC305" s="499"/>
    </row>
    <row r="306" spans="1:29" ht="12" customHeight="1" x14ac:dyDescent="0.25">
      <c r="A306" s="499"/>
      <c r="B306" s="499"/>
      <c r="C306" s="499"/>
      <c r="D306" s="499"/>
      <c r="E306" s="499"/>
      <c r="F306" s="499"/>
      <c r="G306" s="499"/>
      <c r="H306" s="499"/>
      <c r="I306" s="499"/>
      <c r="J306" s="499"/>
      <c r="K306" s="499"/>
      <c r="L306" s="499"/>
      <c r="M306" s="499"/>
      <c r="N306" s="499"/>
      <c r="O306" s="499"/>
      <c r="P306" s="499"/>
      <c r="Q306" s="499"/>
      <c r="R306" s="499"/>
      <c r="S306" s="499"/>
      <c r="T306" s="499"/>
      <c r="U306" s="499"/>
      <c r="V306" s="499"/>
      <c r="W306" s="499"/>
      <c r="X306" s="499"/>
      <c r="Y306" s="499"/>
      <c r="Z306" s="499"/>
      <c r="AA306" s="499"/>
      <c r="AB306" s="499"/>
      <c r="AC306" s="499"/>
    </row>
    <row r="307" spans="1:29" ht="12" customHeight="1" x14ac:dyDescent="0.25">
      <c r="A307" s="499"/>
      <c r="B307" s="499"/>
      <c r="C307" s="499"/>
      <c r="D307" s="499"/>
      <c r="E307" s="499"/>
      <c r="F307" s="499"/>
      <c r="G307" s="499"/>
      <c r="H307" s="499"/>
      <c r="I307" s="499"/>
      <c r="J307" s="499"/>
      <c r="K307" s="499"/>
      <c r="L307" s="499"/>
      <c r="M307" s="499"/>
      <c r="N307" s="499"/>
      <c r="O307" s="499"/>
      <c r="P307" s="499"/>
      <c r="Q307" s="499"/>
      <c r="R307" s="499"/>
      <c r="S307" s="499"/>
      <c r="T307" s="499"/>
      <c r="U307" s="499"/>
      <c r="V307" s="499"/>
      <c r="W307" s="499"/>
      <c r="X307" s="499"/>
      <c r="Y307" s="499"/>
      <c r="Z307" s="499"/>
      <c r="AA307" s="499"/>
      <c r="AB307" s="499"/>
      <c r="AC307" s="499"/>
    </row>
    <row r="308" spans="1:29" ht="12" customHeight="1" x14ac:dyDescent="0.25">
      <c r="A308" s="499"/>
      <c r="B308" s="499"/>
      <c r="C308" s="499"/>
      <c r="D308" s="499"/>
      <c r="E308" s="499"/>
      <c r="F308" s="499"/>
      <c r="G308" s="499"/>
      <c r="H308" s="499"/>
      <c r="I308" s="499"/>
      <c r="J308" s="499"/>
      <c r="K308" s="499"/>
      <c r="L308" s="499"/>
      <c r="M308" s="499"/>
      <c r="N308" s="499"/>
      <c r="O308" s="499"/>
      <c r="P308" s="499"/>
      <c r="Q308" s="499"/>
      <c r="R308" s="499"/>
      <c r="S308" s="499"/>
      <c r="T308" s="499"/>
      <c r="U308" s="499"/>
      <c r="V308" s="499"/>
      <c r="W308" s="499"/>
      <c r="X308" s="499"/>
      <c r="Y308" s="499"/>
      <c r="Z308" s="499"/>
      <c r="AA308" s="499"/>
      <c r="AB308" s="499"/>
      <c r="AC308" s="499"/>
    </row>
    <row r="309" spans="1:29" ht="12" customHeight="1" x14ac:dyDescent="0.25">
      <c r="A309" s="499"/>
      <c r="B309" s="499"/>
      <c r="C309" s="499"/>
      <c r="D309" s="499"/>
      <c r="E309" s="499"/>
      <c r="F309" s="499"/>
      <c r="G309" s="499"/>
      <c r="H309" s="499"/>
      <c r="I309" s="499"/>
      <c r="J309" s="499"/>
      <c r="K309" s="499"/>
      <c r="L309" s="499"/>
      <c r="M309" s="499"/>
      <c r="N309" s="499"/>
      <c r="O309" s="499"/>
      <c r="P309" s="499"/>
      <c r="Q309" s="499"/>
      <c r="R309" s="499"/>
      <c r="S309" s="499"/>
      <c r="T309" s="499"/>
      <c r="U309" s="499"/>
      <c r="V309" s="499"/>
      <c r="W309" s="499"/>
      <c r="X309" s="499"/>
      <c r="Y309" s="499"/>
      <c r="Z309" s="499"/>
      <c r="AA309" s="499"/>
      <c r="AB309" s="499"/>
      <c r="AC309" s="499"/>
    </row>
    <row r="310" spans="1:29" ht="12" customHeight="1" x14ac:dyDescent="0.25">
      <c r="A310" s="499"/>
      <c r="B310" s="499"/>
      <c r="C310" s="499"/>
      <c r="D310" s="499"/>
      <c r="E310" s="499"/>
      <c r="F310" s="499"/>
      <c r="G310" s="499"/>
      <c r="H310" s="499"/>
      <c r="I310" s="499"/>
      <c r="J310" s="499"/>
      <c r="K310" s="499"/>
      <c r="L310" s="499"/>
      <c r="M310" s="499"/>
      <c r="N310" s="499"/>
      <c r="O310" s="499"/>
      <c r="P310" s="499"/>
      <c r="Q310" s="499"/>
      <c r="R310" s="499"/>
      <c r="S310" s="499"/>
      <c r="T310" s="499"/>
      <c r="U310" s="499"/>
      <c r="V310" s="499"/>
      <c r="W310" s="499"/>
      <c r="X310" s="499"/>
      <c r="Y310" s="499"/>
      <c r="Z310" s="499"/>
      <c r="AA310" s="499"/>
      <c r="AB310" s="499"/>
      <c r="AC310" s="499"/>
    </row>
    <row r="311" spans="1:29" ht="12" customHeight="1" x14ac:dyDescent="0.25">
      <c r="A311" s="499"/>
      <c r="B311" s="499"/>
      <c r="C311" s="499"/>
      <c r="D311" s="499"/>
      <c r="E311" s="499"/>
      <c r="F311" s="499"/>
      <c r="G311" s="499"/>
      <c r="H311" s="499"/>
      <c r="I311" s="499"/>
      <c r="J311" s="499"/>
      <c r="K311" s="499"/>
      <c r="L311" s="499"/>
      <c r="M311" s="499"/>
      <c r="N311" s="499"/>
      <c r="O311" s="499"/>
      <c r="P311" s="499"/>
      <c r="Q311" s="499"/>
      <c r="R311" s="499"/>
      <c r="S311" s="499"/>
      <c r="T311" s="499"/>
      <c r="U311" s="499"/>
      <c r="V311" s="499"/>
      <c r="W311" s="499"/>
      <c r="X311" s="499"/>
      <c r="Y311" s="499"/>
      <c r="Z311" s="499"/>
      <c r="AA311" s="499"/>
      <c r="AB311" s="499"/>
      <c r="AC311" s="499"/>
    </row>
    <row r="312" spans="1:29" ht="12" customHeight="1" x14ac:dyDescent="0.25">
      <c r="A312" s="499"/>
      <c r="B312" s="499"/>
      <c r="C312" s="499"/>
      <c r="D312" s="499"/>
      <c r="E312" s="499"/>
      <c r="F312" s="499"/>
      <c r="G312" s="499"/>
      <c r="H312" s="499"/>
      <c r="I312" s="499"/>
      <c r="J312" s="499"/>
      <c r="K312" s="499"/>
      <c r="L312" s="499"/>
      <c r="M312" s="499"/>
      <c r="N312" s="499"/>
      <c r="O312" s="499"/>
      <c r="P312" s="499"/>
      <c r="Q312" s="499"/>
      <c r="R312" s="499"/>
      <c r="S312" s="499"/>
      <c r="T312" s="499"/>
      <c r="U312" s="499"/>
      <c r="V312" s="499"/>
      <c r="W312" s="499"/>
      <c r="X312" s="499"/>
      <c r="Y312" s="499"/>
      <c r="Z312" s="499"/>
      <c r="AA312" s="499"/>
      <c r="AB312" s="499"/>
      <c r="AC312" s="499"/>
    </row>
    <row r="313" spans="1:29" ht="12" customHeight="1" x14ac:dyDescent="0.25">
      <c r="A313" s="499"/>
      <c r="B313" s="499"/>
      <c r="C313" s="499"/>
      <c r="D313" s="499"/>
      <c r="E313" s="499"/>
      <c r="F313" s="499"/>
      <c r="G313" s="499"/>
      <c r="H313" s="499"/>
      <c r="I313" s="499"/>
      <c r="J313" s="499"/>
      <c r="K313" s="499"/>
      <c r="L313" s="499"/>
      <c r="M313" s="499"/>
      <c r="N313" s="499"/>
      <c r="O313" s="499"/>
      <c r="P313" s="499"/>
      <c r="Q313" s="499"/>
      <c r="R313" s="499"/>
      <c r="S313" s="499"/>
      <c r="T313" s="499"/>
      <c r="U313" s="499"/>
      <c r="V313" s="499"/>
      <c r="W313" s="499"/>
      <c r="X313" s="499"/>
      <c r="Y313" s="499"/>
      <c r="Z313" s="499"/>
      <c r="AA313" s="499"/>
      <c r="AB313" s="499"/>
      <c r="AC313" s="499"/>
    </row>
    <row r="314" spans="1:29" ht="12" customHeight="1" x14ac:dyDescent="0.25">
      <c r="A314" s="499"/>
      <c r="B314" s="499"/>
      <c r="C314" s="499"/>
      <c r="D314" s="499"/>
      <c r="E314" s="499"/>
      <c r="F314" s="499"/>
      <c r="G314" s="499"/>
      <c r="H314" s="499"/>
      <c r="I314" s="499"/>
      <c r="J314" s="499"/>
      <c r="K314" s="499"/>
      <c r="L314" s="499"/>
      <c r="M314" s="499"/>
      <c r="N314" s="499"/>
      <c r="O314" s="499"/>
      <c r="P314" s="499"/>
      <c r="Q314" s="499"/>
      <c r="R314" s="499"/>
      <c r="S314" s="499"/>
      <c r="T314" s="499"/>
      <c r="U314" s="499"/>
      <c r="V314" s="499"/>
      <c r="W314" s="499"/>
      <c r="X314" s="499"/>
      <c r="Y314" s="499"/>
      <c r="Z314" s="499"/>
      <c r="AA314" s="499"/>
      <c r="AB314" s="499"/>
      <c r="AC314" s="499"/>
    </row>
    <row r="315" spans="1:29" ht="12" customHeight="1" x14ac:dyDescent="0.25">
      <c r="A315" s="499"/>
      <c r="B315" s="499"/>
      <c r="C315" s="499"/>
      <c r="D315" s="499"/>
      <c r="E315" s="499"/>
      <c r="F315" s="499"/>
      <c r="G315" s="499"/>
      <c r="H315" s="499"/>
      <c r="I315" s="499"/>
      <c r="J315" s="499"/>
      <c r="K315" s="499"/>
      <c r="L315" s="499"/>
      <c r="M315" s="499"/>
      <c r="N315" s="499"/>
      <c r="O315" s="499"/>
      <c r="P315" s="499"/>
      <c r="Q315" s="499"/>
      <c r="R315" s="499"/>
      <c r="S315" s="499"/>
      <c r="T315" s="499"/>
      <c r="U315" s="499"/>
      <c r="V315" s="499"/>
      <c r="W315" s="499"/>
      <c r="X315" s="499"/>
      <c r="Y315" s="499"/>
      <c r="Z315" s="499"/>
      <c r="AA315" s="499"/>
      <c r="AB315" s="499"/>
      <c r="AC315" s="499"/>
    </row>
    <row r="316" spans="1:29" ht="12" customHeight="1" x14ac:dyDescent="0.25">
      <c r="A316" s="499"/>
      <c r="B316" s="499"/>
      <c r="C316" s="499"/>
      <c r="D316" s="499"/>
      <c r="E316" s="499"/>
      <c r="F316" s="499"/>
      <c r="G316" s="499"/>
      <c r="H316" s="499"/>
      <c r="I316" s="499"/>
      <c r="J316" s="499"/>
      <c r="K316" s="499"/>
      <c r="L316" s="499"/>
      <c r="M316" s="499"/>
      <c r="N316" s="499"/>
      <c r="O316" s="499"/>
      <c r="P316" s="499"/>
      <c r="Q316" s="499"/>
      <c r="R316" s="499"/>
      <c r="S316" s="499"/>
      <c r="T316" s="499"/>
      <c r="U316" s="499"/>
      <c r="V316" s="499"/>
      <c r="W316" s="499"/>
      <c r="X316" s="499"/>
      <c r="Y316" s="499"/>
      <c r="Z316" s="499"/>
      <c r="AA316" s="499"/>
      <c r="AB316" s="499"/>
      <c r="AC316" s="499"/>
    </row>
    <row r="317" spans="1:29" ht="12" customHeight="1" x14ac:dyDescent="0.25">
      <c r="A317" s="499"/>
      <c r="B317" s="499"/>
      <c r="C317" s="499"/>
      <c r="D317" s="499"/>
      <c r="E317" s="499"/>
      <c r="F317" s="499"/>
      <c r="G317" s="499"/>
      <c r="H317" s="499"/>
      <c r="I317" s="499"/>
      <c r="J317" s="499"/>
      <c r="K317" s="499"/>
      <c r="L317" s="499"/>
      <c r="M317" s="499"/>
      <c r="N317" s="499"/>
      <c r="O317" s="499"/>
      <c r="P317" s="499"/>
      <c r="Q317" s="499"/>
      <c r="R317" s="499"/>
      <c r="S317" s="499"/>
      <c r="T317" s="499"/>
      <c r="U317" s="499"/>
      <c r="V317" s="499"/>
      <c r="W317" s="499"/>
      <c r="X317" s="499"/>
      <c r="Y317" s="499"/>
      <c r="Z317" s="499"/>
      <c r="AA317" s="499"/>
      <c r="AB317" s="499"/>
      <c r="AC317" s="499"/>
    </row>
    <row r="318" spans="1:29" ht="12" customHeight="1" x14ac:dyDescent="0.25">
      <c r="A318" s="499"/>
      <c r="B318" s="499"/>
      <c r="C318" s="499"/>
      <c r="D318" s="499"/>
      <c r="E318" s="499"/>
      <c r="F318" s="499"/>
      <c r="G318" s="499"/>
      <c r="H318" s="499"/>
      <c r="I318" s="499"/>
      <c r="J318" s="499"/>
      <c r="K318" s="499"/>
      <c r="L318" s="499"/>
      <c r="M318" s="499"/>
      <c r="N318" s="499"/>
      <c r="O318" s="499"/>
      <c r="P318" s="499"/>
      <c r="Q318" s="499"/>
      <c r="R318" s="499"/>
      <c r="S318" s="499"/>
      <c r="T318" s="499"/>
      <c r="U318" s="499"/>
      <c r="V318" s="499"/>
      <c r="W318" s="499"/>
      <c r="X318" s="499"/>
      <c r="Y318" s="499"/>
      <c r="Z318" s="499"/>
      <c r="AA318" s="499"/>
      <c r="AB318" s="499"/>
      <c r="AC318" s="499"/>
    </row>
    <row r="319" spans="1:29" ht="12" customHeight="1" x14ac:dyDescent="0.25">
      <c r="A319" s="499"/>
      <c r="B319" s="499"/>
      <c r="C319" s="499"/>
      <c r="D319" s="499"/>
      <c r="E319" s="499"/>
      <c r="F319" s="499"/>
      <c r="G319" s="499"/>
      <c r="H319" s="499"/>
      <c r="I319" s="499"/>
      <c r="J319" s="499"/>
      <c r="K319" s="499"/>
      <c r="L319" s="499"/>
      <c r="M319" s="499"/>
      <c r="N319" s="499"/>
      <c r="O319" s="499"/>
      <c r="P319" s="499"/>
      <c r="Q319" s="499"/>
      <c r="R319" s="499"/>
      <c r="S319" s="499"/>
      <c r="T319" s="499"/>
      <c r="U319" s="499"/>
      <c r="V319" s="499"/>
      <c r="W319" s="499"/>
      <c r="X319" s="499"/>
      <c r="Y319" s="499"/>
      <c r="Z319" s="499"/>
      <c r="AA319" s="499"/>
      <c r="AB319" s="499"/>
      <c r="AC319" s="499"/>
    </row>
    <row r="320" spans="1:29" ht="12" customHeight="1" x14ac:dyDescent="0.25">
      <c r="A320" s="499"/>
      <c r="B320" s="499"/>
      <c r="C320" s="499"/>
      <c r="D320" s="499"/>
      <c r="E320" s="499"/>
      <c r="F320" s="499"/>
      <c r="G320" s="499"/>
      <c r="H320" s="499"/>
      <c r="I320" s="499"/>
      <c r="J320" s="499"/>
      <c r="K320" s="499"/>
      <c r="L320" s="499"/>
      <c r="M320" s="499"/>
      <c r="N320" s="499"/>
      <c r="O320" s="499"/>
      <c r="P320" s="499"/>
      <c r="Q320" s="499"/>
      <c r="R320" s="499"/>
      <c r="S320" s="499"/>
      <c r="T320" s="499"/>
      <c r="U320" s="499"/>
      <c r="V320" s="499"/>
      <c r="W320" s="499"/>
      <c r="X320" s="499"/>
      <c r="Y320" s="499"/>
      <c r="Z320" s="499"/>
      <c r="AA320" s="499"/>
      <c r="AB320" s="499"/>
      <c r="AC320" s="499"/>
    </row>
    <row r="321" spans="1:29" ht="12" customHeight="1" x14ac:dyDescent="0.25">
      <c r="A321" s="499"/>
      <c r="B321" s="499"/>
      <c r="C321" s="499"/>
      <c r="D321" s="499"/>
      <c r="E321" s="499"/>
      <c r="F321" s="499"/>
      <c r="G321" s="499"/>
      <c r="H321" s="499"/>
      <c r="I321" s="499"/>
      <c r="J321" s="499"/>
      <c r="K321" s="499"/>
      <c r="L321" s="499"/>
      <c r="M321" s="499"/>
      <c r="N321" s="499"/>
      <c r="O321" s="499"/>
      <c r="P321" s="499"/>
      <c r="Q321" s="499"/>
      <c r="R321" s="499"/>
      <c r="S321" s="499"/>
      <c r="T321" s="499"/>
      <c r="U321" s="499"/>
      <c r="V321" s="499"/>
      <c r="W321" s="499"/>
      <c r="X321" s="499"/>
      <c r="Y321" s="499"/>
      <c r="Z321" s="499"/>
      <c r="AA321" s="499"/>
      <c r="AB321" s="499"/>
      <c r="AC321" s="499"/>
    </row>
    <row r="322" spans="1:29" ht="12" customHeight="1" x14ac:dyDescent="0.25">
      <c r="A322" s="499"/>
      <c r="B322" s="499"/>
      <c r="C322" s="499"/>
      <c r="D322" s="499"/>
      <c r="E322" s="499"/>
      <c r="F322" s="499"/>
      <c r="G322" s="499"/>
      <c r="H322" s="499"/>
      <c r="I322" s="499"/>
      <c r="J322" s="499"/>
      <c r="K322" s="499"/>
      <c r="L322" s="499"/>
      <c r="M322" s="499"/>
      <c r="N322" s="499"/>
      <c r="O322" s="499"/>
      <c r="P322" s="499"/>
      <c r="Q322" s="499"/>
      <c r="R322" s="499"/>
      <c r="S322" s="499"/>
      <c r="T322" s="499"/>
      <c r="U322" s="499"/>
      <c r="V322" s="499"/>
      <c r="W322" s="499"/>
      <c r="X322" s="499"/>
      <c r="Y322" s="499"/>
      <c r="Z322" s="499"/>
      <c r="AA322" s="499"/>
      <c r="AB322" s="499"/>
      <c r="AC322" s="499"/>
    </row>
    <row r="323" spans="1:29" ht="12" customHeight="1" x14ac:dyDescent="0.25">
      <c r="A323" s="499"/>
      <c r="B323" s="499"/>
      <c r="C323" s="499"/>
      <c r="D323" s="499"/>
      <c r="E323" s="499"/>
      <c r="F323" s="499"/>
      <c r="G323" s="499"/>
      <c r="H323" s="499"/>
      <c r="I323" s="499"/>
      <c r="J323" s="499"/>
      <c r="K323" s="499"/>
      <c r="L323" s="499"/>
      <c r="M323" s="499"/>
      <c r="N323" s="499"/>
      <c r="O323" s="499"/>
      <c r="P323" s="499"/>
      <c r="Q323" s="499"/>
      <c r="R323" s="499"/>
      <c r="S323" s="499"/>
      <c r="T323" s="499"/>
      <c r="U323" s="499"/>
      <c r="V323" s="499"/>
      <c r="W323" s="499"/>
      <c r="X323" s="499"/>
      <c r="Y323" s="499"/>
      <c r="Z323" s="499"/>
      <c r="AA323" s="499"/>
      <c r="AB323" s="499"/>
      <c r="AC323" s="499"/>
    </row>
    <row r="324" spans="1:29" ht="12" customHeight="1" x14ac:dyDescent="0.25">
      <c r="A324" s="499"/>
      <c r="B324" s="499"/>
      <c r="C324" s="499"/>
      <c r="D324" s="499"/>
      <c r="E324" s="499"/>
      <c r="F324" s="499"/>
      <c r="G324" s="499"/>
      <c r="H324" s="499"/>
      <c r="I324" s="499"/>
      <c r="J324" s="499"/>
      <c r="K324" s="499"/>
      <c r="L324" s="499"/>
      <c r="M324" s="499"/>
      <c r="N324" s="499"/>
      <c r="O324" s="499"/>
      <c r="P324" s="499"/>
      <c r="Q324" s="499"/>
      <c r="R324" s="499"/>
      <c r="S324" s="499"/>
      <c r="T324" s="499"/>
      <c r="U324" s="499"/>
      <c r="V324" s="499"/>
      <c r="W324" s="499"/>
      <c r="X324" s="499"/>
      <c r="Y324" s="499"/>
      <c r="Z324" s="499"/>
      <c r="AA324" s="499"/>
      <c r="AB324" s="499"/>
      <c r="AC324" s="499"/>
    </row>
    <row r="325" spans="1:29" ht="12" customHeight="1" x14ac:dyDescent="0.25">
      <c r="A325" s="499"/>
      <c r="B325" s="499"/>
      <c r="C325" s="499"/>
      <c r="D325" s="499"/>
      <c r="E325" s="499"/>
      <c r="F325" s="499"/>
      <c r="G325" s="499"/>
      <c r="H325" s="499"/>
      <c r="I325" s="499"/>
      <c r="J325" s="499"/>
      <c r="K325" s="499"/>
      <c r="L325" s="499"/>
      <c r="M325" s="499"/>
      <c r="N325" s="499"/>
      <c r="O325" s="499"/>
      <c r="P325" s="499"/>
      <c r="Q325" s="499"/>
      <c r="R325" s="499"/>
      <c r="S325" s="499"/>
      <c r="T325" s="499"/>
      <c r="U325" s="499"/>
      <c r="V325" s="499"/>
      <c r="W325" s="499"/>
      <c r="X325" s="499"/>
      <c r="Y325" s="499"/>
      <c r="Z325" s="499"/>
      <c r="AA325" s="499"/>
      <c r="AB325" s="499"/>
      <c r="AC325" s="499"/>
    </row>
    <row r="326" spans="1:29" ht="12" customHeight="1" x14ac:dyDescent="0.25">
      <c r="A326" s="499"/>
      <c r="B326" s="499"/>
      <c r="C326" s="499"/>
      <c r="D326" s="499"/>
      <c r="E326" s="499"/>
      <c r="F326" s="499"/>
      <c r="G326" s="499"/>
      <c r="H326" s="499"/>
      <c r="I326" s="499"/>
      <c r="J326" s="499"/>
      <c r="K326" s="499"/>
      <c r="L326" s="499"/>
      <c r="M326" s="499"/>
      <c r="N326" s="499"/>
      <c r="O326" s="499"/>
      <c r="P326" s="499"/>
      <c r="Q326" s="499"/>
      <c r="R326" s="499"/>
      <c r="S326" s="499"/>
      <c r="T326" s="499"/>
      <c r="U326" s="499"/>
      <c r="V326" s="499"/>
      <c r="W326" s="499"/>
      <c r="X326" s="499"/>
      <c r="Y326" s="499"/>
      <c r="Z326" s="499"/>
      <c r="AA326" s="499"/>
      <c r="AB326" s="499"/>
      <c r="AC326" s="499"/>
    </row>
    <row r="327" spans="1:29" ht="12" customHeight="1" x14ac:dyDescent="0.25">
      <c r="A327" s="499"/>
      <c r="B327" s="499"/>
      <c r="C327" s="499"/>
      <c r="D327" s="499"/>
      <c r="E327" s="499"/>
      <c r="F327" s="499"/>
      <c r="G327" s="499"/>
      <c r="H327" s="499"/>
      <c r="I327" s="499"/>
      <c r="J327" s="499"/>
      <c r="K327" s="499"/>
      <c r="L327" s="499"/>
      <c r="M327" s="499"/>
      <c r="N327" s="499"/>
      <c r="O327" s="499"/>
      <c r="P327" s="499"/>
      <c r="Q327" s="499"/>
      <c r="R327" s="499"/>
      <c r="S327" s="499"/>
      <c r="T327" s="499"/>
      <c r="U327" s="499"/>
      <c r="V327" s="499"/>
      <c r="W327" s="499"/>
      <c r="X327" s="499"/>
      <c r="Y327" s="499"/>
      <c r="Z327" s="499"/>
      <c r="AA327" s="499"/>
      <c r="AB327" s="499"/>
      <c r="AC327" s="499"/>
    </row>
    <row r="328" spans="1:29" ht="12" customHeight="1" x14ac:dyDescent="0.25">
      <c r="A328" s="499"/>
      <c r="B328" s="499"/>
      <c r="C328" s="499"/>
      <c r="D328" s="499"/>
      <c r="E328" s="499"/>
      <c r="F328" s="499"/>
      <c r="G328" s="499"/>
      <c r="H328" s="499"/>
      <c r="I328" s="499"/>
      <c r="J328" s="499"/>
      <c r="K328" s="499"/>
      <c r="L328" s="499"/>
      <c r="M328" s="499"/>
      <c r="N328" s="499"/>
      <c r="O328" s="499"/>
      <c r="P328" s="499"/>
      <c r="Q328" s="499"/>
      <c r="R328" s="499"/>
      <c r="S328" s="499"/>
      <c r="T328" s="499"/>
      <c r="U328" s="499"/>
      <c r="V328" s="499"/>
      <c r="W328" s="499"/>
      <c r="X328" s="499"/>
      <c r="Y328" s="499"/>
      <c r="Z328" s="499"/>
      <c r="AA328" s="499"/>
      <c r="AB328" s="499"/>
      <c r="AC328" s="499"/>
    </row>
    <row r="329" spans="1:29" ht="12" customHeight="1" x14ac:dyDescent="0.25">
      <c r="A329" s="499"/>
      <c r="B329" s="499"/>
      <c r="C329" s="499"/>
      <c r="D329" s="499"/>
      <c r="E329" s="499"/>
      <c r="F329" s="499"/>
      <c r="G329" s="499"/>
      <c r="H329" s="499"/>
      <c r="I329" s="499"/>
      <c r="J329" s="499"/>
      <c r="K329" s="499"/>
      <c r="L329" s="499"/>
      <c r="M329" s="499"/>
      <c r="N329" s="499"/>
      <c r="O329" s="499"/>
      <c r="P329" s="499"/>
      <c r="Q329" s="499"/>
      <c r="R329" s="499"/>
      <c r="S329" s="499"/>
      <c r="T329" s="499"/>
      <c r="U329" s="499"/>
      <c r="V329" s="499"/>
      <c r="W329" s="499"/>
      <c r="X329" s="499"/>
      <c r="Y329" s="499"/>
      <c r="Z329" s="499"/>
      <c r="AA329" s="499"/>
      <c r="AB329" s="499"/>
      <c r="AC329" s="499"/>
    </row>
    <row r="330" spans="1:29" ht="12" customHeight="1" x14ac:dyDescent="0.25">
      <c r="A330" s="499"/>
      <c r="B330" s="499"/>
      <c r="C330" s="499"/>
      <c r="D330" s="499"/>
      <c r="E330" s="499"/>
      <c r="F330" s="499"/>
      <c r="G330" s="499"/>
      <c r="H330" s="499"/>
      <c r="I330" s="499"/>
      <c r="J330" s="499"/>
      <c r="K330" s="499"/>
      <c r="L330" s="499"/>
      <c r="M330" s="499"/>
      <c r="N330" s="499"/>
      <c r="O330" s="499"/>
      <c r="P330" s="499"/>
      <c r="Q330" s="499"/>
      <c r="R330" s="499"/>
      <c r="S330" s="499"/>
      <c r="T330" s="499"/>
      <c r="U330" s="499"/>
      <c r="V330" s="499"/>
      <c r="W330" s="499"/>
      <c r="X330" s="499"/>
      <c r="Y330" s="499"/>
      <c r="Z330" s="499"/>
      <c r="AA330" s="499"/>
      <c r="AB330" s="499"/>
      <c r="AC330" s="499"/>
    </row>
    <row r="331" spans="1:29" ht="12" customHeight="1" x14ac:dyDescent="0.25">
      <c r="A331" s="499"/>
      <c r="B331" s="499"/>
      <c r="C331" s="499"/>
      <c r="D331" s="499"/>
      <c r="E331" s="499"/>
      <c r="F331" s="499"/>
      <c r="G331" s="499"/>
      <c r="H331" s="499"/>
      <c r="I331" s="499"/>
      <c r="J331" s="499"/>
      <c r="K331" s="499"/>
      <c r="L331" s="499"/>
      <c r="M331" s="499"/>
      <c r="N331" s="499"/>
      <c r="O331" s="499"/>
      <c r="P331" s="499"/>
      <c r="Q331" s="499"/>
      <c r="R331" s="499"/>
      <c r="S331" s="499"/>
      <c r="T331" s="499"/>
      <c r="U331" s="499"/>
      <c r="V331" s="499"/>
      <c r="W331" s="499"/>
      <c r="X331" s="499"/>
      <c r="Y331" s="499"/>
      <c r="Z331" s="499"/>
      <c r="AA331" s="499"/>
      <c r="AB331" s="499"/>
      <c r="AC331" s="499"/>
    </row>
    <row r="332" spans="1:29" ht="12" customHeight="1" x14ac:dyDescent="0.25">
      <c r="A332" s="499"/>
      <c r="B332" s="499"/>
      <c r="C332" s="499"/>
      <c r="D332" s="499"/>
      <c r="E332" s="499"/>
      <c r="F332" s="499"/>
      <c r="G332" s="499"/>
      <c r="H332" s="499"/>
      <c r="I332" s="499"/>
      <c r="J332" s="499"/>
      <c r="K332" s="499"/>
      <c r="L332" s="499"/>
      <c r="M332" s="499"/>
      <c r="N332" s="499"/>
      <c r="O332" s="499"/>
      <c r="P332" s="499"/>
      <c r="Q332" s="499"/>
      <c r="R332" s="499"/>
      <c r="S332" s="499"/>
      <c r="T332" s="499"/>
      <c r="U332" s="499"/>
      <c r="V332" s="499"/>
      <c r="W332" s="499"/>
      <c r="X332" s="499"/>
      <c r="Y332" s="499"/>
      <c r="Z332" s="499"/>
      <c r="AA332" s="499"/>
      <c r="AB332" s="499"/>
      <c r="AC332" s="499"/>
    </row>
    <row r="333" spans="1:29" ht="12" customHeight="1" x14ac:dyDescent="0.25">
      <c r="A333" s="499"/>
      <c r="B333" s="499"/>
      <c r="C333" s="499"/>
      <c r="D333" s="499"/>
      <c r="E333" s="499"/>
      <c r="F333" s="499"/>
      <c r="G333" s="499"/>
      <c r="H333" s="499"/>
      <c r="I333" s="499"/>
      <c r="J333" s="499"/>
      <c r="K333" s="499"/>
      <c r="L333" s="499"/>
      <c r="M333" s="499"/>
      <c r="N333" s="499"/>
      <c r="O333" s="499"/>
      <c r="P333" s="499"/>
      <c r="Q333" s="499"/>
      <c r="R333" s="499"/>
      <c r="S333" s="499"/>
      <c r="T333" s="499"/>
      <c r="U333" s="499"/>
      <c r="V333" s="499"/>
      <c r="W333" s="499"/>
      <c r="X333" s="499"/>
      <c r="Y333" s="499"/>
      <c r="Z333" s="499"/>
      <c r="AA333" s="499"/>
      <c r="AB333" s="499"/>
      <c r="AC333" s="499"/>
    </row>
    <row r="334" spans="1:29" ht="12" customHeight="1" x14ac:dyDescent="0.25">
      <c r="A334" s="499"/>
      <c r="B334" s="499"/>
      <c r="C334" s="499"/>
      <c r="D334" s="499"/>
      <c r="E334" s="499"/>
      <c r="F334" s="499"/>
      <c r="G334" s="499"/>
      <c r="H334" s="499"/>
      <c r="I334" s="499"/>
      <c r="J334" s="499"/>
      <c r="K334" s="499"/>
      <c r="L334" s="499"/>
      <c r="M334" s="499"/>
      <c r="N334" s="499"/>
      <c r="O334" s="499"/>
      <c r="P334" s="499"/>
      <c r="Q334" s="499"/>
      <c r="R334" s="499"/>
      <c r="S334" s="499"/>
      <c r="T334" s="499"/>
      <c r="U334" s="499"/>
      <c r="V334" s="499"/>
      <c r="W334" s="499"/>
      <c r="X334" s="499"/>
      <c r="Y334" s="499"/>
      <c r="Z334" s="499"/>
      <c r="AA334" s="499"/>
      <c r="AB334" s="499"/>
      <c r="AC334" s="499"/>
    </row>
    <row r="335" spans="1:29" ht="12" customHeight="1" x14ac:dyDescent="0.25">
      <c r="A335" s="499"/>
      <c r="B335" s="499"/>
      <c r="C335" s="499"/>
      <c r="D335" s="499"/>
      <c r="E335" s="499"/>
      <c r="F335" s="499"/>
      <c r="G335" s="499"/>
      <c r="H335" s="499"/>
      <c r="I335" s="499"/>
      <c r="J335" s="499"/>
      <c r="K335" s="499"/>
      <c r="L335" s="499"/>
      <c r="M335" s="499"/>
      <c r="N335" s="499"/>
      <c r="O335" s="499"/>
      <c r="P335" s="499"/>
      <c r="Q335" s="499"/>
      <c r="R335" s="499"/>
      <c r="S335" s="499"/>
      <c r="T335" s="499"/>
      <c r="U335" s="499"/>
      <c r="V335" s="499"/>
      <c r="W335" s="499"/>
      <c r="X335" s="499"/>
      <c r="Y335" s="499"/>
      <c r="Z335" s="499"/>
      <c r="AA335" s="499"/>
      <c r="AB335" s="499"/>
      <c r="AC335" s="499"/>
    </row>
    <row r="336" spans="1:29" ht="12" customHeight="1" x14ac:dyDescent="0.25">
      <c r="A336" s="499"/>
      <c r="B336" s="499"/>
      <c r="C336" s="499"/>
      <c r="D336" s="499"/>
      <c r="E336" s="499"/>
      <c r="F336" s="499"/>
      <c r="G336" s="499"/>
      <c r="H336" s="499"/>
      <c r="I336" s="499"/>
      <c r="J336" s="499"/>
      <c r="K336" s="499"/>
      <c r="L336" s="499"/>
      <c r="M336" s="499"/>
      <c r="N336" s="499"/>
      <c r="O336" s="499"/>
      <c r="P336" s="499"/>
      <c r="Q336" s="499"/>
      <c r="R336" s="499"/>
      <c r="S336" s="499"/>
      <c r="T336" s="499"/>
      <c r="U336" s="499"/>
      <c r="V336" s="499"/>
      <c r="W336" s="499"/>
      <c r="X336" s="499"/>
      <c r="Y336" s="499"/>
      <c r="Z336" s="499"/>
      <c r="AA336" s="499"/>
      <c r="AB336" s="499"/>
      <c r="AC336" s="499"/>
    </row>
    <row r="337" spans="1:29" ht="12" customHeight="1" x14ac:dyDescent="0.25">
      <c r="A337" s="499"/>
      <c r="B337" s="499"/>
      <c r="C337" s="499"/>
      <c r="D337" s="499"/>
      <c r="E337" s="499"/>
      <c r="F337" s="499"/>
      <c r="G337" s="499"/>
      <c r="H337" s="499"/>
      <c r="I337" s="499"/>
      <c r="J337" s="499"/>
      <c r="K337" s="499"/>
      <c r="L337" s="499"/>
      <c r="M337" s="499"/>
      <c r="N337" s="499"/>
      <c r="O337" s="499"/>
      <c r="P337" s="499"/>
      <c r="Q337" s="499"/>
      <c r="R337" s="499"/>
      <c r="S337" s="499"/>
      <c r="T337" s="499"/>
      <c r="U337" s="499"/>
      <c r="V337" s="499"/>
      <c r="W337" s="499"/>
      <c r="X337" s="499"/>
      <c r="Y337" s="499"/>
      <c r="Z337" s="499"/>
      <c r="AA337" s="499"/>
      <c r="AB337" s="499"/>
      <c r="AC337" s="499"/>
    </row>
    <row r="338" spans="1:29" ht="12" customHeight="1" x14ac:dyDescent="0.25">
      <c r="A338" s="499"/>
      <c r="B338" s="499"/>
      <c r="C338" s="499"/>
      <c r="D338" s="499"/>
      <c r="E338" s="499"/>
      <c r="F338" s="499"/>
      <c r="G338" s="499"/>
      <c r="H338" s="499"/>
      <c r="I338" s="499"/>
      <c r="J338" s="499"/>
      <c r="K338" s="499"/>
      <c r="L338" s="499"/>
      <c r="M338" s="499"/>
      <c r="N338" s="499"/>
      <c r="O338" s="499"/>
      <c r="P338" s="499"/>
      <c r="Q338" s="499"/>
      <c r="R338" s="499"/>
      <c r="S338" s="499"/>
      <c r="T338" s="499"/>
      <c r="U338" s="499"/>
      <c r="V338" s="499"/>
      <c r="W338" s="499"/>
      <c r="X338" s="499"/>
      <c r="Y338" s="499"/>
      <c r="Z338" s="499"/>
      <c r="AA338" s="499"/>
      <c r="AB338" s="499"/>
      <c r="AC338" s="499"/>
    </row>
    <row r="339" spans="1:29" ht="12" customHeight="1" x14ac:dyDescent="0.25">
      <c r="A339" s="499"/>
      <c r="B339" s="499"/>
      <c r="C339" s="499"/>
      <c r="D339" s="499"/>
      <c r="E339" s="499"/>
      <c r="F339" s="499"/>
      <c r="G339" s="499"/>
      <c r="H339" s="499"/>
      <c r="I339" s="499"/>
      <c r="J339" s="499"/>
      <c r="K339" s="499"/>
      <c r="L339" s="499"/>
      <c r="M339" s="499"/>
      <c r="N339" s="499"/>
      <c r="O339" s="499"/>
      <c r="P339" s="499"/>
      <c r="Q339" s="499"/>
      <c r="R339" s="499"/>
      <c r="S339" s="499"/>
      <c r="T339" s="499"/>
      <c r="U339" s="499"/>
      <c r="V339" s="499"/>
      <c r="W339" s="499"/>
      <c r="X339" s="499"/>
      <c r="Y339" s="499"/>
      <c r="Z339" s="499"/>
      <c r="AA339" s="499"/>
      <c r="AB339" s="499"/>
      <c r="AC339" s="499"/>
    </row>
    <row r="340" spans="1:29" ht="12" customHeight="1" x14ac:dyDescent="0.25">
      <c r="A340" s="499"/>
      <c r="B340" s="499"/>
      <c r="C340" s="499"/>
      <c r="D340" s="499"/>
      <c r="E340" s="499"/>
      <c r="F340" s="499"/>
      <c r="G340" s="499"/>
      <c r="H340" s="499"/>
      <c r="I340" s="499"/>
      <c r="J340" s="499"/>
      <c r="K340" s="499"/>
      <c r="L340" s="499"/>
      <c r="M340" s="499"/>
      <c r="N340" s="499"/>
      <c r="O340" s="499"/>
      <c r="P340" s="499"/>
      <c r="Q340" s="499"/>
      <c r="R340" s="499"/>
      <c r="S340" s="499"/>
      <c r="T340" s="499"/>
      <c r="U340" s="499"/>
      <c r="V340" s="499"/>
      <c r="W340" s="499"/>
      <c r="X340" s="499"/>
      <c r="Y340" s="499"/>
      <c r="Z340" s="499"/>
      <c r="AA340" s="499"/>
      <c r="AB340" s="499"/>
      <c r="AC340" s="499"/>
    </row>
    <row r="341" spans="1:29" ht="12" customHeight="1" x14ac:dyDescent="0.25">
      <c r="A341" s="499"/>
      <c r="B341" s="499"/>
      <c r="C341" s="499"/>
      <c r="D341" s="499"/>
      <c r="E341" s="499"/>
      <c r="F341" s="499"/>
      <c r="G341" s="499"/>
      <c r="H341" s="499"/>
      <c r="I341" s="499"/>
      <c r="J341" s="499"/>
      <c r="K341" s="499"/>
      <c r="L341" s="499"/>
      <c r="M341" s="499"/>
      <c r="N341" s="499"/>
      <c r="O341" s="499"/>
      <c r="P341" s="499"/>
      <c r="Q341" s="499"/>
      <c r="R341" s="499"/>
      <c r="S341" s="499"/>
      <c r="T341" s="499"/>
      <c r="U341" s="499"/>
      <c r="V341" s="499"/>
      <c r="W341" s="499"/>
      <c r="X341" s="499"/>
      <c r="Y341" s="499"/>
      <c r="Z341" s="499"/>
      <c r="AA341" s="499"/>
      <c r="AB341" s="499"/>
      <c r="AC341" s="499"/>
    </row>
    <row r="342" spans="1:29" ht="12" customHeight="1" x14ac:dyDescent="0.25">
      <c r="A342" s="499"/>
      <c r="B342" s="499"/>
      <c r="C342" s="499"/>
      <c r="D342" s="499"/>
      <c r="E342" s="499"/>
      <c r="F342" s="499"/>
      <c r="G342" s="499"/>
      <c r="H342" s="499"/>
      <c r="I342" s="499"/>
      <c r="J342" s="499"/>
      <c r="K342" s="499"/>
      <c r="L342" s="499"/>
      <c r="M342" s="499"/>
      <c r="N342" s="499"/>
      <c r="O342" s="499"/>
      <c r="P342" s="499"/>
      <c r="Q342" s="499"/>
      <c r="R342" s="499"/>
      <c r="S342" s="499"/>
      <c r="T342" s="499"/>
      <c r="U342" s="499"/>
      <c r="V342" s="499"/>
      <c r="W342" s="499"/>
      <c r="X342" s="499"/>
      <c r="Y342" s="499"/>
      <c r="Z342" s="499"/>
      <c r="AA342" s="499"/>
      <c r="AB342" s="499"/>
      <c r="AC342" s="499"/>
    </row>
    <row r="343" spans="1:29" ht="12" customHeight="1" x14ac:dyDescent="0.25">
      <c r="A343" s="499"/>
      <c r="B343" s="499"/>
      <c r="C343" s="499"/>
      <c r="D343" s="499"/>
      <c r="E343" s="499"/>
      <c r="F343" s="499"/>
      <c r="G343" s="499"/>
      <c r="H343" s="499"/>
      <c r="I343" s="499"/>
      <c r="J343" s="499"/>
      <c r="K343" s="499"/>
      <c r="L343" s="499"/>
      <c r="M343" s="499"/>
      <c r="N343" s="499"/>
      <c r="O343" s="499"/>
      <c r="P343" s="499"/>
      <c r="Q343" s="499"/>
      <c r="R343" s="499"/>
      <c r="S343" s="499"/>
      <c r="T343" s="499"/>
      <c r="U343" s="499"/>
      <c r="V343" s="499"/>
      <c r="W343" s="499"/>
      <c r="X343" s="499"/>
      <c r="Y343" s="499"/>
      <c r="Z343" s="499"/>
      <c r="AA343" s="499"/>
      <c r="AB343" s="499"/>
      <c r="AC343" s="499"/>
    </row>
    <row r="344" spans="1:29" ht="12" customHeight="1" x14ac:dyDescent="0.25">
      <c r="A344" s="499"/>
      <c r="B344" s="499"/>
      <c r="C344" s="499"/>
      <c r="D344" s="499"/>
      <c r="E344" s="499"/>
      <c r="F344" s="499"/>
      <c r="G344" s="499"/>
      <c r="H344" s="499"/>
      <c r="I344" s="499"/>
      <c r="J344" s="499"/>
      <c r="K344" s="499"/>
      <c r="L344" s="499"/>
      <c r="M344" s="499"/>
      <c r="N344" s="499"/>
      <c r="O344" s="499"/>
      <c r="P344" s="499"/>
      <c r="Q344" s="499"/>
      <c r="R344" s="499"/>
      <c r="S344" s="499"/>
      <c r="T344" s="499"/>
      <c r="U344" s="499"/>
      <c r="V344" s="499"/>
      <c r="W344" s="499"/>
      <c r="X344" s="499"/>
      <c r="Y344" s="499"/>
      <c r="Z344" s="499"/>
      <c r="AA344" s="499"/>
      <c r="AB344" s="499"/>
      <c r="AC344" s="499"/>
    </row>
    <row r="345" spans="1:29" ht="12" customHeight="1" x14ac:dyDescent="0.25">
      <c r="A345" s="499"/>
      <c r="B345" s="499"/>
      <c r="C345" s="499"/>
      <c r="D345" s="499"/>
      <c r="E345" s="499"/>
      <c r="F345" s="499"/>
      <c r="G345" s="499"/>
      <c r="H345" s="499"/>
      <c r="I345" s="499"/>
      <c r="J345" s="499"/>
      <c r="K345" s="499"/>
      <c r="L345" s="499"/>
      <c r="M345" s="499"/>
      <c r="N345" s="499"/>
      <c r="O345" s="499"/>
      <c r="P345" s="499"/>
      <c r="Q345" s="499"/>
      <c r="R345" s="499"/>
      <c r="S345" s="499"/>
      <c r="T345" s="499"/>
      <c r="U345" s="499"/>
      <c r="V345" s="499"/>
      <c r="W345" s="499"/>
      <c r="X345" s="499"/>
      <c r="Y345" s="499"/>
      <c r="Z345" s="499"/>
      <c r="AA345" s="499"/>
      <c r="AB345" s="499"/>
      <c r="AC345" s="499"/>
    </row>
    <row r="346" spans="1:29" ht="12" customHeight="1" x14ac:dyDescent="0.25">
      <c r="A346" s="499"/>
      <c r="B346" s="499"/>
      <c r="C346" s="499"/>
      <c r="D346" s="499"/>
      <c r="E346" s="499"/>
      <c r="F346" s="499"/>
      <c r="G346" s="499"/>
      <c r="H346" s="499"/>
      <c r="I346" s="499"/>
      <c r="J346" s="499"/>
      <c r="K346" s="499"/>
      <c r="L346" s="499"/>
      <c r="M346" s="499"/>
      <c r="N346" s="499"/>
      <c r="O346" s="499"/>
      <c r="P346" s="499"/>
      <c r="Q346" s="499"/>
      <c r="R346" s="499"/>
      <c r="S346" s="499"/>
      <c r="T346" s="499"/>
      <c r="U346" s="499"/>
      <c r="V346" s="499"/>
      <c r="W346" s="499"/>
      <c r="X346" s="499"/>
      <c r="Y346" s="499"/>
      <c r="Z346" s="499"/>
      <c r="AA346" s="499"/>
      <c r="AB346" s="499"/>
      <c r="AC346" s="499"/>
    </row>
    <row r="347" spans="1:29" ht="12" customHeight="1" x14ac:dyDescent="0.25">
      <c r="A347" s="499"/>
      <c r="B347" s="499"/>
      <c r="C347" s="499"/>
      <c r="D347" s="499"/>
      <c r="E347" s="499"/>
      <c r="F347" s="499"/>
      <c r="G347" s="499"/>
      <c r="H347" s="499"/>
      <c r="I347" s="499"/>
      <c r="J347" s="499"/>
      <c r="K347" s="499"/>
      <c r="L347" s="499"/>
      <c r="M347" s="499"/>
      <c r="N347" s="499"/>
      <c r="O347" s="499"/>
      <c r="P347" s="499"/>
      <c r="Q347" s="499"/>
      <c r="R347" s="499"/>
      <c r="S347" s="499"/>
      <c r="T347" s="499"/>
      <c r="U347" s="499"/>
      <c r="V347" s="499"/>
      <c r="W347" s="499"/>
      <c r="X347" s="499"/>
      <c r="Y347" s="499"/>
      <c r="Z347" s="499"/>
      <c r="AA347" s="499"/>
      <c r="AB347" s="499"/>
      <c r="AC347" s="499"/>
    </row>
    <row r="348" spans="1:29" ht="12" customHeight="1" x14ac:dyDescent="0.25">
      <c r="A348" s="499"/>
      <c r="B348" s="499"/>
      <c r="C348" s="499"/>
      <c r="D348" s="499"/>
      <c r="E348" s="499"/>
      <c r="F348" s="499"/>
      <c r="G348" s="499"/>
      <c r="H348" s="499"/>
      <c r="I348" s="499"/>
      <c r="J348" s="499"/>
      <c r="K348" s="499"/>
      <c r="L348" s="499"/>
      <c r="M348" s="499"/>
      <c r="N348" s="499"/>
      <c r="O348" s="499"/>
      <c r="P348" s="499"/>
      <c r="Q348" s="499"/>
      <c r="R348" s="499"/>
      <c r="S348" s="499"/>
      <c r="T348" s="499"/>
      <c r="U348" s="499"/>
      <c r="V348" s="499"/>
      <c r="W348" s="499"/>
      <c r="X348" s="499"/>
      <c r="Y348" s="499"/>
      <c r="Z348" s="499"/>
      <c r="AA348" s="499"/>
      <c r="AB348" s="499"/>
      <c r="AC348" s="499"/>
    </row>
    <row r="349" spans="1:29" ht="12" customHeight="1" x14ac:dyDescent="0.25">
      <c r="A349" s="499"/>
      <c r="B349" s="499"/>
      <c r="C349" s="499"/>
      <c r="D349" s="499"/>
      <c r="E349" s="499"/>
      <c r="F349" s="499"/>
      <c r="G349" s="499"/>
      <c r="H349" s="499"/>
      <c r="I349" s="499"/>
      <c r="J349" s="499"/>
      <c r="K349" s="499"/>
      <c r="L349" s="499"/>
      <c r="M349" s="499"/>
      <c r="N349" s="499"/>
      <c r="O349" s="499"/>
      <c r="P349" s="499"/>
      <c r="Q349" s="499"/>
      <c r="R349" s="499"/>
      <c r="S349" s="499"/>
      <c r="T349" s="499"/>
      <c r="U349" s="499"/>
      <c r="V349" s="499"/>
      <c r="W349" s="499"/>
      <c r="X349" s="499"/>
      <c r="Y349" s="499"/>
      <c r="Z349" s="499"/>
      <c r="AA349" s="499"/>
      <c r="AB349" s="499"/>
      <c r="AC349" s="499"/>
    </row>
    <row r="350" spans="1:29" ht="12" customHeight="1" x14ac:dyDescent="0.25">
      <c r="A350" s="499"/>
      <c r="B350" s="499"/>
      <c r="C350" s="499"/>
      <c r="D350" s="499"/>
      <c r="E350" s="499"/>
      <c r="F350" s="499"/>
      <c r="G350" s="499"/>
      <c r="H350" s="499"/>
      <c r="I350" s="499"/>
      <c r="J350" s="499"/>
      <c r="K350" s="499"/>
      <c r="L350" s="499"/>
      <c r="M350" s="499"/>
      <c r="N350" s="499"/>
      <c r="O350" s="499"/>
      <c r="P350" s="499"/>
      <c r="Q350" s="499"/>
      <c r="R350" s="499"/>
      <c r="S350" s="499"/>
      <c r="T350" s="499"/>
      <c r="U350" s="499"/>
      <c r="V350" s="499"/>
      <c r="W350" s="499"/>
      <c r="X350" s="499"/>
      <c r="Y350" s="499"/>
      <c r="Z350" s="499"/>
      <c r="AA350" s="499"/>
      <c r="AB350" s="499"/>
      <c r="AC350" s="499"/>
    </row>
    <row r="351" spans="1:29" ht="12" customHeight="1" x14ac:dyDescent="0.25">
      <c r="A351" s="499"/>
      <c r="B351" s="499"/>
      <c r="C351" s="499"/>
      <c r="D351" s="499"/>
      <c r="E351" s="499"/>
      <c r="F351" s="499"/>
      <c r="G351" s="499"/>
      <c r="H351" s="499"/>
      <c r="I351" s="499"/>
      <c r="J351" s="499"/>
      <c r="K351" s="499"/>
      <c r="L351" s="499"/>
      <c r="M351" s="499"/>
      <c r="N351" s="499"/>
      <c r="O351" s="499"/>
      <c r="P351" s="499"/>
      <c r="Q351" s="499"/>
      <c r="R351" s="499"/>
      <c r="S351" s="499"/>
      <c r="T351" s="499"/>
      <c r="U351" s="499"/>
      <c r="V351" s="499"/>
      <c r="W351" s="499"/>
      <c r="X351" s="499"/>
      <c r="Y351" s="499"/>
      <c r="Z351" s="499"/>
      <c r="AA351" s="499"/>
      <c r="AB351" s="499"/>
      <c r="AC351" s="499"/>
    </row>
    <row r="352" spans="1:29" ht="12" customHeight="1" x14ac:dyDescent="0.25">
      <c r="A352" s="499"/>
      <c r="B352" s="499"/>
      <c r="C352" s="499"/>
      <c r="D352" s="499"/>
      <c r="E352" s="499"/>
      <c r="F352" s="499"/>
      <c r="G352" s="499"/>
      <c r="H352" s="499"/>
      <c r="I352" s="499"/>
      <c r="J352" s="499"/>
      <c r="K352" s="499"/>
      <c r="L352" s="499"/>
      <c r="M352" s="499"/>
      <c r="N352" s="499"/>
      <c r="O352" s="499"/>
      <c r="P352" s="499"/>
      <c r="Q352" s="499"/>
      <c r="R352" s="499"/>
      <c r="S352" s="499"/>
      <c r="T352" s="499"/>
      <c r="U352" s="499"/>
      <c r="V352" s="499"/>
      <c r="W352" s="499"/>
      <c r="X352" s="499"/>
      <c r="Y352" s="499"/>
      <c r="Z352" s="499"/>
      <c r="AA352" s="499"/>
      <c r="AB352" s="499"/>
      <c r="AC352" s="499"/>
    </row>
    <row r="353" spans="1:29" ht="12" customHeight="1" x14ac:dyDescent="0.25">
      <c r="A353" s="499"/>
      <c r="B353" s="499"/>
      <c r="C353" s="499"/>
      <c r="D353" s="499"/>
      <c r="E353" s="499"/>
      <c r="F353" s="499"/>
      <c r="G353" s="499"/>
      <c r="H353" s="499"/>
      <c r="I353" s="499"/>
      <c r="J353" s="499"/>
      <c r="K353" s="499"/>
      <c r="L353" s="499"/>
      <c r="M353" s="499"/>
      <c r="N353" s="499"/>
      <c r="O353" s="499"/>
      <c r="P353" s="499"/>
      <c r="Q353" s="499"/>
      <c r="R353" s="499"/>
      <c r="S353" s="499"/>
      <c r="T353" s="499"/>
      <c r="U353" s="499"/>
      <c r="V353" s="499"/>
      <c r="W353" s="499"/>
      <c r="X353" s="499"/>
      <c r="Y353" s="499"/>
      <c r="Z353" s="499"/>
      <c r="AA353" s="499"/>
      <c r="AB353" s="499"/>
      <c r="AC353" s="499"/>
    </row>
    <row r="354" spans="1:29" ht="12" customHeight="1" x14ac:dyDescent="0.25">
      <c r="A354" s="499"/>
      <c r="B354" s="499"/>
      <c r="C354" s="499"/>
      <c r="D354" s="499"/>
      <c r="E354" s="499"/>
      <c r="F354" s="499"/>
      <c r="G354" s="499"/>
      <c r="H354" s="499"/>
      <c r="I354" s="499"/>
      <c r="J354" s="499"/>
      <c r="K354" s="499"/>
      <c r="L354" s="499"/>
      <c r="M354" s="499"/>
      <c r="N354" s="499"/>
      <c r="O354" s="499"/>
      <c r="P354" s="499"/>
      <c r="Q354" s="499"/>
      <c r="R354" s="499"/>
      <c r="S354" s="499"/>
      <c r="T354" s="499"/>
      <c r="U354" s="499"/>
      <c r="V354" s="499"/>
      <c r="W354" s="499"/>
      <c r="X354" s="499"/>
      <c r="Y354" s="499"/>
      <c r="Z354" s="499"/>
      <c r="AA354" s="499"/>
      <c r="AB354" s="499"/>
      <c r="AC354" s="499"/>
    </row>
    <row r="355" spans="1:29" ht="12" customHeight="1" x14ac:dyDescent="0.25">
      <c r="A355" s="499"/>
      <c r="B355" s="499"/>
      <c r="C355" s="499"/>
      <c r="D355" s="499"/>
      <c r="E355" s="499"/>
      <c r="F355" s="499"/>
      <c r="G355" s="499"/>
      <c r="H355" s="499"/>
      <c r="I355" s="499"/>
      <c r="J355" s="499"/>
      <c r="K355" s="499"/>
      <c r="L355" s="499"/>
      <c r="M355" s="499"/>
      <c r="N355" s="499"/>
      <c r="O355" s="499"/>
      <c r="P355" s="499"/>
      <c r="Q355" s="499"/>
      <c r="R355" s="499"/>
      <c r="S355" s="499"/>
      <c r="T355" s="499"/>
      <c r="U355" s="499"/>
      <c r="V355" s="499"/>
      <c r="W355" s="499"/>
      <c r="X355" s="499"/>
      <c r="Y355" s="499"/>
      <c r="Z355" s="499"/>
      <c r="AA355" s="499"/>
      <c r="AB355" s="499"/>
      <c r="AC355" s="499"/>
    </row>
    <row r="356" spans="1:29" ht="12" customHeight="1" x14ac:dyDescent="0.25">
      <c r="A356" s="499"/>
      <c r="B356" s="499"/>
      <c r="C356" s="499"/>
      <c r="D356" s="499"/>
      <c r="E356" s="499"/>
      <c r="F356" s="499"/>
      <c r="G356" s="499"/>
      <c r="H356" s="499"/>
      <c r="I356" s="499"/>
      <c r="J356" s="499"/>
      <c r="K356" s="499"/>
      <c r="L356" s="499"/>
      <c r="M356" s="499"/>
      <c r="N356" s="499"/>
      <c r="O356" s="499"/>
      <c r="P356" s="499"/>
      <c r="Q356" s="499"/>
      <c r="R356" s="499"/>
      <c r="S356" s="499"/>
      <c r="T356" s="499"/>
      <c r="U356" s="499"/>
      <c r="V356" s="499"/>
      <c r="W356" s="499"/>
      <c r="X356" s="499"/>
      <c r="Y356" s="499"/>
      <c r="Z356" s="499"/>
      <c r="AA356" s="499"/>
      <c r="AB356" s="499"/>
      <c r="AC356" s="499"/>
    </row>
    <row r="357" spans="1:29" ht="12" customHeight="1" x14ac:dyDescent="0.25">
      <c r="A357" s="499"/>
      <c r="B357" s="499"/>
      <c r="C357" s="499"/>
      <c r="D357" s="499"/>
      <c r="E357" s="499"/>
      <c r="F357" s="499"/>
      <c r="G357" s="499"/>
      <c r="H357" s="499"/>
      <c r="I357" s="499"/>
      <c r="J357" s="499"/>
      <c r="K357" s="499"/>
      <c r="L357" s="499"/>
      <c r="M357" s="499"/>
      <c r="N357" s="499"/>
      <c r="O357" s="499"/>
      <c r="P357" s="499"/>
      <c r="Q357" s="499"/>
      <c r="R357" s="499"/>
      <c r="S357" s="499"/>
      <c r="T357" s="499"/>
      <c r="U357" s="499"/>
      <c r="V357" s="499"/>
      <c r="W357" s="499"/>
      <c r="X357" s="499"/>
      <c r="Y357" s="499"/>
      <c r="Z357" s="499"/>
      <c r="AA357" s="499"/>
      <c r="AB357" s="499"/>
      <c r="AC357" s="499"/>
    </row>
    <row r="358" spans="1:29" ht="12" customHeight="1" x14ac:dyDescent="0.25">
      <c r="A358" s="499"/>
      <c r="B358" s="499"/>
      <c r="C358" s="499"/>
      <c r="D358" s="499"/>
      <c r="E358" s="499"/>
      <c r="F358" s="499"/>
      <c r="G358" s="499"/>
      <c r="H358" s="499"/>
      <c r="I358" s="499"/>
      <c r="J358" s="499"/>
      <c r="K358" s="499"/>
      <c r="L358" s="499"/>
      <c r="M358" s="499"/>
      <c r="N358" s="499"/>
      <c r="O358" s="499"/>
      <c r="P358" s="499"/>
      <c r="Q358" s="499"/>
      <c r="R358" s="499"/>
      <c r="S358" s="499"/>
      <c r="T358" s="499"/>
      <c r="U358" s="499"/>
      <c r="V358" s="499"/>
      <c r="W358" s="499"/>
      <c r="X358" s="499"/>
      <c r="Y358" s="499"/>
      <c r="Z358" s="499"/>
      <c r="AA358" s="499"/>
      <c r="AB358" s="499"/>
      <c r="AC358" s="499"/>
    </row>
    <row r="359" spans="1:29" ht="12" customHeight="1" x14ac:dyDescent="0.25">
      <c r="A359" s="499"/>
      <c r="B359" s="499"/>
      <c r="C359" s="499"/>
      <c r="D359" s="499"/>
      <c r="E359" s="499"/>
      <c r="F359" s="499"/>
      <c r="G359" s="499"/>
      <c r="H359" s="499"/>
      <c r="I359" s="499"/>
      <c r="J359" s="499"/>
      <c r="K359" s="499"/>
      <c r="L359" s="499"/>
      <c r="M359" s="499"/>
      <c r="N359" s="499"/>
      <c r="O359" s="499"/>
      <c r="P359" s="499"/>
      <c r="Q359" s="499"/>
      <c r="R359" s="499"/>
      <c r="S359" s="499"/>
      <c r="T359" s="499"/>
      <c r="U359" s="499"/>
      <c r="V359" s="499"/>
      <c r="W359" s="499"/>
      <c r="X359" s="499"/>
      <c r="Y359" s="499"/>
      <c r="Z359" s="499"/>
      <c r="AA359" s="499"/>
      <c r="AB359" s="499"/>
      <c r="AC359" s="499"/>
    </row>
    <row r="360" spans="1:29" ht="12" customHeight="1" x14ac:dyDescent="0.25">
      <c r="A360" s="499"/>
      <c r="B360" s="499"/>
      <c r="C360" s="499"/>
      <c r="D360" s="499"/>
      <c r="E360" s="499"/>
      <c r="F360" s="499"/>
      <c r="G360" s="499"/>
      <c r="H360" s="499"/>
      <c r="I360" s="499"/>
      <c r="J360" s="499"/>
      <c r="K360" s="499"/>
      <c r="L360" s="499"/>
      <c r="M360" s="499"/>
      <c r="N360" s="499"/>
      <c r="O360" s="499"/>
      <c r="P360" s="499"/>
      <c r="Q360" s="499"/>
      <c r="R360" s="499"/>
      <c r="S360" s="499"/>
      <c r="T360" s="499"/>
      <c r="U360" s="499"/>
      <c r="V360" s="499"/>
      <c r="W360" s="499"/>
      <c r="X360" s="499"/>
      <c r="Y360" s="499"/>
      <c r="Z360" s="499"/>
      <c r="AA360" s="499"/>
      <c r="AB360" s="499"/>
      <c r="AC360" s="499"/>
    </row>
    <row r="361" spans="1:29" ht="12" customHeight="1" x14ac:dyDescent="0.25">
      <c r="A361" s="499"/>
      <c r="B361" s="499"/>
      <c r="C361" s="499"/>
      <c r="D361" s="499"/>
      <c r="E361" s="499"/>
      <c r="F361" s="499"/>
      <c r="G361" s="499"/>
      <c r="H361" s="499"/>
      <c r="I361" s="499"/>
      <c r="J361" s="499"/>
      <c r="K361" s="499"/>
      <c r="L361" s="499"/>
      <c r="M361" s="499"/>
      <c r="N361" s="499"/>
      <c r="O361" s="499"/>
      <c r="P361" s="499"/>
      <c r="Q361" s="499"/>
      <c r="R361" s="499"/>
      <c r="S361" s="499"/>
      <c r="T361" s="499"/>
      <c r="U361" s="499"/>
      <c r="V361" s="499"/>
      <c r="W361" s="499"/>
      <c r="X361" s="499"/>
      <c r="Y361" s="499"/>
      <c r="Z361" s="499"/>
      <c r="AA361" s="499"/>
      <c r="AB361" s="499"/>
      <c r="AC361" s="499"/>
    </row>
    <row r="362" spans="1:29" ht="12" customHeight="1" x14ac:dyDescent="0.25">
      <c r="A362" s="499"/>
      <c r="B362" s="499"/>
      <c r="C362" s="499"/>
      <c r="D362" s="499"/>
      <c r="E362" s="499"/>
      <c r="F362" s="499"/>
      <c r="G362" s="499"/>
      <c r="H362" s="499"/>
      <c r="I362" s="499"/>
      <c r="J362" s="499"/>
      <c r="K362" s="499"/>
      <c r="L362" s="499"/>
      <c r="M362" s="499"/>
      <c r="N362" s="499"/>
      <c r="O362" s="499"/>
      <c r="P362" s="499"/>
      <c r="Q362" s="499"/>
      <c r="R362" s="499"/>
      <c r="S362" s="499"/>
      <c r="T362" s="499"/>
      <c r="U362" s="499"/>
      <c r="V362" s="499"/>
      <c r="W362" s="499"/>
      <c r="X362" s="499"/>
      <c r="Y362" s="499"/>
      <c r="Z362" s="499"/>
      <c r="AA362" s="499"/>
      <c r="AB362" s="499"/>
      <c r="AC362" s="499"/>
    </row>
    <row r="363" spans="1:29" ht="12" customHeight="1" x14ac:dyDescent="0.25">
      <c r="A363" s="499"/>
      <c r="B363" s="499"/>
      <c r="C363" s="499"/>
      <c r="D363" s="499"/>
      <c r="E363" s="499"/>
      <c r="F363" s="499"/>
      <c r="G363" s="499"/>
      <c r="H363" s="499"/>
      <c r="I363" s="499"/>
      <c r="J363" s="499"/>
      <c r="K363" s="499"/>
      <c r="L363" s="499"/>
      <c r="M363" s="499"/>
      <c r="N363" s="499"/>
      <c r="O363" s="499"/>
      <c r="P363" s="499"/>
      <c r="Q363" s="499"/>
      <c r="R363" s="499"/>
      <c r="S363" s="499"/>
      <c r="T363" s="499"/>
      <c r="U363" s="499"/>
      <c r="V363" s="499"/>
      <c r="W363" s="499"/>
      <c r="X363" s="499"/>
      <c r="Y363" s="499"/>
      <c r="Z363" s="499"/>
      <c r="AA363" s="499"/>
      <c r="AB363" s="499"/>
      <c r="AC363" s="499"/>
    </row>
    <row r="364" spans="1:29" ht="12" customHeight="1" x14ac:dyDescent="0.25">
      <c r="A364" s="499"/>
      <c r="B364" s="499"/>
      <c r="C364" s="499"/>
      <c r="D364" s="499"/>
      <c r="E364" s="499"/>
      <c r="F364" s="499"/>
      <c r="G364" s="499"/>
      <c r="H364" s="499"/>
      <c r="I364" s="499"/>
      <c r="J364" s="499"/>
      <c r="K364" s="499"/>
      <c r="L364" s="499"/>
      <c r="M364" s="499"/>
      <c r="N364" s="499"/>
      <c r="O364" s="499"/>
      <c r="P364" s="499"/>
      <c r="Q364" s="499"/>
      <c r="R364" s="499"/>
      <c r="S364" s="499"/>
      <c r="T364" s="499"/>
      <c r="U364" s="499"/>
      <c r="V364" s="499"/>
      <c r="W364" s="499"/>
      <c r="X364" s="499"/>
      <c r="Y364" s="499"/>
      <c r="Z364" s="499"/>
      <c r="AA364" s="499"/>
      <c r="AB364" s="499"/>
      <c r="AC364" s="499"/>
    </row>
    <row r="365" spans="1:29" ht="12" customHeight="1" x14ac:dyDescent="0.25">
      <c r="A365" s="499"/>
      <c r="B365" s="499"/>
      <c r="C365" s="499"/>
      <c r="D365" s="499"/>
      <c r="E365" s="499"/>
      <c r="F365" s="499"/>
      <c r="G365" s="499"/>
      <c r="H365" s="499"/>
      <c r="I365" s="499"/>
      <c r="J365" s="499"/>
      <c r="K365" s="499"/>
      <c r="L365" s="499"/>
      <c r="M365" s="499"/>
      <c r="N365" s="499"/>
      <c r="O365" s="499"/>
      <c r="P365" s="499"/>
      <c r="Q365" s="499"/>
      <c r="R365" s="499"/>
      <c r="S365" s="499"/>
      <c r="T365" s="499"/>
      <c r="U365" s="499"/>
      <c r="V365" s="499"/>
      <c r="W365" s="499"/>
      <c r="X365" s="499"/>
      <c r="Y365" s="499"/>
      <c r="Z365" s="499"/>
      <c r="AA365" s="499"/>
      <c r="AB365" s="499"/>
      <c r="AC365" s="499"/>
    </row>
    <row r="366" spans="1:29" ht="12" customHeight="1" x14ac:dyDescent="0.25">
      <c r="A366" s="499"/>
      <c r="B366" s="499"/>
      <c r="C366" s="499"/>
      <c r="D366" s="499"/>
      <c r="E366" s="499"/>
      <c r="F366" s="499"/>
      <c r="G366" s="499"/>
      <c r="H366" s="499"/>
      <c r="I366" s="499"/>
      <c r="J366" s="499"/>
      <c r="K366" s="499"/>
      <c r="L366" s="499"/>
      <c r="M366" s="499"/>
      <c r="N366" s="499"/>
      <c r="O366" s="499"/>
      <c r="P366" s="499"/>
      <c r="Q366" s="499"/>
      <c r="R366" s="499"/>
      <c r="S366" s="499"/>
      <c r="T366" s="499"/>
      <c r="U366" s="499"/>
      <c r="V366" s="499"/>
      <c r="W366" s="499"/>
      <c r="X366" s="499"/>
      <c r="Y366" s="499"/>
      <c r="Z366" s="499"/>
      <c r="AA366" s="499"/>
      <c r="AB366" s="499"/>
      <c r="AC366" s="499"/>
    </row>
    <row r="367" spans="1:29" ht="12" customHeight="1" x14ac:dyDescent="0.25">
      <c r="A367" s="499"/>
      <c r="B367" s="499"/>
      <c r="C367" s="499"/>
      <c r="D367" s="499"/>
      <c r="E367" s="499"/>
      <c r="F367" s="499"/>
      <c r="G367" s="499"/>
      <c r="H367" s="499"/>
      <c r="I367" s="499"/>
      <c r="J367" s="499"/>
      <c r="K367" s="499"/>
      <c r="L367" s="499"/>
      <c r="M367" s="499"/>
      <c r="N367" s="499"/>
      <c r="O367" s="499"/>
      <c r="P367" s="499"/>
      <c r="Q367" s="499"/>
      <c r="R367" s="499"/>
      <c r="S367" s="499"/>
      <c r="T367" s="499"/>
      <c r="U367" s="499"/>
      <c r="V367" s="499"/>
      <c r="W367" s="499"/>
      <c r="X367" s="499"/>
      <c r="Y367" s="499"/>
      <c r="Z367" s="499"/>
      <c r="AA367" s="499"/>
      <c r="AB367" s="499"/>
      <c r="AC367" s="499"/>
    </row>
    <row r="368" spans="1:29" ht="12" customHeight="1" x14ac:dyDescent="0.25">
      <c r="A368" s="499"/>
      <c r="B368" s="499"/>
      <c r="C368" s="499"/>
      <c r="D368" s="499"/>
      <c r="E368" s="499"/>
      <c r="F368" s="499"/>
      <c r="G368" s="499"/>
      <c r="H368" s="499"/>
      <c r="I368" s="499"/>
      <c r="J368" s="499"/>
      <c r="K368" s="499"/>
      <c r="L368" s="499"/>
      <c r="M368" s="499"/>
      <c r="N368" s="499"/>
      <c r="O368" s="499"/>
      <c r="P368" s="499"/>
      <c r="Q368" s="499"/>
      <c r="R368" s="499"/>
      <c r="S368" s="499"/>
      <c r="T368" s="499"/>
      <c r="U368" s="499"/>
      <c r="V368" s="499"/>
      <c r="W368" s="499"/>
      <c r="X368" s="499"/>
      <c r="Y368" s="499"/>
      <c r="Z368" s="499"/>
      <c r="AA368" s="499"/>
      <c r="AB368" s="499"/>
      <c r="AC368" s="499"/>
    </row>
    <row r="369" spans="1:29" ht="12" customHeight="1" x14ac:dyDescent="0.25">
      <c r="A369" s="499"/>
      <c r="B369" s="499"/>
      <c r="C369" s="499"/>
      <c r="D369" s="499"/>
      <c r="E369" s="499"/>
      <c r="F369" s="499"/>
      <c r="G369" s="499"/>
      <c r="H369" s="499"/>
      <c r="I369" s="499"/>
      <c r="J369" s="499"/>
      <c r="K369" s="499"/>
      <c r="L369" s="499"/>
      <c r="M369" s="499"/>
      <c r="N369" s="499"/>
      <c r="O369" s="499"/>
      <c r="P369" s="499"/>
      <c r="Q369" s="499"/>
      <c r="R369" s="499"/>
      <c r="S369" s="499"/>
      <c r="T369" s="499"/>
      <c r="U369" s="499"/>
      <c r="V369" s="499"/>
      <c r="W369" s="499"/>
      <c r="X369" s="499"/>
      <c r="Y369" s="499"/>
      <c r="Z369" s="499"/>
      <c r="AA369" s="499"/>
      <c r="AB369" s="499"/>
      <c r="AC369" s="499"/>
    </row>
    <row r="370" spans="1:29" ht="12" customHeight="1" x14ac:dyDescent="0.25">
      <c r="A370" s="499"/>
      <c r="B370" s="499"/>
      <c r="C370" s="499"/>
      <c r="D370" s="499"/>
      <c r="E370" s="499"/>
      <c r="F370" s="499"/>
      <c r="G370" s="499"/>
      <c r="H370" s="499"/>
      <c r="I370" s="499"/>
      <c r="J370" s="499"/>
      <c r="K370" s="499"/>
      <c r="L370" s="499"/>
      <c r="M370" s="499"/>
      <c r="N370" s="499"/>
      <c r="O370" s="499"/>
      <c r="P370" s="499"/>
      <c r="Q370" s="499"/>
      <c r="R370" s="499"/>
      <c r="S370" s="499"/>
      <c r="T370" s="499"/>
      <c r="U370" s="499"/>
      <c r="V370" s="499"/>
      <c r="W370" s="499"/>
      <c r="X370" s="499"/>
      <c r="Y370" s="499"/>
      <c r="Z370" s="499"/>
      <c r="AA370" s="499"/>
      <c r="AB370" s="499"/>
      <c r="AC370" s="499"/>
    </row>
    <row r="371" spans="1:29" ht="12" customHeight="1" x14ac:dyDescent="0.25">
      <c r="A371" s="499"/>
      <c r="B371" s="499"/>
      <c r="C371" s="499"/>
      <c r="D371" s="499"/>
      <c r="E371" s="499"/>
      <c r="F371" s="499"/>
      <c r="G371" s="499"/>
      <c r="H371" s="499"/>
      <c r="I371" s="499"/>
      <c r="J371" s="499"/>
      <c r="K371" s="499"/>
      <c r="L371" s="499"/>
      <c r="M371" s="499"/>
      <c r="N371" s="499"/>
      <c r="O371" s="499"/>
      <c r="P371" s="499"/>
      <c r="Q371" s="499"/>
      <c r="R371" s="499"/>
      <c r="S371" s="499"/>
      <c r="T371" s="499"/>
      <c r="U371" s="499"/>
      <c r="V371" s="499"/>
      <c r="W371" s="499"/>
      <c r="X371" s="499"/>
      <c r="Y371" s="499"/>
      <c r="Z371" s="499"/>
      <c r="AA371" s="499"/>
      <c r="AB371" s="499"/>
      <c r="AC371" s="499"/>
    </row>
    <row r="372" spans="1:29" ht="12" customHeight="1" x14ac:dyDescent="0.25">
      <c r="A372" s="499"/>
      <c r="B372" s="499"/>
      <c r="C372" s="499"/>
      <c r="D372" s="499"/>
      <c r="E372" s="499"/>
      <c r="F372" s="499"/>
      <c r="G372" s="499"/>
      <c r="H372" s="499"/>
      <c r="I372" s="499"/>
      <c r="J372" s="499"/>
      <c r="K372" s="499"/>
      <c r="L372" s="499"/>
      <c r="M372" s="499"/>
      <c r="N372" s="499"/>
      <c r="O372" s="499"/>
      <c r="P372" s="499"/>
      <c r="Q372" s="499"/>
      <c r="R372" s="499"/>
      <c r="S372" s="499"/>
      <c r="T372" s="499"/>
      <c r="U372" s="499"/>
      <c r="V372" s="499"/>
      <c r="W372" s="499"/>
      <c r="X372" s="499"/>
      <c r="Y372" s="499"/>
      <c r="Z372" s="499"/>
      <c r="AA372" s="499"/>
      <c r="AB372" s="499"/>
      <c r="AC372" s="499"/>
    </row>
    <row r="373" spans="1:29" ht="12" customHeight="1" x14ac:dyDescent="0.25">
      <c r="A373" s="499"/>
      <c r="B373" s="499"/>
      <c r="C373" s="499"/>
      <c r="D373" s="499"/>
      <c r="E373" s="499"/>
      <c r="F373" s="499"/>
      <c r="G373" s="499"/>
      <c r="H373" s="499"/>
      <c r="I373" s="499"/>
      <c r="J373" s="499"/>
      <c r="K373" s="499"/>
      <c r="L373" s="499"/>
      <c r="M373" s="499"/>
      <c r="N373" s="499"/>
      <c r="O373" s="499"/>
      <c r="P373" s="499"/>
      <c r="Q373" s="499"/>
      <c r="R373" s="499"/>
      <c r="S373" s="499"/>
      <c r="T373" s="499"/>
      <c r="U373" s="499"/>
      <c r="V373" s="499"/>
      <c r="W373" s="499"/>
      <c r="X373" s="499"/>
      <c r="Y373" s="499"/>
      <c r="Z373" s="499"/>
      <c r="AA373" s="499"/>
      <c r="AB373" s="499"/>
      <c r="AC373" s="499"/>
    </row>
    <row r="374" spans="1:29" ht="12" customHeight="1" x14ac:dyDescent="0.25">
      <c r="A374" s="499"/>
      <c r="B374" s="499"/>
      <c r="C374" s="499"/>
      <c r="D374" s="499"/>
      <c r="E374" s="499"/>
      <c r="F374" s="499"/>
      <c r="G374" s="499"/>
      <c r="H374" s="499"/>
      <c r="I374" s="499"/>
      <c r="J374" s="499"/>
      <c r="K374" s="499"/>
      <c r="L374" s="499"/>
      <c r="M374" s="499"/>
      <c r="N374" s="499"/>
      <c r="O374" s="499"/>
      <c r="P374" s="499"/>
      <c r="Q374" s="499"/>
      <c r="R374" s="499"/>
      <c r="S374" s="499"/>
      <c r="T374" s="499"/>
      <c r="U374" s="499"/>
      <c r="V374" s="499"/>
      <c r="W374" s="499"/>
      <c r="X374" s="499"/>
      <c r="Y374" s="499"/>
      <c r="Z374" s="499"/>
      <c r="AA374" s="499"/>
      <c r="AB374" s="499"/>
      <c r="AC374" s="499"/>
    </row>
    <row r="375" spans="1:29" ht="12" customHeight="1" x14ac:dyDescent="0.25">
      <c r="A375" s="499"/>
      <c r="B375" s="499"/>
      <c r="C375" s="499"/>
      <c r="D375" s="499"/>
      <c r="E375" s="499"/>
      <c r="F375" s="499"/>
      <c r="G375" s="499"/>
      <c r="H375" s="499"/>
      <c r="I375" s="499"/>
      <c r="J375" s="499"/>
      <c r="K375" s="499"/>
      <c r="L375" s="499"/>
      <c r="M375" s="499"/>
      <c r="N375" s="499"/>
      <c r="O375" s="499"/>
      <c r="P375" s="499"/>
      <c r="Q375" s="499"/>
      <c r="R375" s="499"/>
      <c r="S375" s="499"/>
      <c r="T375" s="499"/>
      <c r="U375" s="499"/>
      <c r="V375" s="499"/>
      <c r="W375" s="499"/>
      <c r="X375" s="499"/>
      <c r="Y375" s="499"/>
      <c r="Z375" s="499"/>
      <c r="AA375" s="499"/>
      <c r="AB375" s="499"/>
      <c r="AC375" s="499"/>
    </row>
    <row r="376" spans="1:29" ht="12" customHeight="1" x14ac:dyDescent="0.25">
      <c r="A376" s="499"/>
      <c r="B376" s="499"/>
      <c r="C376" s="499"/>
      <c r="D376" s="499"/>
      <c r="E376" s="499"/>
      <c r="F376" s="499"/>
      <c r="G376" s="499"/>
      <c r="H376" s="499"/>
      <c r="I376" s="499"/>
      <c r="J376" s="499"/>
      <c r="K376" s="499"/>
      <c r="L376" s="499"/>
      <c r="M376" s="499"/>
      <c r="N376" s="499"/>
      <c r="O376" s="499"/>
      <c r="P376" s="499"/>
      <c r="Q376" s="499"/>
      <c r="R376" s="499"/>
      <c r="S376" s="499"/>
      <c r="T376" s="499"/>
      <c r="U376" s="499"/>
      <c r="V376" s="499"/>
      <c r="W376" s="499"/>
      <c r="X376" s="499"/>
      <c r="Y376" s="499"/>
      <c r="Z376" s="499"/>
      <c r="AA376" s="499"/>
      <c r="AB376" s="499"/>
      <c r="AC376" s="499"/>
    </row>
    <row r="377" spans="1:29" ht="12" customHeight="1" x14ac:dyDescent="0.25">
      <c r="A377" s="499"/>
      <c r="B377" s="499"/>
      <c r="C377" s="499"/>
      <c r="D377" s="499"/>
      <c r="E377" s="499"/>
      <c r="F377" s="499"/>
      <c r="G377" s="499"/>
      <c r="H377" s="499"/>
      <c r="I377" s="499"/>
      <c r="J377" s="499"/>
      <c r="K377" s="499"/>
      <c r="L377" s="499"/>
      <c r="M377" s="499"/>
      <c r="N377" s="499"/>
      <c r="O377" s="499"/>
      <c r="P377" s="499"/>
      <c r="Q377" s="499"/>
      <c r="R377" s="499"/>
      <c r="S377" s="499"/>
      <c r="T377" s="499"/>
      <c r="U377" s="499"/>
      <c r="V377" s="499"/>
      <c r="W377" s="499"/>
      <c r="X377" s="499"/>
      <c r="Y377" s="499"/>
      <c r="Z377" s="499"/>
      <c r="AA377" s="499"/>
      <c r="AB377" s="499"/>
      <c r="AC377" s="499"/>
    </row>
    <row r="378" spans="1:29" ht="12" customHeight="1" x14ac:dyDescent="0.25">
      <c r="A378" s="499"/>
      <c r="B378" s="499"/>
      <c r="C378" s="499"/>
      <c r="D378" s="499"/>
      <c r="E378" s="499"/>
      <c r="F378" s="499"/>
      <c r="G378" s="499"/>
      <c r="H378" s="499"/>
      <c r="I378" s="499"/>
      <c r="J378" s="499"/>
      <c r="K378" s="499"/>
      <c r="L378" s="499"/>
      <c r="M378" s="499"/>
      <c r="N378" s="499"/>
      <c r="O378" s="499"/>
      <c r="P378" s="499"/>
      <c r="Q378" s="499"/>
      <c r="R378" s="499"/>
      <c r="S378" s="499"/>
      <c r="T378" s="499"/>
      <c r="U378" s="499"/>
      <c r="V378" s="499"/>
      <c r="W378" s="499"/>
      <c r="X378" s="499"/>
      <c r="Y378" s="499"/>
      <c r="Z378" s="499"/>
      <c r="AA378" s="499"/>
      <c r="AB378" s="499"/>
      <c r="AC378" s="499"/>
    </row>
    <row r="379" spans="1:29" ht="12" customHeight="1" x14ac:dyDescent="0.25">
      <c r="A379" s="499"/>
      <c r="B379" s="499"/>
      <c r="C379" s="499"/>
      <c r="D379" s="499"/>
      <c r="E379" s="499"/>
      <c r="F379" s="499"/>
      <c r="G379" s="499"/>
      <c r="H379" s="499"/>
      <c r="I379" s="499"/>
      <c r="J379" s="499"/>
      <c r="K379" s="499"/>
      <c r="L379" s="499"/>
      <c r="M379" s="499"/>
      <c r="N379" s="499"/>
      <c r="O379" s="499"/>
      <c r="P379" s="499"/>
      <c r="Q379" s="499"/>
      <c r="R379" s="499"/>
      <c r="S379" s="499"/>
      <c r="T379" s="499"/>
      <c r="U379" s="499"/>
      <c r="V379" s="499"/>
      <c r="W379" s="499"/>
      <c r="X379" s="499"/>
      <c r="Y379" s="499"/>
      <c r="Z379" s="499"/>
      <c r="AA379" s="499"/>
      <c r="AB379" s="499"/>
      <c r="AC379" s="499"/>
    </row>
    <row r="380" spans="1:29" ht="12" customHeight="1" x14ac:dyDescent="0.25">
      <c r="A380" s="499"/>
      <c r="B380" s="499"/>
      <c r="C380" s="499"/>
      <c r="D380" s="499"/>
      <c r="E380" s="499"/>
      <c r="F380" s="499"/>
      <c r="G380" s="499"/>
      <c r="H380" s="499"/>
      <c r="I380" s="499"/>
      <c r="J380" s="499"/>
      <c r="K380" s="499"/>
      <c r="L380" s="499"/>
      <c r="M380" s="499"/>
      <c r="N380" s="499"/>
      <c r="O380" s="499"/>
      <c r="P380" s="499"/>
      <c r="Q380" s="499"/>
      <c r="R380" s="499"/>
      <c r="S380" s="499"/>
      <c r="T380" s="499"/>
      <c r="U380" s="499"/>
      <c r="V380" s="499"/>
      <c r="W380" s="499"/>
      <c r="X380" s="499"/>
      <c r="Y380" s="499"/>
      <c r="Z380" s="499"/>
      <c r="AA380" s="499"/>
      <c r="AB380" s="499"/>
      <c r="AC380" s="499"/>
    </row>
    <row r="381" spans="1:29" ht="12" customHeight="1" x14ac:dyDescent="0.25">
      <c r="A381" s="499"/>
      <c r="B381" s="499"/>
      <c r="C381" s="499"/>
      <c r="D381" s="499"/>
      <c r="E381" s="499"/>
      <c r="F381" s="499"/>
      <c r="G381" s="499"/>
      <c r="H381" s="499"/>
      <c r="I381" s="499"/>
      <c r="J381" s="499"/>
      <c r="K381" s="499"/>
      <c r="L381" s="499"/>
      <c r="M381" s="499"/>
      <c r="N381" s="499"/>
      <c r="O381" s="499"/>
      <c r="P381" s="499"/>
      <c r="Q381" s="499"/>
      <c r="R381" s="499"/>
      <c r="S381" s="499"/>
      <c r="T381" s="499"/>
      <c r="U381" s="499"/>
      <c r="V381" s="499"/>
      <c r="W381" s="499"/>
      <c r="X381" s="499"/>
      <c r="Y381" s="499"/>
      <c r="Z381" s="499"/>
      <c r="AA381" s="499"/>
      <c r="AB381" s="499"/>
      <c r="AC381" s="499"/>
    </row>
    <row r="382" spans="1:29" ht="12" customHeight="1" x14ac:dyDescent="0.25">
      <c r="A382" s="499"/>
      <c r="B382" s="499"/>
      <c r="C382" s="499"/>
      <c r="D382" s="499"/>
      <c r="E382" s="499"/>
      <c r="F382" s="499"/>
      <c r="G382" s="499"/>
      <c r="H382" s="499"/>
      <c r="I382" s="499"/>
      <c r="J382" s="499"/>
      <c r="K382" s="499"/>
      <c r="L382" s="499"/>
      <c r="M382" s="499"/>
      <c r="N382" s="499"/>
      <c r="O382" s="499"/>
      <c r="P382" s="499"/>
      <c r="Q382" s="499"/>
      <c r="R382" s="499"/>
      <c r="S382" s="499"/>
      <c r="T382" s="499"/>
      <c r="U382" s="499"/>
      <c r="V382" s="499"/>
      <c r="W382" s="499"/>
      <c r="X382" s="499"/>
      <c r="Y382" s="499"/>
      <c r="Z382" s="499"/>
      <c r="AA382" s="499"/>
      <c r="AB382" s="499"/>
      <c r="AC382" s="499"/>
    </row>
    <row r="383" spans="1:29" ht="12" customHeight="1" x14ac:dyDescent="0.25">
      <c r="A383" s="499"/>
      <c r="B383" s="499"/>
      <c r="C383" s="499"/>
      <c r="D383" s="499"/>
      <c r="E383" s="499"/>
      <c r="F383" s="499"/>
      <c r="G383" s="499"/>
      <c r="H383" s="499"/>
      <c r="I383" s="499"/>
      <c r="J383" s="499"/>
      <c r="K383" s="499"/>
      <c r="L383" s="499"/>
      <c r="M383" s="499"/>
      <c r="N383" s="499"/>
      <c r="O383" s="499"/>
      <c r="P383" s="499"/>
      <c r="Q383" s="499"/>
      <c r="R383" s="499"/>
      <c r="S383" s="499"/>
      <c r="T383" s="499"/>
      <c r="U383" s="499"/>
      <c r="V383" s="499"/>
      <c r="W383" s="499"/>
      <c r="X383" s="499"/>
      <c r="Y383" s="499"/>
      <c r="Z383" s="499"/>
      <c r="AA383" s="499"/>
      <c r="AB383" s="499"/>
      <c r="AC383" s="499"/>
    </row>
    <row r="384" spans="1:29" ht="12" customHeight="1" x14ac:dyDescent="0.25">
      <c r="A384" s="499"/>
      <c r="B384" s="499"/>
      <c r="C384" s="499"/>
      <c r="D384" s="499"/>
      <c r="E384" s="499"/>
      <c r="F384" s="499"/>
      <c r="G384" s="499"/>
      <c r="H384" s="499"/>
      <c r="I384" s="499"/>
      <c r="J384" s="499"/>
      <c r="K384" s="499"/>
      <c r="L384" s="499"/>
      <c r="M384" s="499"/>
      <c r="N384" s="499"/>
      <c r="O384" s="499"/>
      <c r="P384" s="499"/>
      <c r="Q384" s="499"/>
      <c r="R384" s="499"/>
      <c r="S384" s="499"/>
      <c r="T384" s="499"/>
      <c r="U384" s="499"/>
      <c r="V384" s="499"/>
      <c r="W384" s="499"/>
      <c r="X384" s="499"/>
      <c r="Y384" s="499"/>
      <c r="Z384" s="499"/>
      <c r="AA384" s="499"/>
      <c r="AB384" s="499"/>
      <c r="AC384" s="499"/>
    </row>
    <row r="385" spans="1:29" ht="12" customHeight="1" x14ac:dyDescent="0.25">
      <c r="A385" s="499"/>
      <c r="B385" s="499"/>
      <c r="C385" s="499"/>
      <c r="D385" s="499"/>
      <c r="E385" s="499"/>
      <c r="F385" s="499"/>
      <c r="G385" s="499"/>
      <c r="H385" s="499"/>
      <c r="I385" s="499"/>
      <c r="J385" s="499"/>
      <c r="K385" s="499"/>
      <c r="L385" s="499"/>
      <c r="M385" s="499"/>
      <c r="N385" s="499"/>
      <c r="O385" s="499"/>
      <c r="P385" s="499"/>
      <c r="Q385" s="499"/>
      <c r="R385" s="499"/>
      <c r="S385" s="499"/>
      <c r="T385" s="499"/>
      <c r="U385" s="499"/>
      <c r="V385" s="499"/>
      <c r="W385" s="499"/>
      <c r="X385" s="499"/>
      <c r="Y385" s="499"/>
      <c r="Z385" s="499"/>
      <c r="AA385" s="499"/>
      <c r="AB385" s="499"/>
      <c r="AC385" s="499"/>
    </row>
    <row r="386" spans="1:29" ht="12" customHeight="1" x14ac:dyDescent="0.25">
      <c r="A386" s="499"/>
      <c r="B386" s="499"/>
      <c r="C386" s="499"/>
      <c r="D386" s="499"/>
      <c r="E386" s="499"/>
      <c r="F386" s="499"/>
      <c r="G386" s="499"/>
      <c r="H386" s="499"/>
      <c r="I386" s="499"/>
      <c r="J386" s="499"/>
      <c r="K386" s="499"/>
      <c r="L386" s="499"/>
      <c r="M386" s="499"/>
      <c r="N386" s="499"/>
      <c r="O386" s="499"/>
      <c r="P386" s="499"/>
      <c r="Q386" s="499"/>
      <c r="R386" s="499"/>
      <c r="S386" s="499"/>
      <c r="T386" s="499"/>
      <c r="U386" s="499"/>
      <c r="V386" s="499"/>
      <c r="W386" s="499"/>
      <c r="X386" s="499"/>
      <c r="Y386" s="499"/>
      <c r="Z386" s="499"/>
      <c r="AA386" s="499"/>
      <c r="AB386" s="499"/>
      <c r="AC386" s="499"/>
    </row>
    <row r="387" spans="1:29" ht="12" customHeight="1" x14ac:dyDescent="0.25">
      <c r="A387" s="499"/>
      <c r="B387" s="499"/>
      <c r="C387" s="499"/>
      <c r="D387" s="499"/>
      <c r="E387" s="499"/>
      <c r="F387" s="499"/>
      <c r="G387" s="499"/>
      <c r="H387" s="499"/>
      <c r="I387" s="499"/>
      <c r="J387" s="499"/>
      <c r="K387" s="499"/>
      <c r="L387" s="499"/>
      <c r="M387" s="499"/>
      <c r="N387" s="499"/>
      <c r="O387" s="499"/>
      <c r="P387" s="499"/>
      <c r="Q387" s="499"/>
      <c r="R387" s="499"/>
      <c r="S387" s="499"/>
      <c r="T387" s="499"/>
      <c r="U387" s="499"/>
      <c r="V387" s="499"/>
      <c r="W387" s="499"/>
      <c r="X387" s="499"/>
      <c r="Y387" s="499"/>
      <c r="Z387" s="499"/>
      <c r="AA387" s="499"/>
      <c r="AB387" s="499"/>
      <c r="AC387" s="499"/>
    </row>
    <row r="388" spans="1:29" ht="12" customHeight="1" x14ac:dyDescent="0.25">
      <c r="A388" s="499"/>
      <c r="B388" s="499"/>
      <c r="C388" s="499"/>
      <c r="D388" s="499"/>
      <c r="E388" s="499"/>
      <c r="F388" s="499"/>
      <c r="G388" s="499"/>
      <c r="H388" s="499"/>
      <c r="I388" s="499"/>
      <c r="J388" s="499"/>
      <c r="K388" s="499"/>
      <c r="L388" s="499"/>
      <c r="M388" s="499"/>
      <c r="N388" s="499"/>
      <c r="O388" s="499"/>
      <c r="P388" s="499"/>
      <c r="Q388" s="499"/>
      <c r="R388" s="499"/>
      <c r="S388" s="499"/>
      <c r="T388" s="499"/>
      <c r="U388" s="499"/>
      <c r="V388" s="499"/>
      <c r="W388" s="499"/>
      <c r="X388" s="499"/>
      <c r="Y388" s="499"/>
      <c r="Z388" s="499"/>
      <c r="AA388" s="499"/>
      <c r="AB388" s="499"/>
      <c r="AC388" s="499"/>
    </row>
    <row r="389" spans="1:29" ht="12" customHeight="1" x14ac:dyDescent="0.25">
      <c r="A389" s="499"/>
      <c r="B389" s="499"/>
      <c r="C389" s="499"/>
      <c r="D389" s="499"/>
      <c r="E389" s="499"/>
      <c r="F389" s="499"/>
      <c r="G389" s="499"/>
      <c r="H389" s="499"/>
      <c r="I389" s="499"/>
      <c r="J389" s="499"/>
      <c r="K389" s="499"/>
      <c r="L389" s="499"/>
      <c r="M389" s="499"/>
      <c r="N389" s="499"/>
      <c r="O389" s="499"/>
      <c r="P389" s="499"/>
      <c r="Q389" s="499"/>
      <c r="R389" s="499"/>
      <c r="S389" s="499"/>
      <c r="T389" s="499"/>
      <c r="U389" s="499"/>
      <c r="V389" s="499"/>
      <c r="W389" s="499"/>
      <c r="X389" s="499"/>
      <c r="Y389" s="499"/>
      <c r="Z389" s="499"/>
      <c r="AA389" s="499"/>
      <c r="AB389" s="499"/>
      <c r="AC389" s="499"/>
    </row>
    <row r="390" spans="1:29" ht="12" customHeight="1" x14ac:dyDescent="0.25">
      <c r="A390" s="499"/>
      <c r="B390" s="499"/>
      <c r="C390" s="499"/>
      <c r="D390" s="499"/>
      <c r="E390" s="499"/>
      <c r="F390" s="499"/>
      <c r="G390" s="499"/>
      <c r="H390" s="499"/>
      <c r="I390" s="499"/>
      <c r="J390" s="499"/>
      <c r="K390" s="499"/>
      <c r="L390" s="499"/>
      <c r="M390" s="499"/>
      <c r="N390" s="499"/>
      <c r="O390" s="499"/>
      <c r="P390" s="499"/>
      <c r="Q390" s="499"/>
      <c r="R390" s="499"/>
      <c r="S390" s="499"/>
      <c r="T390" s="499"/>
      <c r="U390" s="499"/>
      <c r="V390" s="499"/>
      <c r="W390" s="499"/>
      <c r="X390" s="499"/>
      <c r="Y390" s="499"/>
      <c r="Z390" s="499"/>
      <c r="AA390" s="499"/>
      <c r="AB390" s="499"/>
      <c r="AC390" s="499"/>
    </row>
    <row r="391" spans="1:29" ht="12" customHeight="1" x14ac:dyDescent="0.25">
      <c r="A391" s="499"/>
      <c r="B391" s="499"/>
      <c r="C391" s="499"/>
      <c r="D391" s="499"/>
      <c r="E391" s="499"/>
      <c r="F391" s="499"/>
      <c r="G391" s="499"/>
      <c r="H391" s="499"/>
      <c r="I391" s="499"/>
      <c r="J391" s="499"/>
      <c r="K391" s="499"/>
      <c r="L391" s="499"/>
      <c r="M391" s="499"/>
      <c r="N391" s="499"/>
      <c r="O391" s="499"/>
      <c r="P391" s="499"/>
      <c r="Q391" s="499"/>
      <c r="R391" s="499"/>
      <c r="S391" s="499"/>
      <c r="T391" s="499"/>
      <c r="U391" s="499"/>
      <c r="V391" s="499"/>
      <c r="W391" s="499"/>
      <c r="X391" s="499"/>
      <c r="Y391" s="499"/>
      <c r="Z391" s="499"/>
      <c r="AA391" s="499"/>
      <c r="AB391" s="499"/>
      <c r="AC391" s="499"/>
    </row>
    <row r="392" spans="1:29" ht="12" customHeight="1" x14ac:dyDescent="0.25">
      <c r="A392" s="499"/>
      <c r="B392" s="499"/>
      <c r="C392" s="499"/>
      <c r="D392" s="499"/>
      <c r="E392" s="499"/>
      <c r="F392" s="499"/>
      <c r="G392" s="499"/>
      <c r="H392" s="499"/>
      <c r="I392" s="499"/>
      <c r="J392" s="499"/>
      <c r="K392" s="499"/>
      <c r="L392" s="499"/>
      <c r="M392" s="499"/>
      <c r="N392" s="499"/>
      <c r="O392" s="499"/>
      <c r="P392" s="499"/>
      <c r="Q392" s="499"/>
      <c r="R392" s="499"/>
      <c r="S392" s="499"/>
      <c r="T392" s="499"/>
      <c r="U392" s="499"/>
      <c r="V392" s="499"/>
      <c r="W392" s="499"/>
      <c r="X392" s="499"/>
      <c r="Y392" s="499"/>
      <c r="Z392" s="499"/>
      <c r="AA392" s="499"/>
      <c r="AB392" s="499"/>
      <c r="AC392" s="499"/>
    </row>
    <row r="393" spans="1:29" ht="12" customHeight="1" x14ac:dyDescent="0.25">
      <c r="A393" s="499"/>
      <c r="B393" s="499"/>
      <c r="C393" s="499"/>
      <c r="D393" s="499"/>
      <c r="E393" s="499"/>
      <c r="F393" s="499"/>
      <c r="G393" s="499"/>
      <c r="H393" s="499"/>
      <c r="I393" s="499"/>
      <c r="J393" s="499"/>
      <c r="K393" s="499"/>
      <c r="L393" s="499"/>
      <c r="M393" s="499"/>
      <c r="N393" s="499"/>
      <c r="O393" s="499"/>
      <c r="P393" s="499"/>
      <c r="Q393" s="499"/>
      <c r="R393" s="499"/>
      <c r="S393" s="499"/>
      <c r="T393" s="499"/>
      <c r="U393" s="499"/>
      <c r="V393" s="499"/>
      <c r="W393" s="499"/>
      <c r="X393" s="499"/>
      <c r="Y393" s="499"/>
      <c r="Z393" s="499"/>
      <c r="AA393" s="499"/>
      <c r="AB393" s="499"/>
      <c r="AC393" s="499"/>
    </row>
    <row r="394" spans="1:29" ht="12" customHeight="1" x14ac:dyDescent="0.25">
      <c r="A394" s="499"/>
      <c r="B394" s="499"/>
      <c r="C394" s="499"/>
      <c r="D394" s="499"/>
      <c r="E394" s="499"/>
      <c r="F394" s="499"/>
      <c r="G394" s="499"/>
      <c r="H394" s="499"/>
      <c r="I394" s="499"/>
      <c r="J394" s="499"/>
      <c r="K394" s="499"/>
      <c r="L394" s="499"/>
      <c r="M394" s="499"/>
      <c r="N394" s="499"/>
      <c r="O394" s="499"/>
      <c r="P394" s="499"/>
      <c r="Q394" s="499"/>
      <c r="R394" s="499"/>
      <c r="S394" s="499"/>
      <c r="T394" s="499"/>
      <c r="U394" s="499"/>
      <c r="V394" s="499"/>
      <c r="W394" s="499"/>
      <c r="X394" s="499"/>
      <c r="Y394" s="499"/>
      <c r="Z394" s="499"/>
      <c r="AA394" s="499"/>
      <c r="AB394" s="499"/>
      <c r="AC394" s="499"/>
    </row>
    <row r="395" spans="1:29" ht="12" customHeight="1" x14ac:dyDescent="0.25">
      <c r="A395" s="499"/>
      <c r="B395" s="499"/>
      <c r="C395" s="499"/>
      <c r="D395" s="499"/>
      <c r="E395" s="499"/>
      <c r="F395" s="499"/>
      <c r="G395" s="499"/>
      <c r="H395" s="499"/>
      <c r="I395" s="499"/>
      <c r="J395" s="499"/>
      <c r="K395" s="499"/>
      <c r="L395" s="499"/>
      <c r="M395" s="499"/>
      <c r="N395" s="499"/>
      <c r="O395" s="499"/>
      <c r="P395" s="499"/>
      <c r="Q395" s="499"/>
      <c r="R395" s="499"/>
      <c r="S395" s="499"/>
      <c r="T395" s="499"/>
      <c r="U395" s="499"/>
      <c r="V395" s="499"/>
      <c r="W395" s="499"/>
      <c r="X395" s="499"/>
      <c r="Y395" s="499"/>
      <c r="Z395" s="499"/>
      <c r="AA395" s="499"/>
      <c r="AB395" s="499"/>
      <c r="AC395" s="499"/>
    </row>
    <row r="396" spans="1:29" ht="12" customHeight="1" x14ac:dyDescent="0.25">
      <c r="A396" s="499"/>
      <c r="B396" s="499"/>
      <c r="C396" s="499"/>
      <c r="D396" s="499"/>
      <c r="E396" s="499"/>
      <c r="F396" s="499"/>
      <c r="G396" s="499"/>
      <c r="H396" s="499"/>
      <c r="I396" s="499"/>
      <c r="J396" s="499"/>
      <c r="K396" s="499"/>
      <c r="L396" s="499"/>
      <c r="M396" s="499"/>
      <c r="N396" s="499"/>
      <c r="O396" s="499"/>
      <c r="P396" s="499"/>
      <c r="Q396" s="499"/>
      <c r="R396" s="499"/>
      <c r="S396" s="499"/>
      <c r="T396" s="499"/>
      <c r="U396" s="499"/>
      <c r="V396" s="499"/>
      <c r="W396" s="499"/>
      <c r="X396" s="499"/>
      <c r="Y396" s="499"/>
      <c r="Z396" s="499"/>
      <c r="AA396" s="499"/>
      <c r="AB396" s="499"/>
      <c r="AC396" s="499"/>
    </row>
    <row r="397" spans="1:29" ht="12" customHeight="1" x14ac:dyDescent="0.25">
      <c r="A397" s="499"/>
      <c r="B397" s="499"/>
      <c r="C397" s="499"/>
      <c r="D397" s="499"/>
      <c r="E397" s="499"/>
      <c r="F397" s="499"/>
      <c r="G397" s="499"/>
      <c r="H397" s="499"/>
      <c r="I397" s="499"/>
      <c r="J397" s="499"/>
      <c r="K397" s="499"/>
      <c r="L397" s="499"/>
      <c r="M397" s="499"/>
      <c r="N397" s="499"/>
      <c r="O397" s="499"/>
      <c r="P397" s="499"/>
      <c r="Q397" s="499"/>
      <c r="R397" s="499"/>
      <c r="S397" s="499"/>
      <c r="T397" s="499"/>
      <c r="U397" s="499"/>
      <c r="V397" s="499"/>
      <c r="W397" s="499"/>
      <c r="X397" s="499"/>
      <c r="Y397" s="499"/>
      <c r="Z397" s="499"/>
      <c r="AA397" s="499"/>
      <c r="AB397" s="499"/>
      <c r="AC397" s="499"/>
    </row>
    <row r="398" spans="1:29" ht="12" customHeight="1" x14ac:dyDescent="0.25">
      <c r="A398" s="499"/>
      <c r="B398" s="499"/>
      <c r="C398" s="499"/>
      <c r="D398" s="499"/>
      <c r="E398" s="499"/>
      <c r="F398" s="499"/>
      <c r="G398" s="499"/>
      <c r="H398" s="499"/>
      <c r="I398" s="499"/>
      <c r="J398" s="499"/>
      <c r="K398" s="499"/>
      <c r="L398" s="499"/>
      <c r="M398" s="499"/>
      <c r="N398" s="499"/>
      <c r="O398" s="499"/>
      <c r="P398" s="499"/>
      <c r="Q398" s="499"/>
      <c r="R398" s="499"/>
      <c r="S398" s="499"/>
      <c r="T398" s="499"/>
      <c r="U398" s="499"/>
      <c r="V398" s="499"/>
      <c r="W398" s="499"/>
      <c r="X398" s="499"/>
      <c r="Y398" s="499"/>
      <c r="Z398" s="499"/>
      <c r="AA398" s="499"/>
      <c r="AB398" s="499"/>
      <c r="AC398" s="499"/>
    </row>
    <row r="399" spans="1:29" ht="12" customHeight="1" x14ac:dyDescent="0.25">
      <c r="A399" s="499"/>
      <c r="B399" s="499"/>
      <c r="C399" s="499"/>
      <c r="D399" s="499"/>
      <c r="E399" s="499"/>
      <c r="F399" s="499"/>
      <c r="G399" s="499"/>
      <c r="H399" s="499"/>
      <c r="I399" s="499"/>
      <c r="J399" s="499"/>
      <c r="K399" s="499"/>
      <c r="L399" s="499"/>
      <c r="M399" s="499"/>
      <c r="N399" s="499"/>
      <c r="O399" s="499"/>
      <c r="P399" s="499"/>
      <c r="Q399" s="499"/>
      <c r="R399" s="499"/>
      <c r="S399" s="499"/>
      <c r="T399" s="499"/>
      <c r="U399" s="499"/>
      <c r="V399" s="499"/>
      <c r="W399" s="499"/>
      <c r="X399" s="499"/>
      <c r="Y399" s="499"/>
      <c r="Z399" s="499"/>
      <c r="AA399" s="499"/>
      <c r="AB399" s="499"/>
      <c r="AC399" s="499"/>
    </row>
    <row r="400" spans="1:29" ht="12" customHeight="1" x14ac:dyDescent="0.25">
      <c r="A400" s="499"/>
      <c r="B400" s="499"/>
      <c r="C400" s="499"/>
      <c r="D400" s="499"/>
      <c r="E400" s="499"/>
      <c r="F400" s="499"/>
      <c r="G400" s="499"/>
      <c r="H400" s="499"/>
      <c r="I400" s="499"/>
      <c r="J400" s="499"/>
      <c r="K400" s="499"/>
      <c r="L400" s="499"/>
      <c r="M400" s="499"/>
      <c r="N400" s="499"/>
      <c r="O400" s="499"/>
      <c r="P400" s="499"/>
      <c r="Q400" s="499"/>
      <c r="R400" s="499"/>
      <c r="S400" s="499"/>
      <c r="T400" s="499"/>
      <c r="U400" s="499"/>
      <c r="V400" s="499"/>
      <c r="W400" s="499"/>
      <c r="X400" s="499"/>
      <c r="Y400" s="499"/>
      <c r="Z400" s="499"/>
      <c r="AA400" s="499"/>
      <c r="AB400" s="499"/>
      <c r="AC400" s="499"/>
    </row>
    <row r="401" spans="1:29" ht="12" customHeight="1" x14ac:dyDescent="0.25">
      <c r="A401" s="499"/>
      <c r="B401" s="499"/>
      <c r="C401" s="499"/>
      <c r="D401" s="499"/>
      <c r="E401" s="499"/>
      <c r="F401" s="499"/>
      <c r="G401" s="499"/>
      <c r="H401" s="499"/>
      <c r="I401" s="499"/>
      <c r="J401" s="499"/>
      <c r="K401" s="499"/>
      <c r="L401" s="499"/>
      <c r="M401" s="499"/>
      <c r="N401" s="499"/>
      <c r="O401" s="499"/>
      <c r="P401" s="499"/>
      <c r="Q401" s="499"/>
      <c r="R401" s="499"/>
      <c r="S401" s="499"/>
      <c r="T401" s="499"/>
      <c r="U401" s="499"/>
      <c r="V401" s="499"/>
      <c r="W401" s="499"/>
      <c r="X401" s="499"/>
      <c r="Y401" s="499"/>
      <c r="Z401" s="499"/>
      <c r="AA401" s="499"/>
      <c r="AB401" s="499"/>
      <c r="AC401" s="499"/>
    </row>
    <row r="402" spans="1:29" ht="12" customHeight="1" x14ac:dyDescent="0.25">
      <c r="A402" s="499"/>
      <c r="B402" s="499"/>
      <c r="C402" s="499"/>
      <c r="D402" s="499"/>
      <c r="E402" s="499"/>
      <c r="F402" s="499"/>
      <c r="G402" s="499"/>
      <c r="H402" s="499"/>
      <c r="I402" s="499"/>
      <c r="J402" s="499"/>
      <c r="K402" s="499"/>
      <c r="L402" s="499"/>
      <c r="M402" s="499"/>
      <c r="N402" s="499"/>
      <c r="O402" s="499"/>
      <c r="P402" s="499"/>
      <c r="Q402" s="499"/>
      <c r="R402" s="499"/>
      <c r="S402" s="499"/>
      <c r="T402" s="499"/>
      <c r="U402" s="499"/>
      <c r="V402" s="499"/>
      <c r="W402" s="499"/>
      <c r="X402" s="499"/>
      <c r="Y402" s="499"/>
      <c r="Z402" s="499"/>
      <c r="AA402" s="499"/>
      <c r="AB402" s="499"/>
      <c r="AC402" s="499"/>
    </row>
    <row r="403" spans="1:29" ht="12" customHeight="1" x14ac:dyDescent="0.25">
      <c r="A403" s="499"/>
      <c r="B403" s="499"/>
      <c r="C403" s="499"/>
      <c r="D403" s="499"/>
      <c r="E403" s="499"/>
      <c r="F403" s="499"/>
      <c r="G403" s="499"/>
      <c r="H403" s="499"/>
      <c r="I403" s="499"/>
      <c r="J403" s="499"/>
      <c r="K403" s="499"/>
      <c r="L403" s="499"/>
      <c r="M403" s="499"/>
      <c r="N403" s="499"/>
      <c r="O403" s="499"/>
      <c r="P403" s="499"/>
      <c r="Q403" s="499"/>
      <c r="R403" s="499"/>
      <c r="S403" s="499"/>
      <c r="T403" s="499"/>
      <c r="U403" s="499"/>
      <c r="V403" s="499"/>
      <c r="W403" s="499"/>
      <c r="X403" s="499"/>
      <c r="Y403" s="499"/>
      <c r="Z403" s="499"/>
      <c r="AA403" s="499"/>
      <c r="AB403" s="499"/>
      <c r="AC403" s="499"/>
    </row>
    <row r="404" spans="1:29" ht="12" customHeight="1" x14ac:dyDescent="0.25">
      <c r="A404" s="499"/>
      <c r="B404" s="499"/>
      <c r="C404" s="499"/>
      <c r="D404" s="499"/>
      <c r="E404" s="499"/>
      <c r="F404" s="499"/>
      <c r="G404" s="499"/>
      <c r="H404" s="499"/>
      <c r="I404" s="499"/>
      <c r="J404" s="499"/>
      <c r="K404" s="499"/>
      <c r="L404" s="499"/>
      <c r="M404" s="499"/>
      <c r="N404" s="499"/>
      <c r="O404" s="499"/>
      <c r="P404" s="499"/>
      <c r="Q404" s="499"/>
      <c r="R404" s="499"/>
      <c r="S404" s="499"/>
      <c r="T404" s="499"/>
      <c r="U404" s="499"/>
      <c r="V404" s="499"/>
      <c r="W404" s="499"/>
      <c r="X404" s="499"/>
      <c r="Y404" s="499"/>
      <c r="Z404" s="499"/>
      <c r="AA404" s="499"/>
      <c r="AB404" s="499"/>
      <c r="AC404" s="499"/>
    </row>
    <row r="405" spans="1:29" ht="12" customHeight="1" x14ac:dyDescent="0.25">
      <c r="A405" s="499"/>
      <c r="B405" s="499"/>
      <c r="C405" s="499"/>
      <c r="D405" s="499"/>
      <c r="E405" s="499"/>
      <c r="F405" s="499"/>
      <c r="G405" s="499"/>
      <c r="H405" s="499"/>
      <c r="I405" s="499"/>
      <c r="J405" s="499"/>
      <c r="K405" s="499"/>
      <c r="L405" s="499"/>
      <c r="M405" s="499"/>
      <c r="N405" s="499"/>
      <c r="O405" s="499"/>
      <c r="P405" s="499"/>
      <c r="Q405" s="499"/>
      <c r="R405" s="499"/>
      <c r="S405" s="499"/>
      <c r="T405" s="499"/>
      <c r="U405" s="499"/>
      <c r="V405" s="499"/>
      <c r="W405" s="499"/>
      <c r="X405" s="499"/>
      <c r="Y405" s="499"/>
      <c r="Z405" s="499"/>
      <c r="AA405" s="499"/>
      <c r="AB405" s="499"/>
      <c r="AC405" s="499"/>
    </row>
    <row r="406" spans="1:29" ht="12" customHeight="1" x14ac:dyDescent="0.25">
      <c r="A406" s="499"/>
      <c r="B406" s="499"/>
      <c r="C406" s="499"/>
      <c r="D406" s="499"/>
      <c r="E406" s="499"/>
      <c r="F406" s="499"/>
      <c r="G406" s="499"/>
      <c r="H406" s="499"/>
      <c r="I406" s="499"/>
      <c r="J406" s="499"/>
      <c r="K406" s="499"/>
      <c r="L406" s="499"/>
      <c r="M406" s="499"/>
      <c r="N406" s="499"/>
      <c r="O406" s="499"/>
      <c r="P406" s="499"/>
      <c r="Q406" s="499"/>
      <c r="R406" s="499"/>
      <c r="S406" s="499"/>
      <c r="T406" s="499"/>
      <c r="U406" s="499"/>
      <c r="V406" s="499"/>
      <c r="W406" s="499"/>
      <c r="X406" s="499"/>
      <c r="Y406" s="499"/>
      <c r="Z406" s="499"/>
      <c r="AA406" s="499"/>
      <c r="AB406" s="499"/>
      <c r="AC406" s="499"/>
    </row>
    <row r="407" spans="1:29" ht="12" customHeight="1" x14ac:dyDescent="0.25">
      <c r="A407" s="499"/>
      <c r="B407" s="499"/>
      <c r="C407" s="499"/>
      <c r="D407" s="499"/>
      <c r="E407" s="499"/>
      <c r="F407" s="499"/>
      <c r="G407" s="499"/>
      <c r="H407" s="499"/>
      <c r="I407" s="499"/>
      <c r="J407" s="499"/>
      <c r="K407" s="499"/>
      <c r="L407" s="499"/>
      <c r="M407" s="499"/>
      <c r="N407" s="499"/>
      <c r="O407" s="499"/>
      <c r="P407" s="499"/>
      <c r="Q407" s="499"/>
      <c r="R407" s="499"/>
      <c r="S407" s="499"/>
      <c r="T407" s="499"/>
      <c r="U407" s="499"/>
      <c r="V407" s="499"/>
      <c r="W407" s="499"/>
      <c r="X407" s="499"/>
      <c r="Y407" s="499"/>
      <c r="Z407" s="499"/>
      <c r="AA407" s="499"/>
      <c r="AB407" s="499"/>
      <c r="AC407" s="499"/>
    </row>
    <row r="408" spans="1:29" ht="12" customHeight="1" x14ac:dyDescent="0.25">
      <c r="A408" s="499"/>
      <c r="B408" s="499"/>
      <c r="C408" s="499"/>
      <c r="D408" s="499"/>
      <c r="E408" s="499"/>
      <c r="F408" s="499"/>
      <c r="G408" s="499"/>
      <c r="H408" s="499"/>
      <c r="I408" s="499"/>
      <c r="J408" s="499"/>
      <c r="K408" s="499"/>
      <c r="L408" s="499"/>
      <c r="M408" s="499"/>
      <c r="N408" s="499"/>
      <c r="O408" s="499"/>
      <c r="P408" s="499"/>
      <c r="Q408" s="499"/>
      <c r="R408" s="499"/>
      <c r="S408" s="499"/>
      <c r="T408" s="499"/>
      <c r="U408" s="499"/>
      <c r="V408" s="499"/>
      <c r="W408" s="499"/>
      <c r="X408" s="499"/>
      <c r="Y408" s="499"/>
      <c r="Z408" s="499"/>
      <c r="AA408" s="499"/>
      <c r="AB408" s="499"/>
      <c r="AC408" s="499"/>
    </row>
    <row r="409" spans="1:29" ht="12" customHeight="1" x14ac:dyDescent="0.25">
      <c r="A409" s="499"/>
      <c r="B409" s="499"/>
      <c r="C409" s="499"/>
      <c r="D409" s="499"/>
      <c r="E409" s="499"/>
      <c r="F409" s="499"/>
      <c r="G409" s="499"/>
      <c r="H409" s="499"/>
      <c r="I409" s="499"/>
      <c r="J409" s="499"/>
      <c r="K409" s="499"/>
      <c r="L409" s="499"/>
      <c r="M409" s="499"/>
      <c r="N409" s="499"/>
      <c r="O409" s="499"/>
      <c r="P409" s="499"/>
      <c r="Q409" s="499"/>
      <c r="R409" s="499"/>
      <c r="S409" s="499"/>
      <c r="T409" s="499"/>
      <c r="U409" s="499"/>
      <c r="V409" s="499"/>
      <c r="W409" s="499"/>
      <c r="X409" s="499"/>
      <c r="Y409" s="499"/>
      <c r="Z409" s="499"/>
      <c r="AA409" s="499"/>
      <c r="AB409" s="499"/>
      <c r="AC409" s="499"/>
    </row>
    <row r="410" spans="1:29" ht="12" customHeight="1" x14ac:dyDescent="0.25">
      <c r="A410" s="499"/>
      <c r="B410" s="499"/>
      <c r="C410" s="499"/>
      <c r="D410" s="499"/>
      <c r="E410" s="499"/>
      <c r="F410" s="499"/>
      <c r="G410" s="499"/>
      <c r="H410" s="499"/>
      <c r="I410" s="499"/>
      <c r="J410" s="499"/>
      <c r="K410" s="499"/>
      <c r="L410" s="499"/>
      <c r="M410" s="499"/>
      <c r="N410" s="499"/>
      <c r="O410" s="499"/>
      <c r="P410" s="499"/>
      <c r="Q410" s="499"/>
      <c r="R410" s="499"/>
      <c r="S410" s="499"/>
      <c r="T410" s="499"/>
      <c r="U410" s="499"/>
      <c r="V410" s="499"/>
      <c r="W410" s="499"/>
      <c r="X410" s="499"/>
      <c r="Y410" s="499"/>
      <c r="Z410" s="499"/>
      <c r="AA410" s="499"/>
      <c r="AB410" s="499"/>
      <c r="AC410" s="499"/>
    </row>
    <row r="411" spans="1:29" ht="12" customHeight="1" x14ac:dyDescent="0.25">
      <c r="A411" s="499"/>
      <c r="B411" s="499"/>
      <c r="C411" s="499"/>
      <c r="D411" s="499"/>
      <c r="E411" s="499"/>
      <c r="F411" s="499"/>
      <c r="G411" s="499"/>
      <c r="H411" s="499"/>
      <c r="I411" s="499"/>
      <c r="J411" s="499"/>
      <c r="K411" s="499"/>
      <c r="L411" s="499"/>
      <c r="M411" s="499"/>
      <c r="N411" s="499"/>
      <c r="O411" s="499"/>
      <c r="P411" s="499"/>
      <c r="Q411" s="499"/>
      <c r="R411" s="499"/>
      <c r="S411" s="499"/>
      <c r="T411" s="499"/>
      <c r="U411" s="499"/>
      <c r="V411" s="499"/>
      <c r="W411" s="499"/>
      <c r="X411" s="499"/>
      <c r="Y411" s="499"/>
      <c r="Z411" s="499"/>
      <c r="AA411" s="499"/>
      <c r="AB411" s="499"/>
      <c r="AC411" s="499"/>
    </row>
    <row r="412" spans="1:29" ht="12" customHeight="1" x14ac:dyDescent="0.25">
      <c r="A412" s="499"/>
      <c r="B412" s="499"/>
      <c r="C412" s="499"/>
      <c r="D412" s="499"/>
      <c r="E412" s="499"/>
      <c r="F412" s="499"/>
      <c r="G412" s="499"/>
      <c r="H412" s="499"/>
      <c r="I412" s="499"/>
      <c r="J412" s="499"/>
      <c r="K412" s="499"/>
      <c r="L412" s="499"/>
      <c r="M412" s="499"/>
      <c r="N412" s="499"/>
      <c r="O412" s="499"/>
      <c r="P412" s="499"/>
      <c r="Q412" s="499"/>
      <c r="R412" s="499"/>
      <c r="S412" s="499"/>
      <c r="T412" s="499"/>
      <c r="U412" s="499"/>
      <c r="V412" s="499"/>
      <c r="W412" s="499"/>
      <c r="X412" s="499"/>
      <c r="Y412" s="499"/>
      <c r="Z412" s="499"/>
      <c r="AA412" s="499"/>
      <c r="AB412" s="499"/>
      <c r="AC412" s="499"/>
    </row>
    <row r="413" spans="1:29" ht="12" customHeight="1" x14ac:dyDescent="0.25">
      <c r="A413" s="499"/>
      <c r="B413" s="499"/>
      <c r="C413" s="499"/>
      <c r="D413" s="499"/>
      <c r="E413" s="499"/>
      <c r="F413" s="499"/>
      <c r="G413" s="499"/>
      <c r="H413" s="499"/>
      <c r="I413" s="499"/>
      <c r="J413" s="499"/>
      <c r="K413" s="499"/>
      <c r="L413" s="499"/>
      <c r="M413" s="499"/>
      <c r="N413" s="499"/>
      <c r="O413" s="499"/>
      <c r="P413" s="499"/>
      <c r="Q413" s="499"/>
      <c r="R413" s="499"/>
      <c r="S413" s="499"/>
      <c r="T413" s="499"/>
      <c r="U413" s="499"/>
      <c r="V413" s="499"/>
      <c r="W413" s="499"/>
      <c r="X413" s="499"/>
      <c r="Y413" s="499"/>
      <c r="Z413" s="499"/>
      <c r="AA413" s="499"/>
      <c r="AB413" s="499"/>
      <c r="AC413" s="499"/>
    </row>
    <row r="414" spans="1:29" ht="12" customHeight="1" x14ac:dyDescent="0.25">
      <c r="A414" s="499"/>
      <c r="B414" s="499"/>
      <c r="C414" s="499"/>
      <c r="D414" s="499"/>
      <c r="E414" s="499"/>
      <c r="F414" s="499"/>
      <c r="G414" s="499"/>
      <c r="H414" s="499"/>
      <c r="I414" s="499"/>
      <c r="J414" s="499"/>
      <c r="K414" s="499"/>
      <c r="L414" s="499"/>
      <c r="M414" s="499"/>
      <c r="N414" s="499"/>
      <c r="O414" s="499"/>
      <c r="P414" s="499"/>
      <c r="Q414" s="499"/>
      <c r="R414" s="499"/>
      <c r="S414" s="499"/>
      <c r="T414" s="499"/>
      <c r="U414" s="499"/>
      <c r="V414" s="499"/>
      <c r="W414" s="499"/>
      <c r="X414" s="499"/>
      <c r="Y414" s="499"/>
      <c r="Z414" s="499"/>
      <c r="AA414" s="499"/>
      <c r="AB414" s="499"/>
      <c r="AC414" s="499"/>
    </row>
    <row r="415" spans="1:29" ht="12" customHeight="1" x14ac:dyDescent="0.25">
      <c r="A415" s="499"/>
      <c r="B415" s="499"/>
      <c r="C415" s="499"/>
      <c r="D415" s="499"/>
      <c r="E415" s="499"/>
      <c r="F415" s="499"/>
      <c r="G415" s="499"/>
      <c r="H415" s="499"/>
      <c r="I415" s="499"/>
      <c r="J415" s="499"/>
      <c r="K415" s="499"/>
      <c r="L415" s="499"/>
      <c r="M415" s="499"/>
      <c r="N415" s="499"/>
      <c r="O415" s="499"/>
      <c r="P415" s="499"/>
      <c r="Q415" s="499"/>
      <c r="R415" s="499"/>
      <c r="S415" s="499"/>
      <c r="T415" s="499"/>
      <c r="U415" s="499"/>
      <c r="V415" s="499"/>
      <c r="W415" s="499"/>
      <c r="X415" s="499"/>
      <c r="Y415" s="499"/>
      <c r="Z415" s="499"/>
      <c r="AA415" s="499"/>
      <c r="AB415" s="499"/>
      <c r="AC415" s="499"/>
    </row>
    <row r="416" spans="1:29" ht="12" customHeight="1" x14ac:dyDescent="0.25">
      <c r="A416" s="499"/>
      <c r="B416" s="499"/>
      <c r="C416" s="499"/>
      <c r="D416" s="499"/>
      <c r="E416" s="499"/>
      <c r="F416" s="499"/>
      <c r="G416" s="499"/>
      <c r="H416" s="499"/>
      <c r="I416" s="499"/>
      <c r="J416" s="499"/>
      <c r="K416" s="499"/>
      <c r="L416" s="499"/>
      <c r="M416" s="499"/>
      <c r="N416" s="499"/>
      <c r="O416" s="499"/>
      <c r="P416" s="499"/>
      <c r="Q416" s="499"/>
      <c r="R416" s="499"/>
      <c r="S416" s="499"/>
      <c r="T416" s="499"/>
      <c r="U416" s="499"/>
      <c r="V416" s="499"/>
      <c r="W416" s="499"/>
      <c r="X416" s="499"/>
      <c r="Y416" s="499"/>
      <c r="Z416" s="499"/>
      <c r="AA416" s="499"/>
      <c r="AB416" s="499"/>
      <c r="AC416" s="499"/>
    </row>
    <row r="417" spans="1:29" ht="12" customHeight="1" x14ac:dyDescent="0.25">
      <c r="A417" s="499"/>
      <c r="B417" s="499"/>
      <c r="C417" s="499"/>
      <c r="D417" s="499"/>
      <c r="E417" s="499"/>
      <c r="F417" s="499"/>
      <c r="G417" s="499"/>
      <c r="H417" s="499"/>
      <c r="I417" s="499"/>
      <c r="J417" s="499"/>
      <c r="K417" s="499"/>
      <c r="L417" s="499"/>
      <c r="M417" s="499"/>
      <c r="N417" s="499"/>
      <c r="O417" s="499"/>
      <c r="P417" s="499"/>
      <c r="Q417" s="499"/>
      <c r="R417" s="499"/>
      <c r="S417" s="499"/>
      <c r="T417" s="499"/>
      <c r="U417" s="499"/>
      <c r="V417" s="499"/>
      <c r="W417" s="499"/>
      <c r="X417" s="499"/>
      <c r="Y417" s="499"/>
      <c r="Z417" s="499"/>
      <c r="AA417" s="499"/>
      <c r="AB417" s="499"/>
      <c r="AC417" s="499"/>
    </row>
    <row r="418" spans="1:29" ht="12" customHeight="1" x14ac:dyDescent="0.25">
      <c r="A418" s="499"/>
      <c r="B418" s="499"/>
      <c r="C418" s="499"/>
      <c r="D418" s="499"/>
      <c r="E418" s="499"/>
      <c r="F418" s="499"/>
      <c r="G418" s="499"/>
      <c r="H418" s="499"/>
      <c r="I418" s="499"/>
      <c r="J418" s="499"/>
      <c r="K418" s="499"/>
      <c r="L418" s="499"/>
      <c r="M418" s="499"/>
      <c r="N418" s="499"/>
      <c r="O418" s="499"/>
      <c r="P418" s="499"/>
      <c r="Q418" s="499"/>
      <c r="R418" s="499"/>
      <c r="S418" s="499"/>
      <c r="T418" s="499"/>
      <c r="U418" s="499"/>
      <c r="V418" s="499"/>
      <c r="W418" s="499"/>
      <c r="X418" s="499"/>
      <c r="Y418" s="499"/>
      <c r="Z418" s="499"/>
      <c r="AA418" s="499"/>
      <c r="AB418" s="499"/>
      <c r="AC418" s="499"/>
    </row>
    <row r="419" spans="1:29" ht="12" customHeight="1" x14ac:dyDescent="0.25">
      <c r="A419" s="499"/>
      <c r="B419" s="499"/>
      <c r="C419" s="499"/>
      <c r="D419" s="499"/>
      <c r="E419" s="499"/>
      <c r="F419" s="499"/>
      <c r="G419" s="499"/>
      <c r="H419" s="499"/>
      <c r="I419" s="499"/>
      <c r="J419" s="499"/>
      <c r="K419" s="499"/>
      <c r="L419" s="499"/>
      <c r="M419" s="499"/>
      <c r="N419" s="499"/>
      <c r="O419" s="499"/>
      <c r="P419" s="499"/>
      <c r="Q419" s="499"/>
      <c r="R419" s="499"/>
      <c r="S419" s="499"/>
      <c r="T419" s="499"/>
      <c r="U419" s="499"/>
      <c r="V419" s="499"/>
      <c r="W419" s="499"/>
      <c r="X419" s="499"/>
      <c r="Y419" s="499"/>
      <c r="Z419" s="499"/>
      <c r="AA419" s="499"/>
      <c r="AB419" s="499"/>
      <c r="AC419" s="499"/>
    </row>
    <row r="420" spans="1:29" ht="12" customHeight="1" x14ac:dyDescent="0.25">
      <c r="A420" s="499"/>
      <c r="B420" s="499"/>
      <c r="C420" s="499"/>
      <c r="D420" s="499"/>
      <c r="E420" s="499"/>
      <c r="F420" s="499"/>
      <c r="G420" s="499"/>
      <c r="H420" s="499"/>
      <c r="I420" s="499"/>
      <c r="J420" s="499"/>
      <c r="K420" s="499"/>
      <c r="L420" s="499"/>
      <c r="M420" s="499"/>
      <c r="N420" s="499"/>
      <c r="O420" s="499"/>
      <c r="P420" s="499"/>
      <c r="Q420" s="499"/>
      <c r="R420" s="499"/>
      <c r="S420" s="499"/>
      <c r="T420" s="499"/>
      <c r="U420" s="499"/>
      <c r="V420" s="499"/>
      <c r="W420" s="499"/>
      <c r="X420" s="499"/>
      <c r="Y420" s="499"/>
      <c r="Z420" s="499"/>
      <c r="AA420" s="499"/>
      <c r="AB420" s="499"/>
      <c r="AC420" s="499"/>
    </row>
    <row r="421" spans="1:29" ht="12" customHeight="1" x14ac:dyDescent="0.25">
      <c r="A421" s="499"/>
      <c r="B421" s="499"/>
      <c r="C421" s="499"/>
      <c r="D421" s="499"/>
      <c r="E421" s="499"/>
      <c r="F421" s="499"/>
      <c r="G421" s="499"/>
      <c r="H421" s="499"/>
      <c r="I421" s="499"/>
      <c r="J421" s="499"/>
      <c r="K421" s="499"/>
      <c r="L421" s="499"/>
      <c r="M421" s="499"/>
      <c r="N421" s="499"/>
      <c r="O421" s="499"/>
      <c r="P421" s="499"/>
      <c r="Q421" s="499"/>
      <c r="R421" s="499"/>
      <c r="S421" s="499"/>
      <c r="T421" s="499"/>
      <c r="U421" s="499"/>
      <c r="V421" s="499"/>
      <c r="W421" s="499"/>
      <c r="X421" s="499"/>
      <c r="Y421" s="499"/>
      <c r="Z421" s="499"/>
      <c r="AA421" s="499"/>
      <c r="AB421" s="499"/>
      <c r="AC421" s="499"/>
    </row>
    <row r="422" spans="1:29" ht="12" customHeight="1" x14ac:dyDescent="0.25">
      <c r="A422" s="499"/>
      <c r="B422" s="499"/>
      <c r="C422" s="499"/>
      <c r="D422" s="499"/>
      <c r="E422" s="499"/>
      <c r="F422" s="499"/>
      <c r="G422" s="499"/>
      <c r="H422" s="499"/>
      <c r="I422" s="499"/>
      <c r="J422" s="499"/>
      <c r="K422" s="499"/>
      <c r="L422" s="499"/>
      <c r="M422" s="499"/>
      <c r="N422" s="499"/>
      <c r="O422" s="499"/>
      <c r="P422" s="499"/>
      <c r="Q422" s="499"/>
      <c r="R422" s="499"/>
      <c r="S422" s="499"/>
      <c r="T422" s="499"/>
      <c r="U422" s="499"/>
      <c r="V422" s="499"/>
      <c r="W422" s="499"/>
      <c r="X422" s="499"/>
      <c r="Y422" s="499"/>
      <c r="Z422" s="499"/>
      <c r="AA422" s="499"/>
      <c r="AB422" s="499"/>
      <c r="AC422" s="499"/>
    </row>
    <row r="423" spans="1:29" ht="12" customHeight="1" x14ac:dyDescent="0.25">
      <c r="A423" s="499"/>
      <c r="B423" s="499"/>
      <c r="C423" s="499"/>
      <c r="D423" s="499"/>
      <c r="E423" s="499"/>
      <c r="F423" s="499"/>
      <c r="G423" s="499"/>
      <c r="H423" s="499"/>
      <c r="I423" s="499"/>
      <c r="J423" s="499"/>
      <c r="K423" s="499"/>
      <c r="L423" s="499"/>
      <c r="M423" s="499"/>
      <c r="N423" s="499"/>
      <c r="O423" s="499"/>
      <c r="P423" s="499"/>
      <c r="Q423" s="499"/>
      <c r="R423" s="499"/>
      <c r="S423" s="499"/>
      <c r="T423" s="499"/>
      <c r="U423" s="499"/>
      <c r="V423" s="499"/>
      <c r="W423" s="499"/>
      <c r="X423" s="499"/>
      <c r="Y423" s="499"/>
      <c r="Z423" s="499"/>
      <c r="AA423" s="499"/>
      <c r="AB423" s="499"/>
      <c r="AC423" s="499"/>
    </row>
    <row r="424" spans="1:29" ht="12" customHeight="1" x14ac:dyDescent="0.25">
      <c r="A424" s="499"/>
      <c r="B424" s="499"/>
      <c r="C424" s="499"/>
      <c r="D424" s="499"/>
      <c r="E424" s="499"/>
      <c r="F424" s="499"/>
      <c r="G424" s="499"/>
      <c r="H424" s="499"/>
      <c r="I424" s="499"/>
      <c r="J424" s="499"/>
      <c r="K424" s="499"/>
      <c r="L424" s="499"/>
      <c r="M424" s="499"/>
      <c r="N424" s="499"/>
      <c r="O424" s="499"/>
      <c r="P424" s="499"/>
      <c r="Q424" s="499"/>
      <c r="R424" s="499"/>
      <c r="S424" s="499"/>
      <c r="T424" s="499"/>
      <c r="U424" s="499"/>
      <c r="V424" s="499"/>
      <c r="W424" s="499"/>
      <c r="X424" s="499"/>
      <c r="Y424" s="499"/>
      <c r="Z424" s="499"/>
      <c r="AA424" s="499"/>
      <c r="AB424" s="499"/>
      <c r="AC424" s="499"/>
    </row>
    <row r="425" spans="1:29" ht="12" customHeight="1" x14ac:dyDescent="0.25">
      <c r="A425" s="499"/>
      <c r="B425" s="499"/>
      <c r="C425" s="499"/>
      <c r="D425" s="499"/>
      <c r="E425" s="499"/>
      <c r="F425" s="499"/>
      <c r="G425" s="499"/>
      <c r="H425" s="499"/>
      <c r="I425" s="499"/>
      <c r="J425" s="499"/>
      <c r="K425" s="499"/>
      <c r="L425" s="499"/>
      <c r="M425" s="499"/>
      <c r="N425" s="499"/>
      <c r="O425" s="499"/>
      <c r="P425" s="499"/>
      <c r="Q425" s="499"/>
      <c r="R425" s="499"/>
      <c r="S425" s="499"/>
      <c r="T425" s="499"/>
      <c r="U425" s="499"/>
      <c r="V425" s="499"/>
      <c r="W425" s="499"/>
      <c r="X425" s="499"/>
      <c r="Y425" s="499"/>
      <c r="Z425" s="499"/>
      <c r="AA425" s="499"/>
      <c r="AB425" s="499"/>
      <c r="AC425" s="499"/>
    </row>
    <row r="426" spans="1:29" ht="12" customHeight="1" x14ac:dyDescent="0.25">
      <c r="A426" s="499"/>
      <c r="B426" s="499"/>
      <c r="C426" s="499"/>
      <c r="D426" s="499"/>
      <c r="E426" s="499"/>
      <c r="F426" s="499"/>
      <c r="G426" s="499"/>
      <c r="H426" s="499"/>
      <c r="I426" s="499"/>
      <c r="J426" s="499"/>
      <c r="K426" s="499"/>
      <c r="L426" s="499"/>
      <c r="M426" s="499"/>
      <c r="N426" s="499"/>
      <c r="O426" s="499"/>
      <c r="P426" s="499"/>
      <c r="Q426" s="499"/>
      <c r="R426" s="499"/>
      <c r="S426" s="499"/>
      <c r="T426" s="499"/>
      <c r="U426" s="499"/>
      <c r="V426" s="499"/>
      <c r="W426" s="499"/>
      <c r="X426" s="499"/>
      <c r="Y426" s="499"/>
      <c r="Z426" s="499"/>
      <c r="AA426" s="499"/>
      <c r="AB426" s="499"/>
      <c r="AC426" s="499"/>
    </row>
    <row r="427" spans="1:29" ht="12" customHeight="1" x14ac:dyDescent="0.25">
      <c r="A427" s="499"/>
      <c r="B427" s="499"/>
      <c r="C427" s="499"/>
      <c r="D427" s="499"/>
      <c r="E427" s="499"/>
      <c r="F427" s="499"/>
      <c r="G427" s="499"/>
      <c r="H427" s="499"/>
      <c r="I427" s="499"/>
      <c r="J427" s="499"/>
      <c r="K427" s="499"/>
      <c r="L427" s="499"/>
      <c r="M427" s="499"/>
      <c r="N427" s="499"/>
      <c r="O427" s="499"/>
      <c r="P427" s="499"/>
      <c r="Q427" s="499"/>
      <c r="R427" s="499"/>
      <c r="S427" s="499"/>
      <c r="T427" s="499"/>
      <c r="U427" s="499"/>
      <c r="V427" s="499"/>
      <c r="W427" s="499"/>
      <c r="X427" s="499"/>
      <c r="Y427" s="499"/>
      <c r="Z427" s="499"/>
      <c r="AA427" s="499"/>
      <c r="AB427" s="499"/>
      <c r="AC427" s="499"/>
    </row>
    <row r="428" spans="1:29" ht="12" customHeight="1" x14ac:dyDescent="0.25">
      <c r="A428" s="499"/>
      <c r="B428" s="499"/>
      <c r="C428" s="499"/>
      <c r="D428" s="499"/>
      <c r="E428" s="499"/>
      <c r="F428" s="499"/>
      <c r="G428" s="499"/>
      <c r="H428" s="499"/>
      <c r="I428" s="499"/>
      <c r="J428" s="499"/>
      <c r="K428" s="499"/>
      <c r="L428" s="499"/>
      <c r="M428" s="499"/>
      <c r="N428" s="499"/>
      <c r="O428" s="499"/>
      <c r="P428" s="499"/>
      <c r="Q428" s="499"/>
      <c r="R428" s="499"/>
      <c r="S428" s="499"/>
      <c r="T428" s="499"/>
      <c r="U428" s="499"/>
      <c r="V428" s="499"/>
      <c r="W428" s="499"/>
      <c r="X428" s="499"/>
      <c r="Y428" s="499"/>
      <c r="Z428" s="499"/>
      <c r="AA428" s="499"/>
      <c r="AB428" s="499"/>
      <c r="AC428" s="499"/>
    </row>
    <row r="429" spans="1:29" ht="12" customHeight="1" x14ac:dyDescent="0.25">
      <c r="A429" s="499"/>
      <c r="B429" s="499"/>
      <c r="C429" s="499"/>
      <c r="D429" s="499"/>
      <c r="E429" s="499"/>
      <c r="F429" s="499"/>
      <c r="G429" s="499"/>
      <c r="H429" s="499"/>
      <c r="I429" s="499"/>
      <c r="J429" s="499"/>
      <c r="K429" s="499"/>
      <c r="L429" s="499"/>
      <c r="M429" s="499"/>
      <c r="N429" s="499"/>
      <c r="O429" s="499"/>
      <c r="P429" s="499"/>
      <c r="Q429" s="499"/>
      <c r="R429" s="499"/>
      <c r="S429" s="499"/>
      <c r="T429" s="499"/>
      <c r="U429" s="499"/>
      <c r="V429" s="499"/>
      <c r="W429" s="499"/>
      <c r="X429" s="499"/>
      <c r="Y429" s="499"/>
      <c r="Z429" s="499"/>
      <c r="AA429" s="499"/>
      <c r="AB429" s="499"/>
      <c r="AC429" s="499"/>
    </row>
    <row r="430" spans="1:29" ht="12" customHeight="1" x14ac:dyDescent="0.25">
      <c r="A430" s="499"/>
      <c r="B430" s="499"/>
      <c r="C430" s="499"/>
      <c r="D430" s="499"/>
      <c r="E430" s="499"/>
      <c r="F430" s="499"/>
      <c r="G430" s="499"/>
      <c r="H430" s="499"/>
      <c r="I430" s="499"/>
      <c r="J430" s="499"/>
      <c r="K430" s="499"/>
      <c r="L430" s="499"/>
      <c r="M430" s="499"/>
      <c r="N430" s="499"/>
      <c r="O430" s="499"/>
      <c r="P430" s="499"/>
      <c r="Q430" s="499"/>
      <c r="R430" s="499"/>
      <c r="S430" s="499"/>
      <c r="T430" s="499"/>
      <c r="U430" s="499"/>
      <c r="V430" s="499"/>
      <c r="W430" s="499"/>
      <c r="X430" s="499"/>
      <c r="Y430" s="499"/>
      <c r="Z430" s="499"/>
      <c r="AA430" s="499"/>
      <c r="AB430" s="499"/>
      <c r="AC430" s="499"/>
    </row>
    <row r="431" spans="1:29" ht="12" customHeight="1" x14ac:dyDescent="0.25">
      <c r="A431" s="499"/>
      <c r="B431" s="499"/>
      <c r="C431" s="499"/>
      <c r="D431" s="499"/>
      <c r="E431" s="499"/>
      <c r="F431" s="499"/>
      <c r="G431" s="499"/>
      <c r="H431" s="499"/>
      <c r="I431" s="499"/>
      <c r="J431" s="499"/>
      <c r="K431" s="499"/>
      <c r="L431" s="499"/>
      <c r="M431" s="499"/>
      <c r="N431" s="499"/>
      <c r="O431" s="499"/>
      <c r="P431" s="499"/>
      <c r="Q431" s="499"/>
      <c r="R431" s="499"/>
      <c r="S431" s="499"/>
      <c r="T431" s="499"/>
      <c r="U431" s="499"/>
      <c r="V431" s="499"/>
      <c r="W431" s="499"/>
      <c r="X431" s="499"/>
      <c r="Y431" s="499"/>
      <c r="Z431" s="499"/>
      <c r="AA431" s="499"/>
      <c r="AB431" s="499"/>
      <c r="AC431" s="499"/>
    </row>
    <row r="432" spans="1:29" ht="12" customHeight="1" x14ac:dyDescent="0.25">
      <c r="A432" s="499"/>
      <c r="B432" s="499"/>
      <c r="C432" s="499"/>
      <c r="D432" s="499"/>
      <c r="E432" s="499"/>
      <c r="F432" s="499"/>
      <c r="G432" s="499"/>
      <c r="H432" s="499"/>
      <c r="I432" s="499"/>
      <c r="J432" s="499"/>
      <c r="K432" s="499"/>
      <c r="L432" s="499"/>
      <c r="M432" s="499"/>
      <c r="N432" s="499"/>
      <c r="O432" s="499"/>
      <c r="P432" s="499"/>
      <c r="Q432" s="499"/>
      <c r="R432" s="499"/>
      <c r="S432" s="499"/>
      <c r="T432" s="499"/>
      <c r="U432" s="499"/>
      <c r="V432" s="499"/>
      <c r="W432" s="499"/>
      <c r="X432" s="499"/>
      <c r="Y432" s="499"/>
      <c r="Z432" s="499"/>
      <c r="AA432" s="499"/>
      <c r="AB432" s="499"/>
      <c r="AC432" s="499"/>
    </row>
    <row r="433" spans="1:29" ht="12" customHeight="1" x14ac:dyDescent="0.25">
      <c r="A433" s="499"/>
      <c r="B433" s="499"/>
      <c r="C433" s="499"/>
      <c r="D433" s="499"/>
      <c r="E433" s="499"/>
      <c r="F433" s="499"/>
      <c r="G433" s="499"/>
      <c r="H433" s="499"/>
      <c r="I433" s="499"/>
      <c r="J433" s="499"/>
      <c r="K433" s="499"/>
      <c r="L433" s="499"/>
      <c r="M433" s="499"/>
      <c r="N433" s="499"/>
      <c r="O433" s="499"/>
      <c r="P433" s="499"/>
      <c r="Q433" s="499"/>
      <c r="R433" s="499"/>
      <c r="S433" s="499"/>
      <c r="T433" s="499"/>
      <c r="U433" s="499"/>
      <c r="V433" s="499"/>
      <c r="W433" s="499"/>
      <c r="X433" s="499"/>
      <c r="Y433" s="499"/>
      <c r="Z433" s="499"/>
      <c r="AA433" s="499"/>
      <c r="AB433" s="499"/>
      <c r="AC433" s="499"/>
    </row>
    <row r="434" spans="1:29" ht="12" customHeight="1" x14ac:dyDescent="0.25">
      <c r="A434" s="499"/>
      <c r="B434" s="499"/>
      <c r="C434" s="499"/>
      <c r="D434" s="499"/>
      <c r="E434" s="499"/>
      <c r="F434" s="499"/>
      <c r="G434" s="499"/>
      <c r="H434" s="499"/>
      <c r="I434" s="499"/>
      <c r="J434" s="499"/>
      <c r="K434" s="499"/>
      <c r="L434" s="499"/>
      <c r="M434" s="499"/>
      <c r="N434" s="499"/>
      <c r="O434" s="499"/>
      <c r="P434" s="499"/>
      <c r="Q434" s="499"/>
      <c r="R434" s="499"/>
      <c r="S434" s="499"/>
      <c r="T434" s="499"/>
      <c r="U434" s="499"/>
      <c r="V434" s="499"/>
      <c r="W434" s="499"/>
      <c r="X434" s="499"/>
      <c r="Y434" s="499"/>
      <c r="Z434" s="499"/>
      <c r="AA434" s="499"/>
      <c r="AB434" s="499"/>
      <c r="AC434" s="499"/>
    </row>
    <row r="435" spans="1:29" ht="12" customHeight="1" x14ac:dyDescent="0.25">
      <c r="A435" s="499"/>
      <c r="B435" s="499"/>
      <c r="C435" s="499"/>
      <c r="D435" s="499"/>
      <c r="E435" s="499"/>
      <c r="F435" s="499"/>
      <c r="G435" s="499"/>
      <c r="H435" s="499"/>
      <c r="I435" s="499"/>
      <c r="J435" s="499"/>
      <c r="K435" s="499"/>
      <c r="L435" s="499"/>
      <c r="M435" s="499"/>
      <c r="N435" s="499"/>
      <c r="O435" s="499"/>
      <c r="P435" s="499"/>
      <c r="Q435" s="499"/>
      <c r="R435" s="499"/>
      <c r="S435" s="499"/>
      <c r="T435" s="499"/>
      <c r="U435" s="499"/>
      <c r="V435" s="499"/>
      <c r="W435" s="499"/>
      <c r="X435" s="499"/>
      <c r="Y435" s="499"/>
      <c r="Z435" s="499"/>
      <c r="AA435" s="499"/>
      <c r="AB435" s="499"/>
      <c r="AC435" s="499"/>
    </row>
    <row r="436" spans="1:29" ht="12" customHeight="1" x14ac:dyDescent="0.25">
      <c r="A436" s="499"/>
      <c r="B436" s="499"/>
      <c r="C436" s="499"/>
      <c r="D436" s="499"/>
      <c r="E436" s="499"/>
      <c r="F436" s="499"/>
      <c r="G436" s="499"/>
      <c r="H436" s="499"/>
      <c r="I436" s="499"/>
      <c r="J436" s="499"/>
      <c r="K436" s="499"/>
      <c r="L436" s="499"/>
      <c r="M436" s="499"/>
      <c r="N436" s="499"/>
      <c r="O436" s="499"/>
      <c r="P436" s="499"/>
      <c r="Q436" s="499"/>
      <c r="R436" s="499"/>
      <c r="S436" s="499"/>
      <c r="T436" s="499"/>
      <c r="U436" s="499"/>
      <c r="V436" s="499"/>
      <c r="W436" s="499"/>
      <c r="X436" s="499"/>
      <c r="Y436" s="499"/>
      <c r="Z436" s="499"/>
      <c r="AA436" s="499"/>
      <c r="AB436" s="499"/>
      <c r="AC436" s="499"/>
    </row>
    <row r="437" spans="1:29" ht="12" customHeight="1" x14ac:dyDescent="0.25">
      <c r="A437" s="499"/>
      <c r="B437" s="499"/>
      <c r="C437" s="499"/>
      <c r="D437" s="499"/>
      <c r="E437" s="499"/>
      <c r="F437" s="499"/>
      <c r="G437" s="499"/>
      <c r="H437" s="499"/>
      <c r="I437" s="499"/>
      <c r="J437" s="499"/>
      <c r="K437" s="499"/>
      <c r="L437" s="499"/>
      <c r="M437" s="499"/>
      <c r="N437" s="499"/>
      <c r="O437" s="499"/>
      <c r="P437" s="499"/>
      <c r="Q437" s="499"/>
      <c r="R437" s="499"/>
      <c r="S437" s="499"/>
      <c r="T437" s="499"/>
      <c r="U437" s="499"/>
      <c r="V437" s="499"/>
      <c r="W437" s="499"/>
      <c r="X437" s="499"/>
      <c r="Y437" s="499"/>
      <c r="Z437" s="499"/>
      <c r="AA437" s="499"/>
      <c r="AB437" s="499"/>
      <c r="AC437" s="499"/>
    </row>
    <row r="438" spans="1:29" ht="12" customHeight="1" x14ac:dyDescent="0.25">
      <c r="A438" s="499"/>
      <c r="B438" s="499"/>
      <c r="C438" s="499"/>
      <c r="D438" s="499"/>
      <c r="E438" s="499"/>
      <c r="F438" s="499"/>
      <c r="G438" s="499"/>
      <c r="H438" s="499"/>
      <c r="I438" s="499"/>
      <c r="J438" s="499"/>
      <c r="K438" s="499"/>
      <c r="L438" s="499"/>
      <c r="M438" s="499"/>
      <c r="N438" s="499"/>
      <c r="O438" s="499"/>
      <c r="P438" s="499"/>
      <c r="Q438" s="499"/>
      <c r="R438" s="499"/>
      <c r="S438" s="499"/>
      <c r="T438" s="499"/>
      <c r="U438" s="499"/>
      <c r="V438" s="499"/>
      <c r="W438" s="499"/>
      <c r="X438" s="499"/>
      <c r="Y438" s="499"/>
      <c r="Z438" s="499"/>
      <c r="AA438" s="499"/>
      <c r="AB438" s="499"/>
      <c r="AC438" s="499"/>
    </row>
    <row r="439" spans="1:29" ht="12" customHeight="1" x14ac:dyDescent="0.25">
      <c r="A439" s="499"/>
      <c r="B439" s="499"/>
      <c r="C439" s="499"/>
      <c r="D439" s="499"/>
      <c r="E439" s="499"/>
      <c r="F439" s="499"/>
      <c r="G439" s="499"/>
      <c r="H439" s="499"/>
      <c r="I439" s="499"/>
      <c r="J439" s="499"/>
      <c r="K439" s="499"/>
      <c r="L439" s="499"/>
      <c r="M439" s="499"/>
      <c r="N439" s="499"/>
      <c r="O439" s="499"/>
      <c r="P439" s="499"/>
      <c r="Q439" s="499"/>
      <c r="R439" s="499"/>
      <c r="S439" s="499"/>
      <c r="T439" s="499"/>
      <c r="U439" s="499"/>
      <c r="V439" s="499"/>
      <c r="W439" s="499"/>
      <c r="X439" s="499"/>
      <c r="Y439" s="499"/>
      <c r="Z439" s="499"/>
      <c r="AA439" s="499"/>
      <c r="AB439" s="499"/>
      <c r="AC439" s="499"/>
    </row>
    <row r="440" spans="1:29" ht="12" customHeight="1" x14ac:dyDescent="0.25">
      <c r="A440" s="499"/>
      <c r="B440" s="499"/>
      <c r="C440" s="499"/>
      <c r="D440" s="499"/>
      <c r="E440" s="499"/>
      <c r="F440" s="499"/>
      <c r="G440" s="499"/>
      <c r="H440" s="499"/>
      <c r="I440" s="499"/>
      <c r="J440" s="499"/>
      <c r="K440" s="499"/>
      <c r="L440" s="499"/>
      <c r="M440" s="499"/>
      <c r="N440" s="499"/>
      <c r="O440" s="499"/>
      <c r="P440" s="499"/>
      <c r="Q440" s="499"/>
      <c r="R440" s="499"/>
      <c r="S440" s="499"/>
      <c r="T440" s="499"/>
      <c r="U440" s="499"/>
      <c r="V440" s="499"/>
      <c r="W440" s="499"/>
      <c r="X440" s="499"/>
      <c r="Y440" s="499"/>
      <c r="Z440" s="499"/>
      <c r="AA440" s="499"/>
      <c r="AB440" s="499"/>
      <c r="AC440" s="499"/>
    </row>
    <row r="441" spans="1:29" ht="12" customHeight="1" x14ac:dyDescent="0.25">
      <c r="A441" s="499"/>
      <c r="B441" s="499"/>
      <c r="C441" s="499"/>
      <c r="D441" s="499"/>
      <c r="E441" s="499"/>
      <c r="F441" s="499"/>
      <c r="G441" s="499"/>
      <c r="H441" s="499"/>
      <c r="I441" s="499"/>
      <c r="J441" s="499"/>
      <c r="K441" s="499"/>
      <c r="L441" s="499"/>
      <c r="M441" s="499"/>
      <c r="N441" s="499"/>
      <c r="O441" s="499"/>
      <c r="P441" s="499"/>
      <c r="Q441" s="499"/>
      <c r="R441" s="499"/>
      <c r="S441" s="499"/>
      <c r="T441" s="499"/>
      <c r="U441" s="499"/>
      <c r="V441" s="499"/>
      <c r="W441" s="499"/>
      <c r="X441" s="499"/>
      <c r="Y441" s="499"/>
      <c r="Z441" s="499"/>
      <c r="AA441" s="499"/>
      <c r="AB441" s="499"/>
      <c r="AC441" s="499"/>
    </row>
    <row r="442" spans="1:29" ht="12" customHeight="1" x14ac:dyDescent="0.25">
      <c r="A442" s="499"/>
      <c r="B442" s="499"/>
      <c r="C442" s="499"/>
      <c r="D442" s="499"/>
      <c r="E442" s="499"/>
      <c r="F442" s="499"/>
      <c r="G442" s="499"/>
      <c r="H442" s="499"/>
      <c r="I442" s="499"/>
      <c r="J442" s="499"/>
      <c r="K442" s="499"/>
      <c r="L442" s="499"/>
      <c r="M442" s="499"/>
      <c r="N442" s="499"/>
      <c r="O442" s="499"/>
      <c r="P442" s="499"/>
      <c r="Q442" s="499"/>
      <c r="R442" s="499"/>
      <c r="S442" s="499"/>
      <c r="T442" s="499"/>
      <c r="U442" s="499"/>
      <c r="V442" s="499"/>
      <c r="W442" s="499"/>
      <c r="X442" s="499"/>
      <c r="Y442" s="499"/>
      <c r="Z442" s="499"/>
      <c r="AA442" s="499"/>
      <c r="AB442" s="499"/>
      <c r="AC442" s="499"/>
    </row>
    <row r="443" spans="1:29" ht="12" customHeight="1" x14ac:dyDescent="0.25">
      <c r="A443" s="499"/>
      <c r="B443" s="499"/>
      <c r="C443" s="499"/>
      <c r="D443" s="499"/>
      <c r="E443" s="499"/>
      <c r="F443" s="499"/>
      <c r="G443" s="499"/>
      <c r="H443" s="499"/>
      <c r="I443" s="499"/>
      <c r="J443" s="499"/>
      <c r="K443" s="499"/>
      <c r="L443" s="499"/>
      <c r="M443" s="499"/>
      <c r="N443" s="499"/>
      <c r="O443" s="499"/>
      <c r="P443" s="499"/>
      <c r="Q443" s="499"/>
      <c r="R443" s="499"/>
      <c r="S443" s="499"/>
      <c r="T443" s="499"/>
      <c r="U443" s="499"/>
      <c r="V443" s="499"/>
      <c r="W443" s="499"/>
      <c r="X443" s="499"/>
      <c r="Y443" s="499"/>
      <c r="Z443" s="499"/>
      <c r="AA443" s="499"/>
      <c r="AB443" s="499"/>
      <c r="AC443" s="499"/>
    </row>
    <row r="444" spans="1:29" ht="12" customHeight="1" x14ac:dyDescent="0.25">
      <c r="A444" s="499"/>
      <c r="B444" s="499"/>
      <c r="C444" s="499"/>
      <c r="D444" s="499"/>
      <c r="E444" s="499"/>
      <c r="F444" s="499"/>
      <c r="G444" s="499"/>
      <c r="H444" s="499"/>
      <c r="I444" s="499"/>
      <c r="J444" s="499"/>
      <c r="K444" s="499"/>
      <c r="L444" s="499"/>
      <c r="M444" s="499"/>
      <c r="N444" s="499"/>
      <c r="O444" s="499"/>
      <c r="P444" s="499"/>
      <c r="Q444" s="499"/>
      <c r="R444" s="499"/>
      <c r="S444" s="499"/>
      <c r="T444" s="499"/>
      <c r="U444" s="499"/>
      <c r="V444" s="499"/>
      <c r="W444" s="499"/>
      <c r="X444" s="499"/>
      <c r="Y444" s="499"/>
      <c r="Z444" s="499"/>
      <c r="AA444" s="499"/>
      <c r="AB444" s="499"/>
      <c r="AC444" s="499"/>
    </row>
    <row r="445" spans="1:29" ht="12" customHeight="1" x14ac:dyDescent="0.25">
      <c r="A445" s="499"/>
      <c r="B445" s="499"/>
      <c r="C445" s="499"/>
      <c r="D445" s="499"/>
      <c r="E445" s="499"/>
      <c r="F445" s="499"/>
      <c r="G445" s="499"/>
      <c r="H445" s="499"/>
      <c r="I445" s="499"/>
      <c r="J445" s="499"/>
      <c r="K445" s="499"/>
      <c r="L445" s="499"/>
      <c r="M445" s="499"/>
      <c r="N445" s="499"/>
      <c r="O445" s="499"/>
      <c r="P445" s="499"/>
      <c r="Q445" s="499"/>
      <c r="R445" s="499"/>
      <c r="S445" s="499"/>
      <c r="T445" s="499"/>
      <c r="U445" s="499"/>
      <c r="V445" s="499"/>
      <c r="W445" s="499"/>
      <c r="X445" s="499"/>
      <c r="Y445" s="499"/>
      <c r="Z445" s="499"/>
      <c r="AA445" s="499"/>
      <c r="AB445" s="499"/>
      <c r="AC445" s="499"/>
    </row>
    <row r="446" spans="1:29" ht="12" customHeight="1" x14ac:dyDescent="0.25">
      <c r="A446" s="499"/>
      <c r="B446" s="499"/>
      <c r="C446" s="499"/>
      <c r="D446" s="499"/>
      <c r="E446" s="499"/>
      <c r="F446" s="499"/>
      <c r="G446" s="499"/>
      <c r="H446" s="499"/>
      <c r="I446" s="499"/>
      <c r="J446" s="499"/>
      <c r="K446" s="499"/>
      <c r="L446" s="499"/>
      <c r="M446" s="499"/>
      <c r="N446" s="499"/>
      <c r="O446" s="499"/>
      <c r="P446" s="499"/>
      <c r="Q446" s="499"/>
      <c r="R446" s="499"/>
      <c r="S446" s="499"/>
      <c r="T446" s="499"/>
      <c r="U446" s="499"/>
      <c r="V446" s="499"/>
      <c r="W446" s="499"/>
      <c r="X446" s="499"/>
      <c r="Y446" s="499"/>
      <c r="Z446" s="499"/>
      <c r="AA446" s="499"/>
      <c r="AB446" s="499"/>
      <c r="AC446" s="499"/>
    </row>
    <row r="447" spans="1:29" ht="12" customHeight="1" x14ac:dyDescent="0.25">
      <c r="A447" s="499"/>
      <c r="B447" s="499"/>
      <c r="C447" s="499"/>
      <c r="D447" s="499"/>
      <c r="E447" s="499"/>
      <c r="F447" s="499"/>
      <c r="G447" s="499"/>
      <c r="H447" s="499"/>
      <c r="I447" s="499"/>
      <c r="J447" s="499"/>
      <c r="K447" s="499"/>
      <c r="L447" s="499"/>
      <c r="M447" s="499"/>
      <c r="N447" s="499"/>
      <c r="O447" s="499"/>
      <c r="P447" s="499"/>
      <c r="Q447" s="499"/>
      <c r="R447" s="499"/>
      <c r="S447" s="499"/>
      <c r="T447" s="499"/>
      <c r="U447" s="499"/>
      <c r="V447" s="499"/>
      <c r="W447" s="499"/>
      <c r="X447" s="499"/>
      <c r="Y447" s="499"/>
      <c r="Z447" s="499"/>
      <c r="AA447" s="499"/>
      <c r="AB447" s="499"/>
      <c r="AC447" s="499"/>
    </row>
    <row r="448" spans="1:29" ht="12" customHeight="1" x14ac:dyDescent="0.25">
      <c r="A448" s="499"/>
      <c r="B448" s="499"/>
      <c r="C448" s="499"/>
      <c r="D448" s="499"/>
      <c r="E448" s="499"/>
      <c r="F448" s="499"/>
      <c r="G448" s="499"/>
      <c r="H448" s="499"/>
      <c r="I448" s="499"/>
      <c r="J448" s="499"/>
      <c r="K448" s="499"/>
      <c r="L448" s="499"/>
      <c r="M448" s="499"/>
      <c r="N448" s="499"/>
      <c r="O448" s="499"/>
      <c r="P448" s="499"/>
      <c r="Q448" s="499"/>
      <c r="R448" s="499"/>
      <c r="S448" s="499"/>
      <c r="T448" s="499"/>
      <c r="U448" s="499"/>
      <c r="V448" s="499"/>
      <c r="W448" s="499"/>
      <c r="X448" s="499"/>
      <c r="Y448" s="499"/>
      <c r="Z448" s="499"/>
      <c r="AA448" s="499"/>
      <c r="AB448" s="499"/>
      <c r="AC448" s="499"/>
    </row>
    <row r="449" spans="1:29" ht="12" customHeight="1" x14ac:dyDescent="0.25">
      <c r="A449" s="499"/>
      <c r="B449" s="499"/>
      <c r="C449" s="499"/>
      <c r="D449" s="499"/>
      <c r="E449" s="499"/>
      <c r="F449" s="499"/>
      <c r="G449" s="499"/>
      <c r="H449" s="499"/>
      <c r="I449" s="499"/>
      <c r="J449" s="499"/>
      <c r="K449" s="499"/>
      <c r="L449" s="499"/>
      <c r="M449" s="499"/>
      <c r="N449" s="499"/>
      <c r="O449" s="499"/>
      <c r="P449" s="499"/>
      <c r="Q449" s="499"/>
      <c r="R449" s="499"/>
      <c r="S449" s="499"/>
      <c r="T449" s="499"/>
      <c r="U449" s="499"/>
      <c r="V449" s="499"/>
      <c r="W449" s="499"/>
      <c r="X449" s="499"/>
      <c r="Y449" s="499"/>
      <c r="Z449" s="499"/>
      <c r="AA449" s="499"/>
      <c r="AB449" s="499"/>
      <c r="AC449" s="499"/>
    </row>
    <row r="450" spans="1:29" ht="12" customHeight="1" x14ac:dyDescent="0.25">
      <c r="A450" s="499"/>
      <c r="B450" s="499"/>
      <c r="C450" s="499"/>
      <c r="D450" s="499"/>
      <c r="E450" s="499"/>
      <c r="F450" s="499"/>
      <c r="G450" s="499"/>
      <c r="H450" s="499"/>
      <c r="I450" s="499"/>
      <c r="J450" s="499"/>
      <c r="K450" s="499"/>
      <c r="L450" s="499"/>
      <c r="M450" s="499"/>
      <c r="N450" s="499"/>
      <c r="O450" s="499"/>
      <c r="P450" s="499"/>
      <c r="Q450" s="499"/>
      <c r="R450" s="499"/>
      <c r="S450" s="499"/>
      <c r="T450" s="499"/>
      <c r="U450" s="499"/>
      <c r="V450" s="499"/>
      <c r="W450" s="499"/>
      <c r="X450" s="499"/>
      <c r="Y450" s="499"/>
      <c r="Z450" s="499"/>
      <c r="AA450" s="499"/>
      <c r="AB450" s="499"/>
      <c r="AC450" s="499"/>
    </row>
    <row r="451" spans="1:29" ht="12" customHeight="1" x14ac:dyDescent="0.25">
      <c r="A451" s="499"/>
      <c r="B451" s="499"/>
      <c r="C451" s="499"/>
      <c r="D451" s="499"/>
      <c r="E451" s="499"/>
      <c r="F451" s="499"/>
      <c r="G451" s="499"/>
      <c r="H451" s="499"/>
      <c r="I451" s="499"/>
      <c r="J451" s="499"/>
      <c r="K451" s="499"/>
      <c r="L451" s="499"/>
      <c r="M451" s="499"/>
      <c r="N451" s="499"/>
      <c r="O451" s="499"/>
      <c r="P451" s="499"/>
      <c r="Q451" s="499"/>
      <c r="R451" s="499"/>
      <c r="S451" s="499"/>
      <c r="T451" s="499"/>
      <c r="U451" s="499"/>
      <c r="V451" s="499"/>
      <c r="W451" s="499"/>
      <c r="X451" s="499"/>
      <c r="Y451" s="499"/>
      <c r="Z451" s="499"/>
      <c r="AA451" s="499"/>
      <c r="AB451" s="499"/>
      <c r="AC451" s="499"/>
    </row>
    <row r="452" spans="1:29" ht="12" customHeight="1" x14ac:dyDescent="0.25">
      <c r="A452" s="499"/>
      <c r="B452" s="499"/>
      <c r="C452" s="499"/>
      <c r="D452" s="499"/>
      <c r="E452" s="499"/>
      <c r="F452" s="499"/>
      <c r="G452" s="499"/>
      <c r="H452" s="499"/>
      <c r="I452" s="499"/>
      <c r="J452" s="499"/>
      <c r="K452" s="499"/>
      <c r="L452" s="499"/>
      <c r="M452" s="499"/>
      <c r="N452" s="499"/>
      <c r="O452" s="499"/>
      <c r="P452" s="499"/>
      <c r="Q452" s="499"/>
      <c r="R452" s="499"/>
      <c r="S452" s="499"/>
      <c r="T452" s="499"/>
      <c r="U452" s="499"/>
      <c r="V452" s="499"/>
      <c r="W452" s="499"/>
      <c r="X452" s="499"/>
      <c r="Y452" s="499"/>
      <c r="Z452" s="499"/>
      <c r="AA452" s="499"/>
      <c r="AB452" s="499"/>
      <c r="AC452" s="499"/>
    </row>
    <row r="453" spans="1:29" ht="12" customHeight="1" x14ac:dyDescent="0.25">
      <c r="A453" s="499"/>
      <c r="B453" s="499"/>
      <c r="C453" s="499"/>
      <c r="D453" s="499"/>
      <c r="E453" s="499"/>
      <c r="F453" s="499"/>
      <c r="G453" s="499"/>
      <c r="H453" s="499"/>
      <c r="I453" s="499"/>
      <c r="J453" s="499"/>
      <c r="K453" s="499"/>
      <c r="L453" s="499"/>
      <c r="M453" s="499"/>
      <c r="N453" s="499"/>
      <c r="O453" s="499"/>
      <c r="P453" s="499"/>
      <c r="Q453" s="499"/>
      <c r="R453" s="499"/>
      <c r="S453" s="499"/>
      <c r="T453" s="499"/>
      <c r="U453" s="499"/>
      <c r="V453" s="499"/>
      <c r="W453" s="499"/>
      <c r="X453" s="499"/>
      <c r="Y453" s="499"/>
      <c r="Z453" s="499"/>
      <c r="AA453" s="499"/>
      <c r="AB453" s="499"/>
      <c r="AC453" s="499"/>
    </row>
    <row r="454" spans="1:29" ht="12" customHeight="1" x14ac:dyDescent="0.25">
      <c r="A454" s="499"/>
      <c r="B454" s="499"/>
      <c r="C454" s="499"/>
      <c r="D454" s="499"/>
      <c r="E454" s="499"/>
      <c r="F454" s="499"/>
      <c r="G454" s="499"/>
      <c r="H454" s="499"/>
      <c r="I454" s="499"/>
      <c r="J454" s="499"/>
      <c r="K454" s="499"/>
      <c r="L454" s="499"/>
      <c r="M454" s="499"/>
      <c r="N454" s="499"/>
      <c r="O454" s="499"/>
      <c r="P454" s="499"/>
      <c r="Q454" s="499"/>
      <c r="R454" s="499"/>
      <c r="S454" s="499"/>
      <c r="T454" s="499"/>
      <c r="U454" s="499"/>
      <c r="V454" s="499"/>
      <c r="W454" s="499"/>
      <c r="X454" s="499"/>
      <c r="Y454" s="499"/>
      <c r="Z454" s="499"/>
      <c r="AA454" s="499"/>
      <c r="AB454" s="499"/>
      <c r="AC454" s="499"/>
    </row>
    <row r="455" spans="1:29" ht="12" customHeight="1" x14ac:dyDescent="0.25">
      <c r="A455" s="499"/>
      <c r="B455" s="499"/>
      <c r="C455" s="499"/>
      <c r="D455" s="499"/>
      <c r="E455" s="499"/>
      <c r="F455" s="499"/>
      <c r="G455" s="499"/>
      <c r="H455" s="499"/>
      <c r="I455" s="499"/>
      <c r="J455" s="499"/>
      <c r="K455" s="499"/>
      <c r="L455" s="499"/>
      <c r="M455" s="499"/>
      <c r="N455" s="499"/>
      <c r="O455" s="499"/>
      <c r="P455" s="499"/>
      <c r="Q455" s="499"/>
      <c r="R455" s="499"/>
      <c r="S455" s="499"/>
      <c r="T455" s="499"/>
      <c r="U455" s="499"/>
      <c r="V455" s="499"/>
      <c r="W455" s="499"/>
      <c r="X455" s="499"/>
      <c r="Y455" s="499"/>
      <c r="Z455" s="499"/>
      <c r="AA455" s="499"/>
      <c r="AB455" s="499"/>
      <c r="AC455" s="499"/>
    </row>
    <row r="456" spans="1:29" ht="12" customHeight="1" x14ac:dyDescent="0.25">
      <c r="A456" s="499"/>
      <c r="B456" s="499"/>
      <c r="C456" s="499"/>
      <c r="D456" s="499"/>
      <c r="E456" s="499"/>
      <c r="F456" s="499"/>
      <c r="G456" s="499"/>
      <c r="H456" s="499"/>
      <c r="I456" s="499"/>
      <c r="J456" s="499"/>
      <c r="K456" s="499"/>
      <c r="L456" s="499"/>
      <c r="M456" s="499"/>
      <c r="N456" s="499"/>
      <c r="O456" s="499"/>
      <c r="P456" s="499"/>
      <c r="Q456" s="499"/>
      <c r="R456" s="499"/>
      <c r="S456" s="499"/>
      <c r="T456" s="499"/>
      <c r="U456" s="499"/>
      <c r="V456" s="499"/>
      <c r="W456" s="499"/>
      <c r="X456" s="499"/>
      <c r="Y456" s="499"/>
      <c r="Z456" s="499"/>
      <c r="AA456" s="499"/>
      <c r="AB456" s="499"/>
      <c r="AC456" s="499"/>
    </row>
    <row r="457" spans="1:29" ht="12" customHeight="1" x14ac:dyDescent="0.25">
      <c r="A457" s="499"/>
      <c r="B457" s="499"/>
      <c r="C457" s="499"/>
      <c r="D457" s="499"/>
      <c r="E457" s="499"/>
      <c r="F457" s="499"/>
      <c r="G457" s="499"/>
      <c r="H457" s="499"/>
      <c r="I457" s="499"/>
      <c r="J457" s="499"/>
      <c r="K457" s="499"/>
      <c r="L457" s="499"/>
      <c r="M457" s="499"/>
      <c r="N457" s="499"/>
      <c r="O457" s="499"/>
      <c r="P457" s="499"/>
      <c r="Q457" s="499"/>
      <c r="R457" s="499"/>
      <c r="S457" s="499"/>
      <c r="T457" s="499"/>
      <c r="U457" s="499"/>
      <c r="V457" s="499"/>
      <c r="W457" s="499"/>
      <c r="X457" s="499"/>
      <c r="Y457" s="499"/>
      <c r="Z457" s="499"/>
      <c r="AA457" s="499"/>
      <c r="AB457" s="499"/>
      <c r="AC457" s="499"/>
    </row>
    <row r="458" spans="1:29" ht="12" customHeight="1" x14ac:dyDescent="0.25">
      <c r="A458" s="499"/>
      <c r="B458" s="499"/>
      <c r="C458" s="499"/>
      <c r="D458" s="499"/>
      <c r="E458" s="499"/>
      <c r="F458" s="499"/>
      <c r="G458" s="499"/>
      <c r="H458" s="499"/>
      <c r="I458" s="499"/>
      <c r="J458" s="499"/>
      <c r="K458" s="499"/>
      <c r="L458" s="499"/>
      <c r="M458" s="499"/>
      <c r="N458" s="499"/>
      <c r="O458" s="499"/>
      <c r="P458" s="499"/>
      <c r="Q458" s="499"/>
      <c r="R458" s="499"/>
      <c r="S458" s="499"/>
      <c r="T458" s="499"/>
      <c r="U458" s="499"/>
      <c r="V458" s="499"/>
      <c r="W458" s="499"/>
      <c r="X458" s="499"/>
      <c r="Y458" s="499"/>
      <c r="Z458" s="499"/>
      <c r="AA458" s="499"/>
      <c r="AB458" s="499"/>
      <c r="AC458" s="499"/>
    </row>
    <row r="459" spans="1:29" ht="12" customHeight="1" x14ac:dyDescent="0.25">
      <c r="A459" s="499"/>
      <c r="B459" s="499"/>
      <c r="C459" s="499"/>
      <c r="D459" s="499"/>
      <c r="E459" s="499"/>
      <c r="F459" s="499"/>
      <c r="G459" s="499"/>
      <c r="H459" s="499"/>
      <c r="I459" s="499"/>
      <c r="J459" s="499"/>
      <c r="K459" s="499"/>
      <c r="L459" s="499"/>
      <c r="M459" s="499"/>
      <c r="N459" s="499"/>
      <c r="O459" s="499"/>
      <c r="P459" s="499"/>
      <c r="Q459" s="499"/>
      <c r="R459" s="499"/>
      <c r="S459" s="499"/>
      <c r="T459" s="499"/>
      <c r="U459" s="499"/>
      <c r="V459" s="499"/>
      <c r="W459" s="499"/>
      <c r="X459" s="499"/>
      <c r="Y459" s="499"/>
      <c r="Z459" s="499"/>
      <c r="AA459" s="499"/>
      <c r="AB459" s="499"/>
      <c r="AC459" s="499"/>
    </row>
    <row r="460" spans="1:29" ht="12" customHeight="1" x14ac:dyDescent="0.25">
      <c r="A460" s="499"/>
      <c r="B460" s="499"/>
      <c r="C460" s="499"/>
      <c r="D460" s="499"/>
      <c r="E460" s="499"/>
      <c r="F460" s="499"/>
      <c r="G460" s="499"/>
      <c r="H460" s="499"/>
      <c r="I460" s="499"/>
      <c r="J460" s="499"/>
      <c r="K460" s="499"/>
      <c r="L460" s="499"/>
      <c r="M460" s="499"/>
      <c r="N460" s="499"/>
      <c r="O460" s="499"/>
      <c r="P460" s="499"/>
      <c r="Q460" s="499"/>
      <c r="R460" s="499"/>
      <c r="S460" s="499"/>
      <c r="T460" s="499"/>
      <c r="U460" s="499"/>
      <c r="V460" s="499"/>
      <c r="W460" s="499"/>
      <c r="X460" s="499"/>
      <c r="Y460" s="499"/>
      <c r="Z460" s="499"/>
      <c r="AA460" s="499"/>
      <c r="AB460" s="499"/>
      <c r="AC460" s="499"/>
    </row>
    <row r="461" spans="1:29" ht="12" customHeight="1" x14ac:dyDescent="0.25">
      <c r="A461" s="499"/>
      <c r="B461" s="499"/>
      <c r="C461" s="499"/>
      <c r="D461" s="499"/>
      <c r="E461" s="499"/>
      <c r="F461" s="499"/>
      <c r="G461" s="499"/>
      <c r="H461" s="499"/>
      <c r="I461" s="499"/>
      <c r="J461" s="499"/>
      <c r="K461" s="499"/>
      <c r="L461" s="499"/>
      <c r="M461" s="499"/>
      <c r="N461" s="499"/>
      <c r="O461" s="499"/>
      <c r="P461" s="499"/>
      <c r="Q461" s="499"/>
      <c r="R461" s="499"/>
      <c r="S461" s="499"/>
      <c r="T461" s="499"/>
      <c r="U461" s="499"/>
      <c r="V461" s="499"/>
      <c r="W461" s="499"/>
      <c r="X461" s="499"/>
      <c r="Y461" s="499"/>
      <c r="Z461" s="499"/>
      <c r="AA461" s="499"/>
      <c r="AB461" s="499"/>
      <c r="AC461" s="499"/>
    </row>
    <row r="462" spans="1:29" ht="12" customHeight="1" x14ac:dyDescent="0.25">
      <c r="A462" s="499"/>
      <c r="B462" s="499"/>
      <c r="C462" s="499"/>
      <c r="D462" s="499"/>
      <c r="E462" s="499"/>
      <c r="F462" s="499"/>
      <c r="G462" s="499"/>
      <c r="H462" s="499"/>
      <c r="I462" s="499"/>
      <c r="J462" s="499"/>
      <c r="K462" s="499"/>
      <c r="L462" s="499"/>
      <c r="M462" s="499"/>
      <c r="N462" s="499"/>
      <c r="O462" s="499"/>
      <c r="P462" s="499"/>
      <c r="Q462" s="499"/>
      <c r="R462" s="499"/>
      <c r="S462" s="499"/>
      <c r="T462" s="499"/>
      <c r="U462" s="499"/>
      <c r="V462" s="499"/>
      <c r="W462" s="499"/>
      <c r="X462" s="499"/>
      <c r="Y462" s="499"/>
      <c r="Z462" s="499"/>
      <c r="AA462" s="499"/>
      <c r="AB462" s="499"/>
      <c r="AC462" s="499"/>
    </row>
    <row r="463" spans="1:29" ht="12" customHeight="1" x14ac:dyDescent="0.25">
      <c r="A463" s="499"/>
      <c r="B463" s="499"/>
      <c r="C463" s="499"/>
      <c r="D463" s="499"/>
      <c r="E463" s="499"/>
      <c r="F463" s="499"/>
      <c r="G463" s="499"/>
      <c r="H463" s="499"/>
      <c r="I463" s="499"/>
      <c r="J463" s="499"/>
      <c r="K463" s="499"/>
      <c r="L463" s="499"/>
      <c r="M463" s="499"/>
      <c r="N463" s="499"/>
      <c r="O463" s="499"/>
      <c r="P463" s="499"/>
      <c r="Q463" s="499"/>
      <c r="R463" s="499"/>
      <c r="S463" s="499"/>
      <c r="T463" s="499"/>
      <c r="U463" s="499"/>
      <c r="V463" s="499"/>
      <c r="W463" s="499"/>
      <c r="X463" s="499"/>
      <c r="Y463" s="499"/>
      <c r="Z463" s="499"/>
      <c r="AA463" s="499"/>
      <c r="AB463" s="499"/>
      <c r="AC463" s="499"/>
    </row>
    <row r="464" spans="1:29" ht="12" customHeight="1" x14ac:dyDescent="0.25">
      <c r="A464" s="499"/>
      <c r="B464" s="499"/>
      <c r="C464" s="499"/>
      <c r="D464" s="499"/>
      <c r="E464" s="499"/>
      <c r="F464" s="499"/>
      <c r="G464" s="499"/>
      <c r="H464" s="499"/>
      <c r="I464" s="499"/>
      <c r="J464" s="499"/>
      <c r="K464" s="499"/>
      <c r="L464" s="499"/>
      <c r="M464" s="499"/>
      <c r="N464" s="499"/>
      <c r="O464" s="499"/>
      <c r="P464" s="499"/>
      <c r="Q464" s="499"/>
      <c r="R464" s="499"/>
      <c r="S464" s="499"/>
      <c r="T464" s="499"/>
      <c r="U464" s="499"/>
      <c r="V464" s="499"/>
      <c r="W464" s="499"/>
      <c r="X464" s="499"/>
      <c r="Y464" s="499"/>
      <c r="Z464" s="499"/>
      <c r="AA464" s="499"/>
      <c r="AB464" s="499"/>
      <c r="AC464" s="499"/>
    </row>
    <row r="465" spans="1:29" ht="12" customHeight="1" x14ac:dyDescent="0.25">
      <c r="A465" s="499"/>
      <c r="B465" s="499"/>
      <c r="C465" s="499"/>
      <c r="D465" s="499"/>
      <c r="E465" s="499"/>
      <c r="F465" s="499"/>
      <c r="G465" s="499"/>
      <c r="H465" s="499"/>
      <c r="I465" s="499"/>
      <c r="J465" s="499"/>
      <c r="K465" s="499"/>
      <c r="L465" s="499"/>
      <c r="M465" s="499"/>
      <c r="N465" s="499"/>
      <c r="O465" s="499"/>
      <c r="P465" s="499"/>
      <c r="Q465" s="499"/>
      <c r="R465" s="499"/>
      <c r="S465" s="499"/>
      <c r="T465" s="499"/>
      <c r="U465" s="499"/>
      <c r="V465" s="499"/>
      <c r="W465" s="499"/>
      <c r="X465" s="499"/>
      <c r="Y465" s="499"/>
      <c r="Z465" s="499"/>
      <c r="AA465" s="499"/>
      <c r="AB465" s="499"/>
      <c r="AC465" s="499"/>
    </row>
    <row r="466" spans="1:29" ht="12" customHeight="1" x14ac:dyDescent="0.25">
      <c r="A466" s="499"/>
      <c r="B466" s="499"/>
      <c r="C466" s="499"/>
      <c r="D466" s="499"/>
      <c r="E466" s="499"/>
      <c r="F466" s="499"/>
      <c r="G466" s="499"/>
      <c r="H466" s="499"/>
      <c r="I466" s="499"/>
      <c r="J466" s="499"/>
      <c r="K466" s="499"/>
      <c r="L466" s="499"/>
      <c r="M466" s="499"/>
      <c r="N466" s="499"/>
      <c r="O466" s="499"/>
      <c r="P466" s="499"/>
      <c r="Q466" s="499"/>
      <c r="R466" s="499"/>
      <c r="S466" s="499"/>
      <c r="T466" s="499"/>
      <c r="U466" s="499"/>
      <c r="V466" s="499"/>
      <c r="W466" s="499"/>
      <c r="X466" s="499"/>
      <c r="Y466" s="499"/>
      <c r="Z466" s="499"/>
      <c r="AA466" s="499"/>
      <c r="AB466" s="499"/>
      <c r="AC466" s="499"/>
    </row>
    <row r="467" spans="1:29" ht="12" customHeight="1" x14ac:dyDescent="0.25">
      <c r="A467" s="499"/>
      <c r="B467" s="499"/>
      <c r="C467" s="499"/>
      <c r="D467" s="499"/>
      <c r="E467" s="499"/>
      <c r="F467" s="499"/>
      <c r="G467" s="499"/>
      <c r="H467" s="499"/>
      <c r="I467" s="499"/>
      <c r="J467" s="499"/>
      <c r="K467" s="499"/>
      <c r="L467" s="499"/>
      <c r="M467" s="499"/>
      <c r="N467" s="499"/>
      <c r="O467" s="499"/>
      <c r="P467" s="499"/>
      <c r="Q467" s="499"/>
      <c r="R467" s="499"/>
      <c r="S467" s="499"/>
      <c r="T467" s="499"/>
      <c r="U467" s="499"/>
      <c r="V467" s="499"/>
      <c r="W467" s="499"/>
      <c r="X467" s="499"/>
      <c r="Y467" s="499"/>
      <c r="Z467" s="499"/>
      <c r="AA467" s="499"/>
      <c r="AB467" s="499"/>
      <c r="AC467" s="499"/>
    </row>
    <row r="468" spans="1:29" ht="12" customHeight="1" x14ac:dyDescent="0.25">
      <c r="A468" s="499"/>
      <c r="B468" s="499"/>
      <c r="C468" s="499"/>
      <c r="D468" s="499"/>
      <c r="E468" s="499"/>
      <c r="F468" s="499"/>
      <c r="G468" s="499"/>
      <c r="H468" s="499"/>
      <c r="I468" s="499"/>
      <c r="J468" s="499"/>
      <c r="K468" s="499"/>
      <c r="L468" s="499"/>
      <c r="M468" s="499"/>
      <c r="N468" s="499"/>
      <c r="O468" s="499"/>
      <c r="P468" s="499"/>
      <c r="Q468" s="499"/>
      <c r="R468" s="499"/>
      <c r="S468" s="499"/>
      <c r="T468" s="499"/>
      <c r="U468" s="499"/>
      <c r="V468" s="499"/>
      <c r="W468" s="499"/>
      <c r="X468" s="499"/>
      <c r="Y468" s="499"/>
      <c r="Z468" s="499"/>
      <c r="AA468" s="499"/>
      <c r="AB468" s="499"/>
      <c r="AC468" s="499"/>
    </row>
    <row r="469" spans="1:29" ht="12" customHeight="1" x14ac:dyDescent="0.25">
      <c r="A469" s="499"/>
      <c r="B469" s="499"/>
      <c r="C469" s="499"/>
      <c r="D469" s="499"/>
      <c r="E469" s="499"/>
      <c r="F469" s="499"/>
      <c r="G469" s="499"/>
      <c r="H469" s="499"/>
      <c r="I469" s="499"/>
      <c r="J469" s="499"/>
      <c r="K469" s="499"/>
      <c r="L469" s="499"/>
      <c r="M469" s="499"/>
      <c r="N469" s="499"/>
      <c r="O469" s="499"/>
      <c r="P469" s="499"/>
      <c r="Q469" s="499"/>
      <c r="R469" s="499"/>
      <c r="S469" s="499"/>
      <c r="T469" s="499"/>
      <c r="U469" s="499"/>
      <c r="V469" s="499"/>
      <c r="W469" s="499"/>
      <c r="X469" s="499"/>
      <c r="Y469" s="499"/>
      <c r="Z469" s="499"/>
      <c r="AA469" s="499"/>
      <c r="AB469" s="499"/>
      <c r="AC469" s="499"/>
    </row>
    <row r="470" spans="1:29" ht="12" customHeight="1" x14ac:dyDescent="0.25">
      <c r="A470" s="499"/>
      <c r="B470" s="499"/>
      <c r="C470" s="499"/>
      <c r="D470" s="499"/>
      <c r="E470" s="499"/>
      <c r="F470" s="499"/>
      <c r="G470" s="499"/>
      <c r="H470" s="499"/>
      <c r="I470" s="499"/>
      <c r="J470" s="499"/>
      <c r="K470" s="499"/>
      <c r="L470" s="499"/>
      <c r="M470" s="499"/>
      <c r="N470" s="499"/>
      <c r="O470" s="499"/>
      <c r="P470" s="499"/>
      <c r="Q470" s="499"/>
      <c r="R470" s="499"/>
      <c r="S470" s="499"/>
      <c r="T470" s="499"/>
      <c r="U470" s="499"/>
      <c r="V470" s="499"/>
      <c r="W470" s="499"/>
      <c r="X470" s="499"/>
      <c r="Y470" s="499"/>
      <c r="Z470" s="499"/>
      <c r="AA470" s="499"/>
      <c r="AB470" s="499"/>
      <c r="AC470" s="499"/>
    </row>
    <row r="471" spans="1:29" ht="12" customHeight="1" x14ac:dyDescent="0.25">
      <c r="A471" s="499"/>
      <c r="B471" s="499"/>
      <c r="C471" s="499"/>
      <c r="D471" s="499"/>
      <c r="E471" s="499"/>
      <c r="F471" s="499"/>
      <c r="G471" s="499"/>
      <c r="H471" s="499"/>
      <c r="I471" s="499"/>
      <c r="J471" s="499"/>
      <c r="K471" s="499"/>
      <c r="L471" s="499"/>
      <c r="M471" s="499"/>
      <c r="N471" s="499"/>
      <c r="O471" s="499"/>
      <c r="P471" s="499"/>
      <c r="Q471" s="499"/>
      <c r="R471" s="499"/>
      <c r="S471" s="499"/>
      <c r="T471" s="499"/>
      <c r="U471" s="499"/>
      <c r="V471" s="499"/>
      <c r="W471" s="499"/>
      <c r="X471" s="499"/>
      <c r="Y471" s="499"/>
      <c r="Z471" s="499"/>
      <c r="AA471" s="499"/>
      <c r="AB471" s="499"/>
      <c r="AC471" s="499"/>
    </row>
    <row r="472" spans="1:29" ht="12" customHeight="1" x14ac:dyDescent="0.25">
      <c r="A472" s="499"/>
      <c r="B472" s="499"/>
      <c r="C472" s="499"/>
      <c r="D472" s="499"/>
      <c r="E472" s="499"/>
      <c r="F472" s="499"/>
      <c r="G472" s="499"/>
      <c r="H472" s="499"/>
      <c r="I472" s="499"/>
      <c r="J472" s="499"/>
      <c r="K472" s="499"/>
      <c r="L472" s="499"/>
      <c r="M472" s="499"/>
      <c r="N472" s="499"/>
      <c r="O472" s="499"/>
      <c r="P472" s="499"/>
      <c r="Q472" s="499"/>
      <c r="R472" s="499"/>
      <c r="S472" s="499"/>
      <c r="T472" s="499"/>
      <c r="U472" s="499"/>
      <c r="V472" s="499"/>
      <c r="W472" s="499"/>
      <c r="X472" s="499"/>
      <c r="Y472" s="499"/>
      <c r="Z472" s="499"/>
      <c r="AA472" s="499"/>
      <c r="AB472" s="499"/>
      <c r="AC472" s="499"/>
    </row>
    <row r="473" spans="1:29" ht="12" customHeight="1" x14ac:dyDescent="0.25">
      <c r="A473" s="499"/>
      <c r="B473" s="499"/>
      <c r="C473" s="499"/>
      <c r="D473" s="499"/>
      <c r="E473" s="499"/>
      <c r="F473" s="499"/>
      <c r="G473" s="499"/>
      <c r="H473" s="499"/>
      <c r="I473" s="499"/>
      <c r="J473" s="499"/>
      <c r="K473" s="499"/>
      <c r="L473" s="499"/>
      <c r="M473" s="499"/>
      <c r="N473" s="499"/>
      <c r="O473" s="499"/>
      <c r="P473" s="499"/>
      <c r="Q473" s="499"/>
      <c r="R473" s="499"/>
      <c r="S473" s="499"/>
      <c r="T473" s="499"/>
      <c r="U473" s="499"/>
      <c r="V473" s="499"/>
      <c r="W473" s="499"/>
      <c r="X473" s="499"/>
      <c r="Y473" s="499"/>
      <c r="Z473" s="499"/>
      <c r="AA473" s="499"/>
      <c r="AB473" s="499"/>
      <c r="AC473" s="499"/>
    </row>
    <row r="474" spans="1:29" ht="12" customHeight="1" x14ac:dyDescent="0.25">
      <c r="A474" s="499"/>
      <c r="B474" s="499"/>
      <c r="C474" s="499"/>
      <c r="D474" s="499"/>
      <c r="E474" s="499"/>
      <c r="F474" s="499"/>
      <c r="G474" s="499"/>
      <c r="H474" s="499"/>
      <c r="I474" s="499"/>
      <c r="J474" s="499"/>
      <c r="K474" s="499"/>
      <c r="L474" s="499"/>
      <c r="M474" s="499"/>
      <c r="N474" s="499"/>
      <c r="O474" s="499"/>
      <c r="P474" s="499"/>
      <c r="Q474" s="499"/>
      <c r="R474" s="499"/>
      <c r="S474" s="499"/>
      <c r="T474" s="499"/>
      <c r="U474" s="499"/>
      <c r="V474" s="499"/>
      <c r="W474" s="499"/>
      <c r="X474" s="499"/>
      <c r="Y474" s="499"/>
      <c r="Z474" s="499"/>
      <c r="AA474" s="499"/>
      <c r="AB474" s="499"/>
      <c r="AC474" s="499"/>
    </row>
    <row r="475" spans="1:29" ht="12" customHeight="1" x14ac:dyDescent="0.25">
      <c r="A475" s="499"/>
      <c r="B475" s="499"/>
      <c r="C475" s="499"/>
      <c r="D475" s="499"/>
      <c r="E475" s="499"/>
      <c r="F475" s="499"/>
      <c r="G475" s="499"/>
      <c r="H475" s="499"/>
      <c r="I475" s="499"/>
      <c r="J475" s="499"/>
      <c r="K475" s="499"/>
      <c r="L475" s="499"/>
      <c r="M475" s="499"/>
      <c r="N475" s="499"/>
      <c r="O475" s="499"/>
      <c r="P475" s="499"/>
      <c r="Q475" s="499"/>
      <c r="R475" s="499"/>
      <c r="S475" s="499"/>
      <c r="T475" s="499"/>
      <c r="U475" s="499"/>
      <c r="V475" s="499"/>
      <c r="W475" s="499"/>
      <c r="X475" s="499"/>
      <c r="Y475" s="499"/>
      <c r="Z475" s="499"/>
      <c r="AA475" s="499"/>
      <c r="AB475" s="499"/>
      <c r="AC475" s="499"/>
    </row>
    <row r="476" spans="1:29" ht="12" customHeight="1" x14ac:dyDescent="0.25">
      <c r="A476" s="499"/>
      <c r="B476" s="499"/>
      <c r="C476" s="499"/>
      <c r="D476" s="499"/>
      <c r="E476" s="499"/>
      <c r="F476" s="499"/>
      <c r="G476" s="499"/>
      <c r="H476" s="499"/>
      <c r="I476" s="499"/>
      <c r="J476" s="499"/>
      <c r="K476" s="499"/>
      <c r="L476" s="499"/>
      <c r="M476" s="499"/>
      <c r="N476" s="499"/>
      <c r="O476" s="499"/>
      <c r="P476" s="499"/>
      <c r="Q476" s="499"/>
      <c r="R476" s="499"/>
      <c r="S476" s="499"/>
      <c r="T476" s="499"/>
      <c r="U476" s="499"/>
      <c r="V476" s="499"/>
      <c r="W476" s="499"/>
      <c r="X476" s="499"/>
      <c r="Y476" s="499"/>
      <c r="Z476" s="499"/>
      <c r="AA476" s="499"/>
      <c r="AB476" s="499"/>
      <c r="AC476" s="499"/>
    </row>
    <row r="477" spans="1:29" ht="12" customHeight="1" x14ac:dyDescent="0.25">
      <c r="A477" s="499"/>
      <c r="B477" s="499"/>
      <c r="C477" s="499"/>
      <c r="D477" s="499"/>
      <c r="E477" s="499"/>
      <c r="F477" s="499"/>
      <c r="G477" s="499"/>
      <c r="H477" s="499"/>
      <c r="I477" s="499"/>
      <c r="J477" s="499"/>
      <c r="K477" s="499"/>
      <c r="L477" s="499"/>
      <c r="M477" s="499"/>
      <c r="N477" s="499"/>
      <c r="O477" s="499"/>
      <c r="P477" s="499"/>
      <c r="Q477" s="499"/>
      <c r="R477" s="499"/>
      <c r="S477" s="499"/>
      <c r="T477" s="499"/>
      <c r="U477" s="499"/>
      <c r="V477" s="499"/>
      <c r="W477" s="499"/>
      <c r="X477" s="499"/>
      <c r="Y477" s="499"/>
      <c r="Z477" s="499"/>
      <c r="AA477" s="499"/>
      <c r="AB477" s="499"/>
      <c r="AC477" s="499"/>
    </row>
    <row r="478" spans="1:29" ht="12" customHeight="1" x14ac:dyDescent="0.25">
      <c r="A478" s="499"/>
      <c r="B478" s="499"/>
      <c r="C478" s="499"/>
      <c r="D478" s="499"/>
      <c r="E478" s="499"/>
      <c r="F478" s="499"/>
      <c r="G478" s="499"/>
      <c r="H478" s="499"/>
      <c r="I478" s="499"/>
      <c r="J478" s="499"/>
      <c r="K478" s="499"/>
      <c r="L478" s="499"/>
      <c r="M478" s="499"/>
      <c r="N478" s="499"/>
      <c r="O478" s="499"/>
      <c r="P478" s="499"/>
      <c r="Q478" s="499"/>
      <c r="R478" s="499"/>
      <c r="S478" s="499"/>
      <c r="T478" s="499"/>
      <c r="U478" s="499"/>
      <c r="V478" s="499"/>
      <c r="W478" s="499"/>
      <c r="X478" s="499"/>
      <c r="Y478" s="499"/>
      <c r="Z478" s="499"/>
      <c r="AA478" s="499"/>
      <c r="AB478" s="499"/>
      <c r="AC478" s="499"/>
    </row>
    <row r="479" spans="1:29" ht="12" customHeight="1" x14ac:dyDescent="0.25">
      <c r="A479" s="499"/>
      <c r="B479" s="499"/>
      <c r="C479" s="499"/>
      <c r="D479" s="499"/>
      <c r="E479" s="499"/>
      <c r="F479" s="499"/>
      <c r="G479" s="499"/>
      <c r="H479" s="499"/>
      <c r="I479" s="499"/>
      <c r="J479" s="499"/>
      <c r="K479" s="499"/>
      <c r="L479" s="499"/>
      <c r="M479" s="499"/>
      <c r="N479" s="499"/>
      <c r="O479" s="499"/>
      <c r="P479" s="499"/>
      <c r="Q479" s="499"/>
      <c r="R479" s="499"/>
      <c r="S479" s="499"/>
      <c r="T479" s="499"/>
      <c r="U479" s="499"/>
      <c r="V479" s="499"/>
      <c r="W479" s="499"/>
      <c r="X479" s="499"/>
      <c r="Y479" s="499"/>
      <c r="Z479" s="499"/>
      <c r="AA479" s="499"/>
      <c r="AB479" s="499"/>
      <c r="AC479" s="499"/>
    </row>
    <row r="480" spans="1:29" ht="12" customHeight="1" x14ac:dyDescent="0.25">
      <c r="A480" s="499"/>
      <c r="B480" s="499"/>
      <c r="C480" s="499"/>
      <c r="D480" s="499"/>
      <c r="E480" s="499"/>
      <c r="F480" s="499"/>
      <c r="G480" s="499"/>
      <c r="H480" s="499"/>
      <c r="I480" s="499"/>
      <c r="J480" s="499"/>
      <c r="K480" s="499"/>
      <c r="L480" s="499"/>
      <c r="M480" s="499"/>
      <c r="N480" s="499"/>
      <c r="O480" s="499"/>
      <c r="P480" s="499"/>
      <c r="Q480" s="499"/>
      <c r="R480" s="499"/>
      <c r="S480" s="499"/>
      <c r="T480" s="499"/>
      <c r="U480" s="499"/>
      <c r="V480" s="499"/>
      <c r="W480" s="499"/>
      <c r="X480" s="499"/>
      <c r="Y480" s="499"/>
      <c r="Z480" s="499"/>
      <c r="AA480" s="499"/>
      <c r="AB480" s="499"/>
      <c r="AC480" s="499"/>
    </row>
    <row r="481" spans="1:29" ht="12" customHeight="1" x14ac:dyDescent="0.25">
      <c r="A481" s="499"/>
      <c r="B481" s="499"/>
      <c r="C481" s="499"/>
      <c r="D481" s="499"/>
      <c r="E481" s="499"/>
      <c r="F481" s="499"/>
      <c r="G481" s="499"/>
      <c r="H481" s="499"/>
      <c r="I481" s="499"/>
      <c r="J481" s="499"/>
      <c r="K481" s="499"/>
      <c r="L481" s="499"/>
      <c r="M481" s="499"/>
      <c r="N481" s="499"/>
      <c r="O481" s="499"/>
      <c r="P481" s="499"/>
      <c r="Q481" s="499"/>
      <c r="R481" s="499"/>
      <c r="S481" s="499"/>
      <c r="T481" s="499"/>
      <c r="U481" s="499"/>
      <c r="V481" s="499"/>
      <c r="W481" s="499"/>
      <c r="X481" s="499"/>
      <c r="Y481" s="499"/>
      <c r="Z481" s="499"/>
      <c r="AA481" s="499"/>
      <c r="AB481" s="499"/>
      <c r="AC481" s="499"/>
    </row>
    <row r="482" spans="1:29" ht="12" customHeight="1" x14ac:dyDescent="0.25">
      <c r="A482" s="499"/>
      <c r="B482" s="499"/>
      <c r="C482" s="499"/>
      <c r="D482" s="499"/>
      <c r="E482" s="499"/>
      <c r="F482" s="499"/>
      <c r="G482" s="499"/>
      <c r="H482" s="499"/>
      <c r="I482" s="499"/>
      <c r="J482" s="499"/>
      <c r="K482" s="499"/>
      <c r="L482" s="499"/>
      <c r="M482" s="499"/>
      <c r="N482" s="499"/>
      <c r="O482" s="499"/>
      <c r="P482" s="499"/>
      <c r="Q482" s="499"/>
      <c r="R482" s="499"/>
      <c r="S482" s="499"/>
      <c r="T482" s="499"/>
      <c r="U482" s="499"/>
      <c r="V482" s="499"/>
      <c r="W482" s="499"/>
      <c r="X482" s="499"/>
      <c r="Y482" s="499"/>
      <c r="Z482" s="499"/>
      <c r="AA482" s="499"/>
      <c r="AB482" s="499"/>
      <c r="AC482" s="499"/>
    </row>
    <row r="483" spans="1:29" ht="12" customHeight="1" x14ac:dyDescent="0.25">
      <c r="A483" s="499"/>
      <c r="B483" s="499"/>
      <c r="C483" s="499"/>
      <c r="D483" s="499"/>
      <c r="E483" s="499"/>
      <c r="F483" s="499"/>
      <c r="G483" s="499"/>
      <c r="H483" s="499"/>
      <c r="I483" s="499"/>
      <c r="J483" s="499"/>
      <c r="K483" s="499"/>
      <c r="L483" s="499"/>
      <c r="M483" s="499"/>
      <c r="N483" s="499"/>
      <c r="O483" s="499"/>
      <c r="P483" s="499"/>
      <c r="Q483" s="499"/>
      <c r="R483" s="499"/>
      <c r="S483" s="499"/>
      <c r="T483" s="499"/>
      <c r="U483" s="499"/>
      <c r="V483" s="499"/>
      <c r="W483" s="499"/>
      <c r="X483" s="499"/>
      <c r="Y483" s="499"/>
      <c r="Z483" s="499"/>
      <c r="AA483" s="499"/>
      <c r="AB483" s="499"/>
      <c r="AC483" s="499"/>
    </row>
    <row r="484" spans="1:29" ht="12" customHeight="1" x14ac:dyDescent="0.25">
      <c r="A484" s="499"/>
      <c r="B484" s="499"/>
      <c r="C484" s="499"/>
      <c r="D484" s="499"/>
      <c r="E484" s="499"/>
      <c r="F484" s="499"/>
      <c r="G484" s="499"/>
      <c r="H484" s="499"/>
      <c r="I484" s="499"/>
      <c r="J484" s="499"/>
      <c r="K484" s="499"/>
      <c r="L484" s="499"/>
      <c r="M484" s="499"/>
      <c r="N484" s="499"/>
      <c r="O484" s="499"/>
      <c r="P484" s="499"/>
      <c r="Q484" s="499"/>
      <c r="R484" s="499"/>
      <c r="S484" s="499"/>
      <c r="T484" s="499"/>
      <c r="U484" s="499"/>
      <c r="V484" s="499"/>
      <c r="W484" s="499"/>
      <c r="X484" s="499"/>
      <c r="Y484" s="499"/>
      <c r="Z484" s="499"/>
      <c r="AA484" s="499"/>
      <c r="AB484" s="499"/>
      <c r="AC484" s="499"/>
    </row>
    <row r="485" spans="1:29" ht="12" customHeight="1" x14ac:dyDescent="0.25">
      <c r="A485" s="499"/>
      <c r="B485" s="499"/>
      <c r="C485" s="499"/>
      <c r="D485" s="499"/>
      <c r="E485" s="499"/>
      <c r="F485" s="499"/>
      <c r="G485" s="499"/>
      <c r="H485" s="499"/>
      <c r="I485" s="499"/>
      <c r="J485" s="499"/>
      <c r="K485" s="499"/>
      <c r="L485" s="499"/>
      <c r="M485" s="499"/>
      <c r="N485" s="499"/>
      <c r="O485" s="499"/>
      <c r="P485" s="499"/>
      <c r="Q485" s="499"/>
      <c r="R485" s="499"/>
      <c r="S485" s="499"/>
      <c r="T485" s="499"/>
      <c r="U485" s="499"/>
      <c r="V485" s="499"/>
      <c r="W485" s="499"/>
      <c r="X485" s="499"/>
      <c r="Y485" s="499"/>
      <c r="Z485" s="499"/>
      <c r="AA485" s="499"/>
      <c r="AB485" s="499"/>
      <c r="AC485" s="499"/>
    </row>
    <row r="486" spans="1:29" ht="12" customHeight="1" x14ac:dyDescent="0.25">
      <c r="A486" s="499"/>
      <c r="B486" s="499"/>
      <c r="C486" s="499"/>
      <c r="D486" s="499"/>
      <c r="E486" s="499"/>
      <c r="F486" s="499"/>
      <c r="G486" s="499"/>
      <c r="H486" s="499"/>
      <c r="I486" s="499"/>
      <c r="J486" s="499"/>
      <c r="K486" s="499"/>
      <c r="L486" s="499"/>
      <c r="M486" s="499"/>
      <c r="N486" s="499"/>
      <c r="O486" s="499"/>
      <c r="P486" s="499"/>
      <c r="Q486" s="499"/>
      <c r="R486" s="499"/>
      <c r="S486" s="499"/>
      <c r="T486" s="499"/>
      <c r="U486" s="499"/>
      <c r="V486" s="499"/>
      <c r="W486" s="499"/>
      <c r="X486" s="499"/>
      <c r="Y486" s="499"/>
      <c r="Z486" s="499"/>
      <c r="AA486" s="499"/>
      <c r="AB486" s="499"/>
      <c r="AC486" s="499"/>
    </row>
    <row r="487" spans="1:29" ht="12" customHeight="1" x14ac:dyDescent="0.25">
      <c r="A487" s="499"/>
      <c r="B487" s="499"/>
      <c r="C487" s="499"/>
      <c r="D487" s="499"/>
      <c r="E487" s="499"/>
      <c r="F487" s="499"/>
      <c r="G487" s="499"/>
      <c r="H487" s="499"/>
      <c r="I487" s="499"/>
      <c r="J487" s="499"/>
      <c r="K487" s="499"/>
      <c r="L487" s="499"/>
      <c r="M487" s="499"/>
      <c r="N487" s="499"/>
      <c r="O487" s="499"/>
      <c r="P487" s="499"/>
      <c r="Q487" s="499"/>
      <c r="R487" s="499"/>
      <c r="S487" s="499"/>
      <c r="T487" s="499"/>
      <c r="U487" s="499"/>
      <c r="V487" s="499"/>
      <c r="W487" s="499"/>
      <c r="X487" s="499"/>
      <c r="Y487" s="499"/>
      <c r="Z487" s="499"/>
      <c r="AA487" s="499"/>
      <c r="AB487" s="499"/>
      <c r="AC487" s="499"/>
    </row>
    <row r="488" spans="1:29" ht="12" customHeight="1" x14ac:dyDescent="0.25">
      <c r="A488" s="499"/>
      <c r="B488" s="499"/>
      <c r="C488" s="499"/>
      <c r="D488" s="499"/>
      <c r="E488" s="499"/>
      <c r="F488" s="499"/>
      <c r="G488" s="499"/>
      <c r="H488" s="499"/>
      <c r="I488" s="499"/>
      <c r="J488" s="499"/>
      <c r="K488" s="499"/>
      <c r="L488" s="499"/>
      <c r="M488" s="499"/>
      <c r="N488" s="499"/>
      <c r="O488" s="499"/>
      <c r="P488" s="499"/>
      <c r="Q488" s="499"/>
      <c r="R488" s="499"/>
      <c r="S488" s="499"/>
      <c r="T488" s="499"/>
      <c r="U488" s="499"/>
      <c r="V488" s="499"/>
      <c r="W488" s="499"/>
      <c r="X488" s="499"/>
      <c r="Y488" s="499"/>
      <c r="Z488" s="499"/>
      <c r="AA488" s="499"/>
      <c r="AB488" s="499"/>
      <c r="AC488" s="499"/>
    </row>
    <row r="489" spans="1:29" ht="12" customHeight="1" x14ac:dyDescent="0.25">
      <c r="A489" s="499"/>
      <c r="B489" s="499"/>
      <c r="C489" s="499"/>
      <c r="D489" s="499"/>
      <c r="E489" s="499"/>
      <c r="F489" s="499"/>
      <c r="G489" s="499"/>
      <c r="H489" s="499"/>
      <c r="I489" s="499"/>
      <c r="J489" s="499"/>
      <c r="K489" s="499"/>
      <c r="L489" s="499"/>
      <c r="M489" s="499"/>
      <c r="N489" s="499"/>
      <c r="O489" s="499"/>
      <c r="P489" s="499"/>
      <c r="Q489" s="499"/>
      <c r="R489" s="499"/>
      <c r="S489" s="499"/>
      <c r="T489" s="499"/>
      <c r="U489" s="499"/>
      <c r="V489" s="499"/>
      <c r="W489" s="499"/>
      <c r="X489" s="499"/>
      <c r="Y489" s="499"/>
      <c r="Z489" s="499"/>
      <c r="AA489" s="499"/>
      <c r="AB489" s="499"/>
      <c r="AC489" s="499"/>
    </row>
    <row r="490" spans="1:29" ht="12" customHeight="1" x14ac:dyDescent="0.25">
      <c r="A490" s="499"/>
      <c r="B490" s="499"/>
      <c r="C490" s="499"/>
      <c r="D490" s="499"/>
      <c r="E490" s="499"/>
      <c r="F490" s="499"/>
      <c r="G490" s="499"/>
      <c r="H490" s="499"/>
      <c r="I490" s="499"/>
      <c r="J490" s="499"/>
      <c r="K490" s="499"/>
      <c r="L490" s="499"/>
      <c r="M490" s="499"/>
      <c r="N490" s="499"/>
      <c r="O490" s="499"/>
      <c r="P490" s="499"/>
      <c r="Q490" s="499"/>
      <c r="R490" s="499"/>
      <c r="S490" s="499"/>
      <c r="T490" s="499"/>
      <c r="U490" s="499"/>
      <c r="V490" s="499"/>
      <c r="W490" s="499"/>
      <c r="X490" s="499"/>
      <c r="Y490" s="499"/>
      <c r="Z490" s="499"/>
      <c r="AA490" s="499"/>
      <c r="AB490" s="499"/>
      <c r="AC490" s="499"/>
    </row>
    <row r="491" spans="1:29" ht="12" customHeight="1" x14ac:dyDescent="0.25">
      <c r="A491" s="499"/>
      <c r="B491" s="499"/>
      <c r="C491" s="499"/>
      <c r="D491" s="499"/>
      <c r="E491" s="499"/>
      <c r="F491" s="499"/>
      <c r="G491" s="499"/>
      <c r="H491" s="499"/>
      <c r="I491" s="499"/>
      <c r="J491" s="499"/>
      <c r="K491" s="499"/>
      <c r="L491" s="499"/>
      <c r="M491" s="499"/>
      <c r="N491" s="499"/>
      <c r="O491" s="499"/>
      <c r="P491" s="499"/>
      <c r="Q491" s="499"/>
      <c r="R491" s="499"/>
      <c r="S491" s="499"/>
      <c r="T491" s="499"/>
      <c r="U491" s="499"/>
      <c r="V491" s="499"/>
      <c r="W491" s="499"/>
      <c r="X491" s="499"/>
      <c r="Y491" s="499"/>
      <c r="Z491" s="499"/>
      <c r="AA491" s="499"/>
      <c r="AB491" s="499"/>
      <c r="AC491" s="499"/>
    </row>
    <row r="492" spans="1:29" ht="12" customHeight="1" x14ac:dyDescent="0.25">
      <c r="A492" s="499"/>
      <c r="B492" s="499"/>
      <c r="C492" s="499"/>
      <c r="D492" s="499"/>
      <c r="E492" s="499"/>
      <c r="F492" s="499"/>
      <c r="G492" s="499"/>
      <c r="H492" s="499"/>
      <c r="I492" s="499"/>
      <c r="J492" s="499"/>
      <c r="K492" s="499"/>
      <c r="L492" s="499"/>
      <c r="M492" s="499"/>
      <c r="N492" s="499"/>
      <c r="O492" s="499"/>
      <c r="P492" s="499"/>
      <c r="Q492" s="499"/>
      <c r="R492" s="499"/>
      <c r="S492" s="499"/>
      <c r="T492" s="499"/>
      <c r="U492" s="499"/>
      <c r="V492" s="499"/>
      <c r="W492" s="499"/>
      <c r="X492" s="499"/>
      <c r="Y492" s="499"/>
      <c r="Z492" s="499"/>
      <c r="AA492" s="499"/>
      <c r="AB492" s="499"/>
      <c r="AC492" s="499"/>
    </row>
    <row r="493" spans="1:29" ht="12" customHeight="1" x14ac:dyDescent="0.25">
      <c r="A493" s="499"/>
      <c r="B493" s="499"/>
      <c r="C493" s="499"/>
      <c r="D493" s="499"/>
      <c r="E493" s="499"/>
      <c r="F493" s="499"/>
      <c r="G493" s="499"/>
      <c r="H493" s="499"/>
      <c r="I493" s="499"/>
      <c r="J493" s="499"/>
      <c r="K493" s="499"/>
      <c r="L493" s="499"/>
      <c r="M493" s="499"/>
      <c r="N493" s="499"/>
      <c r="O493" s="499"/>
      <c r="P493" s="499"/>
      <c r="Q493" s="499"/>
      <c r="R493" s="499"/>
      <c r="S493" s="499"/>
      <c r="T493" s="499"/>
      <c r="U493" s="499"/>
      <c r="V493" s="499"/>
      <c r="W493" s="499"/>
      <c r="X493" s="499"/>
      <c r="Y493" s="499"/>
      <c r="Z493" s="499"/>
      <c r="AA493" s="499"/>
      <c r="AB493" s="499"/>
      <c r="AC493" s="499"/>
    </row>
    <row r="494" spans="1:29" ht="12" customHeight="1" x14ac:dyDescent="0.25">
      <c r="A494" s="499"/>
      <c r="B494" s="499"/>
      <c r="C494" s="499"/>
      <c r="D494" s="499"/>
      <c r="E494" s="499"/>
      <c r="F494" s="499"/>
      <c r="G494" s="499"/>
      <c r="H494" s="499"/>
      <c r="I494" s="499"/>
      <c r="J494" s="499"/>
      <c r="K494" s="499"/>
      <c r="L494" s="499"/>
      <c r="M494" s="499"/>
      <c r="N494" s="499"/>
      <c r="O494" s="499"/>
      <c r="P494" s="499"/>
      <c r="Q494" s="499"/>
      <c r="R494" s="499"/>
      <c r="S494" s="499"/>
      <c r="T494" s="499"/>
      <c r="U494" s="499"/>
      <c r="V494" s="499"/>
      <c r="W494" s="499"/>
      <c r="X494" s="499"/>
      <c r="Y494" s="499"/>
      <c r="Z494" s="499"/>
      <c r="AA494" s="499"/>
      <c r="AB494" s="499"/>
      <c r="AC494" s="499"/>
    </row>
    <row r="495" spans="1:29" ht="12" customHeight="1" x14ac:dyDescent="0.25">
      <c r="A495" s="499"/>
      <c r="B495" s="499"/>
      <c r="C495" s="499"/>
      <c r="D495" s="499"/>
      <c r="E495" s="499"/>
      <c r="F495" s="499"/>
      <c r="G495" s="499"/>
      <c r="H495" s="499"/>
      <c r="I495" s="499"/>
      <c r="J495" s="499"/>
      <c r="K495" s="499"/>
      <c r="L495" s="499"/>
      <c r="M495" s="499"/>
      <c r="N495" s="499"/>
      <c r="O495" s="499"/>
      <c r="P495" s="499"/>
      <c r="Q495" s="499"/>
      <c r="R495" s="499"/>
      <c r="S495" s="499"/>
      <c r="T495" s="499"/>
      <c r="U495" s="499"/>
      <c r="V495" s="499"/>
      <c r="W495" s="499"/>
      <c r="X495" s="499"/>
      <c r="Y495" s="499"/>
      <c r="Z495" s="499"/>
      <c r="AA495" s="499"/>
      <c r="AB495" s="499"/>
      <c r="AC495" s="499"/>
    </row>
    <row r="496" spans="1:29" ht="12" customHeight="1" x14ac:dyDescent="0.25">
      <c r="A496" s="499"/>
      <c r="B496" s="499"/>
      <c r="C496" s="499"/>
      <c r="D496" s="499"/>
      <c r="E496" s="499"/>
      <c r="F496" s="499"/>
      <c r="G496" s="499"/>
      <c r="H496" s="499"/>
      <c r="I496" s="499"/>
      <c r="J496" s="499"/>
      <c r="K496" s="499"/>
      <c r="L496" s="499"/>
      <c r="M496" s="499"/>
      <c r="N496" s="499"/>
      <c r="O496" s="499"/>
      <c r="P496" s="499"/>
      <c r="Q496" s="499"/>
      <c r="R496" s="499"/>
      <c r="S496" s="499"/>
      <c r="T496" s="499"/>
      <c r="U496" s="499"/>
      <c r="V496" s="499"/>
      <c r="W496" s="499"/>
      <c r="X496" s="499"/>
      <c r="Y496" s="499"/>
      <c r="Z496" s="499"/>
      <c r="AA496" s="499"/>
      <c r="AB496" s="499"/>
      <c r="AC496" s="499"/>
    </row>
    <row r="497" spans="1:29" ht="12" customHeight="1" x14ac:dyDescent="0.25">
      <c r="A497" s="499"/>
      <c r="B497" s="499"/>
      <c r="C497" s="499"/>
      <c r="D497" s="499"/>
      <c r="E497" s="499"/>
      <c r="F497" s="499"/>
      <c r="G497" s="499"/>
      <c r="H497" s="499"/>
      <c r="I497" s="499"/>
      <c r="J497" s="499"/>
      <c r="K497" s="499"/>
      <c r="L497" s="499"/>
      <c r="M497" s="499"/>
      <c r="N497" s="499"/>
      <c r="O497" s="499"/>
      <c r="P497" s="499"/>
      <c r="Q497" s="499"/>
      <c r="R497" s="499"/>
      <c r="S497" s="499"/>
      <c r="T497" s="499"/>
      <c r="U497" s="499"/>
      <c r="V497" s="499"/>
      <c r="W497" s="499"/>
      <c r="X497" s="499"/>
      <c r="Y497" s="499"/>
      <c r="Z497" s="499"/>
      <c r="AA497" s="499"/>
      <c r="AB497" s="499"/>
      <c r="AC497" s="499"/>
    </row>
    <row r="498" spans="1:29" ht="12" customHeight="1" x14ac:dyDescent="0.25">
      <c r="A498" s="499"/>
      <c r="B498" s="499"/>
      <c r="C498" s="499"/>
      <c r="D498" s="499"/>
      <c r="E498" s="499"/>
      <c r="F498" s="499"/>
      <c r="G498" s="499"/>
      <c r="H498" s="499"/>
      <c r="I498" s="499"/>
      <c r="J498" s="499"/>
      <c r="K498" s="499"/>
      <c r="L498" s="499"/>
      <c r="M498" s="499"/>
      <c r="N498" s="499"/>
      <c r="O498" s="499"/>
      <c r="P498" s="499"/>
      <c r="Q498" s="499"/>
      <c r="R498" s="499"/>
      <c r="S498" s="499"/>
      <c r="T498" s="499"/>
      <c r="U498" s="499"/>
      <c r="V498" s="499"/>
      <c r="W498" s="499"/>
      <c r="X498" s="499"/>
      <c r="Y498" s="499"/>
      <c r="Z498" s="499"/>
      <c r="AA498" s="499"/>
      <c r="AB498" s="499"/>
      <c r="AC498" s="499"/>
    </row>
    <row r="499" spans="1:29" ht="12" customHeight="1" x14ac:dyDescent="0.25">
      <c r="A499" s="499"/>
      <c r="B499" s="499"/>
      <c r="C499" s="499"/>
      <c r="D499" s="499"/>
      <c r="E499" s="499"/>
      <c r="F499" s="499"/>
      <c r="G499" s="499"/>
      <c r="H499" s="499"/>
      <c r="I499" s="499"/>
      <c r="J499" s="499"/>
      <c r="K499" s="499"/>
      <c r="L499" s="499"/>
      <c r="M499" s="499"/>
      <c r="N499" s="499"/>
      <c r="O499" s="499"/>
      <c r="P499" s="499"/>
      <c r="Q499" s="499"/>
      <c r="R499" s="499"/>
      <c r="S499" s="499"/>
      <c r="T499" s="499"/>
      <c r="U499" s="499"/>
      <c r="V499" s="499"/>
      <c r="W499" s="499"/>
      <c r="X499" s="499"/>
      <c r="Y499" s="499"/>
      <c r="Z499" s="499"/>
      <c r="AA499" s="499"/>
      <c r="AB499" s="499"/>
      <c r="AC499" s="499"/>
    </row>
    <row r="500" spans="1:29" ht="12" customHeight="1" x14ac:dyDescent="0.25">
      <c r="A500" s="499"/>
      <c r="B500" s="499"/>
      <c r="C500" s="499"/>
      <c r="D500" s="499"/>
      <c r="E500" s="499"/>
      <c r="F500" s="499"/>
      <c r="G500" s="499"/>
      <c r="H500" s="499"/>
      <c r="I500" s="499"/>
      <c r="J500" s="499"/>
      <c r="K500" s="499"/>
      <c r="L500" s="499"/>
      <c r="M500" s="499"/>
      <c r="N500" s="499"/>
      <c r="O500" s="499"/>
      <c r="P500" s="499"/>
      <c r="Q500" s="499"/>
      <c r="R500" s="499"/>
      <c r="S500" s="499"/>
      <c r="T500" s="499"/>
      <c r="U500" s="499"/>
      <c r="V500" s="499"/>
      <c r="W500" s="499"/>
      <c r="X500" s="499"/>
      <c r="Y500" s="499"/>
      <c r="Z500" s="499"/>
      <c r="AA500" s="499"/>
      <c r="AB500" s="499"/>
      <c r="AC500" s="499"/>
    </row>
    <row r="501" spans="1:29" ht="12" customHeight="1" x14ac:dyDescent="0.25">
      <c r="A501" s="499"/>
      <c r="B501" s="499"/>
      <c r="C501" s="499"/>
      <c r="D501" s="499"/>
      <c r="E501" s="499"/>
      <c r="F501" s="499"/>
      <c r="G501" s="499"/>
      <c r="H501" s="499"/>
      <c r="I501" s="499"/>
      <c r="J501" s="499"/>
      <c r="K501" s="499"/>
      <c r="L501" s="499"/>
      <c r="M501" s="499"/>
      <c r="N501" s="499"/>
      <c r="O501" s="499"/>
      <c r="P501" s="499"/>
      <c r="Q501" s="499"/>
      <c r="R501" s="499"/>
      <c r="S501" s="499"/>
      <c r="T501" s="499"/>
      <c r="U501" s="499"/>
      <c r="V501" s="499"/>
      <c r="W501" s="499"/>
      <c r="X501" s="499"/>
      <c r="Y501" s="499"/>
      <c r="Z501" s="499"/>
      <c r="AA501" s="499"/>
      <c r="AB501" s="499"/>
      <c r="AC501" s="499"/>
    </row>
    <row r="502" spans="1:29" ht="12" customHeight="1" x14ac:dyDescent="0.25">
      <c r="A502" s="499"/>
      <c r="B502" s="499"/>
      <c r="C502" s="499"/>
      <c r="D502" s="499"/>
      <c r="E502" s="499"/>
      <c r="F502" s="499"/>
      <c r="G502" s="499"/>
      <c r="H502" s="499"/>
      <c r="I502" s="499"/>
      <c r="J502" s="499"/>
      <c r="K502" s="499"/>
      <c r="L502" s="499"/>
      <c r="M502" s="499"/>
      <c r="N502" s="499"/>
      <c r="O502" s="499"/>
      <c r="P502" s="499"/>
      <c r="Q502" s="499"/>
      <c r="R502" s="499"/>
      <c r="S502" s="499"/>
      <c r="T502" s="499"/>
      <c r="U502" s="499"/>
      <c r="V502" s="499"/>
      <c r="W502" s="499"/>
      <c r="X502" s="499"/>
      <c r="Y502" s="499"/>
      <c r="Z502" s="499"/>
      <c r="AA502" s="499"/>
      <c r="AB502" s="499"/>
      <c r="AC502" s="499"/>
    </row>
    <row r="503" spans="1:29" ht="12" customHeight="1" x14ac:dyDescent="0.25">
      <c r="A503" s="499"/>
      <c r="B503" s="499"/>
      <c r="C503" s="499"/>
      <c r="D503" s="499"/>
      <c r="E503" s="499"/>
      <c r="F503" s="499"/>
      <c r="G503" s="499"/>
      <c r="H503" s="499"/>
      <c r="I503" s="499"/>
      <c r="J503" s="499"/>
      <c r="K503" s="499"/>
      <c r="L503" s="499"/>
      <c r="M503" s="499"/>
      <c r="N503" s="499"/>
      <c r="O503" s="499"/>
      <c r="P503" s="499"/>
      <c r="Q503" s="499"/>
      <c r="R503" s="499"/>
      <c r="S503" s="499"/>
      <c r="T503" s="499"/>
      <c r="U503" s="499"/>
      <c r="V503" s="499"/>
      <c r="W503" s="499"/>
      <c r="X503" s="499"/>
      <c r="Y503" s="499"/>
      <c r="Z503" s="499"/>
      <c r="AA503" s="499"/>
      <c r="AB503" s="499"/>
      <c r="AC503" s="499"/>
    </row>
    <row r="504" spans="1:29" ht="12" customHeight="1" x14ac:dyDescent="0.25">
      <c r="A504" s="499"/>
      <c r="B504" s="499"/>
      <c r="C504" s="499"/>
      <c r="D504" s="499"/>
      <c r="E504" s="499"/>
      <c r="F504" s="499"/>
      <c r="G504" s="499"/>
      <c r="H504" s="499"/>
      <c r="I504" s="499"/>
      <c r="J504" s="499"/>
      <c r="K504" s="499"/>
      <c r="L504" s="499"/>
      <c r="M504" s="499"/>
      <c r="N504" s="499"/>
      <c r="O504" s="499"/>
      <c r="P504" s="499"/>
      <c r="Q504" s="499"/>
      <c r="R504" s="499"/>
      <c r="S504" s="499"/>
      <c r="T504" s="499"/>
      <c r="U504" s="499"/>
      <c r="V504" s="499"/>
      <c r="W504" s="499"/>
      <c r="X504" s="499"/>
      <c r="Y504" s="499"/>
      <c r="Z504" s="499"/>
      <c r="AA504" s="499"/>
      <c r="AB504" s="499"/>
      <c r="AC504" s="499"/>
    </row>
    <row r="505" spans="1:29" ht="12" customHeight="1" x14ac:dyDescent="0.25">
      <c r="A505" s="499"/>
      <c r="B505" s="499"/>
      <c r="C505" s="499"/>
      <c r="D505" s="499"/>
      <c r="E505" s="499"/>
      <c r="F505" s="499"/>
      <c r="G505" s="499"/>
      <c r="H505" s="499"/>
      <c r="I505" s="499"/>
      <c r="J505" s="499"/>
      <c r="K505" s="499"/>
      <c r="L505" s="499"/>
      <c r="M505" s="499"/>
      <c r="N505" s="499"/>
      <c r="O505" s="499"/>
      <c r="P505" s="499"/>
      <c r="Q505" s="499"/>
      <c r="R505" s="499"/>
      <c r="S505" s="499"/>
      <c r="T505" s="499"/>
      <c r="U505" s="499"/>
      <c r="V505" s="499"/>
      <c r="W505" s="499"/>
      <c r="X505" s="499"/>
      <c r="Y505" s="499"/>
      <c r="Z505" s="499"/>
      <c r="AA505" s="499"/>
      <c r="AB505" s="499"/>
      <c r="AC505" s="499"/>
    </row>
    <row r="506" spans="1:29" ht="12" customHeight="1" x14ac:dyDescent="0.25">
      <c r="A506" s="499"/>
      <c r="B506" s="499"/>
      <c r="C506" s="499"/>
      <c r="D506" s="499"/>
      <c r="E506" s="499"/>
      <c r="F506" s="499"/>
      <c r="G506" s="499"/>
      <c r="H506" s="499"/>
      <c r="I506" s="499"/>
      <c r="J506" s="499"/>
      <c r="K506" s="499"/>
      <c r="L506" s="499"/>
      <c r="M506" s="499"/>
      <c r="N506" s="499"/>
      <c r="O506" s="499"/>
      <c r="P506" s="499"/>
      <c r="Q506" s="499"/>
      <c r="R506" s="499"/>
      <c r="S506" s="499"/>
      <c r="T506" s="499"/>
      <c r="U506" s="499"/>
      <c r="V506" s="499"/>
      <c r="W506" s="499"/>
      <c r="X506" s="499"/>
      <c r="Y506" s="499"/>
      <c r="Z506" s="499"/>
      <c r="AA506" s="499"/>
      <c r="AB506" s="499"/>
      <c r="AC506" s="499"/>
    </row>
    <row r="507" spans="1:29" ht="12" customHeight="1" x14ac:dyDescent="0.25">
      <c r="A507" s="499"/>
      <c r="B507" s="499"/>
      <c r="C507" s="499"/>
      <c r="D507" s="499"/>
      <c r="E507" s="499"/>
      <c r="F507" s="499"/>
      <c r="G507" s="499"/>
      <c r="H507" s="499"/>
      <c r="I507" s="499"/>
      <c r="J507" s="499"/>
      <c r="K507" s="499"/>
      <c r="L507" s="499"/>
      <c r="M507" s="499"/>
      <c r="N507" s="499"/>
      <c r="O507" s="499"/>
      <c r="P507" s="499"/>
      <c r="Q507" s="499"/>
      <c r="R507" s="499"/>
      <c r="S507" s="499"/>
      <c r="T507" s="499"/>
      <c r="U507" s="499"/>
      <c r="V507" s="499"/>
      <c r="W507" s="499"/>
      <c r="X507" s="499"/>
      <c r="Y507" s="499"/>
      <c r="Z507" s="499"/>
      <c r="AA507" s="499"/>
      <c r="AB507" s="499"/>
      <c r="AC507" s="499"/>
    </row>
    <row r="508" spans="1:29" ht="12" customHeight="1" x14ac:dyDescent="0.25">
      <c r="A508" s="499"/>
      <c r="B508" s="499"/>
      <c r="C508" s="499"/>
      <c r="D508" s="499"/>
      <c r="E508" s="499"/>
      <c r="F508" s="499"/>
      <c r="G508" s="499"/>
      <c r="H508" s="499"/>
      <c r="I508" s="499"/>
      <c r="J508" s="499"/>
      <c r="K508" s="499"/>
      <c r="L508" s="499"/>
      <c r="M508" s="499"/>
      <c r="N508" s="499"/>
      <c r="O508" s="499"/>
      <c r="P508" s="499"/>
      <c r="Q508" s="499"/>
      <c r="R508" s="499"/>
      <c r="S508" s="499"/>
      <c r="T508" s="499"/>
      <c r="U508" s="499"/>
      <c r="V508" s="499"/>
      <c r="W508" s="499"/>
      <c r="X508" s="499"/>
      <c r="Y508" s="499"/>
      <c r="Z508" s="499"/>
      <c r="AA508" s="499"/>
      <c r="AB508" s="499"/>
      <c r="AC508" s="499"/>
    </row>
    <row r="509" spans="1:29" ht="12" customHeight="1" x14ac:dyDescent="0.25">
      <c r="A509" s="499"/>
      <c r="B509" s="499"/>
      <c r="C509" s="499"/>
      <c r="D509" s="499"/>
      <c r="E509" s="499"/>
      <c r="F509" s="499"/>
      <c r="G509" s="499"/>
      <c r="H509" s="499"/>
      <c r="I509" s="499"/>
      <c r="J509" s="499"/>
      <c r="K509" s="499"/>
      <c r="L509" s="499"/>
      <c r="M509" s="499"/>
      <c r="N509" s="499"/>
      <c r="O509" s="499"/>
      <c r="P509" s="499"/>
      <c r="Q509" s="499"/>
      <c r="R509" s="499"/>
      <c r="S509" s="499"/>
      <c r="T509" s="499"/>
      <c r="U509" s="499"/>
      <c r="V509" s="499"/>
      <c r="W509" s="499"/>
      <c r="X509" s="499"/>
      <c r="Y509" s="499"/>
      <c r="Z509" s="499"/>
      <c r="AA509" s="499"/>
      <c r="AB509" s="499"/>
      <c r="AC509" s="499"/>
    </row>
    <row r="510" spans="1:29" ht="12" customHeight="1" x14ac:dyDescent="0.25">
      <c r="A510" s="499"/>
      <c r="B510" s="499"/>
      <c r="C510" s="499"/>
      <c r="D510" s="499"/>
      <c r="E510" s="499"/>
      <c r="F510" s="499"/>
      <c r="G510" s="499"/>
      <c r="H510" s="499"/>
      <c r="I510" s="499"/>
      <c r="J510" s="499"/>
      <c r="K510" s="499"/>
      <c r="L510" s="499"/>
      <c r="M510" s="499"/>
      <c r="N510" s="499"/>
      <c r="O510" s="499"/>
      <c r="P510" s="499"/>
      <c r="Q510" s="499"/>
      <c r="R510" s="499"/>
      <c r="S510" s="499"/>
      <c r="T510" s="499"/>
      <c r="U510" s="499"/>
      <c r="V510" s="499"/>
      <c r="W510" s="499"/>
      <c r="X510" s="499"/>
      <c r="Y510" s="499"/>
      <c r="Z510" s="499"/>
      <c r="AA510" s="499"/>
      <c r="AB510" s="499"/>
      <c r="AC510" s="499"/>
    </row>
    <row r="511" spans="1:29" ht="12" customHeight="1" x14ac:dyDescent="0.25">
      <c r="A511" s="499"/>
      <c r="B511" s="499"/>
      <c r="C511" s="499"/>
      <c r="D511" s="499"/>
      <c r="E511" s="499"/>
      <c r="F511" s="499"/>
      <c r="G511" s="499"/>
      <c r="H511" s="499"/>
      <c r="I511" s="499"/>
      <c r="J511" s="499"/>
      <c r="K511" s="499"/>
      <c r="L511" s="499"/>
      <c r="M511" s="499"/>
      <c r="N511" s="499"/>
      <c r="O511" s="499"/>
      <c r="P511" s="499"/>
      <c r="Q511" s="499"/>
      <c r="R511" s="499"/>
      <c r="S511" s="499"/>
      <c r="T511" s="499"/>
      <c r="U511" s="499"/>
      <c r="V511" s="499"/>
      <c r="W511" s="499"/>
      <c r="X511" s="499"/>
      <c r="Y511" s="499"/>
      <c r="Z511" s="499"/>
      <c r="AA511" s="499"/>
      <c r="AB511" s="499"/>
      <c r="AC511" s="499"/>
    </row>
    <row r="512" spans="1:29" ht="12" customHeight="1" x14ac:dyDescent="0.25">
      <c r="A512" s="499"/>
      <c r="B512" s="499"/>
      <c r="C512" s="499"/>
      <c r="D512" s="499"/>
      <c r="E512" s="499"/>
      <c r="F512" s="499"/>
      <c r="G512" s="499"/>
      <c r="H512" s="499"/>
      <c r="I512" s="499"/>
      <c r="J512" s="499"/>
      <c r="K512" s="499"/>
      <c r="L512" s="499"/>
      <c r="M512" s="499"/>
      <c r="N512" s="499"/>
      <c r="O512" s="499"/>
      <c r="P512" s="499"/>
      <c r="Q512" s="499"/>
      <c r="R512" s="499"/>
      <c r="S512" s="499"/>
      <c r="T512" s="499"/>
      <c r="U512" s="499"/>
      <c r="V512" s="499"/>
      <c r="W512" s="499"/>
      <c r="X512" s="499"/>
      <c r="Y512" s="499"/>
      <c r="Z512" s="499"/>
      <c r="AA512" s="499"/>
      <c r="AB512" s="499"/>
      <c r="AC512" s="499"/>
    </row>
    <row r="513" spans="1:29" ht="12" customHeight="1" x14ac:dyDescent="0.25">
      <c r="A513" s="499"/>
      <c r="B513" s="499"/>
      <c r="C513" s="499"/>
      <c r="D513" s="499"/>
      <c r="E513" s="499"/>
      <c r="F513" s="499"/>
      <c r="G513" s="499"/>
      <c r="H513" s="499"/>
      <c r="I513" s="499"/>
      <c r="J513" s="499"/>
      <c r="K513" s="499"/>
      <c r="L513" s="499"/>
      <c r="M513" s="499"/>
      <c r="N513" s="499"/>
      <c r="O513" s="499"/>
      <c r="P513" s="499"/>
      <c r="Q513" s="499"/>
      <c r="R513" s="499"/>
      <c r="S513" s="499"/>
      <c r="T513" s="499"/>
      <c r="U513" s="499"/>
      <c r="V513" s="499"/>
      <c r="W513" s="499"/>
      <c r="X513" s="499"/>
      <c r="Y513" s="499"/>
      <c r="Z513" s="499"/>
      <c r="AA513" s="499"/>
      <c r="AB513" s="499"/>
      <c r="AC513" s="499"/>
    </row>
    <row r="514" spans="1:29" ht="12" customHeight="1" x14ac:dyDescent="0.25">
      <c r="A514" s="499"/>
      <c r="B514" s="499"/>
      <c r="C514" s="499"/>
      <c r="D514" s="499"/>
      <c r="E514" s="499"/>
      <c r="F514" s="499"/>
      <c r="G514" s="499"/>
      <c r="H514" s="499"/>
      <c r="I514" s="499"/>
      <c r="J514" s="499"/>
      <c r="K514" s="499"/>
      <c r="L514" s="499"/>
      <c r="M514" s="499"/>
      <c r="N514" s="499"/>
      <c r="O514" s="499"/>
      <c r="P514" s="499"/>
      <c r="Q514" s="499"/>
      <c r="R514" s="499"/>
      <c r="S514" s="499"/>
      <c r="T514" s="499"/>
      <c r="U514" s="499"/>
      <c r="V514" s="499"/>
      <c r="W514" s="499"/>
      <c r="X514" s="499"/>
      <c r="Y514" s="499"/>
      <c r="Z514" s="499"/>
      <c r="AA514" s="499"/>
      <c r="AB514" s="499"/>
      <c r="AC514" s="499"/>
    </row>
    <row r="515" spans="1:29" ht="12" customHeight="1" x14ac:dyDescent="0.25">
      <c r="A515" s="499"/>
      <c r="B515" s="499"/>
      <c r="C515" s="499"/>
      <c r="D515" s="499"/>
      <c r="E515" s="499"/>
      <c r="F515" s="499"/>
      <c r="G515" s="499"/>
      <c r="H515" s="499"/>
      <c r="I515" s="499"/>
      <c r="J515" s="499"/>
      <c r="K515" s="499"/>
      <c r="L515" s="499"/>
      <c r="M515" s="499"/>
      <c r="N515" s="499"/>
      <c r="O515" s="499"/>
      <c r="P515" s="499"/>
      <c r="Q515" s="499"/>
      <c r="R515" s="499"/>
      <c r="S515" s="499"/>
      <c r="T515" s="499"/>
      <c r="U515" s="499"/>
      <c r="V515" s="499"/>
      <c r="W515" s="499"/>
      <c r="X515" s="499"/>
      <c r="Y515" s="499"/>
      <c r="Z515" s="499"/>
      <c r="AA515" s="499"/>
      <c r="AB515" s="499"/>
      <c r="AC515" s="499"/>
    </row>
    <row r="516" spans="1:29" ht="12" customHeight="1" x14ac:dyDescent="0.25">
      <c r="A516" s="499"/>
      <c r="B516" s="499"/>
      <c r="C516" s="499"/>
      <c r="D516" s="499"/>
      <c r="E516" s="499"/>
      <c r="F516" s="499"/>
      <c r="G516" s="499"/>
      <c r="H516" s="499"/>
      <c r="I516" s="499"/>
      <c r="J516" s="499"/>
      <c r="K516" s="499"/>
      <c r="L516" s="499"/>
      <c r="M516" s="499"/>
      <c r="N516" s="499"/>
      <c r="O516" s="499"/>
      <c r="P516" s="499"/>
      <c r="Q516" s="499"/>
      <c r="R516" s="499"/>
      <c r="S516" s="499"/>
      <c r="T516" s="499"/>
      <c r="U516" s="499"/>
      <c r="V516" s="499"/>
      <c r="W516" s="499"/>
      <c r="X516" s="499"/>
      <c r="Y516" s="499"/>
      <c r="Z516" s="499"/>
      <c r="AA516" s="499"/>
      <c r="AB516" s="499"/>
      <c r="AC516" s="499"/>
    </row>
    <row r="517" spans="1:29" ht="12" customHeight="1" x14ac:dyDescent="0.25">
      <c r="A517" s="499"/>
      <c r="B517" s="499"/>
      <c r="C517" s="499"/>
      <c r="D517" s="499"/>
      <c r="E517" s="499"/>
      <c r="F517" s="499"/>
      <c r="G517" s="499"/>
      <c r="H517" s="499"/>
      <c r="I517" s="499"/>
      <c r="J517" s="499"/>
      <c r="K517" s="499"/>
      <c r="L517" s="499"/>
      <c r="M517" s="499"/>
      <c r="N517" s="499"/>
      <c r="O517" s="499"/>
      <c r="P517" s="499"/>
      <c r="Q517" s="499"/>
      <c r="R517" s="499"/>
      <c r="S517" s="499"/>
      <c r="T517" s="499"/>
      <c r="U517" s="499"/>
      <c r="V517" s="499"/>
      <c r="W517" s="499"/>
      <c r="X517" s="499"/>
      <c r="Y517" s="499"/>
      <c r="Z517" s="499"/>
      <c r="AA517" s="499"/>
      <c r="AB517" s="499"/>
      <c r="AC517" s="499"/>
    </row>
    <row r="518" spans="1:29" ht="12" customHeight="1" x14ac:dyDescent="0.25">
      <c r="A518" s="499"/>
      <c r="B518" s="499"/>
      <c r="C518" s="499"/>
      <c r="D518" s="499"/>
      <c r="E518" s="499"/>
      <c r="F518" s="499"/>
      <c r="G518" s="499"/>
      <c r="H518" s="499"/>
      <c r="I518" s="499"/>
      <c r="J518" s="499"/>
      <c r="K518" s="499"/>
      <c r="L518" s="499"/>
      <c r="M518" s="499"/>
      <c r="N518" s="499"/>
      <c r="O518" s="499"/>
      <c r="P518" s="499"/>
      <c r="Q518" s="499"/>
      <c r="R518" s="499"/>
      <c r="S518" s="499"/>
      <c r="T518" s="499"/>
      <c r="U518" s="499"/>
      <c r="V518" s="499"/>
      <c r="W518" s="499"/>
      <c r="X518" s="499"/>
      <c r="Y518" s="499"/>
      <c r="Z518" s="499"/>
      <c r="AA518" s="499"/>
      <c r="AB518" s="499"/>
      <c r="AC518" s="499"/>
    </row>
    <row r="519" spans="1:29" ht="12" customHeight="1" x14ac:dyDescent="0.25">
      <c r="A519" s="499"/>
      <c r="B519" s="499"/>
      <c r="C519" s="499"/>
      <c r="D519" s="499"/>
      <c r="E519" s="499"/>
      <c r="F519" s="499"/>
      <c r="G519" s="499"/>
      <c r="H519" s="499"/>
      <c r="I519" s="499"/>
      <c r="J519" s="499"/>
      <c r="K519" s="499"/>
      <c r="L519" s="499"/>
      <c r="M519" s="499"/>
      <c r="N519" s="499"/>
      <c r="O519" s="499"/>
      <c r="P519" s="499"/>
      <c r="Q519" s="499"/>
      <c r="R519" s="499"/>
      <c r="S519" s="499"/>
      <c r="T519" s="499"/>
      <c r="U519" s="499"/>
      <c r="V519" s="499"/>
      <c r="W519" s="499"/>
      <c r="X519" s="499"/>
      <c r="Y519" s="499"/>
      <c r="Z519" s="499"/>
      <c r="AA519" s="499"/>
      <c r="AB519" s="499"/>
      <c r="AC519" s="499"/>
    </row>
    <row r="520" spans="1:29" ht="12" customHeight="1" x14ac:dyDescent="0.25">
      <c r="A520" s="499"/>
      <c r="B520" s="499"/>
      <c r="C520" s="499"/>
      <c r="D520" s="499"/>
      <c r="E520" s="499"/>
      <c r="F520" s="499"/>
      <c r="G520" s="499"/>
      <c r="H520" s="499"/>
      <c r="I520" s="499"/>
      <c r="J520" s="499"/>
      <c r="K520" s="499"/>
      <c r="L520" s="499"/>
      <c r="M520" s="499"/>
      <c r="N520" s="499"/>
      <c r="O520" s="499"/>
      <c r="P520" s="499"/>
      <c r="Q520" s="499"/>
      <c r="R520" s="499"/>
      <c r="S520" s="499"/>
      <c r="T520" s="499"/>
      <c r="U520" s="499"/>
      <c r="V520" s="499"/>
      <c r="W520" s="499"/>
      <c r="X520" s="499"/>
      <c r="Y520" s="499"/>
      <c r="Z520" s="499"/>
      <c r="AA520" s="499"/>
      <c r="AB520" s="499"/>
      <c r="AC520" s="499"/>
    </row>
    <row r="521" spans="1:29" ht="12" customHeight="1" x14ac:dyDescent="0.25">
      <c r="A521" s="499"/>
      <c r="B521" s="499"/>
      <c r="C521" s="499"/>
      <c r="D521" s="499"/>
      <c r="E521" s="499"/>
      <c r="F521" s="499"/>
      <c r="G521" s="499"/>
      <c r="H521" s="499"/>
      <c r="I521" s="499"/>
      <c r="J521" s="499"/>
      <c r="K521" s="499"/>
      <c r="L521" s="499"/>
      <c r="M521" s="499"/>
      <c r="N521" s="499"/>
      <c r="O521" s="499"/>
      <c r="P521" s="499"/>
      <c r="Q521" s="499"/>
      <c r="R521" s="499"/>
      <c r="S521" s="499"/>
      <c r="T521" s="499"/>
      <c r="U521" s="499"/>
      <c r="V521" s="499"/>
      <c r="W521" s="499"/>
      <c r="X521" s="499"/>
      <c r="Y521" s="499"/>
      <c r="Z521" s="499"/>
      <c r="AA521" s="499"/>
      <c r="AB521" s="499"/>
      <c r="AC521" s="499"/>
    </row>
    <row r="522" spans="1:29" ht="12" customHeight="1" x14ac:dyDescent="0.25">
      <c r="A522" s="499"/>
      <c r="B522" s="499"/>
      <c r="C522" s="499"/>
      <c r="D522" s="499"/>
      <c r="E522" s="499"/>
      <c r="F522" s="499"/>
      <c r="G522" s="499"/>
      <c r="H522" s="499"/>
      <c r="I522" s="499"/>
      <c r="J522" s="499"/>
      <c r="K522" s="499"/>
      <c r="L522" s="499"/>
      <c r="M522" s="499"/>
      <c r="N522" s="499"/>
      <c r="O522" s="499"/>
      <c r="P522" s="499"/>
      <c r="Q522" s="499"/>
      <c r="R522" s="499"/>
      <c r="S522" s="499"/>
      <c r="T522" s="499"/>
      <c r="U522" s="499"/>
      <c r="V522" s="499"/>
      <c r="W522" s="499"/>
      <c r="X522" s="499"/>
      <c r="Y522" s="499"/>
      <c r="Z522" s="499"/>
      <c r="AA522" s="499"/>
      <c r="AB522" s="499"/>
      <c r="AC522" s="499"/>
    </row>
    <row r="523" spans="1:29" ht="12" customHeight="1" x14ac:dyDescent="0.25">
      <c r="A523" s="499"/>
      <c r="B523" s="499"/>
      <c r="C523" s="499"/>
      <c r="D523" s="499"/>
      <c r="E523" s="499"/>
      <c r="F523" s="499"/>
      <c r="G523" s="499"/>
      <c r="H523" s="499"/>
      <c r="I523" s="499"/>
      <c r="J523" s="499"/>
      <c r="K523" s="499"/>
      <c r="L523" s="499"/>
      <c r="M523" s="499"/>
      <c r="N523" s="499"/>
      <c r="O523" s="499"/>
      <c r="P523" s="499"/>
      <c r="Q523" s="499"/>
      <c r="R523" s="499"/>
      <c r="S523" s="499"/>
      <c r="T523" s="499"/>
      <c r="U523" s="499"/>
      <c r="V523" s="499"/>
      <c r="W523" s="499"/>
      <c r="X523" s="499"/>
      <c r="Y523" s="499"/>
      <c r="Z523" s="499"/>
      <c r="AA523" s="499"/>
      <c r="AB523" s="499"/>
      <c r="AC523" s="499"/>
    </row>
    <row r="524" spans="1:29" ht="12" customHeight="1" x14ac:dyDescent="0.25">
      <c r="A524" s="499"/>
      <c r="B524" s="499"/>
      <c r="C524" s="499"/>
      <c r="D524" s="499"/>
      <c r="E524" s="499"/>
      <c r="F524" s="499"/>
      <c r="G524" s="499"/>
      <c r="H524" s="499"/>
      <c r="I524" s="499"/>
      <c r="J524" s="499"/>
      <c r="K524" s="499"/>
      <c r="L524" s="499"/>
      <c r="M524" s="499"/>
      <c r="N524" s="499"/>
      <c r="O524" s="499"/>
      <c r="P524" s="499"/>
      <c r="Q524" s="499"/>
      <c r="R524" s="499"/>
      <c r="S524" s="499"/>
      <c r="T524" s="499"/>
      <c r="U524" s="499"/>
      <c r="V524" s="499"/>
      <c r="W524" s="499"/>
      <c r="X524" s="499"/>
      <c r="Y524" s="499"/>
      <c r="Z524" s="499"/>
      <c r="AA524" s="499"/>
      <c r="AB524" s="499"/>
      <c r="AC524" s="499"/>
    </row>
    <row r="525" spans="1:29" ht="12" customHeight="1" x14ac:dyDescent="0.25">
      <c r="A525" s="499"/>
      <c r="B525" s="499"/>
      <c r="C525" s="499"/>
      <c r="D525" s="499"/>
      <c r="E525" s="499"/>
      <c r="F525" s="499"/>
      <c r="G525" s="499"/>
      <c r="H525" s="499"/>
      <c r="I525" s="499"/>
      <c r="J525" s="499"/>
      <c r="K525" s="499"/>
      <c r="L525" s="499"/>
      <c r="M525" s="499"/>
      <c r="N525" s="499"/>
      <c r="O525" s="499"/>
      <c r="P525" s="499"/>
      <c r="Q525" s="499"/>
      <c r="R525" s="499"/>
      <c r="S525" s="499"/>
      <c r="T525" s="499"/>
      <c r="U525" s="499"/>
      <c r="V525" s="499"/>
      <c r="W525" s="499"/>
      <c r="X525" s="499"/>
      <c r="Y525" s="499"/>
      <c r="Z525" s="499"/>
      <c r="AA525" s="499"/>
      <c r="AB525" s="499"/>
      <c r="AC525" s="499"/>
    </row>
    <row r="526" spans="1:29" ht="12" customHeight="1" x14ac:dyDescent="0.25">
      <c r="A526" s="499"/>
      <c r="B526" s="499"/>
      <c r="C526" s="499"/>
      <c r="D526" s="499"/>
      <c r="E526" s="499"/>
      <c r="F526" s="499"/>
      <c r="G526" s="499"/>
      <c r="H526" s="499"/>
      <c r="I526" s="499"/>
      <c r="J526" s="499"/>
      <c r="K526" s="499"/>
      <c r="L526" s="499"/>
      <c r="M526" s="499"/>
      <c r="N526" s="499"/>
      <c r="O526" s="499"/>
      <c r="P526" s="499"/>
      <c r="Q526" s="499"/>
      <c r="R526" s="499"/>
      <c r="S526" s="499"/>
      <c r="T526" s="499"/>
      <c r="U526" s="499"/>
      <c r="V526" s="499"/>
      <c r="W526" s="499"/>
      <c r="X526" s="499"/>
      <c r="Y526" s="499"/>
      <c r="Z526" s="499"/>
      <c r="AA526" s="499"/>
      <c r="AB526" s="499"/>
      <c r="AC526" s="499"/>
    </row>
    <row r="527" spans="1:29" ht="12" customHeight="1" x14ac:dyDescent="0.25">
      <c r="A527" s="499"/>
      <c r="B527" s="499"/>
      <c r="C527" s="499"/>
      <c r="D527" s="499"/>
      <c r="E527" s="499"/>
      <c r="F527" s="499"/>
      <c r="G527" s="499"/>
      <c r="H527" s="499"/>
      <c r="I527" s="499"/>
      <c r="J527" s="499"/>
      <c r="K527" s="499"/>
      <c r="L527" s="499"/>
      <c r="M527" s="499"/>
      <c r="N527" s="499"/>
      <c r="O527" s="499"/>
      <c r="P527" s="499"/>
      <c r="Q527" s="499"/>
      <c r="R527" s="499"/>
      <c r="S527" s="499"/>
      <c r="T527" s="499"/>
      <c r="U527" s="499"/>
      <c r="V527" s="499"/>
      <c r="W527" s="499"/>
      <c r="X527" s="499"/>
      <c r="Y527" s="499"/>
      <c r="Z527" s="499"/>
      <c r="AA527" s="499"/>
      <c r="AB527" s="499"/>
      <c r="AC527" s="499"/>
    </row>
    <row r="528" spans="1:29" ht="12" customHeight="1" x14ac:dyDescent="0.25">
      <c r="A528" s="499"/>
      <c r="B528" s="499"/>
      <c r="C528" s="499"/>
      <c r="D528" s="499"/>
      <c r="E528" s="499"/>
      <c r="F528" s="499"/>
      <c r="G528" s="499"/>
      <c r="H528" s="499"/>
      <c r="I528" s="499"/>
      <c r="J528" s="499"/>
      <c r="K528" s="499"/>
      <c r="L528" s="499"/>
      <c r="M528" s="499"/>
      <c r="N528" s="499"/>
      <c r="O528" s="499"/>
      <c r="P528" s="499"/>
      <c r="Q528" s="499"/>
      <c r="R528" s="499"/>
      <c r="S528" s="499"/>
      <c r="T528" s="499"/>
      <c r="U528" s="499"/>
      <c r="V528" s="499"/>
      <c r="W528" s="499"/>
      <c r="X528" s="499"/>
      <c r="Y528" s="499"/>
      <c r="Z528" s="499"/>
      <c r="AA528" s="499"/>
      <c r="AB528" s="499"/>
      <c r="AC528" s="499"/>
    </row>
    <row r="529" spans="1:29" ht="12" customHeight="1" x14ac:dyDescent="0.25">
      <c r="A529" s="499"/>
      <c r="B529" s="499"/>
      <c r="C529" s="499"/>
      <c r="D529" s="499"/>
      <c r="E529" s="499"/>
      <c r="F529" s="499"/>
      <c r="G529" s="499"/>
      <c r="H529" s="499"/>
      <c r="I529" s="499"/>
      <c r="J529" s="499"/>
      <c r="K529" s="499"/>
      <c r="L529" s="499"/>
      <c r="M529" s="499"/>
      <c r="N529" s="499"/>
      <c r="O529" s="499"/>
      <c r="P529" s="499"/>
      <c r="Q529" s="499"/>
      <c r="R529" s="499"/>
      <c r="S529" s="499"/>
      <c r="T529" s="499"/>
      <c r="U529" s="499"/>
      <c r="V529" s="499"/>
      <c r="W529" s="499"/>
      <c r="X529" s="499"/>
      <c r="Y529" s="499"/>
      <c r="Z529" s="499"/>
      <c r="AA529" s="499"/>
      <c r="AB529" s="499"/>
      <c r="AC529" s="499"/>
    </row>
    <row r="530" spans="1:29" ht="12" customHeight="1" x14ac:dyDescent="0.25">
      <c r="A530" s="499"/>
      <c r="B530" s="499"/>
      <c r="C530" s="499"/>
      <c r="D530" s="499"/>
      <c r="E530" s="499"/>
      <c r="F530" s="499"/>
      <c r="G530" s="499"/>
      <c r="H530" s="499"/>
      <c r="I530" s="499"/>
      <c r="J530" s="499"/>
      <c r="K530" s="499"/>
      <c r="L530" s="499"/>
      <c r="M530" s="499"/>
      <c r="N530" s="499"/>
      <c r="O530" s="499"/>
      <c r="P530" s="499"/>
      <c r="Q530" s="499"/>
      <c r="R530" s="499"/>
      <c r="S530" s="499"/>
      <c r="T530" s="499"/>
      <c r="U530" s="499"/>
      <c r="V530" s="499"/>
      <c r="W530" s="499"/>
      <c r="X530" s="499"/>
      <c r="Y530" s="499"/>
      <c r="Z530" s="499"/>
      <c r="AA530" s="499"/>
      <c r="AB530" s="499"/>
      <c r="AC530" s="499"/>
    </row>
    <row r="531" spans="1:29" ht="12" customHeight="1" x14ac:dyDescent="0.25">
      <c r="A531" s="499"/>
      <c r="B531" s="499"/>
      <c r="C531" s="499"/>
      <c r="D531" s="499"/>
      <c r="E531" s="499"/>
      <c r="F531" s="499"/>
      <c r="G531" s="499"/>
      <c r="H531" s="499"/>
      <c r="I531" s="499"/>
      <c r="J531" s="499"/>
      <c r="K531" s="499"/>
      <c r="L531" s="499"/>
      <c r="M531" s="499"/>
      <c r="N531" s="499"/>
      <c r="O531" s="499"/>
      <c r="P531" s="499"/>
      <c r="Q531" s="499"/>
      <c r="R531" s="499"/>
      <c r="S531" s="499"/>
      <c r="T531" s="499"/>
      <c r="U531" s="499"/>
      <c r="V531" s="499"/>
      <c r="W531" s="499"/>
      <c r="X531" s="499"/>
      <c r="Y531" s="499"/>
      <c r="Z531" s="499"/>
      <c r="AA531" s="499"/>
      <c r="AB531" s="499"/>
      <c r="AC531" s="499"/>
    </row>
    <row r="532" spans="1:29" ht="12" customHeight="1" x14ac:dyDescent="0.25">
      <c r="A532" s="499"/>
      <c r="B532" s="499"/>
      <c r="C532" s="499"/>
      <c r="D532" s="499"/>
      <c r="E532" s="499"/>
      <c r="F532" s="499"/>
      <c r="G532" s="499"/>
      <c r="H532" s="499"/>
      <c r="I532" s="499"/>
      <c r="J532" s="499"/>
      <c r="K532" s="499"/>
      <c r="L532" s="499"/>
      <c r="M532" s="499"/>
      <c r="N532" s="499"/>
      <c r="O532" s="499"/>
      <c r="P532" s="499"/>
      <c r="Q532" s="499"/>
      <c r="R532" s="499"/>
      <c r="S532" s="499"/>
      <c r="T532" s="499"/>
      <c r="U532" s="499"/>
      <c r="V532" s="499"/>
      <c r="W532" s="499"/>
      <c r="X532" s="499"/>
      <c r="Y532" s="499"/>
      <c r="Z532" s="499"/>
      <c r="AA532" s="499"/>
      <c r="AB532" s="499"/>
      <c r="AC532" s="499"/>
    </row>
    <row r="533" spans="1:29" ht="12" customHeight="1" x14ac:dyDescent="0.25">
      <c r="A533" s="499"/>
      <c r="B533" s="499"/>
      <c r="C533" s="499"/>
      <c r="D533" s="499"/>
      <c r="E533" s="499"/>
      <c r="F533" s="499"/>
      <c r="G533" s="499"/>
      <c r="H533" s="499"/>
      <c r="I533" s="499"/>
      <c r="J533" s="499"/>
      <c r="K533" s="499"/>
      <c r="L533" s="499"/>
      <c r="M533" s="499"/>
      <c r="N533" s="499"/>
      <c r="O533" s="499"/>
      <c r="P533" s="499"/>
      <c r="Q533" s="499"/>
      <c r="R533" s="499"/>
      <c r="S533" s="499"/>
      <c r="T533" s="499"/>
      <c r="U533" s="499"/>
      <c r="V533" s="499"/>
      <c r="W533" s="499"/>
      <c r="X533" s="499"/>
      <c r="Y533" s="499"/>
      <c r="Z533" s="499"/>
      <c r="AA533" s="499"/>
      <c r="AB533" s="499"/>
      <c r="AC533" s="499"/>
    </row>
    <row r="534" spans="1:29" ht="12" customHeight="1" x14ac:dyDescent="0.25">
      <c r="A534" s="499"/>
      <c r="B534" s="499"/>
      <c r="C534" s="499"/>
      <c r="D534" s="499"/>
      <c r="E534" s="499"/>
      <c r="F534" s="499"/>
      <c r="G534" s="499"/>
      <c r="H534" s="499"/>
      <c r="I534" s="499"/>
      <c r="J534" s="499"/>
      <c r="K534" s="499"/>
      <c r="L534" s="499"/>
      <c r="M534" s="499"/>
      <c r="N534" s="499"/>
      <c r="O534" s="499"/>
      <c r="P534" s="499"/>
      <c r="Q534" s="499"/>
      <c r="R534" s="499"/>
      <c r="S534" s="499"/>
      <c r="T534" s="499"/>
      <c r="U534" s="499"/>
      <c r="V534" s="499"/>
      <c r="W534" s="499"/>
      <c r="X534" s="499"/>
      <c r="Y534" s="499"/>
      <c r="Z534" s="499"/>
      <c r="AA534" s="499"/>
      <c r="AB534" s="499"/>
      <c r="AC534" s="499"/>
    </row>
    <row r="535" spans="1:29" ht="12" customHeight="1" x14ac:dyDescent="0.25">
      <c r="A535" s="499"/>
      <c r="B535" s="499"/>
      <c r="C535" s="499"/>
      <c r="D535" s="499"/>
      <c r="E535" s="499"/>
      <c r="F535" s="499"/>
      <c r="G535" s="499"/>
      <c r="H535" s="499"/>
      <c r="I535" s="499"/>
      <c r="J535" s="499"/>
      <c r="K535" s="499"/>
      <c r="L535" s="499"/>
      <c r="M535" s="499"/>
      <c r="N535" s="499"/>
      <c r="O535" s="499"/>
      <c r="P535" s="499"/>
      <c r="Q535" s="499"/>
      <c r="R535" s="499"/>
      <c r="S535" s="499"/>
      <c r="T535" s="499"/>
      <c r="U535" s="499"/>
      <c r="V535" s="499"/>
      <c r="W535" s="499"/>
      <c r="X535" s="499"/>
      <c r="Y535" s="499"/>
      <c r="Z535" s="499"/>
      <c r="AA535" s="499"/>
      <c r="AB535" s="499"/>
      <c r="AC535" s="499"/>
    </row>
    <row r="536" spans="1:29" ht="12" customHeight="1" x14ac:dyDescent="0.25">
      <c r="A536" s="499"/>
      <c r="B536" s="499"/>
      <c r="C536" s="499"/>
      <c r="D536" s="499"/>
      <c r="E536" s="499"/>
      <c r="F536" s="499"/>
      <c r="G536" s="499"/>
      <c r="H536" s="499"/>
      <c r="I536" s="499"/>
      <c r="J536" s="499"/>
      <c r="K536" s="499"/>
      <c r="L536" s="499"/>
      <c r="M536" s="499"/>
      <c r="N536" s="499"/>
      <c r="O536" s="499"/>
      <c r="P536" s="499"/>
      <c r="Q536" s="499"/>
      <c r="R536" s="499"/>
      <c r="S536" s="499"/>
      <c r="T536" s="499"/>
      <c r="U536" s="499"/>
      <c r="V536" s="499"/>
      <c r="W536" s="499"/>
      <c r="X536" s="499"/>
      <c r="Y536" s="499"/>
      <c r="Z536" s="499"/>
      <c r="AA536" s="499"/>
      <c r="AB536" s="499"/>
      <c r="AC536" s="499"/>
    </row>
    <row r="537" spans="1:29" ht="12" customHeight="1" x14ac:dyDescent="0.25">
      <c r="A537" s="499"/>
      <c r="B537" s="499"/>
      <c r="C537" s="499"/>
      <c r="D537" s="499"/>
      <c r="E537" s="499"/>
      <c r="F537" s="499"/>
      <c r="G537" s="499"/>
      <c r="H537" s="499"/>
      <c r="I537" s="499"/>
      <c r="J537" s="499"/>
      <c r="K537" s="499"/>
      <c r="L537" s="499"/>
      <c r="M537" s="499"/>
      <c r="N537" s="499"/>
      <c r="O537" s="499"/>
      <c r="P537" s="499"/>
      <c r="Q537" s="499"/>
      <c r="R537" s="499"/>
      <c r="S537" s="499"/>
      <c r="T537" s="499"/>
      <c r="U537" s="499"/>
      <c r="V537" s="499"/>
      <c r="W537" s="499"/>
      <c r="X537" s="499"/>
      <c r="Y537" s="499"/>
      <c r="Z537" s="499"/>
      <c r="AA537" s="499"/>
      <c r="AB537" s="499"/>
      <c r="AC537" s="499"/>
    </row>
    <row r="538" spans="1:29" ht="12" customHeight="1" x14ac:dyDescent="0.25">
      <c r="A538" s="499"/>
      <c r="B538" s="499"/>
      <c r="C538" s="499"/>
      <c r="D538" s="499"/>
      <c r="E538" s="499"/>
      <c r="F538" s="499"/>
      <c r="G538" s="499"/>
      <c r="H538" s="499"/>
      <c r="I538" s="499"/>
      <c r="J538" s="499"/>
      <c r="K538" s="499"/>
      <c r="L538" s="499"/>
      <c r="M538" s="499"/>
      <c r="N538" s="499"/>
      <c r="O538" s="499"/>
      <c r="P538" s="499"/>
      <c r="Q538" s="499"/>
      <c r="R538" s="499"/>
      <c r="S538" s="499"/>
      <c r="T538" s="499"/>
      <c r="U538" s="499"/>
      <c r="V538" s="499"/>
      <c r="W538" s="499"/>
      <c r="X538" s="499"/>
      <c r="Y538" s="499"/>
      <c r="Z538" s="499"/>
      <c r="AA538" s="499"/>
      <c r="AB538" s="499"/>
      <c r="AC538" s="499"/>
    </row>
    <row r="539" spans="1:29" ht="12" customHeight="1" x14ac:dyDescent="0.25">
      <c r="A539" s="499"/>
      <c r="B539" s="499"/>
      <c r="C539" s="499"/>
      <c r="D539" s="499"/>
      <c r="E539" s="499"/>
      <c r="F539" s="499"/>
      <c r="G539" s="499"/>
      <c r="H539" s="499"/>
      <c r="I539" s="499"/>
      <c r="J539" s="499"/>
      <c r="K539" s="499"/>
      <c r="L539" s="499"/>
      <c r="M539" s="499"/>
      <c r="N539" s="499"/>
      <c r="O539" s="499"/>
      <c r="P539" s="499"/>
      <c r="Q539" s="499"/>
      <c r="R539" s="499"/>
      <c r="S539" s="499"/>
      <c r="T539" s="499"/>
      <c r="U539" s="499"/>
      <c r="V539" s="499"/>
      <c r="W539" s="499"/>
      <c r="X539" s="499"/>
      <c r="Y539" s="499"/>
      <c r="Z539" s="499"/>
      <c r="AA539" s="499"/>
      <c r="AB539" s="499"/>
      <c r="AC539" s="499"/>
    </row>
    <row r="540" spans="1:29" ht="12" customHeight="1" x14ac:dyDescent="0.25">
      <c r="A540" s="499"/>
      <c r="B540" s="499"/>
      <c r="C540" s="499"/>
      <c r="D540" s="499"/>
      <c r="E540" s="499"/>
      <c r="F540" s="499"/>
      <c r="G540" s="499"/>
      <c r="H540" s="499"/>
      <c r="I540" s="499"/>
      <c r="J540" s="499"/>
      <c r="K540" s="499"/>
      <c r="L540" s="499"/>
      <c r="M540" s="499"/>
      <c r="N540" s="499"/>
      <c r="O540" s="499"/>
      <c r="P540" s="499"/>
      <c r="Q540" s="499"/>
      <c r="R540" s="499"/>
      <c r="S540" s="499"/>
      <c r="T540" s="499"/>
      <c r="U540" s="499"/>
      <c r="V540" s="499"/>
      <c r="W540" s="499"/>
      <c r="X540" s="499"/>
      <c r="Y540" s="499"/>
      <c r="Z540" s="499"/>
      <c r="AA540" s="499"/>
      <c r="AB540" s="499"/>
      <c r="AC540" s="499"/>
    </row>
    <row r="541" spans="1:29" ht="12" customHeight="1" x14ac:dyDescent="0.25">
      <c r="A541" s="499"/>
      <c r="B541" s="499"/>
      <c r="C541" s="499"/>
      <c r="D541" s="499"/>
      <c r="E541" s="499"/>
      <c r="F541" s="499"/>
      <c r="G541" s="499"/>
      <c r="H541" s="499"/>
      <c r="I541" s="499"/>
      <c r="J541" s="499"/>
      <c r="K541" s="499"/>
      <c r="L541" s="499"/>
      <c r="M541" s="499"/>
      <c r="N541" s="499"/>
      <c r="O541" s="499"/>
      <c r="P541" s="499"/>
      <c r="Q541" s="499"/>
      <c r="R541" s="499"/>
      <c r="S541" s="499"/>
      <c r="T541" s="499"/>
      <c r="U541" s="499"/>
      <c r="V541" s="499"/>
      <c r="W541" s="499"/>
      <c r="X541" s="499"/>
      <c r="Y541" s="499"/>
      <c r="Z541" s="499"/>
      <c r="AA541" s="499"/>
      <c r="AB541" s="499"/>
      <c r="AC541" s="499"/>
    </row>
    <row r="542" spans="1:29" ht="12" customHeight="1" x14ac:dyDescent="0.25">
      <c r="A542" s="499"/>
      <c r="B542" s="499"/>
      <c r="C542" s="499"/>
      <c r="D542" s="499"/>
      <c r="E542" s="499"/>
      <c r="F542" s="499"/>
      <c r="G542" s="499"/>
      <c r="H542" s="499"/>
      <c r="I542" s="499"/>
      <c r="J542" s="499"/>
      <c r="K542" s="499"/>
      <c r="L542" s="499"/>
      <c r="M542" s="499"/>
      <c r="N542" s="499"/>
      <c r="O542" s="499"/>
      <c r="P542" s="499"/>
      <c r="Q542" s="499"/>
      <c r="R542" s="499"/>
      <c r="S542" s="499"/>
      <c r="T542" s="499"/>
      <c r="U542" s="499"/>
      <c r="V542" s="499"/>
      <c r="W542" s="499"/>
      <c r="X542" s="499"/>
      <c r="Y542" s="499"/>
      <c r="Z542" s="499"/>
      <c r="AA542" s="499"/>
      <c r="AB542" s="499"/>
      <c r="AC542" s="499"/>
    </row>
    <row r="543" spans="1:29" ht="12" customHeight="1" x14ac:dyDescent="0.25">
      <c r="A543" s="499"/>
      <c r="B543" s="499"/>
      <c r="C543" s="499"/>
      <c r="D543" s="499"/>
      <c r="E543" s="499"/>
      <c r="F543" s="499"/>
      <c r="G543" s="499"/>
      <c r="H543" s="499"/>
      <c r="I543" s="499"/>
      <c r="J543" s="499"/>
      <c r="K543" s="499"/>
      <c r="L543" s="499"/>
      <c r="M543" s="499"/>
      <c r="N543" s="499"/>
      <c r="O543" s="499"/>
      <c r="P543" s="499"/>
      <c r="Q543" s="499"/>
      <c r="R543" s="499"/>
      <c r="S543" s="499"/>
      <c r="T543" s="499"/>
      <c r="U543" s="499"/>
      <c r="V543" s="499"/>
      <c r="W543" s="499"/>
      <c r="X543" s="499"/>
      <c r="Y543" s="499"/>
      <c r="Z543" s="499"/>
      <c r="AA543" s="499"/>
      <c r="AB543" s="499"/>
      <c r="AC543" s="499"/>
    </row>
    <row r="544" spans="1:29" ht="12" customHeight="1" x14ac:dyDescent="0.25">
      <c r="A544" s="499"/>
      <c r="B544" s="499"/>
      <c r="C544" s="499"/>
      <c r="D544" s="499"/>
      <c r="E544" s="499"/>
      <c r="F544" s="499"/>
      <c r="G544" s="499"/>
      <c r="H544" s="499"/>
      <c r="I544" s="499"/>
      <c r="J544" s="499"/>
      <c r="K544" s="499"/>
      <c r="L544" s="499"/>
      <c r="M544" s="499"/>
      <c r="N544" s="499"/>
      <c r="O544" s="499"/>
      <c r="P544" s="499"/>
      <c r="Q544" s="499"/>
      <c r="R544" s="499"/>
      <c r="S544" s="499"/>
      <c r="T544" s="499"/>
      <c r="U544" s="499"/>
      <c r="V544" s="499"/>
      <c r="W544" s="499"/>
      <c r="X544" s="499"/>
      <c r="Y544" s="499"/>
      <c r="Z544" s="499"/>
      <c r="AA544" s="499"/>
      <c r="AB544" s="499"/>
      <c r="AC544" s="499"/>
    </row>
    <row r="545" spans="1:29" ht="12" customHeight="1" x14ac:dyDescent="0.25">
      <c r="A545" s="499"/>
      <c r="B545" s="499"/>
      <c r="C545" s="499"/>
      <c r="D545" s="499"/>
      <c r="E545" s="499"/>
      <c r="F545" s="499"/>
      <c r="G545" s="499"/>
      <c r="H545" s="499"/>
      <c r="I545" s="499"/>
      <c r="J545" s="499"/>
      <c r="K545" s="499"/>
      <c r="L545" s="499"/>
      <c r="M545" s="499"/>
      <c r="N545" s="499"/>
      <c r="O545" s="499"/>
      <c r="P545" s="499"/>
      <c r="Q545" s="499"/>
      <c r="R545" s="499"/>
      <c r="S545" s="499"/>
      <c r="T545" s="499"/>
      <c r="U545" s="499"/>
      <c r="V545" s="499"/>
      <c r="W545" s="499"/>
      <c r="X545" s="499"/>
      <c r="Y545" s="499"/>
      <c r="Z545" s="499"/>
      <c r="AA545" s="499"/>
      <c r="AB545" s="499"/>
      <c r="AC545" s="499"/>
    </row>
    <row r="546" spans="1:29" ht="12" customHeight="1" x14ac:dyDescent="0.25">
      <c r="A546" s="499"/>
      <c r="B546" s="499"/>
      <c r="C546" s="499"/>
      <c r="D546" s="499"/>
      <c r="E546" s="499"/>
      <c r="F546" s="499"/>
      <c r="G546" s="499"/>
      <c r="H546" s="499"/>
      <c r="I546" s="499"/>
      <c r="J546" s="499"/>
      <c r="K546" s="499"/>
      <c r="L546" s="499"/>
      <c r="M546" s="499"/>
      <c r="N546" s="499"/>
      <c r="O546" s="499"/>
      <c r="P546" s="499"/>
      <c r="Q546" s="499"/>
      <c r="R546" s="499"/>
      <c r="S546" s="499"/>
      <c r="T546" s="499"/>
      <c r="U546" s="499"/>
      <c r="V546" s="499"/>
      <c r="W546" s="499"/>
      <c r="X546" s="499"/>
      <c r="Y546" s="499"/>
      <c r="Z546" s="499"/>
      <c r="AA546" s="499"/>
      <c r="AB546" s="499"/>
      <c r="AC546" s="499"/>
    </row>
    <row r="547" spans="1:29" ht="12" customHeight="1" x14ac:dyDescent="0.25">
      <c r="A547" s="499"/>
      <c r="B547" s="499"/>
      <c r="C547" s="499"/>
      <c r="D547" s="499"/>
      <c r="E547" s="499"/>
      <c r="F547" s="499"/>
      <c r="G547" s="499"/>
      <c r="H547" s="499"/>
      <c r="I547" s="499"/>
      <c r="J547" s="499"/>
      <c r="K547" s="499"/>
      <c r="L547" s="499"/>
      <c r="M547" s="499"/>
      <c r="N547" s="499"/>
      <c r="O547" s="499"/>
      <c r="P547" s="499"/>
      <c r="Q547" s="499"/>
      <c r="R547" s="499"/>
      <c r="S547" s="499"/>
      <c r="T547" s="499"/>
      <c r="U547" s="499"/>
      <c r="V547" s="499"/>
      <c r="W547" s="499"/>
      <c r="X547" s="499"/>
      <c r="Y547" s="499"/>
      <c r="Z547" s="499"/>
      <c r="AA547" s="499"/>
      <c r="AB547" s="499"/>
      <c r="AC547" s="499"/>
    </row>
    <row r="548" spans="1:29" ht="12" customHeight="1" x14ac:dyDescent="0.25">
      <c r="A548" s="499"/>
      <c r="B548" s="499"/>
      <c r="C548" s="499"/>
      <c r="D548" s="499"/>
      <c r="E548" s="499"/>
      <c r="F548" s="499"/>
      <c r="G548" s="499"/>
      <c r="H548" s="499"/>
      <c r="I548" s="499"/>
      <c r="J548" s="499"/>
      <c r="K548" s="499"/>
      <c r="L548" s="499"/>
      <c r="M548" s="499"/>
      <c r="N548" s="499"/>
      <c r="O548" s="499"/>
      <c r="P548" s="499"/>
      <c r="Q548" s="499"/>
      <c r="R548" s="499"/>
      <c r="S548" s="499"/>
      <c r="T548" s="499"/>
      <c r="U548" s="499"/>
      <c r="V548" s="499"/>
      <c r="W548" s="499"/>
      <c r="X548" s="499"/>
      <c r="Y548" s="499"/>
      <c r="Z548" s="499"/>
      <c r="AA548" s="499"/>
      <c r="AB548" s="499"/>
      <c r="AC548" s="499"/>
    </row>
    <row r="549" spans="1:29" ht="12" customHeight="1" x14ac:dyDescent="0.25">
      <c r="A549" s="499"/>
      <c r="B549" s="499"/>
      <c r="C549" s="499"/>
      <c r="D549" s="499"/>
      <c r="E549" s="499"/>
      <c r="F549" s="499"/>
      <c r="G549" s="499"/>
      <c r="H549" s="499"/>
      <c r="I549" s="499"/>
      <c r="J549" s="499"/>
      <c r="K549" s="499"/>
      <c r="L549" s="499"/>
      <c r="M549" s="499"/>
      <c r="N549" s="499"/>
      <c r="O549" s="499"/>
      <c r="P549" s="499"/>
      <c r="Q549" s="499"/>
      <c r="R549" s="499"/>
      <c r="S549" s="499"/>
      <c r="T549" s="499"/>
      <c r="U549" s="499"/>
      <c r="V549" s="499"/>
      <c r="W549" s="499"/>
      <c r="X549" s="499"/>
      <c r="Y549" s="499"/>
      <c r="Z549" s="499"/>
      <c r="AA549" s="499"/>
      <c r="AB549" s="499"/>
      <c r="AC549" s="499"/>
    </row>
    <row r="550" spans="1:29" ht="12" customHeight="1" x14ac:dyDescent="0.25">
      <c r="A550" s="499"/>
      <c r="B550" s="499"/>
      <c r="C550" s="499"/>
      <c r="D550" s="499"/>
      <c r="E550" s="499"/>
      <c r="F550" s="499"/>
      <c r="G550" s="499"/>
      <c r="H550" s="499"/>
      <c r="I550" s="499"/>
      <c r="J550" s="499"/>
      <c r="K550" s="499"/>
      <c r="L550" s="499"/>
      <c r="M550" s="499"/>
      <c r="N550" s="499"/>
      <c r="O550" s="499"/>
      <c r="P550" s="499"/>
      <c r="Q550" s="499"/>
      <c r="R550" s="499"/>
      <c r="S550" s="499"/>
      <c r="T550" s="499"/>
      <c r="U550" s="499"/>
      <c r="V550" s="499"/>
      <c r="W550" s="499"/>
      <c r="X550" s="499"/>
      <c r="Y550" s="499"/>
      <c r="Z550" s="499"/>
      <c r="AA550" s="499"/>
      <c r="AB550" s="499"/>
      <c r="AC550" s="499"/>
    </row>
    <row r="551" spans="1:29" ht="12" customHeight="1" x14ac:dyDescent="0.25">
      <c r="A551" s="499"/>
      <c r="B551" s="499"/>
      <c r="C551" s="499"/>
      <c r="D551" s="499"/>
      <c r="E551" s="499"/>
      <c r="F551" s="499"/>
      <c r="G551" s="499"/>
      <c r="H551" s="499"/>
      <c r="I551" s="499"/>
      <c r="J551" s="499"/>
      <c r="K551" s="499"/>
      <c r="L551" s="499"/>
      <c r="M551" s="499"/>
      <c r="N551" s="499"/>
      <c r="O551" s="499"/>
      <c r="P551" s="499"/>
      <c r="Q551" s="499"/>
      <c r="R551" s="499"/>
      <c r="S551" s="499"/>
      <c r="T551" s="499"/>
      <c r="U551" s="499"/>
      <c r="V551" s="499"/>
      <c r="W551" s="499"/>
      <c r="X551" s="499"/>
      <c r="Y551" s="499"/>
      <c r="Z551" s="499"/>
      <c r="AA551" s="499"/>
      <c r="AB551" s="499"/>
      <c r="AC551" s="499"/>
    </row>
    <row r="552" spans="1:29" ht="12" customHeight="1" x14ac:dyDescent="0.25">
      <c r="A552" s="499"/>
      <c r="B552" s="499"/>
      <c r="C552" s="499"/>
      <c r="D552" s="499"/>
      <c r="E552" s="499"/>
      <c r="F552" s="499"/>
      <c r="G552" s="499"/>
      <c r="H552" s="499"/>
      <c r="I552" s="499"/>
      <c r="J552" s="499"/>
      <c r="K552" s="499"/>
      <c r="L552" s="499"/>
      <c r="M552" s="499"/>
      <c r="N552" s="499"/>
      <c r="O552" s="499"/>
      <c r="P552" s="499"/>
      <c r="Q552" s="499"/>
      <c r="R552" s="499"/>
      <c r="S552" s="499"/>
      <c r="T552" s="499"/>
      <c r="U552" s="499"/>
      <c r="V552" s="499"/>
      <c r="W552" s="499"/>
      <c r="X552" s="499"/>
      <c r="Y552" s="499"/>
      <c r="Z552" s="499"/>
      <c r="AA552" s="499"/>
      <c r="AB552" s="499"/>
      <c r="AC552" s="499"/>
    </row>
    <row r="553" spans="1:29" ht="12" customHeight="1" x14ac:dyDescent="0.25">
      <c r="A553" s="499"/>
      <c r="B553" s="499"/>
      <c r="C553" s="499"/>
      <c r="D553" s="499"/>
      <c r="E553" s="499"/>
      <c r="F553" s="499"/>
      <c r="G553" s="499"/>
      <c r="H553" s="499"/>
      <c r="I553" s="499"/>
      <c r="J553" s="499"/>
      <c r="K553" s="499"/>
      <c r="L553" s="499"/>
      <c r="M553" s="499"/>
      <c r="N553" s="499"/>
      <c r="O553" s="499"/>
      <c r="P553" s="499"/>
      <c r="Q553" s="499"/>
      <c r="R553" s="499"/>
      <c r="S553" s="499"/>
      <c r="T553" s="499"/>
      <c r="U553" s="499"/>
      <c r="V553" s="499"/>
      <c r="W553" s="499"/>
      <c r="X553" s="499"/>
      <c r="Y553" s="499"/>
      <c r="Z553" s="499"/>
      <c r="AA553" s="499"/>
      <c r="AB553" s="499"/>
      <c r="AC553" s="499"/>
    </row>
    <row r="554" spans="1:29" ht="12" customHeight="1" x14ac:dyDescent="0.25">
      <c r="A554" s="499"/>
      <c r="B554" s="499"/>
      <c r="C554" s="499"/>
      <c r="D554" s="499"/>
      <c r="E554" s="499"/>
      <c r="F554" s="499"/>
      <c r="G554" s="499"/>
      <c r="H554" s="499"/>
      <c r="I554" s="499"/>
      <c r="J554" s="499"/>
      <c r="K554" s="499"/>
      <c r="L554" s="499"/>
      <c r="M554" s="499"/>
      <c r="N554" s="499"/>
      <c r="O554" s="499"/>
      <c r="P554" s="499"/>
      <c r="Q554" s="499"/>
      <c r="R554" s="499"/>
      <c r="S554" s="499"/>
      <c r="T554" s="499"/>
      <c r="U554" s="499"/>
      <c r="V554" s="499"/>
      <c r="W554" s="499"/>
      <c r="X554" s="499"/>
      <c r="Y554" s="499"/>
      <c r="Z554" s="499"/>
      <c r="AA554" s="499"/>
      <c r="AB554" s="499"/>
      <c r="AC554" s="499"/>
    </row>
    <row r="555" spans="1:29" ht="12" customHeight="1" x14ac:dyDescent="0.25">
      <c r="A555" s="499"/>
      <c r="B555" s="499"/>
      <c r="C555" s="499"/>
      <c r="D555" s="499"/>
      <c r="E555" s="499"/>
      <c r="F555" s="499"/>
      <c r="G555" s="499"/>
      <c r="H555" s="499"/>
      <c r="I555" s="499"/>
      <c r="J555" s="499"/>
      <c r="K555" s="499"/>
      <c r="L555" s="499"/>
      <c r="M555" s="499"/>
      <c r="N555" s="499"/>
      <c r="O555" s="499"/>
      <c r="P555" s="499"/>
      <c r="Q555" s="499"/>
      <c r="R555" s="499"/>
      <c r="S555" s="499"/>
      <c r="T555" s="499"/>
      <c r="U555" s="499"/>
      <c r="V555" s="499"/>
      <c r="W555" s="499"/>
      <c r="X555" s="499"/>
      <c r="Y555" s="499"/>
      <c r="Z555" s="499"/>
      <c r="AA555" s="499"/>
      <c r="AB555" s="499"/>
      <c r="AC555" s="499"/>
    </row>
    <row r="556" spans="1:29" ht="12" customHeight="1" x14ac:dyDescent="0.25">
      <c r="A556" s="499"/>
      <c r="B556" s="499"/>
      <c r="C556" s="499"/>
      <c r="D556" s="499"/>
      <c r="E556" s="499"/>
      <c r="F556" s="499"/>
      <c r="G556" s="499"/>
      <c r="H556" s="499"/>
      <c r="I556" s="499"/>
      <c r="J556" s="499"/>
      <c r="K556" s="499"/>
      <c r="L556" s="499"/>
      <c r="M556" s="499"/>
      <c r="N556" s="499"/>
      <c r="O556" s="499"/>
      <c r="P556" s="499"/>
      <c r="Q556" s="499"/>
      <c r="R556" s="499"/>
      <c r="S556" s="499"/>
      <c r="T556" s="499"/>
      <c r="U556" s="499"/>
      <c r="V556" s="499"/>
      <c r="W556" s="499"/>
      <c r="X556" s="499"/>
      <c r="Y556" s="499"/>
      <c r="Z556" s="499"/>
      <c r="AA556" s="499"/>
      <c r="AB556" s="499"/>
      <c r="AC556" s="499"/>
    </row>
    <row r="557" spans="1:29" ht="12" customHeight="1" x14ac:dyDescent="0.25">
      <c r="A557" s="499"/>
      <c r="B557" s="499"/>
      <c r="C557" s="499"/>
      <c r="D557" s="499"/>
      <c r="E557" s="499"/>
      <c r="F557" s="499"/>
      <c r="G557" s="499"/>
      <c r="H557" s="499"/>
      <c r="I557" s="499"/>
      <c r="J557" s="499"/>
      <c r="K557" s="499"/>
      <c r="L557" s="499"/>
      <c r="M557" s="499"/>
      <c r="N557" s="499"/>
      <c r="O557" s="499"/>
      <c r="P557" s="499"/>
      <c r="Q557" s="499"/>
      <c r="R557" s="499"/>
      <c r="S557" s="499"/>
      <c r="T557" s="499"/>
      <c r="U557" s="499"/>
      <c r="V557" s="499"/>
      <c r="W557" s="499"/>
      <c r="X557" s="499"/>
      <c r="Y557" s="499"/>
      <c r="Z557" s="499"/>
      <c r="AA557" s="499"/>
      <c r="AB557" s="499"/>
      <c r="AC557" s="499"/>
    </row>
    <row r="558" spans="1:29" ht="12" customHeight="1" x14ac:dyDescent="0.25">
      <c r="A558" s="499"/>
      <c r="B558" s="499"/>
      <c r="C558" s="499"/>
      <c r="D558" s="499"/>
      <c r="E558" s="499"/>
      <c r="F558" s="499"/>
      <c r="G558" s="499"/>
      <c r="H558" s="499"/>
      <c r="I558" s="499"/>
      <c r="J558" s="499"/>
      <c r="K558" s="499"/>
      <c r="L558" s="499"/>
      <c r="M558" s="499"/>
      <c r="N558" s="499"/>
      <c r="O558" s="499"/>
      <c r="P558" s="499"/>
      <c r="Q558" s="499"/>
      <c r="R558" s="499"/>
      <c r="S558" s="499"/>
      <c r="T558" s="499"/>
      <c r="U558" s="499"/>
      <c r="V558" s="499"/>
      <c r="W558" s="499"/>
      <c r="X558" s="499"/>
      <c r="Y558" s="499"/>
      <c r="Z558" s="499"/>
      <c r="AA558" s="499"/>
      <c r="AB558" s="499"/>
      <c r="AC558" s="499"/>
    </row>
    <row r="559" spans="1:29" ht="12" customHeight="1" x14ac:dyDescent="0.25">
      <c r="A559" s="499"/>
      <c r="B559" s="499"/>
      <c r="C559" s="499"/>
      <c r="D559" s="499"/>
      <c r="E559" s="499"/>
      <c r="F559" s="499"/>
      <c r="G559" s="499"/>
      <c r="H559" s="499"/>
      <c r="I559" s="499"/>
      <c r="J559" s="499"/>
      <c r="K559" s="499"/>
      <c r="L559" s="499"/>
      <c r="M559" s="499"/>
      <c r="N559" s="499"/>
      <c r="O559" s="499"/>
      <c r="P559" s="499"/>
      <c r="Q559" s="499"/>
      <c r="R559" s="499"/>
      <c r="S559" s="499"/>
      <c r="T559" s="499"/>
      <c r="U559" s="499"/>
      <c r="V559" s="499"/>
      <c r="W559" s="499"/>
      <c r="X559" s="499"/>
      <c r="Y559" s="499"/>
      <c r="Z559" s="499"/>
      <c r="AA559" s="499"/>
      <c r="AB559" s="499"/>
      <c r="AC559" s="499"/>
    </row>
    <row r="560" spans="1:29" ht="12" customHeight="1" x14ac:dyDescent="0.25">
      <c r="A560" s="499"/>
      <c r="B560" s="499"/>
      <c r="C560" s="499"/>
      <c r="D560" s="499"/>
      <c r="E560" s="499"/>
      <c r="F560" s="499"/>
      <c r="G560" s="499"/>
      <c r="H560" s="499"/>
      <c r="I560" s="499"/>
      <c r="J560" s="499"/>
      <c r="K560" s="499"/>
      <c r="L560" s="499"/>
      <c r="M560" s="499"/>
      <c r="N560" s="499"/>
      <c r="O560" s="499"/>
      <c r="P560" s="499"/>
      <c r="Q560" s="499"/>
      <c r="R560" s="499"/>
      <c r="S560" s="499"/>
      <c r="T560" s="499"/>
      <c r="U560" s="499"/>
      <c r="V560" s="499"/>
      <c r="W560" s="499"/>
      <c r="X560" s="499"/>
      <c r="Y560" s="499"/>
      <c r="Z560" s="499"/>
      <c r="AA560" s="499"/>
      <c r="AB560" s="499"/>
      <c r="AC560" s="499"/>
    </row>
    <row r="561" spans="1:29" ht="12" customHeight="1" x14ac:dyDescent="0.25">
      <c r="A561" s="499"/>
      <c r="B561" s="499"/>
      <c r="C561" s="499"/>
      <c r="D561" s="499"/>
      <c r="E561" s="499"/>
      <c r="F561" s="499"/>
      <c r="G561" s="499"/>
      <c r="H561" s="499"/>
      <c r="I561" s="499"/>
      <c r="J561" s="499"/>
      <c r="K561" s="499"/>
      <c r="L561" s="499"/>
      <c r="M561" s="499"/>
      <c r="N561" s="499"/>
      <c r="O561" s="499"/>
      <c r="P561" s="499"/>
      <c r="Q561" s="499"/>
      <c r="R561" s="499"/>
      <c r="S561" s="499"/>
      <c r="T561" s="499"/>
      <c r="U561" s="499"/>
      <c r="V561" s="499"/>
      <c r="W561" s="499"/>
      <c r="X561" s="499"/>
      <c r="Y561" s="499"/>
      <c r="Z561" s="499"/>
      <c r="AA561" s="499"/>
      <c r="AB561" s="499"/>
      <c r="AC561" s="499"/>
    </row>
    <row r="562" spans="1:29" ht="12" customHeight="1" x14ac:dyDescent="0.25">
      <c r="A562" s="499"/>
      <c r="B562" s="499"/>
      <c r="C562" s="499"/>
      <c r="D562" s="499"/>
      <c r="E562" s="499"/>
      <c r="F562" s="499"/>
      <c r="G562" s="499"/>
      <c r="H562" s="499"/>
      <c r="I562" s="499"/>
      <c r="J562" s="499"/>
      <c r="K562" s="499"/>
      <c r="L562" s="499"/>
      <c r="M562" s="499"/>
      <c r="N562" s="499"/>
      <c r="O562" s="499"/>
      <c r="P562" s="499"/>
      <c r="Q562" s="499"/>
      <c r="R562" s="499"/>
      <c r="S562" s="499"/>
      <c r="T562" s="499"/>
      <c r="U562" s="499"/>
      <c r="V562" s="499"/>
      <c r="W562" s="499"/>
      <c r="X562" s="499"/>
      <c r="Y562" s="499"/>
      <c r="Z562" s="499"/>
      <c r="AA562" s="499"/>
      <c r="AB562" s="499"/>
      <c r="AC562" s="499"/>
    </row>
    <row r="563" spans="1:29" ht="12" customHeight="1" x14ac:dyDescent="0.25">
      <c r="A563" s="499"/>
      <c r="B563" s="499"/>
      <c r="C563" s="499"/>
      <c r="D563" s="499"/>
      <c r="E563" s="499"/>
      <c r="F563" s="499"/>
      <c r="G563" s="499"/>
      <c r="H563" s="499"/>
      <c r="I563" s="499"/>
      <c r="J563" s="499"/>
      <c r="K563" s="499"/>
      <c r="L563" s="499"/>
      <c r="M563" s="499"/>
      <c r="N563" s="499"/>
      <c r="O563" s="499"/>
      <c r="P563" s="499"/>
      <c r="Q563" s="499"/>
      <c r="R563" s="499"/>
      <c r="S563" s="499"/>
      <c r="T563" s="499"/>
      <c r="U563" s="499"/>
      <c r="V563" s="499"/>
      <c r="W563" s="499"/>
      <c r="X563" s="499"/>
      <c r="Y563" s="499"/>
      <c r="Z563" s="499"/>
      <c r="AA563" s="499"/>
      <c r="AB563" s="499"/>
      <c r="AC563" s="499"/>
    </row>
    <row r="564" spans="1:29" ht="12" customHeight="1" x14ac:dyDescent="0.25">
      <c r="A564" s="499"/>
      <c r="B564" s="499"/>
      <c r="C564" s="499"/>
      <c r="D564" s="499"/>
      <c r="E564" s="499"/>
      <c r="F564" s="499"/>
      <c r="G564" s="499"/>
      <c r="H564" s="499"/>
      <c r="I564" s="499"/>
      <c r="J564" s="499"/>
      <c r="K564" s="499"/>
      <c r="L564" s="499"/>
      <c r="M564" s="499"/>
      <c r="N564" s="499"/>
      <c r="O564" s="499"/>
      <c r="P564" s="499"/>
      <c r="Q564" s="499"/>
      <c r="R564" s="499"/>
      <c r="S564" s="499"/>
      <c r="T564" s="499"/>
      <c r="U564" s="499"/>
      <c r="V564" s="499"/>
      <c r="W564" s="499"/>
      <c r="X564" s="499"/>
      <c r="Y564" s="499"/>
      <c r="Z564" s="499"/>
      <c r="AA564" s="499"/>
      <c r="AB564" s="499"/>
      <c r="AC564" s="499"/>
    </row>
    <row r="565" spans="1:29" ht="12" customHeight="1" x14ac:dyDescent="0.25">
      <c r="A565" s="499"/>
      <c r="B565" s="499"/>
      <c r="C565" s="499"/>
      <c r="D565" s="499"/>
      <c r="E565" s="499"/>
      <c r="F565" s="499"/>
      <c r="G565" s="499"/>
      <c r="H565" s="499"/>
      <c r="I565" s="499"/>
      <c r="J565" s="499"/>
      <c r="K565" s="499"/>
      <c r="L565" s="499"/>
      <c r="M565" s="499"/>
      <c r="N565" s="499"/>
      <c r="O565" s="499"/>
      <c r="P565" s="499"/>
      <c r="Q565" s="499"/>
      <c r="R565" s="499"/>
      <c r="S565" s="499"/>
      <c r="T565" s="499"/>
      <c r="U565" s="499"/>
      <c r="V565" s="499"/>
      <c r="W565" s="499"/>
      <c r="X565" s="499"/>
      <c r="Y565" s="499"/>
      <c r="Z565" s="499"/>
      <c r="AA565" s="499"/>
      <c r="AB565" s="499"/>
      <c r="AC565" s="499"/>
    </row>
    <row r="566" spans="1:29" ht="12" customHeight="1" x14ac:dyDescent="0.25">
      <c r="A566" s="499"/>
      <c r="B566" s="499"/>
      <c r="C566" s="499"/>
      <c r="D566" s="499"/>
      <c r="E566" s="499"/>
      <c r="F566" s="499"/>
      <c r="G566" s="499"/>
      <c r="H566" s="499"/>
      <c r="I566" s="499"/>
      <c r="J566" s="499"/>
      <c r="K566" s="499"/>
      <c r="L566" s="499"/>
      <c r="M566" s="499"/>
      <c r="N566" s="499"/>
      <c r="O566" s="499"/>
      <c r="P566" s="499"/>
      <c r="Q566" s="499"/>
      <c r="R566" s="499"/>
      <c r="S566" s="499"/>
      <c r="T566" s="499"/>
      <c r="U566" s="499"/>
      <c r="V566" s="499"/>
      <c r="W566" s="499"/>
      <c r="X566" s="499"/>
      <c r="Y566" s="499"/>
      <c r="Z566" s="499"/>
      <c r="AA566" s="499"/>
      <c r="AB566" s="499"/>
      <c r="AC566" s="499"/>
    </row>
    <row r="567" spans="1:29" ht="12" customHeight="1" x14ac:dyDescent="0.25">
      <c r="A567" s="499"/>
      <c r="B567" s="499"/>
      <c r="C567" s="499"/>
      <c r="D567" s="499"/>
      <c r="E567" s="499"/>
      <c r="F567" s="499"/>
      <c r="G567" s="499"/>
      <c r="H567" s="499"/>
      <c r="I567" s="499"/>
      <c r="J567" s="499"/>
      <c r="K567" s="499"/>
      <c r="L567" s="499"/>
      <c r="M567" s="499"/>
      <c r="N567" s="499"/>
      <c r="O567" s="499"/>
      <c r="P567" s="499"/>
      <c r="Q567" s="499"/>
      <c r="R567" s="499"/>
      <c r="S567" s="499"/>
      <c r="T567" s="499"/>
      <c r="U567" s="499"/>
      <c r="V567" s="499"/>
      <c r="W567" s="499"/>
      <c r="X567" s="499"/>
      <c r="Y567" s="499"/>
      <c r="Z567" s="499"/>
      <c r="AA567" s="499"/>
      <c r="AB567" s="499"/>
      <c r="AC567" s="499"/>
    </row>
    <row r="568" spans="1:29" ht="12" customHeight="1" x14ac:dyDescent="0.25">
      <c r="A568" s="499"/>
      <c r="B568" s="499"/>
      <c r="C568" s="499"/>
      <c r="D568" s="499"/>
      <c r="E568" s="499"/>
      <c r="F568" s="499"/>
      <c r="G568" s="499"/>
      <c r="H568" s="499"/>
      <c r="I568" s="499"/>
      <c r="J568" s="499"/>
      <c r="K568" s="499"/>
      <c r="L568" s="499"/>
      <c r="M568" s="499"/>
      <c r="N568" s="499"/>
      <c r="O568" s="499"/>
      <c r="P568" s="499"/>
      <c r="Q568" s="499"/>
      <c r="R568" s="499"/>
      <c r="S568" s="499"/>
      <c r="T568" s="499"/>
      <c r="U568" s="499"/>
      <c r="V568" s="499"/>
      <c r="W568" s="499"/>
      <c r="X568" s="499"/>
      <c r="Y568" s="499"/>
      <c r="Z568" s="499"/>
      <c r="AA568" s="499"/>
      <c r="AB568" s="499"/>
      <c r="AC568" s="499"/>
    </row>
    <row r="569" spans="1:29" ht="12" customHeight="1" x14ac:dyDescent="0.25">
      <c r="A569" s="499"/>
      <c r="B569" s="499"/>
      <c r="C569" s="499"/>
      <c r="D569" s="499"/>
      <c r="E569" s="499"/>
      <c r="F569" s="499"/>
      <c r="G569" s="499"/>
      <c r="H569" s="499"/>
      <c r="I569" s="499"/>
      <c r="J569" s="499"/>
      <c r="K569" s="499"/>
      <c r="L569" s="499"/>
      <c r="M569" s="499"/>
      <c r="N569" s="499"/>
      <c r="O569" s="499"/>
      <c r="P569" s="499"/>
      <c r="Q569" s="499"/>
      <c r="R569" s="499"/>
      <c r="S569" s="499"/>
      <c r="T569" s="499"/>
      <c r="U569" s="499"/>
      <c r="V569" s="499"/>
      <c r="W569" s="499"/>
      <c r="X569" s="499"/>
      <c r="Y569" s="499"/>
      <c r="Z569" s="499"/>
      <c r="AA569" s="499"/>
      <c r="AB569" s="499"/>
      <c r="AC569" s="499"/>
    </row>
    <row r="570" spans="1:29" ht="12" customHeight="1" x14ac:dyDescent="0.25">
      <c r="A570" s="499"/>
      <c r="B570" s="499"/>
      <c r="C570" s="499"/>
      <c r="D570" s="499"/>
      <c r="E570" s="499"/>
      <c r="F570" s="499"/>
      <c r="G570" s="499"/>
      <c r="H570" s="499"/>
      <c r="I570" s="499"/>
      <c r="J570" s="499"/>
      <c r="K570" s="499"/>
      <c r="L570" s="499"/>
      <c r="M570" s="499"/>
      <c r="N570" s="499"/>
      <c r="O570" s="499"/>
      <c r="P570" s="499"/>
      <c r="Q570" s="499"/>
      <c r="R570" s="499"/>
      <c r="S570" s="499"/>
      <c r="T570" s="499"/>
      <c r="U570" s="499"/>
      <c r="V570" s="499"/>
      <c r="W570" s="499"/>
      <c r="X570" s="499"/>
      <c r="Y570" s="499"/>
      <c r="Z570" s="499"/>
      <c r="AA570" s="499"/>
      <c r="AB570" s="499"/>
      <c r="AC570" s="499"/>
    </row>
    <row r="571" spans="1:29" ht="12" customHeight="1" x14ac:dyDescent="0.25">
      <c r="A571" s="499"/>
      <c r="B571" s="499"/>
      <c r="C571" s="499"/>
      <c r="D571" s="499"/>
      <c r="E571" s="499"/>
      <c r="F571" s="499"/>
      <c r="G571" s="499"/>
      <c r="H571" s="499"/>
      <c r="I571" s="499"/>
      <c r="J571" s="499"/>
      <c r="K571" s="499"/>
      <c r="L571" s="499"/>
      <c r="M571" s="499"/>
      <c r="N571" s="499"/>
      <c r="O571" s="499"/>
      <c r="P571" s="499"/>
      <c r="Q571" s="499"/>
      <c r="R571" s="499"/>
      <c r="S571" s="499"/>
      <c r="T571" s="499"/>
      <c r="U571" s="499"/>
      <c r="V571" s="499"/>
      <c r="W571" s="499"/>
      <c r="X571" s="499"/>
      <c r="Y571" s="499"/>
      <c r="Z571" s="499"/>
      <c r="AA571" s="499"/>
      <c r="AB571" s="499"/>
      <c r="AC571" s="499"/>
    </row>
    <row r="572" spans="1:29" ht="12" customHeight="1" x14ac:dyDescent="0.25">
      <c r="A572" s="499"/>
      <c r="B572" s="499"/>
      <c r="C572" s="499"/>
      <c r="D572" s="499"/>
      <c r="E572" s="499"/>
      <c r="F572" s="499"/>
      <c r="G572" s="499"/>
      <c r="H572" s="499"/>
      <c r="I572" s="499"/>
      <c r="J572" s="499"/>
      <c r="K572" s="499"/>
      <c r="L572" s="499"/>
      <c r="M572" s="499"/>
      <c r="N572" s="499"/>
      <c r="O572" s="499"/>
      <c r="P572" s="499"/>
      <c r="Q572" s="499"/>
      <c r="R572" s="499"/>
      <c r="S572" s="499"/>
      <c r="T572" s="499"/>
      <c r="U572" s="499"/>
      <c r="V572" s="499"/>
      <c r="W572" s="499"/>
      <c r="X572" s="499"/>
      <c r="Y572" s="499"/>
      <c r="Z572" s="499"/>
      <c r="AA572" s="499"/>
      <c r="AB572" s="499"/>
      <c r="AC572" s="499"/>
    </row>
    <row r="573" spans="1:29" ht="12" customHeight="1" x14ac:dyDescent="0.25">
      <c r="A573" s="499"/>
      <c r="B573" s="499"/>
      <c r="C573" s="499"/>
      <c r="D573" s="499"/>
      <c r="E573" s="499"/>
      <c r="F573" s="499"/>
      <c r="G573" s="499"/>
      <c r="H573" s="499"/>
      <c r="I573" s="499"/>
      <c r="J573" s="499"/>
      <c r="K573" s="499"/>
      <c r="L573" s="499"/>
      <c r="M573" s="499"/>
      <c r="N573" s="499"/>
      <c r="O573" s="499"/>
      <c r="P573" s="499"/>
      <c r="Q573" s="499"/>
      <c r="R573" s="499"/>
      <c r="S573" s="499"/>
      <c r="T573" s="499"/>
      <c r="U573" s="499"/>
      <c r="V573" s="499"/>
      <c r="W573" s="499"/>
      <c r="X573" s="499"/>
      <c r="Y573" s="499"/>
      <c r="Z573" s="499"/>
      <c r="AA573" s="499"/>
      <c r="AB573" s="499"/>
      <c r="AC573" s="499"/>
    </row>
    <row r="574" spans="1:29" ht="12" customHeight="1" x14ac:dyDescent="0.25">
      <c r="A574" s="499"/>
      <c r="B574" s="499"/>
      <c r="C574" s="499"/>
      <c r="D574" s="499"/>
      <c r="E574" s="499"/>
      <c r="F574" s="499"/>
      <c r="G574" s="499"/>
      <c r="H574" s="499"/>
      <c r="I574" s="499"/>
      <c r="J574" s="499"/>
      <c r="K574" s="499"/>
      <c r="L574" s="499"/>
      <c r="M574" s="499"/>
      <c r="N574" s="499"/>
      <c r="O574" s="499"/>
      <c r="P574" s="499"/>
      <c r="Q574" s="499"/>
      <c r="R574" s="499"/>
      <c r="S574" s="499"/>
      <c r="T574" s="499"/>
      <c r="U574" s="499"/>
      <c r="V574" s="499"/>
      <c r="W574" s="499"/>
      <c r="X574" s="499"/>
      <c r="Y574" s="499"/>
      <c r="Z574" s="499"/>
      <c r="AA574" s="499"/>
      <c r="AB574" s="499"/>
      <c r="AC574" s="499"/>
    </row>
    <row r="575" spans="1:29" ht="12" customHeight="1" x14ac:dyDescent="0.25">
      <c r="A575" s="499"/>
      <c r="B575" s="499"/>
      <c r="C575" s="499"/>
      <c r="D575" s="499"/>
      <c r="E575" s="499"/>
      <c r="F575" s="499"/>
      <c r="G575" s="499"/>
      <c r="H575" s="499"/>
      <c r="I575" s="499"/>
      <c r="J575" s="499"/>
      <c r="K575" s="499"/>
      <c r="L575" s="499"/>
      <c r="M575" s="499"/>
      <c r="N575" s="499"/>
      <c r="O575" s="499"/>
      <c r="P575" s="499"/>
      <c r="Q575" s="499"/>
      <c r="R575" s="499"/>
      <c r="S575" s="499"/>
      <c r="T575" s="499"/>
      <c r="U575" s="499"/>
      <c r="V575" s="499"/>
      <c r="W575" s="499"/>
      <c r="X575" s="499"/>
      <c r="Y575" s="499"/>
      <c r="Z575" s="499"/>
      <c r="AA575" s="499"/>
      <c r="AB575" s="499"/>
      <c r="AC575" s="499"/>
    </row>
    <row r="576" spans="1:29" ht="12" customHeight="1" x14ac:dyDescent="0.25">
      <c r="A576" s="499"/>
      <c r="B576" s="499"/>
      <c r="C576" s="499"/>
      <c r="D576" s="499"/>
      <c r="E576" s="499"/>
      <c r="F576" s="499"/>
      <c r="G576" s="499"/>
      <c r="H576" s="499"/>
      <c r="I576" s="499"/>
      <c r="J576" s="499"/>
      <c r="K576" s="499"/>
      <c r="L576" s="499"/>
      <c r="M576" s="499"/>
      <c r="N576" s="499"/>
      <c r="O576" s="499"/>
      <c r="P576" s="499"/>
      <c r="Q576" s="499"/>
      <c r="R576" s="499"/>
      <c r="S576" s="499"/>
      <c r="T576" s="499"/>
      <c r="U576" s="499"/>
      <c r="V576" s="499"/>
      <c r="W576" s="499"/>
      <c r="X576" s="499"/>
      <c r="Y576" s="499"/>
      <c r="Z576" s="499"/>
      <c r="AA576" s="499"/>
      <c r="AB576" s="499"/>
      <c r="AC576" s="499"/>
    </row>
    <row r="577" spans="1:29" ht="12" customHeight="1" x14ac:dyDescent="0.25">
      <c r="A577" s="499"/>
      <c r="B577" s="499"/>
      <c r="C577" s="499"/>
      <c r="D577" s="499"/>
      <c r="E577" s="499"/>
      <c r="F577" s="499"/>
      <c r="G577" s="499"/>
      <c r="H577" s="499"/>
      <c r="I577" s="499"/>
      <c r="J577" s="499"/>
      <c r="K577" s="499"/>
      <c r="L577" s="499"/>
      <c r="M577" s="499"/>
      <c r="N577" s="499"/>
      <c r="O577" s="499"/>
      <c r="P577" s="499"/>
      <c r="Q577" s="499"/>
      <c r="R577" s="499"/>
      <c r="S577" s="499"/>
      <c r="T577" s="499"/>
      <c r="U577" s="499"/>
      <c r="V577" s="499"/>
      <c r="W577" s="499"/>
      <c r="X577" s="499"/>
      <c r="Y577" s="499"/>
      <c r="Z577" s="499"/>
      <c r="AA577" s="499"/>
      <c r="AB577" s="499"/>
      <c r="AC577" s="499"/>
    </row>
    <row r="578" spans="1:29" ht="12" customHeight="1" x14ac:dyDescent="0.25">
      <c r="A578" s="499"/>
      <c r="B578" s="499"/>
      <c r="C578" s="499"/>
      <c r="D578" s="499"/>
      <c r="E578" s="499"/>
      <c r="F578" s="499"/>
      <c r="G578" s="499"/>
      <c r="H578" s="499"/>
      <c r="I578" s="499"/>
      <c r="J578" s="499"/>
      <c r="K578" s="499"/>
      <c r="L578" s="499"/>
      <c r="M578" s="499"/>
      <c r="N578" s="499"/>
      <c r="O578" s="499"/>
      <c r="P578" s="499"/>
      <c r="Q578" s="499"/>
      <c r="R578" s="499"/>
      <c r="S578" s="499"/>
      <c r="T578" s="499"/>
      <c r="U578" s="499"/>
      <c r="V578" s="499"/>
      <c r="W578" s="499"/>
      <c r="X578" s="499"/>
      <c r="Y578" s="499"/>
      <c r="Z578" s="499"/>
      <c r="AA578" s="499"/>
      <c r="AB578" s="499"/>
      <c r="AC578" s="499"/>
    </row>
    <row r="579" spans="1:29" ht="12" customHeight="1" x14ac:dyDescent="0.25">
      <c r="A579" s="499"/>
      <c r="B579" s="499"/>
      <c r="C579" s="499"/>
      <c r="D579" s="499"/>
      <c r="E579" s="499"/>
      <c r="F579" s="499"/>
      <c r="G579" s="499"/>
      <c r="H579" s="499"/>
      <c r="I579" s="499"/>
      <c r="J579" s="499"/>
      <c r="K579" s="499"/>
      <c r="L579" s="499"/>
      <c r="M579" s="499"/>
      <c r="N579" s="499"/>
      <c r="O579" s="499"/>
      <c r="P579" s="499"/>
      <c r="Q579" s="499"/>
      <c r="R579" s="499"/>
      <c r="S579" s="499"/>
      <c r="T579" s="499"/>
      <c r="U579" s="499"/>
      <c r="V579" s="499"/>
      <c r="W579" s="499"/>
      <c r="X579" s="499"/>
      <c r="Y579" s="499"/>
      <c r="Z579" s="499"/>
      <c r="AA579" s="499"/>
      <c r="AB579" s="499"/>
      <c r="AC579" s="499"/>
    </row>
    <row r="580" spans="1:29" ht="12" customHeight="1" x14ac:dyDescent="0.25">
      <c r="A580" s="499"/>
      <c r="B580" s="499"/>
      <c r="C580" s="499"/>
      <c r="D580" s="499"/>
      <c r="E580" s="499"/>
      <c r="F580" s="499"/>
      <c r="G580" s="499"/>
      <c r="H580" s="499"/>
      <c r="I580" s="499"/>
      <c r="J580" s="499"/>
      <c r="K580" s="499"/>
      <c r="L580" s="499"/>
      <c r="M580" s="499"/>
      <c r="N580" s="499"/>
      <c r="O580" s="499"/>
      <c r="P580" s="499"/>
      <c r="Q580" s="499"/>
      <c r="R580" s="499"/>
      <c r="S580" s="499"/>
      <c r="T580" s="499"/>
      <c r="U580" s="499"/>
      <c r="V580" s="499"/>
      <c r="W580" s="499"/>
      <c r="X580" s="499"/>
      <c r="Y580" s="499"/>
      <c r="Z580" s="499"/>
      <c r="AA580" s="499"/>
      <c r="AB580" s="499"/>
      <c r="AC580" s="499"/>
    </row>
    <row r="581" spans="1:29" ht="12" customHeight="1" x14ac:dyDescent="0.25">
      <c r="A581" s="499"/>
      <c r="B581" s="499"/>
      <c r="C581" s="499"/>
      <c r="D581" s="499"/>
      <c r="E581" s="499"/>
      <c r="F581" s="499"/>
      <c r="G581" s="499"/>
      <c r="H581" s="499"/>
      <c r="I581" s="499"/>
      <c r="J581" s="499"/>
      <c r="K581" s="499"/>
      <c r="L581" s="499"/>
      <c r="M581" s="499"/>
      <c r="N581" s="499"/>
      <c r="O581" s="499"/>
      <c r="P581" s="499"/>
      <c r="Q581" s="499"/>
      <c r="R581" s="499"/>
      <c r="S581" s="499"/>
      <c r="T581" s="499"/>
      <c r="U581" s="499"/>
      <c r="V581" s="499"/>
      <c r="W581" s="499"/>
      <c r="X581" s="499"/>
      <c r="Y581" s="499"/>
      <c r="Z581" s="499"/>
      <c r="AA581" s="499"/>
      <c r="AB581" s="499"/>
      <c r="AC581" s="499"/>
    </row>
    <row r="582" spans="1:29" ht="12" customHeight="1" x14ac:dyDescent="0.25">
      <c r="A582" s="499"/>
      <c r="B582" s="499"/>
      <c r="C582" s="499"/>
      <c r="D582" s="499"/>
      <c r="E582" s="499"/>
      <c r="F582" s="499"/>
      <c r="G582" s="499"/>
      <c r="H582" s="499"/>
      <c r="I582" s="499"/>
      <c r="J582" s="499"/>
      <c r="K582" s="499"/>
      <c r="L582" s="499"/>
      <c r="M582" s="499"/>
      <c r="N582" s="499"/>
      <c r="O582" s="499"/>
      <c r="P582" s="499"/>
      <c r="Q582" s="499"/>
      <c r="R582" s="499"/>
      <c r="S582" s="499"/>
      <c r="T582" s="499"/>
      <c r="U582" s="499"/>
      <c r="V582" s="499"/>
      <c r="W582" s="499"/>
      <c r="X582" s="499"/>
      <c r="Y582" s="499"/>
      <c r="Z582" s="499"/>
      <c r="AA582" s="499"/>
      <c r="AB582" s="499"/>
      <c r="AC582" s="499"/>
    </row>
    <row r="583" spans="1:29" ht="12" customHeight="1" x14ac:dyDescent="0.25">
      <c r="A583" s="499"/>
      <c r="B583" s="499"/>
      <c r="C583" s="499"/>
      <c r="D583" s="499"/>
      <c r="E583" s="499"/>
      <c r="F583" s="499"/>
      <c r="G583" s="499"/>
      <c r="H583" s="499"/>
      <c r="I583" s="499"/>
      <c r="J583" s="499"/>
      <c r="K583" s="499"/>
      <c r="L583" s="499"/>
      <c r="M583" s="499"/>
      <c r="N583" s="499"/>
      <c r="O583" s="499"/>
      <c r="P583" s="499"/>
      <c r="Q583" s="499"/>
      <c r="R583" s="499"/>
      <c r="S583" s="499"/>
      <c r="T583" s="499"/>
      <c r="U583" s="499"/>
      <c r="V583" s="499"/>
      <c r="W583" s="499"/>
      <c r="X583" s="499"/>
      <c r="Y583" s="499"/>
      <c r="Z583" s="499"/>
      <c r="AA583" s="499"/>
      <c r="AB583" s="499"/>
      <c r="AC583" s="499"/>
    </row>
    <row r="584" spans="1:29" ht="12" customHeight="1" x14ac:dyDescent="0.25">
      <c r="A584" s="499"/>
      <c r="B584" s="499"/>
      <c r="C584" s="499"/>
      <c r="D584" s="499"/>
      <c r="E584" s="499"/>
      <c r="F584" s="499"/>
      <c r="G584" s="499"/>
      <c r="H584" s="499"/>
      <c r="I584" s="499"/>
      <c r="J584" s="499"/>
      <c r="K584" s="499"/>
      <c r="L584" s="499"/>
      <c r="M584" s="499"/>
      <c r="N584" s="499"/>
      <c r="O584" s="499"/>
      <c r="P584" s="499"/>
      <c r="Q584" s="499"/>
      <c r="R584" s="499"/>
      <c r="S584" s="499"/>
      <c r="T584" s="499"/>
      <c r="U584" s="499"/>
      <c r="V584" s="499"/>
      <c r="W584" s="499"/>
      <c r="X584" s="499"/>
      <c r="Y584" s="499"/>
      <c r="Z584" s="499"/>
      <c r="AA584" s="499"/>
      <c r="AB584" s="499"/>
      <c r="AC584" s="499"/>
    </row>
    <row r="585" spans="1:29" ht="12" customHeight="1" x14ac:dyDescent="0.25">
      <c r="A585" s="499"/>
      <c r="B585" s="499"/>
      <c r="C585" s="499"/>
      <c r="D585" s="499"/>
      <c r="E585" s="499"/>
      <c r="F585" s="499"/>
      <c r="G585" s="499"/>
      <c r="H585" s="499"/>
      <c r="I585" s="499"/>
      <c r="J585" s="499"/>
      <c r="K585" s="499"/>
      <c r="L585" s="499"/>
      <c r="M585" s="499"/>
      <c r="N585" s="499"/>
      <c r="O585" s="499"/>
      <c r="P585" s="499"/>
      <c r="Q585" s="499"/>
      <c r="R585" s="499"/>
      <c r="S585" s="499"/>
      <c r="T585" s="499"/>
      <c r="U585" s="499"/>
      <c r="V585" s="499"/>
      <c r="W585" s="499"/>
      <c r="X585" s="499"/>
      <c r="Y585" s="499"/>
      <c r="Z585" s="499"/>
      <c r="AA585" s="499"/>
      <c r="AB585" s="499"/>
      <c r="AC585" s="499"/>
    </row>
    <row r="586" spans="1:29" ht="12" customHeight="1" x14ac:dyDescent="0.25">
      <c r="A586" s="499"/>
      <c r="B586" s="499"/>
      <c r="C586" s="499"/>
      <c r="D586" s="499"/>
      <c r="E586" s="499"/>
      <c r="F586" s="499"/>
      <c r="G586" s="499"/>
      <c r="H586" s="499"/>
      <c r="I586" s="499"/>
      <c r="J586" s="499"/>
      <c r="K586" s="499"/>
      <c r="L586" s="499"/>
      <c r="M586" s="499"/>
      <c r="N586" s="499"/>
      <c r="O586" s="499"/>
      <c r="P586" s="499"/>
      <c r="Q586" s="499"/>
      <c r="R586" s="499"/>
      <c r="S586" s="499"/>
      <c r="T586" s="499"/>
      <c r="U586" s="499"/>
      <c r="V586" s="499"/>
      <c r="W586" s="499"/>
      <c r="X586" s="499"/>
      <c r="Y586" s="499"/>
      <c r="Z586" s="499"/>
      <c r="AA586" s="499"/>
      <c r="AB586" s="499"/>
      <c r="AC586" s="499"/>
    </row>
    <row r="587" spans="1:29" ht="12" customHeight="1" x14ac:dyDescent="0.25">
      <c r="A587" s="499"/>
      <c r="B587" s="499"/>
      <c r="C587" s="499"/>
      <c r="D587" s="499"/>
      <c r="E587" s="499"/>
      <c r="F587" s="499"/>
      <c r="G587" s="499"/>
      <c r="H587" s="499"/>
      <c r="I587" s="499"/>
      <c r="J587" s="499"/>
      <c r="K587" s="499"/>
      <c r="L587" s="499"/>
      <c r="M587" s="499"/>
      <c r="N587" s="499"/>
      <c r="O587" s="499"/>
      <c r="P587" s="499"/>
      <c r="Q587" s="499"/>
      <c r="R587" s="499"/>
      <c r="S587" s="499"/>
      <c r="T587" s="499"/>
      <c r="U587" s="499"/>
      <c r="V587" s="499"/>
      <c r="W587" s="499"/>
      <c r="X587" s="499"/>
      <c r="Y587" s="499"/>
      <c r="Z587" s="499"/>
      <c r="AA587" s="499"/>
      <c r="AB587" s="499"/>
      <c r="AC587" s="499"/>
    </row>
    <row r="588" spans="1:29" ht="12" customHeight="1" x14ac:dyDescent="0.25">
      <c r="A588" s="499"/>
      <c r="B588" s="499"/>
      <c r="C588" s="499"/>
      <c r="D588" s="499"/>
      <c r="E588" s="499"/>
      <c r="F588" s="499"/>
      <c r="G588" s="499"/>
      <c r="H588" s="499"/>
      <c r="I588" s="499"/>
      <c r="J588" s="499"/>
      <c r="K588" s="499"/>
      <c r="L588" s="499"/>
      <c r="M588" s="499"/>
      <c r="N588" s="499"/>
      <c r="O588" s="499"/>
      <c r="P588" s="499"/>
      <c r="Q588" s="499"/>
      <c r="R588" s="499"/>
      <c r="S588" s="499"/>
      <c r="T588" s="499"/>
      <c r="U588" s="499"/>
      <c r="V588" s="499"/>
      <c r="W588" s="499"/>
      <c r="X588" s="499"/>
      <c r="Y588" s="499"/>
      <c r="Z588" s="499"/>
      <c r="AA588" s="499"/>
      <c r="AB588" s="499"/>
      <c r="AC588" s="499"/>
    </row>
    <row r="589" spans="1:29" ht="12" customHeight="1" x14ac:dyDescent="0.25">
      <c r="A589" s="499"/>
      <c r="B589" s="499"/>
      <c r="C589" s="499"/>
      <c r="D589" s="499"/>
      <c r="E589" s="499"/>
      <c r="F589" s="499"/>
      <c r="G589" s="499"/>
      <c r="H589" s="499"/>
      <c r="I589" s="499"/>
      <c r="J589" s="499"/>
      <c r="K589" s="499"/>
      <c r="L589" s="499"/>
      <c r="M589" s="499"/>
      <c r="N589" s="499"/>
      <c r="O589" s="499"/>
      <c r="P589" s="499"/>
      <c r="Q589" s="499"/>
      <c r="R589" s="499"/>
      <c r="S589" s="499"/>
      <c r="T589" s="499"/>
      <c r="U589" s="499"/>
      <c r="V589" s="499"/>
      <c r="W589" s="499"/>
      <c r="X589" s="499"/>
      <c r="Y589" s="499"/>
      <c r="Z589" s="499"/>
      <c r="AA589" s="499"/>
      <c r="AB589" s="499"/>
      <c r="AC589" s="499"/>
    </row>
    <row r="590" spans="1:29" ht="12" customHeight="1" x14ac:dyDescent="0.25">
      <c r="A590" s="499"/>
      <c r="B590" s="499"/>
      <c r="C590" s="499"/>
      <c r="D590" s="499"/>
      <c r="E590" s="499"/>
      <c r="F590" s="499"/>
      <c r="G590" s="499"/>
      <c r="H590" s="499"/>
      <c r="I590" s="499"/>
      <c r="J590" s="499"/>
      <c r="K590" s="499"/>
      <c r="L590" s="499"/>
      <c r="M590" s="499"/>
      <c r="N590" s="499"/>
      <c r="O590" s="499"/>
      <c r="P590" s="499"/>
      <c r="Q590" s="499"/>
      <c r="R590" s="499"/>
      <c r="S590" s="499"/>
      <c r="T590" s="499"/>
      <c r="U590" s="499"/>
      <c r="V590" s="499"/>
      <c r="W590" s="499"/>
      <c r="X590" s="499"/>
      <c r="Y590" s="499"/>
      <c r="Z590" s="499"/>
      <c r="AA590" s="499"/>
      <c r="AB590" s="499"/>
      <c r="AC590" s="499"/>
    </row>
    <row r="591" spans="1:29" ht="12" customHeight="1" x14ac:dyDescent="0.25">
      <c r="A591" s="499"/>
      <c r="B591" s="499"/>
      <c r="C591" s="499"/>
      <c r="D591" s="499"/>
      <c r="E591" s="499"/>
      <c r="F591" s="499"/>
      <c r="G591" s="499"/>
      <c r="H591" s="499"/>
      <c r="I591" s="499"/>
      <c r="J591" s="499"/>
      <c r="K591" s="499"/>
      <c r="L591" s="499"/>
      <c r="M591" s="499"/>
      <c r="N591" s="499"/>
      <c r="O591" s="499"/>
      <c r="P591" s="499"/>
      <c r="Q591" s="499"/>
      <c r="R591" s="499"/>
      <c r="S591" s="499"/>
      <c r="T591" s="499"/>
      <c r="U591" s="499"/>
      <c r="V591" s="499"/>
      <c r="W591" s="499"/>
      <c r="X591" s="499"/>
      <c r="Y591" s="499"/>
      <c r="Z591" s="499"/>
      <c r="AA591" s="499"/>
      <c r="AB591" s="499"/>
      <c r="AC591" s="499"/>
    </row>
    <row r="592" spans="1:29" ht="12" customHeight="1" x14ac:dyDescent="0.25">
      <c r="A592" s="499"/>
      <c r="B592" s="499"/>
      <c r="C592" s="499"/>
      <c r="D592" s="499"/>
      <c r="E592" s="499"/>
      <c r="F592" s="499"/>
      <c r="G592" s="499"/>
      <c r="H592" s="499"/>
      <c r="I592" s="499"/>
      <c r="J592" s="499"/>
      <c r="K592" s="499"/>
      <c r="L592" s="499"/>
      <c r="M592" s="499"/>
      <c r="N592" s="499"/>
      <c r="O592" s="499"/>
      <c r="P592" s="499"/>
      <c r="Q592" s="499"/>
      <c r="R592" s="499"/>
      <c r="S592" s="499"/>
      <c r="T592" s="499"/>
      <c r="U592" s="499"/>
      <c r="V592" s="499"/>
      <c r="W592" s="499"/>
      <c r="X592" s="499"/>
      <c r="Y592" s="499"/>
      <c r="Z592" s="499"/>
      <c r="AA592" s="499"/>
      <c r="AB592" s="499"/>
      <c r="AC592" s="499"/>
    </row>
    <row r="593" spans="1:29" ht="12" customHeight="1" x14ac:dyDescent="0.25">
      <c r="A593" s="499"/>
      <c r="B593" s="499"/>
      <c r="C593" s="499"/>
      <c r="D593" s="499"/>
      <c r="E593" s="499"/>
      <c r="F593" s="499"/>
      <c r="G593" s="499"/>
      <c r="H593" s="499"/>
      <c r="I593" s="499"/>
      <c r="J593" s="499"/>
      <c r="K593" s="499"/>
      <c r="L593" s="499"/>
      <c r="M593" s="499"/>
      <c r="N593" s="499"/>
      <c r="O593" s="499"/>
      <c r="P593" s="499"/>
      <c r="Q593" s="499"/>
      <c r="R593" s="499"/>
      <c r="S593" s="499"/>
      <c r="T593" s="499"/>
      <c r="U593" s="499"/>
      <c r="V593" s="499"/>
      <c r="W593" s="499"/>
      <c r="X593" s="499"/>
      <c r="Y593" s="499"/>
      <c r="Z593" s="499"/>
      <c r="AA593" s="499"/>
      <c r="AB593" s="499"/>
      <c r="AC593" s="499"/>
    </row>
    <row r="594" spans="1:29" ht="12" customHeight="1" x14ac:dyDescent="0.25">
      <c r="A594" s="499"/>
      <c r="B594" s="499"/>
      <c r="C594" s="499"/>
      <c r="D594" s="499"/>
      <c r="E594" s="499"/>
      <c r="F594" s="499"/>
      <c r="G594" s="499"/>
      <c r="H594" s="499"/>
      <c r="I594" s="499"/>
      <c r="J594" s="499"/>
      <c r="K594" s="499"/>
      <c r="L594" s="499"/>
      <c r="M594" s="499"/>
      <c r="N594" s="499"/>
      <c r="O594" s="499"/>
      <c r="P594" s="499"/>
      <c r="Q594" s="499"/>
      <c r="R594" s="499"/>
      <c r="S594" s="499"/>
      <c r="T594" s="499"/>
      <c r="U594" s="499"/>
      <c r="V594" s="499"/>
      <c r="W594" s="499"/>
      <c r="X594" s="499"/>
      <c r="Y594" s="499"/>
      <c r="Z594" s="499"/>
      <c r="AA594" s="499"/>
      <c r="AB594" s="499"/>
      <c r="AC594" s="499"/>
    </row>
    <row r="595" spans="1:29" ht="12" customHeight="1" x14ac:dyDescent="0.25">
      <c r="A595" s="499"/>
      <c r="B595" s="499"/>
      <c r="C595" s="499"/>
      <c r="D595" s="499"/>
      <c r="E595" s="499"/>
      <c r="F595" s="499"/>
      <c r="G595" s="499"/>
      <c r="H595" s="499"/>
      <c r="I595" s="499"/>
      <c r="J595" s="499"/>
      <c r="K595" s="499"/>
      <c r="L595" s="499"/>
      <c r="M595" s="499"/>
      <c r="N595" s="499"/>
      <c r="O595" s="499"/>
      <c r="P595" s="499"/>
      <c r="Q595" s="499"/>
      <c r="R595" s="499"/>
      <c r="S595" s="499"/>
      <c r="T595" s="499"/>
      <c r="U595" s="499"/>
      <c r="V595" s="499"/>
      <c r="W595" s="499"/>
      <c r="X595" s="499"/>
      <c r="Y595" s="499"/>
      <c r="Z595" s="499"/>
      <c r="AA595" s="499"/>
      <c r="AB595" s="499"/>
      <c r="AC595" s="499"/>
    </row>
    <row r="596" spans="1:29" ht="12" customHeight="1" x14ac:dyDescent="0.25">
      <c r="A596" s="499"/>
      <c r="B596" s="499"/>
      <c r="C596" s="499"/>
      <c r="D596" s="499"/>
      <c r="E596" s="499"/>
      <c r="F596" s="499"/>
      <c r="G596" s="499"/>
      <c r="H596" s="499"/>
      <c r="I596" s="499"/>
      <c r="J596" s="499"/>
      <c r="K596" s="499"/>
      <c r="L596" s="499"/>
      <c r="M596" s="499"/>
      <c r="N596" s="499"/>
      <c r="O596" s="499"/>
      <c r="P596" s="499"/>
      <c r="Q596" s="499"/>
      <c r="R596" s="499"/>
      <c r="S596" s="499"/>
      <c r="T596" s="499"/>
      <c r="U596" s="499"/>
      <c r="V596" s="499"/>
      <c r="W596" s="499"/>
      <c r="X596" s="499"/>
      <c r="Y596" s="499"/>
      <c r="Z596" s="499"/>
      <c r="AA596" s="499"/>
      <c r="AB596" s="499"/>
      <c r="AC596" s="499"/>
    </row>
    <row r="597" spans="1:29" ht="12" customHeight="1" x14ac:dyDescent="0.25">
      <c r="A597" s="499"/>
      <c r="B597" s="499"/>
      <c r="C597" s="499"/>
      <c r="D597" s="499"/>
      <c r="E597" s="499"/>
      <c r="F597" s="499"/>
      <c r="G597" s="499"/>
      <c r="H597" s="499"/>
      <c r="I597" s="499"/>
      <c r="J597" s="499"/>
      <c r="K597" s="499"/>
      <c r="L597" s="499"/>
      <c r="M597" s="499"/>
      <c r="N597" s="499"/>
      <c r="O597" s="499"/>
      <c r="P597" s="499"/>
      <c r="Q597" s="499"/>
      <c r="R597" s="499"/>
      <c r="S597" s="499"/>
      <c r="T597" s="499"/>
      <c r="U597" s="499"/>
      <c r="V597" s="499"/>
      <c r="W597" s="499"/>
      <c r="X597" s="499"/>
      <c r="Y597" s="499"/>
      <c r="Z597" s="499"/>
      <c r="AA597" s="499"/>
      <c r="AB597" s="499"/>
      <c r="AC597" s="499"/>
    </row>
    <row r="598" spans="1:29" ht="12" customHeight="1" x14ac:dyDescent="0.25">
      <c r="A598" s="499"/>
      <c r="B598" s="499"/>
      <c r="C598" s="499"/>
      <c r="D598" s="499"/>
      <c r="E598" s="499"/>
      <c r="F598" s="499"/>
      <c r="G598" s="499"/>
      <c r="H598" s="499"/>
      <c r="I598" s="499"/>
      <c r="J598" s="499"/>
      <c r="K598" s="499"/>
      <c r="L598" s="499"/>
      <c r="M598" s="499"/>
      <c r="N598" s="499"/>
      <c r="O598" s="499"/>
      <c r="P598" s="499"/>
      <c r="Q598" s="499"/>
      <c r="R598" s="499"/>
      <c r="S598" s="499"/>
      <c r="T598" s="499"/>
      <c r="U598" s="499"/>
      <c r="V598" s="499"/>
      <c r="W598" s="499"/>
      <c r="X598" s="499"/>
      <c r="Y598" s="499"/>
      <c r="Z598" s="499"/>
      <c r="AA598" s="499"/>
      <c r="AB598" s="499"/>
      <c r="AC598" s="499"/>
    </row>
    <row r="599" spans="1:29" ht="12" customHeight="1" x14ac:dyDescent="0.25">
      <c r="A599" s="499"/>
      <c r="B599" s="499"/>
      <c r="C599" s="499"/>
      <c r="D599" s="499"/>
      <c r="E599" s="499"/>
      <c r="F599" s="499"/>
      <c r="G599" s="499"/>
      <c r="H599" s="499"/>
      <c r="I599" s="499"/>
      <c r="J599" s="499"/>
      <c r="K599" s="499"/>
      <c r="L599" s="499"/>
      <c r="M599" s="499"/>
      <c r="N599" s="499"/>
      <c r="O599" s="499"/>
      <c r="P599" s="499"/>
      <c r="Q599" s="499"/>
      <c r="R599" s="499"/>
      <c r="S599" s="499"/>
      <c r="T599" s="499"/>
      <c r="U599" s="499"/>
      <c r="V599" s="499"/>
      <c r="W599" s="499"/>
      <c r="X599" s="499"/>
      <c r="Y599" s="499"/>
      <c r="Z599" s="499"/>
      <c r="AA599" s="499"/>
      <c r="AB599" s="499"/>
      <c r="AC599" s="499"/>
    </row>
    <row r="600" spans="1:29" ht="12" customHeight="1" x14ac:dyDescent="0.25">
      <c r="A600" s="499"/>
      <c r="B600" s="499"/>
      <c r="C600" s="499"/>
      <c r="D600" s="499"/>
      <c r="E600" s="499"/>
      <c r="F600" s="499"/>
      <c r="G600" s="499"/>
      <c r="H600" s="499"/>
      <c r="I600" s="499"/>
      <c r="J600" s="499"/>
      <c r="K600" s="499"/>
      <c r="L600" s="499"/>
      <c r="M600" s="499"/>
      <c r="N600" s="499"/>
      <c r="O600" s="499"/>
      <c r="P600" s="499"/>
      <c r="Q600" s="499"/>
      <c r="R600" s="499"/>
      <c r="S600" s="499"/>
      <c r="T600" s="499"/>
      <c r="U600" s="499"/>
      <c r="V600" s="499"/>
      <c r="W600" s="499"/>
      <c r="X600" s="499"/>
      <c r="Y600" s="499"/>
      <c r="Z600" s="499"/>
      <c r="AA600" s="499"/>
      <c r="AB600" s="499"/>
      <c r="AC600" s="499"/>
    </row>
    <row r="601" spans="1:29" ht="12" customHeight="1" x14ac:dyDescent="0.25">
      <c r="A601" s="499"/>
      <c r="B601" s="499"/>
      <c r="C601" s="499"/>
      <c r="D601" s="499"/>
      <c r="E601" s="499"/>
      <c r="F601" s="499"/>
      <c r="G601" s="499"/>
      <c r="H601" s="499"/>
      <c r="I601" s="499"/>
      <c r="J601" s="499"/>
      <c r="K601" s="499"/>
      <c r="L601" s="499"/>
      <c r="M601" s="499"/>
      <c r="N601" s="499"/>
      <c r="O601" s="499"/>
      <c r="P601" s="499"/>
      <c r="Q601" s="499"/>
      <c r="R601" s="499"/>
      <c r="S601" s="499"/>
      <c r="T601" s="499"/>
      <c r="U601" s="499"/>
      <c r="V601" s="499"/>
      <c r="W601" s="499"/>
      <c r="X601" s="499"/>
      <c r="Y601" s="499"/>
      <c r="Z601" s="499"/>
      <c r="AA601" s="499"/>
      <c r="AB601" s="499"/>
      <c r="AC601" s="499"/>
    </row>
    <row r="602" spans="1:29" ht="12" customHeight="1" x14ac:dyDescent="0.25">
      <c r="A602" s="499"/>
      <c r="B602" s="499"/>
      <c r="C602" s="499"/>
      <c r="D602" s="499"/>
      <c r="E602" s="499"/>
      <c r="F602" s="499"/>
      <c r="G602" s="499"/>
      <c r="H602" s="499"/>
      <c r="I602" s="499"/>
      <c r="J602" s="499"/>
      <c r="K602" s="499"/>
      <c r="L602" s="499"/>
      <c r="M602" s="499"/>
      <c r="N602" s="499"/>
      <c r="O602" s="499"/>
      <c r="P602" s="499"/>
      <c r="Q602" s="499"/>
      <c r="R602" s="499"/>
      <c r="S602" s="499"/>
      <c r="T602" s="499"/>
      <c r="U602" s="499"/>
      <c r="V602" s="499"/>
      <c r="W602" s="499"/>
      <c r="X602" s="499"/>
      <c r="Y602" s="499"/>
      <c r="Z602" s="499"/>
      <c r="AA602" s="499"/>
      <c r="AB602" s="499"/>
      <c r="AC602" s="499"/>
    </row>
    <row r="603" spans="1:29" ht="12" customHeight="1" x14ac:dyDescent="0.25">
      <c r="A603" s="499"/>
      <c r="B603" s="499"/>
      <c r="C603" s="499"/>
      <c r="D603" s="499"/>
      <c r="E603" s="499"/>
      <c r="F603" s="499"/>
      <c r="G603" s="499"/>
      <c r="H603" s="499"/>
      <c r="I603" s="499"/>
      <c r="J603" s="499"/>
      <c r="K603" s="499"/>
      <c r="L603" s="499"/>
      <c r="M603" s="499"/>
      <c r="N603" s="499"/>
      <c r="O603" s="499"/>
      <c r="P603" s="499"/>
      <c r="Q603" s="499"/>
      <c r="R603" s="499"/>
      <c r="S603" s="499"/>
      <c r="T603" s="499"/>
      <c r="U603" s="499"/>
      <c r="V603" s="499"/>
      <c r="W603" s="499"/>
      <c r="X603" s="499"/>
      <c r="Y603" s="499"/>
      <c r="Z603" s="499"/>
      <c r="AA603" s="499"/>
      <c r="AB603" s="499"/>
      <c r="AC603" s="499"/>
    </row>
    <row r="604" spans="1:29" ht="12" customHeight="1" x14ac:dyDescent="0.25">
      <c r="A604" s="499"/>
      <c r="B604" s="499"/>
      <c r="C604" s="499"/>
      <c r="D604" s="499"/>
      <c r="E604" s="499"/>
      <c r="F604" s="499"/>
      <c r="G604" s="499"/>
      <c r="H604" s="499"/>
      <c r="I604" s="499"/>
      <c r="J604" s="499"/>
      <c r="K604" s="499"/>
      <c r="L604" s="499"/>
      <c r="M604" s="499"/>
      <c r="N604" s="499"/>
      <c r="O604" s="499"/>
      <c r="P604" s="499"/>
      <c r="Q604" s="499"/>
      <c r="R604" s="499"/>
      <c r="S604" s="499"/>
      <c r="T604" s="499"/>
      <c r="U604" s="499"/>
      <c r="V604" s="499"/>
      <c r="W604" s="499"/>
      <c r="X604" s="499"/>
      <c r="Y604" s="499"/>
      <c r="Z604" s="499"/>
      <c r="AA604" s="499"/>
      <c r="AB604" s="499"/>
      <c r="AC604" s="499"/>
    </row>
    <row r="605" spans="1:29" ht="12" customHeight="1" x14ac:dyDescent="0.25">
      <c r="A605" s="499"/>
      <c r="B605" s="499"/>
      <c r="C605" s="499"/>
      <c r="D605" s="499"/>
      <c r="E605" s="499"/>
      <c r="F605" s="499"/>
      <c r="G605" s="499"/>
      <c r="H605" s="499"/>
      <c r="I605" s="499"/>
      <c r="J605" s="499"/>
      <c r="K605" s="499"/>
      <c r="L605" s="499"/>
      <c r="M605" s="499"/>
      <c r="N605" s="499"/>
      <c r="O605" s="499"/>
      <c r="P605" s="499"/>
      <c r="Q605" s="499"/>
      <c r="R605" s="499"/>
      <c r="S605" s="499"/>
      <c r="T605" s="499"/>
      <c r="U605" s="499"/>
      <c r="V605" s="499"/>
      <c r="W605" s="499"/>
      <c r="X605" s="499"/>
      <c r="Y605" s="499"/>
      <c r="Z605" s="499"/>
      <c r="AA605" s="499"/>
      <c r="AB605" s="499"/>
      <c r="AC605" s="499"/>
    </row>
    <row r="606" spans="1:29" ht="12" customHeight="1" x14ac:dyDescent="0.25">
      <c r="A606" s="499"/>
      <c r="B606" s="499"/>
      <c r="C606" s="499"/>
      <c r="D606" s="499"/>
      <c r="E606" s="499"/>
      <c r="F606" s="499"/>
      <c r="G606" s="499"/>
      <c r="H606" s="499"/>
      <c r="I606" s="499"/>
      <c r="J606" s="499"/>
      <c r="K606" s="499"/>
      <c r="L606" s="499"/>
      <c r="M606" s="499"/>
      <c r="N606" s="499"/>
      <c r="O606" s="499"/>
      <c r="P606" s="499"/>
      <c r="Q606" s="499"/>
      <c r="R606" s="499"/>
      <c r="S606" s="499"/>
      <c r="T606" s="499"/>
      <c r="U606" s="499"/>
      <c r="V606" s="499"/>
      <c r="W606" s="499"/>
      <c r="X606" s="499"/>
      <c r="Y606" s="499"/>
      <c r="Z606" s="499"/>
      <c r="AA606" s="499"/>
      <c r="AB606" s="499"/>
      <c r="AC606" s="499"/>
    </row>
    <row r="607" spans="1:29" ht="12" customHeight="1" x14ac:dyDescent="0.25">
      <c r="A607" s="499"/>
      <c r="B607" s="499"/>
      <c r="C607" s="499"/>
      <c r="D607" s="499"/>
      <c r="E607" s="499"/>
      <c r="F607" s="499"/>
      <c r="G607" s="499"/>
      <c r="H607" s="499"/>
      <c r="I607" s="499"/>
      <c r="J607" s="499"/>
      <c r="K607" s="499"/>
      <c r="L607" s="499"/>
      <c r="M607" s="499"/>
      <c r="N607" s="499"/>
      <c r="O607" s="499"/>
      <c r="P607" s="499"/>
      <c r="Q607" s="499"/>
      <c r="R607" s="499"/>
      <c r="S607" s="499"/>
      <c r="T607" s="499"/>
      <c r="U607" s="499"/>
      <c r="V607" s="499"/>
      <c r="W607" s="499"/>
      <c r="X607" s="499"/>
      <c r="Y607" s="499"/>
      <c r="Z607" s="499"/>
      <c r="AA607" s="499"/>
      <c r="AB607" s="499"/>
      <c r="AC607" s="499"/>
    </row>
    <row r="608" spans="1:29" ht="12" customHeight="1" x14ac:dyDescent="0.25">
      <c r="A608" s="499"/>
      <c r="B608" s="499"/>
      <c r="C608" s="499"/>
      <c r="D608" s="499"/>
      <c r="E608" s="499"/>
      <c r="F608" s="499"/>
      <c r="G608" s="499"/>
      <c r="H608" s="499"/>
      <c r="I608" s="499"/>
      <c r="J608" s="499"/>
      <c r="K608" s="499"/>
      <c r="L608" s="499"/>
      <c r="M608" s="499"/>
      <c r="N608" s="499"/>
      <c r="O608" s="499"/>
      <c r="P608" s="499"/>
      <c r="Q608" s="499"/>
      <c r="R608" s="499"/>
      <c r="S608" s="499"/>
      <c r="T608" s="499"/>
      <c r="U608" s="499"/>
      <c r="V608" s="499"/>
      <c r="W608" s="499"/>
      <c r="X608" s="499"/>
      <c r="Y608" s="499"/>
      <c r="Z608" s="499"/>
      <c r="AA608" s="499"/>
      <c r="AB608" s="499"/>
      <c r="AC608" s="499"/>
    </row>
    <row r="609" spans="1:29" ht="12" customHeight="1" x14ac:dyDescent="0.25">
      <c r="A609" s="499"/>
      <c r="B609" s="499"/>
      <c r="C609" s="499"/>
      <c r="D609" s="499"/>
      <c r="E609" s="499"/>
      <c r="F609" s="499"/>
      <c r="G609" s="499"/>
      <c r="H609" s="499"/>
      <c r="I609" s="499"/>
      <c r="J609" s="499"/>
      <c r="K609" s="499"/>
      <c r="L609" s="499"/>
      <c r="M609" s="499"/>
      <c r="N609" s="499"/>
      <c r="O609" s="499"/>
      <c r="P609" s="499"/>
      <c r="Q609" s="499"/>
      <c r="R609" s="499"/>
      <c r="S609" s="499"/>
      <c r="T609" s="499"/>
      <c r="U609" s="499"/>
      <c r="V609" s="499"/>
      <c r="W609" s="499"/>
      <c r="X609" s="499"/>
      <c r="Y609" s="499"/>
      <c r="Z609" s="499"/>
      <c r="AA609" s="499"/>
      <c r="AB609" s="499"/>
      <c r="AC609" s="499"/>
    </row>
    <row r="610" spans="1:29" ht="12" customHeight="1" x14ac:dyDescent="0.25">
      <c r="A610" s="499"/>
      <c r="B610" s="499"/>
      <c r="C610" s="499"/>
      <c r="D610" s="499"/>
      <c r="E610" s="499"/>
      <c r="F610" s="499"/>
      <c r="G610" s="499"/>
      <c r="H610" s="499"/>
      <c r="I610" s="499"/>
      <c r="J610" s="499"/>
      <c r="K610" s="499"/>
      <c r="L610" s="499"/>
      <c r="M610" s="499"/>
      <c r="N610" s="499"/>
      <c r="O610" s="499"/>
      <c r="P610" s="499"/>
      <c r="Q610" s="499"/>
      <c r="R610" s="499"/>
      <c r="S610" s="499"/>
      <c r="T610" s="499"/>
      <c r="U610" s="499"/>
      <c r="V610" s="499"/>
      <c r="W610" s="499"/>
      <c r="X610" s="499"/>
      <c r="Y610" s="499"/>
      <c r="Z610" s="499"/>
      <c r="AA610" s="499"/>
      <c r="AB610" s="499"/>
      <c r="AC610" s="499"/>
    </row>
    <row r="611" spans="1:29" ht="12" customHeight="1" x14ac:dyDescent="0.25">
      <c r="A611" s="499"/>
      <c r="B611" s="499"/>
      <c r="C611" s="499"/>
      <c r="D611" s="499"/>
      <c r="E611" s="499"/>
      <c r="F611" s="499"/>
      <c r="G611" s="499"/>
      <c r="H611" s="499"/>
      <c r="I611" s="499"/>
      <c r="J611" s="499"/>
      <c r="K611" s="499"/>
      <c r="L611" s="499"/>
      <c r="M611" s="499"/>
      <c r="N611" s="499"/>
      <c r="O611" s="499"/>
      <c r="P611" s="499"/>
      <c r="Q611" s="499"/>
      <c r="R611" s="499"/>
      <c r="S611" s="499"/>
      <c r="T611" s="499"/>
      <c r="U611" s="499"/>
      <c r="V611" s="499"/>
      <c r="W611" s="499"/>
      <c r="X611" s="499"/>
      <c r="Y611" s="499"/>
      <c r="Z611" s="499"/>
      <c r="AA611" s="499"/>
      <c r="AB611" s="499"/>
      <c r="AC611" s="499"/>
    </row>
    <row r="612" spans="1:29" ht="12" customHeight="1" x14ac:dyDescent="0.25">
      <c r="A612" s="499"/>
      <c r="B612" s="499"/>
      <c r="C612" s="499"/>
      <c r="D612" s="499"/>
      <c r="E612" s="499"/>
      <c r="F612" s="499"/>
      <c r="G612" s="499"/>
      <c r="H612" s="499"/>
      <c r="I612" s="499"/>
      <c r="J612" s="499"/>
      <c r="K612" s="499"/>
      <c r="L612" s="499"/>
      <c r="M612" s="499"/>
      <c r="N612" s="499"/>
      <c r="O612" s="499"/>
      <c r="P612" s="499"/>
      <c r="Q612" s="499"/>
      <c r="R612" s="499"/>
      <c r="S612" s="499"/>
      <c r="T612" s="499"/>
      <c r="U612" s="499"/>
      <c r="V612" s="499"/>
      <c r="W612" s="499"/>
      <c r="X612" s="499"/>
      <c r="Y612" s="499"/>
      <c r="Z612" s="499"/>
      <c r="AA612" s="499"/>
      <c r="AB612" s="499"/>
      <c r="AC612" s="499"/>
    </row>
    <row r="613" spans="1:29" ht="12" customHeight="1" x14ac:dyDescent="0.25">
      <c r="A613" s="499"/>
      <c r="B613" s="499"/>
      <c r="C613" s="499"/>
      <c r="D613" s="499"/>
      <c r="E613" s="499"/>
      <c r="F613" s="499"/>
      <c r="G613" s="499"/>
      <c r="H613" s="499"/>
      <c r="I613" s="499"/>
      <c r="J613" s="499"/>
      <c r="K613" s="499"/>
      <c r="L613" s="499"/>
      <c r="M613" s="499"/>
      <c r="N613" s="499"/>
      <c r="O613" s="499"/>
      <c r="P613" s="499"/>
      <c r="Q613" s="499"/>
      <c r="R613" s="499"/>
      <c r="S613" s="499"/>
      <c r="T613" s="499"/>
      <c r="U613" s="499"/>
      <c r="V613" s="499"/>
      <c r="W613" s="499"/>
      <c r="X613" s="499"/>
      <c r="Y613" s="499"/>
      <c r="Z613" s="499"/>
      <c r="AA613" s="499"/>
      <c r="AB613" s="499"/>
      <c r="AC613" s="499"/>
    </row>
    <row r="614" spans="1:29" ht="12" customHeight="1" x14ac:dyDescent="0.25">
      <c r="A614" s="499"/>
      <c r="B614" s="499"/>
      <c r="C614" s="499"/>
      <c r="D614" s="499"/>
      <c r="E614" s="499"/>
      <c r="F614" s="499"/>
      <c r="G614" s="499"/>
      <c r="H614" s="499"/>
      <c r="I614" s="499"/>
      <c r="J614" s="499"/>
      <c r="K614" s="499"/>
      <c r="L614" s="499"/>
      <c r="M614" s="499"/>
      <c r="N614" s="499"/>
      <c r="O614" s="499"/>
      <c r="P614" s="499"/>
      <c r="Q614" s="499"/>
      <c r="R614" s="499"/>
      <c r="S614" s="499"/>
      <c r="T614" s="499"/>
      <c r="U614" s="499"/>
      <c r="V614" s="499"/>
      <c r="W614" s="499"/>
      <c r="X614" s="499"/>
      <c r="Y614" s="499"/>
      <c r="Z614" s="499"/>
      <c r="AA614" s="499"/>
      <c r="AB614" s="499"/>
      <c r="AC614" s="499"/>
    </row>
    <row r="615" spans="1:29" ht="12" customHeight="1" x14ac:dyDescent="0.25">
      <c r="A615" s="499"/>
      <c r="B615" s="499"/>
      <c r="C615" s="499"/>
      <c r="D615" s="499"/>
      <c r="E615" s="499"/>
      <c r="F615" s="499"/>
      <c r="G615" s="499"/>
      <c r="H615" s="499"/>
      <c r="I615" s="499"/>
      <c r="J615" s="499"/>
      <c r="K615" s="499"/>
      <c r="L615" s="499"/>
      <c r="M615" s="499"/>
      <c r="N615" s="499"/>
      <c r="O615" s="499"/>
      <c r="P615" s="499"/>
      <c r="Q615" s="499"/>
      <c r="R615" s="499"/>
      <c r="S615" s="499"/>
      <c r="T615" s="499"/>
      <c r="U615" s="499"/>
      <c r="V615" s="499"/>
      <c r="W615" s="499"/>
      <c r="X615" s="499"/>
      <c r="Y615" s="499"/>
      <c r="Z615" s="499"/>
      <c r="AA615" s="499"/>
      <c r="AB615" s="499"/>
      <c r="AC615" s="499"/>
    </row>
    <row r="616" spans="1:29" ht="12" customHeight="1" x14ac:dyDescent="0.25">
      <c r="A616" s="499"/>
      <c r="B616" s="499"/>
      <c r="C616" s="499"/>
      <c r="D616" s="499"/>
      <c r="E616" s="499"/>
      <c r="F616" s="499"/>
      <c r="G616" s="499"/>
      <c r="H616" s="499"/>
      <c r="I616" s="499"/>
      <c r="J616" s="499"/>
      <c r="K616" s="499"/>
      <c r="L616" s="499"/>
      <c r="M616" s="499"/>
      <c r="N616" s="499"/>
      <c r="O616" s="499"/>
      <c r="P616" s="499"/>
      <c r="Q616" s="499"/>
      <c r="R616" s="499"/>
      <c r="S616" s="499"/>
      <c r="T616" s="499"/>
      <c r="U616" s="499"/>
      <c r="V616" s="499"/>
      <c r="W616" s="499"/>
      <c r="X616" s="499"/>
      <c r="Y616" s="499"/>
      <c r="Z616" s="499"/>
      <c r="AA616" s="499"/>
      <c r="AB616" s="499"/>
      <c r="AC616" s="499"/>
    </row>
    <row r="617" spans="1:29" ht="12" customHeight="1" x14ac:dyDescent="0.25">
      <c r="A617" s="499"/>
      <c r="B617" s="499"/>
      <c r="C617" s="499"/>
      <c r="D617" s="499"/>
      <c r="E617" s="499"/>
      <c r="F617" s="499"/>
      <c r="G617" s="499"/>
      <c r="H617" s="499"/>
      <c r="I617" s="499"/>
      <c r="J617" s="499"/>
      <c r="K617" s="499"/>
      <c r="L617" s="499"/>
      <c r="M617" s="499"/>
      <c r="N617" s="499"/>
      <c r="O617" s="499"/>
      <c r="P617" s="499"/>
      <c r="Q617" s="499"/>
      <c r="R617" s="499"/>
      <c r="S617" s="499"/>
      <c r="T617" s="499"/>
      <c r="U617" s="499"/>
      <c r="V617" s="499"/>
      <c r="W617" s="499"/>
      <c r="X617" s="499"/>
      <c r="Y617" s="499"/>
      <c r="Z617" s="499"/>
      <c r="AA617" s="499"/>
      <c r="AB617" s="499"/>
      <c r="AC617" s="499"/>
    </row>
    <row r="618" spans="1:29" ht="12" customHeight="1" x14ac:dyDescent="0.25">
      <c r="A618" s="499"/>
      <c r="B618" s="499"/>
      <c r="C618" s="499"/>
      <c r="D618" s="499"/>
      <c r="E618" s="499"/>
      <c r="F618" s="499"/>
      <c r="G618" s="499"/>
      <c r="H618" s="499"/>
      <c r="I618" s="499"/>
      <c r="J618" s="499"/>
      <c r="K618" s="499"/>
      <c r="L618" s="499"/>
      <c r="M618" s="499"/>
      <c r="N618" s="499"/>
      <c r="O618" s="499"/>
      <c r="P618" s="499"/>
      <c r="Q618" s="499"/>
      <c r="R618" s="499"/>
      <c r="S618" s="499"/>
      <c r="T618" s="499"/>
      <c r="U618" s="499"/>
      <c r="V618" s="499"/>
      <c r="W618" s="499"/>
      <c r="X618" s="499"/>
      <c r="Y618" s="499"/>
      <c r="Z618" s="499"/>
      <c r="AA618" s="499"/>
      <c r="AB618" s="499"/>
      <c r="AC618" s="499"/>
    </row>
    <row r="619" spans="1:29" ht="12" customHeight="1" x14ac:dyDescent="0.25">
      <c r="A619" s="499"/>
      <c r="B619" s="499"/>
      <c r="C619" s="499"/>
      <c r="D619" s="499"/>
      <c r="E619" s="499"/>
      <c r="F619" s="499"/>
      <c r="G619" s="499"/>
      <c r="H619" s="499"/>
      <c r="I619" s="499"/>
      <c r="J619" s="499"/>
      <c r="K619" s="499"/>
      <c r="L619" s="499"/>
      <c r="M619" s="499"/>
      <c r="N619" s="499"/>
      <c r="O619" s="499"/>
      <c r="P619" s="499"/>
      <c r="Q619" s="499"/>
      <c r="R619" s="499"/>
      <c r="S619" s="499"/>
      <c r="T619" s="499"/>
      <c r="U619" s="499"/>
      <c r="V619" s="499"/>
      <c r="W619" s="499"/>
      <c r="X619" s="499"/>
      <c r="Y619" s="499"/>
      <c r="Z619" s="499"/>
      <c r="AA619" s="499"/>
      <c r="AB619" s="499"/>
      <c r="AC619" s="499"/>
    </row>
    <row r="620" spans="1:29" ht="12" customHeight="1" x14ac:dyDescent="0.25">
      <c r="A620" s="499"/>
      <c r="B620" s="499"/>
      <c r="C620" s="499"/>
      <c r="D620" s="499"/>
      <c r="E620" s="499"/>
      <c r="F620" s="499"/>
      <c r="G620" s="499"/>
      <c r="H620" s="499"/>
      <c r="I620" s="499"/>
      <c r="J620" s="499"/>
      <c r="K620" s="499"/>
      <c r="L620" s="499"/>
      <c r="M620" s="499"/>
      <c r="N620" s="499"/>
      <c r="O620" s="499"/>
      <c r="P620" s="499"/>
      <c r="Q620" s="499"/>
      <c r="R620" s="499"/>
      <c r="S620" s="499"/>
      <c r="T620" s="499"/>
      <c r="U620" s="499"/>
      <c r="V620" s="499"/>
      <c r="W620" s="499"/>
      <c r="X620" s="499"/>
      <c r="Y620" s="499"/>
      <c r="Z620" s="499"/>
      <c r="AA620" s="499"/>
      <c r="AB620" s="499"/>
      <c r="AC620" s="499"/>
    </row>
    <row r="621" spans="1:29" ht="12" customHeight="1" x14ac:dyDescent="0.25">
      <c r="A621" s="499"/>
      <c r="B621" s="499"/>
      <c r="C621" s="499"/>
      <c r="D621" s="499"/>
      <c r="E621" s="499"/>
      <c r="F621" s="499"/>
      <c r="G621" s="499"/>
      <c r="H621" s="499"/>
      <c r="I621" s="499"/>
      <c r="J621" s="499"/>
      <c r="K621" s="499"/>
      <c r="L621" s="499"/>
      <c r="M621" s="499"/>
      <c r="N621" s="499"/>
      <c r="O621" s="499"/>
      <c r="P621" s="499"/>
      <c r="Q621" s="499"/>
      <c r="R621" s="499"/>
      <c r="S621" s="499"/>
      <c r="T621" s="499"/>
      <c r="U621" s="499"/>
      <c r="V621" s="499"/>
      <c r="W621" s="499"/>
      <c r="X621" s="499"/>
      <c r="Y621" s="499"/>
      <c r="Z621" s="499"/>
      <c r="AA621" s="499"/>
      <c r="AB621" s="499"/>
      <c r="AC621" s="499"/>
    </row>
    <row r="622" spans="1:29" ht="12" customHeight="1" x14ac:dyDescent="0.25">
      <c r="A622" s="499"/>
      <c r="B622" s="499"/>
      <c r="C622" s="499"/>
      <c r="D622" s="499"/>
      <c r="E622" s="499"/>
      <c r="F622" s="499"/>
      <c r="G622" s="499"/>
      <c r="H622" s="499"/>
      <c r="I622" s="499"/>
      <c r="J622" s="499"/>
      <c r="K622" s="499"/>
      <c r="L622" s="499"/>
      <c r="M622" s="499"/>
      <c r="N622" s="499"/>
      <c r="O622" s="499"/>
      <c r="P622" s="499"/>
      <c r="Q622" s="499"/>
      <c r="R622" s="499"/>
      <c r="S622" s="499"/>
      <c r="T622" s="499"/>
      <c r="U622" s="499"/>
      <c r="V622" s="499"/>
      <c r="W622" s="499"/>
      <c r="X622" s="499"/>
      <c r="Y622" s="499"/>
      <c r="Z622" s="499"/>
      <c r="AA622" s="499"/>
      <c r="AB622" s="499"/>
      <c r="AC622" s="499"/>
    </row>
    <row r="623" spans="1:29" ht="12" customHeight="1" x14ac:dyDescent="0.25">
      <c r="A623" s="499"/>
      <c r="B623" s="499"/>
      <c r="C623" s="499"/>
      <c r="D623" s="499"/>
      <c r="E623" s="499"/>
      <c r="F623" s="499"/>
      <c r="G623" s="499"/>
      <c r="H623" s="499"/>
      <c r="I623" s="499"/>
      <c r="J623" s="499"/>
      <c r="K623" s="499"/>
      <c r="L623" s="499"/>
      <c r="M623" s="499"/>
      <c r="N623" s="499"/>
      <c r="O623" s="499"/>
      <c r="P623" s="499"/>
      <c r="Q623" s="499"/>
      <c r="R623" s="499"/>
      <c r="S623" s="499"/>
      <c r="T623" s="499"/>
      <c r="U623" s="499"/>
      <c r="V623" s="499"/>
      <c r="W623" s="499"/>
      <c r="X623" s="499"/>
      <c r="Y623" s="499"/>
      <c r="Z623" s="499"/>
      <c r="AA623" s="499"/>
      <c r="AB623" s="499"/>
      <c r="AC623" s="499"/>
    </row>
    <row r="624" spans="1:29" ht="12" customHeight="1" x14ac:dyDescent="0.25">
      <c r="A624" s="499"/>
      <c r="B624" s="499"/>
      <c r="C624" s="499"/>
      <c r="D624" s="499"/>
      <c r="E624" s="499"/>
      <c r="F624" s="499"/>
      <c r="G624" s="499"/>
      <c r="H624" s="499"/>
      <c r="I624" s="499"/>
      <c r="J624" s="499"/>
      <c r="K624" s="499"/>
      <c r="L624" s="499"/>
      <c r="M624" s="499"/>
      <c r="N624" s="499"/>
      <c r="O624" s="499"/>
      <c r="P624" s="499"/>
      <c r="Q624" s="499"/>
      <c r="R624" s="499"/>
      <c r="S624" s="499"/>
      <c r="T624" s="499"/>
      <c r="U624" s="499"/>
      <c r="V624" s="499"/>
      <c r="W624" s="499"/>
      <c r="X624" s="499"/>
      <c r="Y624" s="499"/>
      <c r="Z624" s="499"/>
      <c r="AA624" s="499"/>
      <c r="AB624" s="499"/>
      <c r="AC624" s="499"/>
    </row>
    <row r="625" spans="1:29" ht="12" customHeight="1" x14ac:dyDescent="0.25">
      <c r="A625" s="499"/>
      <c r="B625" s="499"/>
      <c r="C625" s="499"/>
      <c r="D625" s="499"/>
      <c r="E625" s="499"/>
      <c r="F625" s="499"/>
      <c r="G625" s="499"/>
      <c r="H625" s="499"/>
      <c r="I625" s="499"/>
      <c r="J625" s="499"/>
      <c r="K625" s="499"/>
      <c r="L625" s="499"/>
      <c r="M625" s="499"/>
      <c r="N625" s="499"/>
      <c r="O625" s="499"/>
      <c r="P625" s="499"/>
      <c r="Q625" s="499"/>
      <c r="R625" s="499"/>
      <c r="S625" s="499"/>
      <c r="T625" s="499"/>
      <c r="U625" s="499"/>
      <c r="V625" s="499"/>
      <c r="W625" s="499"/>
      <c r="X625" s="499"/>
      <c r="Y625" s="499"/>
      <c r="Z625" s="499"/>
      <c r="AA625" s="499"/>
      <c r="AB625" s="499"/>
      <c r="AC625" s="499"/>
    </row>
    <row r="626" spans="1:29" ht="12" customHeight="1" x14ac:dyDescent="0.25">
      <c r="A626" s="499"/>
      <c r="B626" s="499"/>
      <c r="C626" s="499"/>
      <c r="D626" s="499"/>
      <c r="E626" s="499"/>
      <c r="F626" s="499"/>
      <c r="G626" s="499"/>
      <c r="H626" s="499"/>
      <c r="I626" s="499"/>
      <c r="J626" s="499"/>
      <c r="K626" s="499"/>
      <c r="L626" s="499"/>
      <c r="M626" s="499"/>
      <c r="N626" s="499"/>
      <c r="O626" s="499"/>
      <c r="P626" s="499"/>
      <c r="Q626" s="499"/>
      <c r="R626" s="499"/>
      <c r="S626" s="499"/>
      <c r="T626" s="499"/>
      <c r="U626" s="499"/>
      <c r="V626" s="499"/>
      <c r="W626" s="499"/>
      <c r="X626" s="499"/>
      <c r="Y626" s="499"/>
      <c r="Z626" s="499"/>
      <c r="AA626" s="499"/>
      <c r="AB626" s="499"/>
      <c r="AC626" s="499"/>
    </row>
    <row r="627" spans="1:29" ht="12" customHeight="1" x14ac:dyDescent="0.25">
      <c r="A627" s="499"/>
      <c r="B627" s="499"/>
      <c r="C627" s="499"/>
      <c r="D627" s="499"/>
      <c r="E627" s="499"/>
      <c r="F627" s="499"/>
      <c r="G627" s="499"/>
      <c r="H627" s="499"/>
      <c r="I627" s="499"/>
      <c r="J627" s="499"/>
      <c r="K627" s="499"/>
      <c r="L627" s="499"/>
      <c r="M627" s="499"/>
      <c r="N627" s="499"/>
      <c r="O627" s="499"/>
      <c r="P627" s="499"/>
      <c r="Q627" s="499"/>
      <c r="R627" s="499"/>
      <c r="S627" s="499"/>
      <c r="T627" s="499"/>
      <c r="U627" s="499"/>
      <c r="V627" s="499"/>
      <c r="W627" s="499"/>
      <c r="X627" s="499"/>
      <c r="Y627" s="499"/>
      <c r="Z627" s="499"/>
      <c r="AA627" s="499"/>
      <c r="AB627" s="499"/>
      <c r="AC627" s="499"/>
    </row>
    <row r="628" spans="1:29" ht="12" customHeight="1" x14ac:dyDescent="0.25">
      <c r="A628" s="499"/>
      <c r="B628" s="499"/>
      <c r="C628" s="499"/>
      <c r="D628" s="499"/>
      <c r="E628" s="499"/>
      <c r="F628" s="499"/>
      <c r="G628" s="499"/>
      <c r="H628" s="499"/>
      <c r="I628" s="499"/>
      <c r="J628" s="499"/>
      <c r="K628" s="499"/>
      <c r="L628" s="499"/>
      <c r="M628" s="499"/>
      <c r="N628" s="499"/>
      <c r="O628" s="499"/>
      <c r="P628" s="499"/>
      <c r="Q628" s="499"/>
      <c r="R628" s="499"/>
      <c r="S628" s="499"/>
      <c r="T628" s="499"/>
      <c r="U628" s="499"/>
      <c r="V628" s="499"/>
      <c r="W628" s="499"/>
      <c r="X628" s="499"/>
      <c r="Y628" s="499"/>
      <c r="Z628" s="499"/>
      <c r="AA628" s="499"/>
      <c r="AB628" s="499"/>
      <c r="AC628" s="499"/>
    </row>
    <row r="629" spans="1:29" ht="12" customHeight="1" x14ac:dyDescent="0.25">
      <c r="A629" s="499"/>
      <c r="B629" s="499"/>
      <c r="C629" s="499"/>
      <c r="D629" s="499"/>
      <c r="E629" s="499"/>
      <c r="F629" s="499"/>
      <c r="G629" s="499"/>
      <c r="H629" s="499"/>
      <c r="I629" s="499"/>
      <c r="J629" s="499"/>
      <c r="K629" s="499"/>
      <c r="L629" s="499"/>
      <c r="M629" s="499"/>
      <c r="N629" s="499"/>
      <c r="O629" s="499"/>
      <c r="P629" s="499"/>
      <c r="Q629" s="499"/>
      <c r="R629" s="499"/>
      <c r="S629" s="499"/>
      <c r="T629" s="499"/>
      <c r="U629" s="499"/>
      <c r="V629" s="499"/>
      <c r="W629" s="499"/>
      <c r="X629" s="499"/>
      <c r="Y629" s="499"/>
      <c r="Z629" s="499"/>
      <c r="AA629" s="499"/>
      <c r="AB629" s="499"/>
      <c r="AC629" s="499"/>
    </row>
    <row r="630" spans="1:29" ht="12" customHeight="1" x14ac:dyDescent="0.25">
      <c r="A630" s="499"/>
      <c r="B630" s="499"/>
      <c r="C630" s="499"/>
      <c r="D630" s="499"/>
      <c r="E630" s="499"/>
      <c r="F630" s="499"/>
      <c r="G630" s="499"/>
      <c r="H630" s="499"/>
      <c r="I630" s="499"/>
      <c r="J630" s="499"/>
      <c r="K630" s="499"/>
      <c r="L630" s="499"/>
      <c r="M630" s="499"/>
      <c r="N630" s="499"/>
      <c r="O630" s="499"/>
      <c r="P630" s="499"/>
      <c r="Q630" s="499"/>
      <c r="R630" s="499"/>
      <c r="S630" s="499"/>
      <c r="T630" s="499"/>
      <c r="U630" s="499"/>
      <c r="V630" s="499"/>
      <c r="W630" s="499"/>
      <c r="X630" s="499"/>
      <c r="Y630" s="499"/>
      <c r="Z630" s="499"/>
      <c r="AA630" s="499"/>
      <c r="AB630" s="499"/>
      <c r="AC630" s="499"/>
    </row>
    <row r="631" spans="1:29" ht="12" customHeight="1" x14ac:dyDescent="0.25">
      <c r="A631" s="499"/>
      <c r="B631" s="499"/>
      <c r="C631" s="499"/>
      <c r="D631" s="499"/>
      <c r="E631" s="499"/>
      <c r="F631" s="499"/>
      <c r="G631" s="499"/>
      <c r="H631" s="499"/>
      <c r="I631" s="499"/>
      <c r="J631" s="499"/>
      <c r="K631" s="499"/>
      <c r="L631" s="499"/>
      <c r="M631" s="499"/>
      <c r="N631" s="499"/>
      <c r="O631" s="499"/>
      <c r="P631" s="499"/>
      <c r="Q631" s="499"/>
      <c r="R631" s="499"/>
      <c r="S631" s="499"/>
      <c r="T631" s="499"/>
      <c r="U631" s="499"/>
      <c r="V631" s="499"/>
      <c r="W631" s="499"/>
      <c r="X631" s="499"/>
      <c r="Y631" s="499"/>
      <c r="Z631" s="499"/>
      <c r="AA631" s="499"/>
      <c r="AB631" s="499"/>
      <c r="AC631" s="499"/>
    </row>
    <row r="632" spans="1:29" ht="12" customHeight="1" x14ac:dyDescent="0.25">
      <c r="A632" s="499"/>
      <c r="B632" s="499"/>
      <c r="C632" s="499"/>
      <c r="D632" s="499"/>
      <c r="E632" s="499"/>
      <c r="F632" s="499"/>
      <c r="G632" s="499"/>
      <c r="H632" s="499"/>
      <c r="I632" s="499"/>
      <c r="J632" s="499"/>
      <c r="K632" s="499"/>
      <c r="L632" s="499"/>
      <c r="M632" s="499"/>
      <c r="N632" s="499"/>
      <c r="O632" s="499"/>
      <c r="P632" s="499"/>
      <c r="Q632" s="499"/>
      <c r="R632" s="499"/>
      <c r="S632" s="499"/>
      <c r="T632" s="499"/>
      <c r="U632" s="499"/>
      <c r="V632" s="499"/>
      <c r="W632" s="499"/>
      <c r="X632" s="499"/>
      <c r="Y632" s="499"/>
      <c r="Z632" s="499"/>
      <c r="AA632" s="499"/>
      <c r="AB632" s="499"/>
      <c r="AC632" s="499"/>
    </row>
    <row r="633" spans="1:29" ht="12" customHeight="1" x14ac:dyDescent="0.25">
      <c r="A633" s="499"/>
      <c r="B633" s="499"/>
      <c r="C633" s="499"/>
      <c r="D633" s="499"/>
      <c r="E633" s="499"/>
      <c r="F633" s="499"/>
      <c r="G633" s="499"/>
      <c r="H633" s="499"/>
      <c r="I633" s="499"/>
      <c r="J633" s="499"/>
      <c r="K633" s="499"/>
      <c r="L633" s="499"/>
      <c r="M633" s="499"/>
      <c r="N633" s="499"/>
      <c r="O633" s="499"/>
      <c r="P633" s="499"/>
      <c r="Q633" s="499"/>
      <c r="R633" s="499"/>
      <c r="S633" s="499"/>
      <c r="T633" s="499"/>
      <c r="U633" s="499"/>
      <c r="V633" s="499"/>
      <c r="W633" s="499"/>
      <c r="X633" s="499"/>
      <c r="Y633" s="499"/>
      <c r="Z633" s="499"/>
      <c r="AA633" s="499"/>
      <c r="AB633" s="499"/>
      <c r="AC633" s="499"/>
    </row>
    <row r="634" spans="1:29" ht="12" customHeight="1" x14ac:dyDescent="0.25">
      <c r="A634" s="499"/>
      <c r="B634" s="499"/>
      <c r="C634" s="499"/>
      <c r="D634" s="499"/>
      <c r="E634" s="499"/>
      <c r="F634" s="499"/>
      <c r="G634" s="499"/>
      <c r="H634" s="499"/>
      <c r="I634" s="499"/>
      <c r="J634" s="499"/>
      <c r="K634" s="499"/>
      <c r="L634" s="499"/>
      <c r="M634" s="499"/>
      <c r="N634" s="499"/>
      <c r="O634" s="499"/>
      <c r="P634" s="499"/>
      <c r="Q634" s="499"/>
      <c r="R634" s="499"/>
      <c r="S634" s="499"/>
      <c r="T634" s="499"/>
      <c r="U634" s="499"/>
      <c r="V634" s="499"/>
      <c r="W634" s="499"/>
      <c r="X634" s="499"/>
      <c r="Y634" s="499"/>
      <c r="Z634" s="499"/>
      <c r="AA634" s="499"/>
      <c r="AB634" s="499"/>
      <c r="AC634" s="499"/>
    </row>
    <row r="635" spans="1:29" ht="12" customHeight="1" x14ac:dyDescent="0.25">
      <c r="A635" s="499"/>
      <c r="B635" s="499"/>
      <c r="C635" s="499"/>
      <c r="D635" s="499"/>
      <c r="E635" s="499"/>
      <c r="F635" s="499"/>
      <c r="G635" s="499"/>
      <c r="H635" s="499"/>
      <c r="I635" s="499"/>
      <c r="J635" s="499"/>
      <c r="K635" s="499"/>
      <c r="L635" s="499"/>
      <c r="M635" s="499"/>
      <c r="N635" s="499"/>
      <c r="O635" s="499"/>
      <c r="P635" s="499"/>
      <c r="Q635" s="499"/>
      <c r="R635" s="499"/>
      <c r="S635" s="499"/>
      <c r="T635" s="499"/>
      <c r="U635" s="499"/>
      <c r="V635" s="499"/>
      <c r="W635" s="499"/>
      <c r="X635" s="499"/>
      <c r="Y635" s="499"/>
      <c r="Z635" s="499"/>
      <c r="AA635" s="499"/>
      <c r="AB635" s="499"/>
      <c r="AC635" s="499"/>
    </row>
    <row r="636" spans="1:29" ht="12" customHeight="1" x14ac:dyDescent="0.25">
      <c r="A636" s="499"/>
      <c r="B636" s="499"/>
      <c r="C636" s="499"/>
      <c r="D636" s="499"/>
      <c r="E636" s="499"/>
      <c r="F636" s="499"/>
      <c r="G636" s="499"/>
      <c r="H636" s="499"/>
      <c r="I636" s="499"/>
      <c r="J636" s="499"/>
      <c r="K636" s="499"/>
      <c r="L636" s="499"/>
      <c r="M636" s="499"/>
      <c r="N636" s="499"/>
      <c r="O636" s="499"/>
      <c r="P636" s="499"/>
      <c r="Q636" s="499"/>
      <c r="R636" s="499"/>
      <c r="S636" s="499"/>
      <c r="T636" s="499"/>
      <c r="U636" s="499"/>
      <c r="V636" s="499"/>
      <c r="W636" s="499"/>
      <c r="X636" s="499"/>
      <c r="Y636" s="499"/>
      <c r="Z636" s="499"/>
      <c r="AA636" s="499"/>
      <c r="AB636" s="499"/>
      <c r="AC636" s="499"/>
    </row>
    <row r="637" spans="1:29" ht="12" customHeight="1" x14ac:dyDescent="0.25">
      <c r="A637" s="499"/>
      <c r="B637" s="499"/>
      <c r="C637" s="499"/>
      <c r="D637" s="499"/>
      <c r="E637" s="499"/>
      <c r="F637" s="499"/>
      <c r="G637" s="499"/>
      <c r="H637" s="499"/>
      <c r="I637" s="499"/>
      <c r="J637" s="499"/>
      <c r="K637" s="499"/>
      <c r="L637" s="499"/>
      <c r="M637" s="499"/>
      <c r="N637" s="499"/>
      <c r="O637" s="499"/>
      <c r="P637" s="499"/>
      <c r="Q637" s="499"/>
      <c r="R637" s="499"/>
      <c r="S637" s="499"/>
      <c r="T637" s="499"/>
      <c r="U637" s="499"/>
      <c r="V637" s="499"/>
      <c r="W637" s="499"/>
      <c r="X637" s="499"/>
      <c r="Y637" s="499"/>
      <c r="Z637" s="499"/>
      <c r="AA637" s="499"/>
      <c r="AB637" s="499"/>
      <c r="AC637" s="499"/>
    </row>
    <row r="638" spans="1:29" ht="12" customHeight="1" x14ac:dyDescent="0.25">
      <c r="A638" s="499"/>
      <c r="B638" s="499"/>
      <c r="C638" s="499"/>
      <c r="D638" s="499"/>
      <c r="E638" s="499"/>
      <c r="F638" s="499"/>
      <c r="G638" s="499"/>
      <c r="H638" s="499"/>
      <c r="I638" s="499"/>
      <c r="J638" s="499"/>
      <c r="K638" s="499"/>
      <c r="L638" s="499"/>
      <c r="M638" s="499"/>
      <c r="N638" s="499"/>
      <c r="O638" s="499"/>
      <c r="P638" s="499"/>
      <c r="Q638" s="499"/>
      <c r="R638" s="499"/>
      <c r="S638" s="499"/>
      <c r="T638" s="499"/>
      <c r="U638" s="499"/>
      <c r="V638" s="499"/>
      <c r="W638" s="499"/>
      <c r="X638" s="499"/>
      <c r="Y638" s="499"/>
      <c r="Z638" s="499"/>
      <c r="AA638" s="499"/>
      <c r="AB638" s="499"/>
      <c r="AC638" s="499"/>
    </row>
    <row r="639" spans="1:29" ht="12" customHeight="1" x14ac:dyDescent="0.25">
      <c r="A639" s="499"/>
      <c r="B639" s="499"/>
      <c r="C639" s="499"/>
      <c r="D639" s="499"/>
      <c r="E639" s="499"/>
      <c r="F639" s="499"/>
      <c r="G639" s="499"/>
      <c r="H639" s="499"/>
      <c r="I639" s="499"/>
      <c r="J639" s="499"/>
      <c r="K639" s="499"/>
      <c r="L639" s="499"/>
      <c r="M639" s="499"/>
      <c r="N639" s="499"/>
      <c r="O639" s="499"/>
      <c r="P639" s="499"/>
      <c r="Q639" s="499"/>
      <c r="R639" s="499"/>
      <c r="S639" s="499"/>
      <c r="T639" s="499"/>
      <c r="U639" s="499"/>
      <c r="V639" s="499"/>
      <c r="W639" s="499"/>
      <c r="X639" s="499"/>
      <c r="Y639" s="499"/>
      <c r="Z639" s="499"/>
      <c r="AA639" s="499"/>
      <c r="AB639" s="499"/>
      <c r="AC639" s="499"/>
    </row>
    <row r="640" spans="1:29" ht="12" customHeight="1" x14ac:dyDescent="0.25">
      <c r="A640" s="499"/>
      <c r="B640" s="499"/>
      <c r="C640" s="499"/>
      <c r="D640" s="499"/>
      <c r="E640" s="499"/>
      <c r="F640" s="499"/>
      <c r="G640" s="499"/>
      <c r="H640" s="499"/>
      <c r="I640" s="499"/>
      <c r="J640" s="499"/>
      <c r="K640" s="499"/>
      <c r="L640" s="499"/>
      <c r="M640" s="499"/>
      <c r="N640" s="499"/>
      <c r="O640" s="499"/>
      <c r="P640" s="499"/>
      <c r="Q640" s="499"/>
      <c r="R640" s="499"/>
      <c r="S640" s="499"/>
      <c r="T640" s="499"/>
      <c r="U640" s="499"/>
      <c r="V640" s="499"/>
      <c r="W640" s="499"/>
      <c r="X640" s="499"/>
      <c r="Y640" s="499"/>
      <c r="Z640" s="499"/>
      <c r="AA640" s="499"/>
      <c r="AB640" s="499"/>
      <c r="AC640" s="499"/>
    </row>
    <row r="641" spans="1:29" ht="12" customHeight="1" x14ac:dyDescent="0.25">
      <c r="A641" s="499"/>
      <c r="B641" s="499"/>
      <c r="C641" s="499"/>
      <c r="D641" s="499"/>
      <c r="E641" s="499"/>
      <c r="F641" s="499"/>
      <c r="G641" s="499"/>
      <c r="H641" s="499"/>
      <c r="I641" s="499"/>
      <c r="J641" s="499"/>
      <c r="K641" s="499"/>
      <c r="L641" s="499"/>
      <c r="M641" s="499"/>
      <c r="N641" s="499"/>
      <c r="O641" s="499"/>
      <c r="P641" s="499"/>
      <c r="Q641" s="499"/>
      <c r="R641" s="499"/>
      <c r="S641" s="499"/>
      <c r="T641" s="499"/>
      <c r="U641" s="499"/>
      <c r="V641" s="499"/>
      <c r="W641" s="499"/>
      <c r="X641" s="499"/>
      <c r="Y641" s="499"/>
      <c r="Z641" s="499"/>
      <c r="AA641" s="499"/>
      <c r="AB641" s="499"/>
      <c r="AC641" s="499"/>
    </row>
    <row r="642" spans="1:29" ht="12" customHeight="1" x14ac:dyDescent="0.25">
      <c r="A642" s="499"/>
      <c r="B642" s="499"/>
      <c r="C642" s="499"/>
      <c r="D642" s="499"/>
      <c r="E642" s="499"/>
      <c r="F642" s="499"/>
      <c r="G642" s="499"/>
      <c r="H642" s="499"/>
      <c r="I642" s="499"/>
      <c r="J642" s="499"/>
      <c r="K642" s="499"/>
      <c r="L642" s="499"/>
      <c r="M642" s="499"/>
      <c r="N642" s="499"/>
      <c r="O642" s="499"/>
      <c r="P642" s="499"/>
      <c r="Q642" s="499"/>
      <c r="R642" s="499"/>
      <c r="S642" s="499"/>
      <c r="T642" s="499"/>
      <c r="U642" s="499"/>
      <c r="V642" s="499"/>
      <c r="W642" s="499"/>
      <c r="X642" s="499"/>
      <c r="Y642" s="499"/>
      <c r="Z642" s="499"/>
      <c r="AA642" s="499"/>
      <c r="AB642" s="499"/>
      <c r="AC642" s="499"/>
    </row>
    <row r="643" spans="1:29" ht="12" customHeight="1" x14ac:dyDescent="0.25">
      <c r="A643" s="499"/>
      <c r="B643" s="499"/>
      <c r="C643" s="499"/>
      <c r="D643" s="499"/>
      <c r="E643" s="499"/>
      <c r="F643" s="499"/>
      <c r="G643" s="499"/>
      <c r="H643" s="499"/>
      <c r="I643" s="499"/>
      <c r="J643" s="499"/>
      <c r="K643" s="499"/>
      <c r="L643" s="499"/>
      <c r="M643" s="499"/>
      <c r="N643" s="499"/>
      <c r="O643" s="499"/>
      <c r="P643" s="499"/>
      <c r="Q643" s="499"/>
      <c r="R643" s="499"/>
      <c r="S643" s="499"/>
      <c r="T643" s="499"/>
      <c r="U643" s="499"/>
      <c r="V643" s="499"/>
      <c r="W643" s="499"/>
      <c r="X643" s="499"/>
      <c r="Y643" s="499"/>
      <c r="Z643" s="499"/>
      <c r="AA643" s="499"/>
      <c r="AB643" s="499"/>
      <c r="AC643" s="499"/>
    </row>
    <row r="644" spans="1:29" ht="12" customHeight="1" x14ac:dyDescent="0.25">
      <c r="A644" s="499"/>
      <c r="B644" s="499"/>
      <c r="C644" s="499"/>
      <c r="D644" s="499"/>
      <c r="E644" s="499"/>
      <c r="F644" s="499"/>
      <c r="G644" s="499"/>
      <c r="H644" s="499"/>
      <c r="I644" s="499"/>
      <c r="J644" s="499"/>
      <c r="K644" s="499"/>
      <c r="L644" s="499"/>
      <c r="M644" s="499"/>
      <c r="N644" s="499"/>
      <c r="O644" s="499"/>
      <c r="P644" s="499"/>
      <c r="Q644" s="499"/>
      <c r="R644" s="499"/>
      <c r="S644" s="499"/>
      <c r="T644" s="499"/>
      <c r="U644" s="499"/>
      <c r="V644" s="499"/>
      <c r="W644" s="499"/>
      <c r="X644" s="499"/>
      <c r="Y644" s="499"/>
      <c r="Z644" s="499"/>
      <c r="AA644" s="499"/>
      <c r="AB644" s="499"/>
      <c r="AC644" s="499"/>
    </row>
    <row r="645" spans="1:29" ht="12" customHeight="1" x14ac:dyDescent="0.25">
      <c r="A645" s="499"/>
      <c r="B645" s="499"/>
      <c r="C645" s="499"/>
      <c r="D645" s="499"/>
      <c r="E645" s="499"/>
      <c r="F645" s="499"/>
      <c r="G645" s="499"/>
      <c r="H645" s="499"/>
      <c r="I645" s="499"/>
      <c r="J645" s="499"/>
      <c r="K645" s="499"/>
      <c r="L645" s="499"/>
      <c r="M645" s="499"/>
      <c r="N645" s="499"/>
      <c r="O645" s="499"/>
      <c r="P645" s="499"/>
      <c r="Q645" s="499"/>
      <c r="R645" s="499"/>
      <c r="S645" s="499"/>
      <c r="T645" s="499"/>
      <c r="U645" s="499"/>
      <c r="V645" s="499"/>
      <c r="W645" s="499"/>
      <c r="X645" s="499"/>
      <c r="Y645" s="499"/>
      <c r="Z645" s="499"/>
      <c r="AA645" s="499"/>
      <c r="AB645" s="499"/>
      <c r="AC645" s="499"/>
    </row>
    <row r="646" spans="1:29" ht="12" customHeight="1" x14ac:dyDescent="0.25">
      <c r="A646" s="499"/>
      <c r="B646" s="499"/>
      <c r="C646" s="499"/>
      <c r="D646" s="499"/>
      <c r="E646" s="499"/>
      <c r="F646" s="499"/>
      <c r="G646" s="499"/>
      <c r="H646" s="499"/>
      <c r="I646" s="499"/>
      <c r="J646" s="499"/>
      <c r="K646" s="499"/>
      <c r="L646" s="499"/>
      <c r="M646" s="499"/>
      <c r="N646" s="499"/>
      <c r="O646" s="499"/>
      <c r="P646" s="499"/>
      <c r="Q646" s="499"/>
      <c r="R646" s="499"/>
      <c r="S646" s="499"/>
      <c r="T646" s="499"/>
      <c r="U646" s="499"/>
      <c r="V646" s="499"/>
      <c r="W646" s="499"/>
      <c r="X646" s="499"/>
      <c r="Y646" s="499"/>
      <c r="Z646" s="499"/>
      <c r="AA646" s="499"/>
      <c r="AB646" s="499"/>
      <c r="AC646" s="499"/>
    </row>
    <row r="647" spans="1:29" ht="12" customHeight="1" x14ac:dyDescent="0.25">
      <c r="A647" s="499"/>
      <c r="B647" s="499"/>
      <c r="C647" s="499"/>
      <c r="D647" s="499"/>
      <c r="E647" s="499"/>
      <c r="F647" s="499"/>
      <c r="G647" s="499"/>
      <c r="H647" s="499"/>
      <c r="I647" s="499"/>
      <c r="J647" s="499"/>
      <c r="K647" s="499"/>
      <c r="L647" s="499"/>
      <c r="M647" s="499"/>
      <c r="N647" s="499"/>
      <c r="O647" s="499"/>
      <c r="P647" s="499"/>
      <c r="Q647" s="499"/>
      <c r="R647" s="499"/>
      <c r="S647" s="499"/>
      <c r="T647" s="499"/>
      <c r="U647" s="499"/>
      <c r="V647" s="499"/>
      <c r="W647" s="499"/>
      <c r="X647" s="499"/>
      <c r="Y647" s="499"/>
      <c r="Z647" s="499"/>
      <c r="AA647" s="499"/>
      <c r="AB647" s="499"/>
      <c r="AC647" s="499"/>
    </row>
    <row r="648" spans="1:29" ht="12" customHeight="1" x14ac:dyDescent="0.25">
      <c r="A648" s="499"/>
      <c r="B648" s="499"/>
      <c r="C648" s="499"/>
      <c r="D648" s="499"/>
      <c r="E648" s="499"/>
      <c r="F648" s="499"/>
      <c r="G648" s="499"/>
      <c r="H648" s="499"/>
      <c r="I648" s="499"/>
      <c r="J648" s="499"/>
      <c r="K648" s="499"/>
      <c r="L648" s="499"/>
      <c r="M648" s="499"/>
      <c r="N648" s="499"/>
      <c r="O648" s="499"/>
      <c r="P648" s="499"/>
      <c r="Q648" s="499"/>
      <c r="R648" s="499"/>
      <c r="S648" s="499"/>
      <c r="T648" s="499"/>
      <c r="U648" s="499"/>
      <c r="V648" s="499"/>
      <c r="W648" s="499"/>
      <c r="X648" s="499"/>
      <c r="Y648" s="499"/>
      <c r="Z648" s="499"/>
      <c r="AA648" s="499"/>
      <c r="AB648" s="499"/>
      <c r="AC648" s="499"/>
    </row>
    <row r="649" spans="1:29" ht="12" customHeight="1" x14ac:dyDescent="0.25">
      <c r="A649" s="499"/>
      <c r="B649" s="499"/>
      <c r="C649" s="499"/>
      <c r="D649" s="499"/>
      <c r="E649" s="499"/>
      <c r="F649" s="499"/>
      <c r="G649" s="499"/>
      <c r="H649" s="499"/>
      <c r="I649" s="499"/>
      <c r="J649" s="499"/>
      <c r="K649" s="499"/>
      <c r="L649" s="499"/>
      <c r="M649" s="499"/>
      <c r="N649" s="499"/>
      <c r="O649" s="499"/>
      <c r="P649" s="499"/>
      <c r="Q649" s="499"/>
      <c r="R649" s="499"/>
      <c r="S649" s="499"/>
      <c r="T649" s="499"/>
      <c r="U649" s="499"/>
      <c r="V649" s="499"/>
      <c r="W649" s="499"/>
      <c r="X649" s="499"/>
      <c r="Y649" s="499"/>
      <c r="Z649" s="499"/>
      <c r="AA649" s="499"/>
      <c r="AB649" s="499"/>
      <c r="AC649" s="499"/>
    </row>
    <row r="650" spans="1:29" ht="12" customHeight="1" x14ac:dyDescent="0.25">
      <c r="A650" s="499"/>
      <c r="B650" s="499"/>
      <c r="C650" s="499"/>
      <c r="D650" s="499"/>
      <c r="E650" s="499"/>
      <c r="F650" s="499"/>
      <c r="G650" s="499"/>
      <c r="H650" s="499"/>
      <c r="I650" s="499"/>
      <c r="J650" s="499"/>
      <c r="K650" s="499"/>
      <c r="L650" s="499"/>
      <c r="M650" s="499"/>
      <c r="N650" s="499"/>
      <c r="O650" s="499"/>
      <c r="P650" s="499"/>
      <c r="Q650" s="499"/>
      <c r="R650" s="499"/>
      <c r="S650" s="499"/>
      <c r="T650" s="499"/>
      <c r="U650" s="499"/>
      <c r="V650" s="499"/>
      <c r="W650" s="499"/>
      <c r="X650" s="499"/>
      <c r="Y650" s="499"/>
      <c r="Z650" s="499"/>
      <c r="AA650" s="499"/>
      <c r="AB650" s="499"/>
      <c r="AC650" s="499"/>
    </row>
    <row r="651" spans="1:29" ht="12" customHeight="1" x14ac:dyDescent="0.25">
      <c r="A651" s="499"/>
      <c r="B651" s="499"/>
      <c r="C651" s="499"/>
      <c r="D651" s="499"/>
      <c r="E651" s="499"/>
      <c r="F651" s="499"/>
      <c r="G651" s="499"/>
      <c r="H651" s="499"/>
      <c r="I651" s="499"/>
      <c r="J651" s="499"/>
      <c r="K651" s="499"/>
      <c r="L651" s="499"/>
      <c r="M651" s="499"/>
      <c r="N651" s="499"/>
      <c r="O651" s="499"/>
      <c r="P651" s="499"/>
      <c r="Q651" s="499"/>
      <c r="R651" s="499"/>
      <c r="S651" s="499"/>
      <c r="T651" s="499"/>
      <c r="U651" s="499"/>
      <c r="V651" s="499"/>
      <c r="W651" s="499"/>
      <c r="X651" s="499"/>
      <c r="Y651" s="499"/>
      <c r="Z651" s="499"/>
      <c r="AA651" s="499"/>
      <c r="AB651" s="499"/>
      <c r="AC651" s="499"/>
    </row>
    <row r="652" spans="1:29" ht="12" customHeight="1" x14ac:dyDescent="0.25">
      <c r="A652" s="499"/>
      <c r="B652" s="499"/>
      <c r="C652" s="499"/>
      <c r="D652" s="499"/>
      <c r="E652" s="499"/>
      <c r="F652" s="499"/>
      <c r="G652" s="499"/>
      <c r="H652" s="499"/>
      <c r="I652" s="499"/>
      <c r="J652" s="499"/>
      <c r="K652" s="499"/>
      <c r="L652" s="499"/>
      <c r="M652" s="499"/>
      <c r="N652" s="499"/>
      <c r="O652" s="499"/>
      <c r="P652" s="499"/>
      <c r="Q652" s="499"/>
      <c r="R652" s="499"/>
      <c r="S652" s="499"/>
      <c r="T652" s="499"/>
      <c r="U652" s="499"/>
      <c r="V652" s="499"/>
      <c r="W652" s="499"/>
      <c r="X652" s="499"/>
      <c r="Y652" s="499"/>
      <c r="Z652" s="499"/>
      <c r="AA652" s="499"/>
      <c r="AB652" s="499"/>
      <c r="AC652" s="499"/>
    </row>
    <row r="653" spans="1:29" ht="12" customHeight="1" x14ac:dyDescent="0.25">
      <c r="A653" s="499"/>
      <c r="B653" s="499"/>
      <c r="C653" s="499"/>
      <c r="D653" s="499"/>
      <c r="E653" s="499"/>
      <c r="F653" s="499"/>
      <c r="G653" s="499"/>
      <c r="H653" s="499"/>
      <c r="I653" s="499"/>
      <c r="J653" s="499"/>
      <c r="K653" s="499"/>
      <c r="L653" s="499"/>
      <c r="M653" s="499"/>
      <c r="N653" s="499"/>
      <c r="O653" s="499"/>
      <c r="P653" s="499"/>
      <c r="Q653" s="499"/>
      <c r="R653" s="499"/>
      <c r="S653" s="499"/>
      <c r="T653" s="499"/>
      <c r="U653" s="499"/>
      <c r="V653" s="499"/>
      <c r="W653" s="499"/>
      <c r="X653" s="499"/>
      <c r="Y653" s="499"/>
      <c r="Z653" s="499"/>
      <c r="AA653" s="499"/>
      <c r="AB653" s="499"/>
      <c r="AC653" s="499"/>
    </row>
    <row r="654" spans="1:29" ht="12" customHeight="1" x14ac:dyDescent="0.25">
      <c r="A654" s="499"/>
      <c r="B654" s="499"/>
      <c r="C654" s="499"/>
      <c r="D654" s="499"/>
      <c r="E654" s="499"/>
      <c r="F654" s="499"/>
      <c r="G654" s="499"/>
      <c r="H654" s="499"/>
      <c r="I654" s="499"/>
      <c r="J654" s="499"/>
      <c r="K654" s="499"/>
      <c r="L654" s="499"/>
      <c r="M654" s="499"/>
      <c r="N654" s="499"/>
      <c r="O654" s="499"/>
      <c r="P654" s="499"/>
      <c r="Q654" s="499"/>
      <c r="R654" s="499"/>
      <c r="S654" s="499"/>
      <c r="T654" s="499"/>
      <c r="U654" s="499"/>
      <c r="V654" s="499"/>
      <c r="W654" s="499"/>
      <c r="X654" s="499"/>
      <c r="Y654" s="499"/>
      <c r="Z654" s="499"/>
      <c r="AA654" s="499"/>
      <c r="AB654" s="499"/>
      <c r="AC654" s="499"/>
    </row>
    <row r="655" spans="1:29" ht="12" customHeight="1" x14ac:dyDescent="0.25">
      <c r="A655" s="499"/>
      <c r="B655" s="499"/>
      <c r="C655" s="499"/>
      <c r="D655" s="499"/>
      <c r="E655" s="499"/>
      <c r="F655" s="499"/>
      <c r="G655" s="499"/>
      <c r="H655" s="499"/>
      <c r="I655" s="499"/>
      <c r="J655" s="499"/>
      <c r="K655" s="499"/>
      <c r="L655" s="499"/>
      <c r="M655" s="499"/>
      <c r="N655" s="499"/>
      <c r="O655" s="499"/>
      <c r="P655" s="499"/>
      <c r="Q655" s="499"/>
      <c r="R655" s="499"/>
      <c r="S655" s="499"/>
      <c r="T655" s="499"/>
      <c r="U655" s="499"/>
      <c r="V655" s="499"/>
      <c r="W655" s="499"/>
      <c r="X655" s="499"/>
      <c r="Y655" s="499"/>
      <c r="Z655" s="499"/>
      <c r="AA655" s="499"/>
      <c r="AB655" s="499"/>
      <c r="AC655" s="499"/>
    </row>
    <row r="656" spans="1:29" ht="12" customHeight="1" x14ac:dyDescent="0.25">
      <c r="A656" s="499"/>
      <c r="B656" s="499"/>
      <c r="C656" s="499"/>
      <c r="D656" s="499"/>
      <c r="E656" s="499"/>
      <c r="F656" s="499"/>
      <c r="G656" s="499"/>
      <c r="H656" s="499"/>
      <c r="I656" s="499"/>
      <c r="J656" s="499"/>
      <c r="K656" s="499"/>
      <c r="L656" s="499"/>
      <c r="M656" s="499"/>
      <c r="N656" s="499"/>
      <c r="O656" s="499"/>
      <c r="P656" s="499"/>
      <c r="Q656" s="499"/>
      <c r="R656" s="499"/>
      <c r="S656" s="499"/>
      <c r="T656" s="499"/>
      <c r="U656" s="499"/>
      <c r="V656" s="499"/>
      <c r="W656" s="499"/>
      <c r="X656" s="499"/>
      <c r="Y656" s="499"/>
      <c r="Z656" s="499"/>
      <c r="AA656" s="499"/>
      <c r="AB656" s="499"/>
      <c r="AC656" s="499"/>
    </row>
    <row r="657" spans="1:29" ht="12" customHeight="1" x14ac:dyDescent="0.25">
      <c r="A657" s="499"/>
      <c r="B657" s="499"/>
      <c r="C657" s="499"/>
      <c r="D657" s="499"/>
      <c r="E657" s="499"/>
      <c r="F657" s="499"/>
      <c r="G657" s="499"/>
      <c r="H657" s="499"/>
      <c r="I657" s="499"/>
      <c r="J657" s="499"/>
      <c r="K657" s="499"/>
      <c r="L657" s="499"/>
      <c r="M657" s="499"/>
      <c r="N657" s="499"/>
      <c r="O657" s="499"/>
      <c r="P657" s="499"/>
      <c r="Q657" s="499"/>
      <c r="R657" s="499"/>
      <c r="S657" s="499"/>
      <c r="T657" s="499"/>
      <c r="U657" s="499"/>
      <c r="V657" s="499"/>
      <c r="W657" s="499"/>
      <c r="X657" s="499"/>
      <c r="Y657" s="499"/>
      <c r="Z657" s="499"/>
      <c r="AA657" s="499"/>
      <c r="AB657" s="499"/>
      <c r="AC657" s="499"/>
    </row>
    <row r="658" spans="1:29" ht="12" customHeight="1" x14ac:dyDescent="0.25">
      <c r="A658" s="499"/>
      <c r="B658" s="499"/>
      <c r="C658" s="499"/>
      <c r="D658" s="499"/>
      <c r="E658" s="499"/>
      <c r="F658" s="499"/>
      <c r="G658" s="499"/>
      <c r="H658" s="499"/>
      <c r="I658" s="499"/>
      <c r="J658" s="499"/>
      <c r="K658" s="499"/>
      <c r="L658" s="499"/>
      <c r="M658" s="499"/>
      <c r="N658" s="499"/>
      <c r="O658" s="499"/>
      <c r="P658" s="499"/>
      <c r="Q658" s="499"/>
      <c r="R658" s="499"/>
      <c r="S658" s="499"/>
      <c r="T658" s="499"/>
      <c r="U658" s="499"/>
      <c r="V658" s="499"/>
      <c r="W658" s="499"/>
      <c r="X658" s="499"/>
      <c r="Y658" s="499"/>
      <c r="Z658" s="499"/>
      <c r="AA658" s="499"/>
      <c r="AB658" s="499"/>
      <c r="AC658" s="499"/>
    </row>
    <row r="659" spans="1:29" ht="12" customHeight="1" x14ac:dyDescent="0.25">
      <c r="A659" s="499"/>
      <c r="B659" s="499"/>
      <c r="C659" s="499"/>
      <c r="D659" s="499"/>
      <c r="E659" s="499"/>
      <c r="F659" s="499"/>
      <c r="G659" s="499"/>
      <c r="H659" s="499"/>
      <c r="I659" s="499"/>
      <c r="J659" s="499"/>
      <c r="K659" s="499"/>
      <c r="L659" s="499"/>
      <c r="M659" s="499"/>
      <c r="N659" s="499"/>
      <c r="O659" s="499"/>
      <c r="P659" s="499"/>
      <c r="Q659" s="499"/>
      <c r="R659" s="499"/>
      <c r="S659" s="499"/>
      <c r="T659" s="499"/>
      <c r="U659" s="499"/>
      <c r="V659" s="499"/>
      <c r="W659" s="499"/>
      <c r="X659" s="499"/>
      <c r="Y659" s="499"/>
      <c r="Z659" s="499"/>
      <c r="AA659" s="499"/>
      <c r="AB659" s="499"/>
      <c r="AC659" s="499"/>
    </row>
    <row r="660" spans="1:29" ht="12" customHeight="1" x14ac:dyDescent="0.25">
      <c r="A660" s="499"/>
      <c r="B660" s="499"/>
      <c r="C660" s="499"/>
      <c r="D660" s="499"/>
      <c r="E660" s="499"/>
      <c r="F660" s="499"/>
      <c r="G660" s="499"/>
      <c r="H660" s="499"/>
      <c r="I660" s="499"/>
      <c r="J660" s="499"/>
      <c r="K660" s="499"/>
      <c r="L660" s="499"/>
      <c r="M660" s="499"/>
      <c r="N660" s="499"/>
      <c r="O660" s="499"/>
      <c r="P660" s="499"/>
      <c r="Q660" s="499"/>
      <c r="R660" s="499"/>
      <c r="S660" s="499"/>
      <c r="T660" s="499"/>
      <c r="U660" s="499"/>
      <c r="V660" s="499"/>
      <c r="W660" s="499"/>
      <c r="X660" s="499"/>
      <c r="Y660" s="499"/>
      <c r="Z660" s="499"/>
      <c r="AA660" s="499"/>
      <c r="AB660" s="499"/>
      <c r="AC660" s="499"/>
    </row>
    <row r="661" spans="1:29" ht="12" customHeight="1" x14ac:dyDescent="0.25">
      <c r="A661" s="499"/>
      <c r="B661" s="499"/>
      <c r="C661" s="499"/>
      <c r="D661" s="499"/>
      <c r="E661" s="499"/>
      <c r="F661" s="499"/>
      <c r="G661" s="499"/>
      <c r="H661" s="499"/>
      <c r="I661" s="499"/>
      <c r="J661" s="499"/>
      <c r="K661" s="499"/>
      <c r="L661" s="499"/>
      <c r="M661" s="499"/>
      <c r="N661" s="499"/>
      <c r="O661" s="499"/>
      <c r="P661" s="499"/>
      <c r="Q661" s="499"/>
      <c r="R661" s="499"/>
      <c r="S661" s="499"/>
      <c r="T661" s="499"/>
      <c r="U661" s="499"/>
      <c r="V661" s="499"/>
      <c r="W661" s="499"/>
      <c r="X661" s="499"/>
      <c r="Y661" s="499"/>
      <c r="Z661" s="499"/>
      <c r="AA661" s="499"/>
      <c r="AB661" s="499"/>
      <c r="AC661" s="499"/>
    </row>
    <row r="662" spans="1:29" ht="12" customHeight="1" x14ac:dyDescent="0.25">
      <c r="A662" s="499"/>
      <c r="B662" s="499"/>
      <c r="C662" s="499"/>
      <c r="D662" s="499"/>
      <c r="E662" s="499"/>
      <c r="F662" s="499"/>
      <c r="G662" s="499"/>
      <c r="H662" s="499"/>
      <c r="I662" s="499"/>
      <c r="J662" s="499"/>
      <c r="K662" s="499"/>
      <c r="L662" s="499"/>
      <c r="M662" s="499"/>
      <c r="N662" s="499"/>
      <c r="O662" s="499"/>
      <c r="P662" s="499"/>
      <c r="Q662" s="499"/>
      <c r="R662" s="499"/>
      <c r="S662" s="499"/>
      <c r="T662" s="499"/>
      <c r="U662" s="499"/>
      <c r="V662" s="499"/>
      <c r="W662" s="499"/>
      <c r="X662" s="499"/>
      <c r="Y662" s="499"/>
      <c r="Z662" s="499"/>
      <c r="AA662" s="499"/>
      <c r="AB662" s="499"/>
      <c r="AC662" s="499"/>
    </row>
    <row r="663" spans="1:29" ht="12" customHeight="1" x14ac:dyDescent="0.25">
      <c r="A663" s="499"/>
      <c r="B663" s="499"/>
      <c r="C663" s="499"/>
      <c r="D663" s="499"/>
      <c r="E663" s="499"/>
      <c r="F663" s="499"/>
      <c r="G663" s="499"/>
      <c r="H663" s="499"/>
      <c r="I663" s="499"/>
      <c r="J663" s="499"/>
      <c r="K663" s="499"/>
      <c r="L663" s="499"/>
      <c r="M663" s="499"/>
      <c r="N663" s="499"/>
      <c r="O663" s="499"/>
      <c r="P663" s="499"/>
      <c r="Q663" s="499"/>
      <c r="R663" s="499"/>
      <c r="S663" s="499"/>
      <c r="T663" s="499"/>
      <c r="U663" s="499"/>
      <c r="V663" s="499"/>
      <c r="W663" s="499"/>
      <c r="X663" s="499"/>
      <c r="Y663" s="499"/>
      <c r="Z663" s="499"/>
      <c r="AA663" s="499"/>
      <c r="AB663" s="499"/>
      <c r="AC663" s="499"/>
    </row>
    <row r="664" spans="1:29" ht="12" customHeight="1" x14ac:dyDescent="0.25">
      <c r="A664" s="499"/>
      <c r="B664" s="499"/>
      <c r="C664" s="499"/>
      <c r="D664" s="499"/>
      <c r="E664" s="499"/>
      <c r="F664" s="499"/>
      <c r="G664" s="499"/>
      <c r="H664" s="499"/>
      <c r="I664" s="499"/>
      <c r="J664" s="499"/>
      <c r="K664" s="499"/>
      <c r="L664" s="499"/>
      <c r="M664" s="499"/>
      <c r="N664" s="499"/>
      <c r="O664" s="499"/>
      <c r="P664" s="499"/>
      <c r="Q664" s="499"/>
      <c r="R664" s="499"/>
      <c r="S664" s="499"/>
      <c r="T664" s="499"/>
      <c r="U664" s="499"/>
      <c r="V664" s="499"/>
      <c r="W664" s="499"/>
      <c r="X664" s="499"/>
      <c r="Y664" s="499"/>
      <c r="Z664" s="499"/>
      <c r="AA664" s="499"/>
      <c r="AB664" s="499"/>
      <c r="AC664" s="499"/>
    </row>
    <row r="665" spans="1:29" ht="12" customHeight="1" x14ac:dyDescent="0.25">
      <c r="A665" s="499"/>
      <c r="B665" s="499"/>
      <c r="C665" s="499"/>
      <c r="D665" s="499"/>
      <c r="E665" s="499"/>
      <c r="F665" s="499"/>
      <c r="G665" s="499"/>
      <c r="H665" s="499"/>
      <c r="I665" s="499"/>
      <c r="J665" s="499"/>
      <c r="K665" s="499"/>
      <c r="L665" s="499"/>
      <c r="M665" s="499"/>
      <c r="N665" s="499"/>
      <c r="O665" s="499"/>
      <c r="P665" s="499"/>
      <c r="Q665" s="499"/>
      <c r="R665" s="499"/>
      <c r="S665" s="499"/>
      <c r="T665" s="499"/>
      <c r="U665" s="499"/>
      <c r="V665" s="499"/>
      <c r="W665" s="499"/>
      <c r="X665" s="499"/>
      <c r="Y665" s="499"/>
      <c r="Z665" s="499"/>
      <c r="AA665" s="499"/>
      <c r="AB665" s="499"/>
      <c r="AC665" s="499"/>
    </row>
    <row r="666" spans="1:29" ht="12" customHeight="1" x14ac:dyDescent="0.25">
      <c r="A666" s="499"/>
      <c r="B666" s="499"/>
      <c r="C666" s="499"/>
      <c r="D666" s="499"/>
      <c r="E666" s="499"/>
      <c r="F666" s="499"/>
      <c r="G666" s="499"/>
      <c r="H666" s="499"/>
      <c r="I666" s="499"/>
      <c r="J666" s="499"/>
      <c r="K666" s="499"/>
      <c r="L666" s="499"/>
      <c r="M666" s="499"/>
      <c r="N666" s="499"/>
      <c r="O666" s="499"/>
      <c r="P666" s="499"/>
      <c r="Q666" s="499"/>
      <c r="R666" s="499"/>
      <c r="S666" s="499"/>
      <c r="T666" s="499"/>
      <c r="U666" s="499"/>
      <c r="V666" s="499"/>
      <c r="W666" s="499"/>
      <c r="X666" s="499"/>
      <c r="Y666" s="499"/>
      <c r="Z666" s="499"/>
      <c r="AA666" s="499"/>
      <c r="AB666" s="499"/>
      <c r="AC666" s="499"/>
    </row>
    <row r="667" spans="1:29" ht="12" customHeight="1" x14ac:dyDescent="0.25">
      <c r="A667" s="499"/>
      <c r="B667" s="499"/>
      <c r="C667" s="499"/>
      <c r="D667" s="499"/>
      <c r="E667" s="499"/>
      <c r="F667" s="499"/>
      <c r="G667" s="499"/>
      <c r="H667" s="499"/>
      <c r="I667" s="499"/>
      <c r="J667" s="499"/>
      <c r="K667" s="499"/>
      <c r="L667" s="499"/>
      <c r="M667" s="499"/>
      <c r="N667" s="499"/>
      <c r="O667" s="499"/>
      <c r="P667" s="499"/>
      <c r="Q667" s="499"/>
      <c r="R667" s="499"/>
      <c r="S667" s="499"/>
      <c r="T667" s="499"/>
      <c r="U667" s="499"/>
      <c r="V667" s="499"/>
      <c r="W667" s="499"/>
      <c r="X667" s="499"/>
      <c r="Y667" s="499"/>
      <c r="Z667" s="499"/>
      <c r="AA667" s="499"/>
      <c r="AB667" s="499"/>
      <c r="AC667" s="499"/>
    </row>
    <row r="668" spans="1:29" ht="12" customHeight="1" x14ac:dyDescent="0.25">
      <c r="A668" s="499"/>
      <c r="B668" s="499"/>
      <c r="C668" s="499"/>
      <c r="D668" s="499"/>
      <c r="E668" s="499"/>
      <c r="F668" s="499"/>
      <c r="G668" s="499"/>
      <c r="H668" s="499"/>
      <c r="I668" s="499"/>
      <c r="J668" s="499"/>
      <c r="K668" s="499"/>
      <c r="L668" s="499"/>
      <c r="M668" s="499"/>
      <c r="N668" s="499"/>
      <c r="O668" s="499"/>
      <c r="P668" s="499"/>
      <c r="Q668" s="499"/>
      <c r="R668" s="499"/>
      <c r="S668" s="499"/>
      <c r="T668" s="499"/>
      <c r="U668" s="499"/>
      <c r="V668" s="499"/>
      <c r="W668" s="499"/>
      <c r="X668" s="499"/>
      <c r="Y668" s="499"/>
      <c r="Z668" s="499"/>
      <c r="AA668" s="499"/>
      <c r="AB668" s="499"/>
      <c r="AC668" s="499"/>
    </row>
    <row r="669" spans="1:29" ht="12" customHeight="1" x14ac:dyDescent="0.25">
      <c r="A669" s="499"/>
      <c r="B669" s="499"/>
      <c r="C669" s="499"/>
      <c r="D669" s="499"/>
      <c r="E669" s="499"/>
      <c r="F669" s="499"/>
      <c r="G669" s="499"/>
      <c r="H669" s="499"/>
      <c r="I669" s="499"/>
      <c r="J669" s="499"/>
      <c r="K669" s="499"/>
      <c r="L669" s="499"/>
      <c r="M669" s="499"/>
      <c r="N669" s="499"/>
      <c r="O669" s="499"/>
      <c r="P669" s="499"/>
      <c r="Q669" s="499"/>
      <c r="R669" s="499"/>
      <c r="S669" s="499"/>
      <c r="T669" s="499"/>
      <c r="U669" s="499"/>
      <c r="V669" s="499"/>
      <c r="W669" s="499"/>
      <c r="X669" s="499"/>
      <c r="Y669" s="499"/>
      <c r="Z669" s="499"/>
      <c r="AA669" s="499"/>
      <c r="AB669" s="499"/>
      <c r="AC669" s="499"/>
    </row>
    <row r="670" spans="1:29" ht="12" customHeight="1" x14ac:dyDescent="0.25">
      <c r="A670" s="499"/>
      <c r="B670" s="499"/>
      <c r="C670" s="499"/>
      <c r="D670" s="499"/>
      <c r="E670" s="499"/>
      <c r="F670" s="499"/>
      <c r="G670" s="499"/>
      <c r="H670" s="499"/>
      <c r="I670" s="499"/>
      <c r="J670" s="499"/>
      <c r="K670" s="499"/>
      <c r="L670" s="499"/>
      <c r="M670" s="499"/>
      <c r="N670" s="499"/>
      <c r="O670" s="499"/>
      <c r="P670" s="499"/>
      <c r="Q670" s="499"/>
      <c r="R670" s="499"/>
      <c r="S670" s="499"/>
      <c r="T670" s="499"/>
      <c r="U670" s="499"/>
      <c r="V670" s="499"/>
      <c r="W670" s="499"/>
      <c r="X670" s="499"/>
      <c r="Y670" s="499"/>
      <c r="Z670" s="499"/>
      <c r="AA670" s="499"/>
      <c r="AB670" s="499"/>
      <c r="AC670" s="499"/>
    </row>
    <row r="671" spans="1:29" ht="12" customHeight="1" x14ac:dyDescent="0.25">
      <c r="A671" s="499"/>
      <c r="B671" s="499"/>
      <c r="C671" s="499"/>
      <c r="D671" s="499"/>
      <c r="E671" s="499"/>
      <c r="F671" s="499"/>
      <c r="G671" s="499"/>
      <c r="H671" s="499"/>
      <c r="I671" s="499"/>
      <c r="J671" s="499"/>
      <c r="K671" s="499"/>
      <c r="L671" s="499"/>
      <c r="M671" s="499"/>
      <c r="N671" s="499"/>
      <c r="O671" s="499"/>
      <c r="P671" s="499"/>
      <c r="Q671" s="499"/>
      <c r="R671" s="499"/>
      <c r="S671" s="499"/>
      <c r="T671" s="499"/>
      <c r="U671" s="499"/>
      <c r="V671" s="499"/>
      <c r="W671" s="499"/>
      <c r="X671" s="499"/>
      <c r="Y671" s="499"/>
      <c r="Z671" s="499"/>
      <c r="AA671" s="499"/>
      <c r="AB671" s="499"/>
      <c r="AC671" s="499"/>
    </row>
    <row r="672" spans="1:29" ht="12" customHeight="1" x14ac:dyDescent="0.25">
      <c r="A672" s="499"/>
      <c r="B672" s="499"/>
      <c r="C672" s="499"/>
      <c r="D672" s="499"/>
      <c r="E672" s="499"/>
      <c r="F672" s="499"/>
      <c r="G672" s="499"/>
      <c r="H672" s="499"/>
      <c r="I672" s="499"/>
      <c r="J672" s="499"/>
      <c r="K672" s="499"/>
      <c r="L672" s="499"/>
      <c r="M672" s="499"/>
      <c r="N672" s="499"/>
      <c r="O672" s="499"/>
      <c r="P672" s="499"/>
      <c r="Q672" s="499"/>
      <c r="R672" s="499"/>
      <c r="S672" s="499"/>
      <c r="T672" s="499"/>
      <c r="U672" s="499"/>
      <c r="V672" s="499"/>
      <c r="W672" s="499"/>
      <c r="X672" s="499"/>
      <c r="Y672" s="499"/>
      <c r="Z672" s="499"/>
      <c r="AA672" s="499"/>
      <c r="AB672" s="499"/>
      <c r="AC672" s="499"/>
    </row>
    <row r="673" spans="1:29" ht="12" customHeight="1" x14ac:dyDescent="0.25">
      <c r="A673" s="499"/>
      <c r="B673" s="499"/>
      <c r="C673" s="499"/>
      <c r="D673" s="499"/>
      <c r="E673" s="499"/>
      <c r="F673" s="499"/>
      <c r="G673" s="499"/>
      <c r="H673" s="499"/>
      <c r="I673" s="499"/>
      <c r="J673" s="499"/>
      <c r="K673" s="499"/>
      <c r="L673" s="499"/>
      <c r="M673" s="499"/>
      <c r="N673" s="499"/>
      <c r="O673" s="499"/>
      <c r="P673" s="499"/>
      <c r="Q673" s="499"/>
      <c r="R673" s="499"/>
      <c r="S673" s="499"/>
      <c r="T673" s="499"/>
      <c r="U673" s="499"/>
      <c r="V673" s="499"/>
      <c r="W673" s="499"/>
      <c r="X673" s="499"/>
      <c r="Y673" s="499"/>
      <c r="Z673" s="499"/>
      <c r="AA673" s="499"/>
      <c r="AB673" s="499"/>
      <c r="AC673" s="499"/>
    </row>
    <row r="674" spans="1:29" ht="12" customHeight="1" x14ac:dyDescent="0.25">
      <c r="A674" s="499"/>
      <c r="B674" s="499"/>
      <c r="C674" s="499"/>
      <c r="D674" s="499"/>
      <c r="E674" s="499"/>
      <c r="F674" s="499"/>
      <c r="G674" s="499"/>
      <c r="H674" s="499"/>
      <c r="I674" s="499"/>
      <c r="J674" s="499"/>
      <c r="K674" s="499"/>
      <c r="L674" s="499"/>
      <c r="M674" s="499"/>
      <c r="N674" s="499"/>
      <c r="O674" s="499"/>
      <c r="P674" s="499"/>
      <c r="Q674" s="499"/>
      <c r="R674" s="499"/>
      <c r="S674" s="499"/>
      <c r="T674" s="499"/>
      <c r="U674" s="499"/>
      <c r="V674" s="499"/>
      <c r="W674" s="499"/>
      <c r="X674" s="499"/>
      <c r="Y674" s="499"/>
      <c r="Z674" s="499"/>
      <c r="AA674" s="499"/>
      <c r="AB674" s="499"/>
      <c r="AC674" s="499"/>
    </row>
    <row r="675" spans="1:29" ht="12" customHeight="1" x14ac:dyDescent="0.25">
      <c r="A675" s="499"/>
      <c r="B675" s="499"/>
      <c r="C675" s="499"/>
      <c r="D675" s="499"/>
      <c r="E675" s="499"/>
      <c r="F675" s="499"/>
      <c r="G675" s="499"/>
      <c r="H675" s="499"/>
      <c r="I675" s="499"/>
      <c r="J675" s="499"/>
      <c r="K675" s="499"/>
      <c r="L675" s="499"/>
      <c r="M675" s="499"/>
      <c r="N675" s="499"/>
      <c r="O675" s="499"/>
      <c r="P675" s="499"/>
      <c r="Q675" s="499"/>
      <c r="R675" s="499"/>
      <c r="S675" s="499"/>
      <c r="T675" s="499"/>
      <c r="U675" s="499"/>
      <c r="V675" s="499"/>
      <c r="W675" s="499"/>
      <c r="X675" s="499"/>
      <c r="Y675" s="499"/>
      <c r="Z675" s="499"/>
      <c r="AA675" s="499"/>
      <c r="AB675" s="499"/>
      <c r="AC675" s="499"/>
    </row>
    <row r="676" spans="1:29" ht="12" customHeight="1" x14ac:dyDescent="0.25">
      <c r="A676" s="499"/>
      <c r="B676" s="499"/>
      <c r="C676" s="499"/>
      <c r="D676" s="499"/>
      <c r="E676" s="499"/>
      <c r="F676" s="499"/>
      <c r="G676" s="499"/>
      <c r="H676" s="499"/>
      <c r="I676" s="499"/>
      <c r="J676" s="499"/>
      <c r="K676" s="499"/>
      <c r="L676" s="499"/>
      <c r="M676" s="499"/>
      <c r="N676" s="499"/>
      <c r="O676" s="499"/>
      <c r="P676" s="499"/>
      <c r="Q676" s="499"/>
      <c r="R676" s="499"/>
      <c r="S676" s="499"/>
      <c r="T676" s="499"/>
      <c r="U676" s="499"/>
      <c r="V676" s="499"/>
      <c r="W676" s="499"/>
      <c r="X676" s="499"/>
      <c r="Y676" s="499"/>
      <c r="Z676" s="499"/>
      <c r="AA676" s="499"/>
      <c r="AB676" s="499"/>
      <c r="AC676" s="499"/>
    </row>
    <row r="677" spans="1:29" ht="12" customHeight="1" x14ac:dyDescent="0.25">
      <c r="A677" s="499"/>
      <c r="B677" s="499"/>
      <c r="C677" s="499"/>
      <c r="D677" s="499"/>
      <c r="E677" s="499"/>
      <c r="F677" s="499"/>
      <c r="G677" s="499"/>
      <c r="H677" s="499"/>
      <c r="I677" s="499"/>
      <c r="J677" s="499"/>
      <c r="K677" s="499"/>
      <c r="L677" s="499"/>
      <c r="M677" s="499"/>
      <c r="N677" s="499"/>
      <c r="O677" s="499"/>
      <c r="P677" s="499"/>
      <c r="Q677" s="499"/>
      <c r="R677" s="499"/>
      <c r="S677" s="499"/>
      <c r="T677" s="499"/>
      <c r="U677" s="499"/>
      <c r="V677" s="499"/>
      <c r="W677" s="499"/>
      <c r="X677" s="499"/>
      <c r="Y677" s="499"/>
      <c r="Z677" s="499"/>
      <c r="AA677" s="499"/>
      <c r="AB677" s="499"/>
      <c r="AC677" s="499"/>
    </row>
    <row r="678" spans="1:29" ht="12" customHeight="1" x14ac:dyDescent="0.25">
      <c r="A678" s="499"/>
      <c r="B678" s="499"/>
      <c r="C678" s="499"/>
      <c r="D678" s="499"/>
      <c r="E678" s="499"/>
      <c r="F678" s="499"/>
      <c r="G678" s="499"/>
      <c r="H678" s="499"/>
      <c r="I678" s="499"/>
      <c r="J678" s="499"/>
      <c r="K678" s="499"/>
      <c r="L678" s="499"/>
      <c r="M678" s="499"/>
      <c r="N678" s="499"/>
      <c r="O678" s="499"/>
      <c r="P678" s="499"/>
      <c r="Q678" s="499"/>
      <c r="R678" s="499"/>
      <c r="S678" s="499"/>
      <c r="T678" s="499"/>
      <c r="U678" s="499"/>
      <c r="V678" s="499"/>
      <c r="W678" s="499"/>
      <c r="X678" s="499"/>
      <c r="Y678" s="499"/>
      <c r="Z678" s="499"/>
      <c r="AA678" s="499"/>
      <c r="AB678" s="499"/>
      <c r="AC678" s="499"/>
    </row>
    <row r="679" spans="1:29" ht="12" customHeight="1" x14ac:dyDescent="0.25">
      <c r="A679" s="499"/>
      <c r="B679" s="499"/>
      <c r="C679" s="499"/>
      <c r="D679" s="499"/>
      <c r="E679" s="499"/>
      <c r="F679" s="499"/>
      <c r="G679" s="499"/>
      <c r="H679" s="499"/>
      <c r="I679" s="499"/>
      <c r="J679" s="499"/>
      <c r="K679" s="499"/>
      <c r="L679" s="499"/>
      <c r="M679" s="499"/>
      <c r="N679" s="499"/>
      <c r="O679" s="499"/>
      <c r="P679" s="499"/>
      <c r="Q679" s="499"/>
      <c r="R679" s="499"/>
      <c r="S679" s="499"/>
      <c r="T679" s="499"/>
      <c r="U679" s="499"/>
      <c r="V679" s="499"/>
      <c r="W679" s="499"/>
      <c r="X679" s="499"/>
      <c r="Y679" s="499"/>
      <c r="Z679" s="499"/>
      <c r="AA679" s="499"/>
      <c r="AB679" s="499"/>
      <c r="AC679" s="499"/>
    </row>
    <row r="680" spans="1:29" ht="12" customHeight="1" x14ac:dyDescent="0.25">
      <c r="A680" s="499"/>
      <c r="B680" s="499"/>
      <c r="C680" s="499"/>
      <c r="D680" s="499"/>
      <c r="E680" s="499"/>
      <c r="F680" s="499"/>
      <c r="G680" s="499"/>
      <c r="H680" s="499"/>
      <c r="I680" s="499"/>
      <c r="J680" s="499"/>
      <c r="K680" s="499"/>
      <c r="L680" s="499"/>
      <c r="M680" s="499"/>
      <c r="N680" s="499"/>
      <c r="O680" s="499"/>
      <c r="P680" s="499"/>
      <c r="Q680" s="499"/>
      <c r="R680" s="499"/>
      <c r="S680" s="499"/>
      <c r="T680" s="499"/>
      <c r="U680" s="499"/>
      <c r="V680" s="499"/>
      <c r="W680" s="499"/>
      <c r="X680" s="499"/>
      <c r="Y680" s="499"/>
      <c r="Z680" s="499"/>
      <c r="AA680" s="499"/>
      <c r="AB680" s="499"/>
      <c r="AC680" s="499"/>
    </row>
    <row r="681" spans="1:29" ht="12" customHeight="1" x14ac:dyDescent="0.25">
      <c r="A681" s="499"/>
      <c r="B681" s="499"/>
      <c r="C681" s="499"/>
      <c r="D681" s="499"/>
      <c r="E681" s="499"/>
      <c r="F681" s="499"/>
      <c r="G681" s="499"/>
      <c r="H681" s="499"/>
      <c r="I681" s="499"/>
      <c r="J681" s="499"/>
      <c r="K681" s="499"/>
      <c r="L681" s="499"/>
      <c r="M681" s="499"/>
      <c r="N681" s="499"/>
      <c r="O681" s="499"/>
      <c r="P681" s="499"/>
      <c r="Q681" s="499"/>
      <c r="R681" s="499"/>
      <c r="S681" s="499"/>
      <c r="T681" s="499"/>
      <c r="U681" s="499"/>
      <c r="V681" s="499"/>
      <c r="W681" s="499"/>
      <c r="X681" s="499"/>
      <c r="Y681" s="499"/>
      <c r="Z681" s="499"/>
      <c r="AA681" s="499"/>
      <c r="AB681" s="499"/>
      <c r="AC681" s="499"/>
    </row>
    <row r="682" spans="1:29" ht="12" customHeight="1" x14ac:dyDescent="0.25">
      <c r="A682" s="499"/>
      <c r="B682" s="499"/>
      <c r="C682" s="499"/>
      <c r="D682" s="499"/>
      <c r="E682" s="499"/>
      <c r="F682" s="499"/>
      <c r="G682" s="499"/>
      <c r="H682" s="499"/>
      <c r="I682" s="499"/>
      <c r="J682" s="499"/>
      <c r="K682" s="499"/>
      <c r="L682" s="499"/>
      <c r="M682" s="499"/>
      <c r="N682" s="499"/>
      <c r="O682" s="499"/>
      <c r="P682" s="499"/>
      <c r="Q682" s="499"/>
      <c r="R682" s="499"/>
      <c r="S682" s="499"/>
      <c r="T682" s="499"/>
      <c r="U682" s="499"/>
      <c r="V682" s="499"/>
      <c r="W682" s="499"/>
      <c r="X682" s="499"/>
      <c r="Y682" s="499"/>
      <c r="Z682" s="499"/>
      <c r="AA682" s="499"/>
      <c r="AB682" s="499"/>
      <c r="AC682" s="499"/>
    </row>
    <row r="683" spans="1:29" ht="12" customHeight="1" x14ac:dyDescent="0.25">
      <c r="A683" s="499"/>
      <c r="B683" s="499"/>
      <c r="C683" s="499"/>
      <c r="D683" s="499"/>
      <c r="E683" s="499"/>
      <c r="F683" s="499"/>
      <c r="G683" s="499"/>
      <c r="H683" s="499"/>
      <c r="I683" s="499"/>
      <c r="J683" s="499"/>
      <c r="K683" s="499"/>
      <c r="L683" s="499"/>
      <c r="M683" s="499"/>
      <c r="N683" s="499"/>
      <c r="O683" s="499"/>
      <c r="P683" s="499"/>
      <c r="Q683" s="499"/>
      <c r="R683" s="499"/>
      <c r="S683" s="499"/>
      <c r="T683" s="499"/>
      <c r="U683" s="499"/>
      <c r="V683" s="499"/>
      <c r="W683" s="499"/>
      <c r="X683" s="499"/>
      <c r="Y683" s="499"/>
      <c r="Z683" s="499"/>
      <c r="AA683" s="499"/>
      <c r="AB683" s="499"/>
      <c r="AC683" s="499"/>
    </row>
    <row r="684" spans="1:29" ht="12" customHeight="1" x14ac:dyDescent="0.25">
      <c r="A684" s="499"/>
      <c r="B684" s="499"/>
      <c r="C684" s="499"/>
      <c r="D684" s="499"/>
      <c r="E684" s="499"/>
      <c r="F684" s="499"/>
      <c r="G684" s="499"/>
      <c r="H684" s="499"/>
      <c r="I684" s="499"/>
      <c r="J684" s="499"/>
      <c r="K684" s="499"/>
      <c r="L684" s="499"/>
      <c r="M684" s="499"/>
      <c r="N684" s="499"/>
      <c r="O684" s="499"/>
      <c r="P684" s="499"/>
      <c r="Q684" s="499"/>
      <c r="R684" s="499"/>
      <c r="S684" s="499"/>
      <c r="T684" s="499"/>
      <c r="U684" s="499"/>
      <c r="V684" s="499"/>
      <c r="W684" s="499"/>
      <c r="X684" s="499"/>
      <c r="Y684" s="499"/>
      <c r="Z684" s="499"/>
      <c r="AA684" s="499"/>
      <c r="AB684" s="499"/>
      <c r="AC684" s="499"/>
    </row>
    <row r="685" spans="1:29" ht="12" customHeight="1" x14ac:dyDescent="0.25">
      <c r="A685" s="499"/>
      <c r="B685" s="499"/>
      <c r="C685" s="499"/>
      <c r="D685" s="499"/>
      <c r="E685" s="499"/>
      <c r="F685" s="499"/>
      <c r="G685" s="499"/>
      <c r="H685" s="499"/>
      <c r="I685" s="499"/>
      <c r="J685" s="499"/>
      <c r="K685" s="499"/>
      <c r="L685" s="499"/>
      <c r="M685" s="499"/>
      <c r="N685" s="499"/>
      <c r="O685" s="499"/>
      <c r="P685" s="499"/>
      <c r="Q685" s="499"/>
      <c r="R685" s="499"/>
      <c r="S685" s="499"/>
      <c r="T685" s="499"/>
      <c r="U685" s="499"/>
      <c r="V685" s="499"/>
      <c r="W685" s="499"/>
      <c r="X685" s="499"/>
      <c r="Y685" s="499"/>
      <c r="Z685" s="499"/>
      <c r="AA685" s="499"/>
      <c r="AB685" s="499"/>
      <c r="AC685" s="499"/>
    </row>
    <row r="686" spans="1:29" ht="12" customHeight="1" x14ac:dyDescent="0.25">
      <c r="A686" s="499"/>
      <c r="B686" s="499"/>
      <c r="C686" s="499"/>
      <c r="D686" s="499"/>
      <c r="E686" s="499"/>
      <c r="F686" s="499"/>
      <c r="G686" s="499"/>
      <c r="H686" s="499"/>
      <c r="I686" s="499"/>
      <c r="J686" s="499"/>
      <c r="K686" s="499"/>
      <c r="L686" s="499"/>
      <c r="M686" s="499"/>
      <c r="N686" s="499"/>
      <c r="O686" s="499"/>
      <c r="P686" s="499"/>
      <c r="Q686" s="499"/>
      <c r="R686" s="499"/>
      <c r="S686" s="499"/>
      <c r="T686" s="499"/>
      <c r="U686" s="499"/>
      <c r="V686" s="499"/>
      <c r="W686" s="499"/>
      <c r="X686" s="499"/>
      <c r="Y686" s="499"/>
      <c r="Z686" s="499"/>
      <c r="AA686" s="499"/>
      <c r="AB686" s="499"/>
      <c r="AC686" s="499"/>
    </row>
    <row r="687" spans="1:29" ht="12" customHeight="1" x14ac:dyDescent="0.25">
      <c r="A687" s="499"/>
      <c r="B687" s="499"/>
      <c r="C687" s="499"/>
      <c r="D687" s="499"/>
      <c r="E687" s="499"/>
      <c r="F687" s="499"/>
      <c r="G687" s="499"/>
      <c r="H687" s="499"/>
      <c r="I687" s="499"/>
      <c r="J687" s="499"/>
      <c r="K687" s="499"/>
      <c r="L687" s="499"/>
      <c r="M687" s="499"/>
      <c r="N687" s="499"/>
      <c r="O687" s="499"/>
      <c r="P687" s="499"/>
      <c r="Q687" s="499"/>
      <c r="R687" s="499"/>
      <c r="S687" s="499"/>
      <c r="T687" s="499"/>
      <c r="U687" s="499"/>
      <c r="V687" s="499"/>
      <c r="W687" s="499"/>
      <c r="X687" s="499"/>
      <c r="Y687" s="499"/>
      <c r="Z687" s="499"/>
      <c r="AA687" s="499"/>
      <c r="AB687" s="499"/>
      <c r="AC687" s="499"/>
    </row>
    <row r="688" spans="1:29" ht="12" customHeight="1" x14ac:dyDescent="0.25">
      <c r="A688" s="499"/>
      <c r="B688" s="499"/>
      <c r="C688" s="499"/>
      <c r="D688" s="499"/>
      <c r="E688" s="499"/>
      <c r="F688" s="499"/>
      <c r="G688" s="499"/>
      <c r="H688" s="499"/>
      <c r="I688" s="499"/>
      <c r="J688" s="499"/>
      <c r="K688" s="499"/>
      <c r="L688" s="499"/>
      <c r="M688" s="499"/>
      <c r="N688" s="499"/>
      <c r="O688" s="499"/>
      <c r="P688" s="499"/>
      <c r="Q688" s="499"/>
      <c r="R688" s="499"/>
      <c r="S688" s="499"/>
      <c r="T688" s="499"/>
      <c r="U688" s="499"/>
      <c r="V688" s="499"/>
      <c r="W688" s="499"/>
      <c r="X688" s="499"/>
      <c r="Y688" s="499"/>
      <c r="Z688" s="499"/>
      <c r="AA688" s="499"/>
      <c r="AB688" s="499"/>
      <c r="AC688" s="499"/>
    </row>
    <row r="689" spans="1:29" ht="12" customHeight="1" x14ac:dyDescent="0.25">
      <c r="A689" s="499"/>
      <c r="B689" s="499"/>
      <c r="C689" s="499"/>
      <c r="D689" s="499"/>
      <c r="E689" s="499"/>
      <c r="F689" s="499"/>
      <c r="G689" s="499"/>
      <c r="H689" s="499"/>
      <c r="I689" s="499"/>
      <c r="J689" s="499"/>
      <c r="K689" s="499"/>
      <c r="L689" s="499"/>
      <c r="M689" s="499"/>
      <c r="N689" s="499"/>
      <c r="O689" s="499"/>
      <c r="P689" s="499"/>
      <c r="Q689" s="499"/>
      <c r="R689" s="499"/>
      <c r="S689" s="499"/>
      <c r="T689" s="499"/>
      <c r="U689" s="499"/>
      <c r="V689" s="499"/>
      <c r="W689" s="499"/>
      <c r="X689" s="499"/>
      <c r="Y689" s="499"/>
      <c r="Z689" s="499"/>
      <c r="AA689" s="499"/>
      <c r="AB689" s="499"/>
      <c r="AC689" s="499"/>
    </row>
    <row r="690" spans="1:29" ht="12" customHeight="1" x14ac:dyDescent="0.25">
      <c r="A690" s="499"/>
      <c r="B690" s="499"/>
      <c r="C690" s="499"/>
      <c r="D690" s="499"/>
      <c r="E690" s="499"/>
      <c r="F690" s="499"/>
      <c r="G690" s="499"/>
      <c r="H690" s="499"/>
      <c r="I690" s="499"/>
      <c r="J690" s="499"/>
      <c r="K690" s="499"/>
      <c r="L690" s="499"/>
      <c r="M690" s="499"/>
      <c r="N690" s="499"/>
      <c r="O690" s="499"/>
      <c r="P690" s="499"/>
      <c r="Q690" s="499"/>
      <c r="R690" s="499"/>
      <c r="S690" s="499"/>
      <c r="T690" s="499"/>
      <c r="U690" s="499"/>
      <c r="V690" s="499"/>
      <c r="W690" s="499"/>
      <c r="X690" s="499"/>
      <c r="Y690" s="499"/>
      <c r="Z690" s="499"/>
      <c r="AA690" s="499"/>
      <c r="AB690" s="499"/>
      <c r="AC690" s="499"/>
    </row>
    <row r="691" spans="1:29" ht="12" customHeight="1" x14ac:dyDescent="0.25">
      <c r="A691" s="499"/>
      <c r="B691" s="499"/>
      <c r="C691" s="499"/>
      <c r="D691" s="499"/>
      <c r="E691" s="499"/>
      <c r="F691" s="499"/>
      <c r="G691" s="499"/>
      <c r="H691" s="499"/>
      <c r="I691" s="499"/>
      <c r="J691" s="499"/>
      <c r="K691" s="499"/>
      <c r="L691" s="499"/>
      <c r="M691" s="499"/>
      <c r="N691" s="499"/>
      <c r="O691" s="499"/>
      <c r="P691" s="499"/>
      <c r="Q691" s="499"/>
      <c r="R691" s="499"/>
      <c r="S691" s="499"/>
      <c r="T691" s="499"/>
      <c r="U691" s="499"/>
      <c r="V691" s="499"/>
      <c r="W691" s="499"/>
      <c r="X691" s="499"/>
      <c r="Y691" s="499"/>
      <c r="Z691" s="499"/>
      <c r="AA691" s="499"/>
      <c r="AB691" s="499"/>
      <c r="AC691" s="499"/>
    </row>
    <row r="692" spans="1:29" ht="12" customHeight="1" x14ac:dyDescent="0.25">
      <c r="A692" s="499"/>
      <c r="B692" s="499"/>
      <c r="C692" s="499"/>
      <c r="D692" s="499"/>
      <c r="E692" s="499"/>
      <c r="F692" s="499"/>
      <c r="G692" s="499"/>
      <c r="H692" s="499"/>
      <c r="I692" s="499"/>
      <c r="J692" s="499"/>
      <c r="K692" s="499"/>
      <c r="L692" s="499"/>
      <c r="M692" s="499"/>
      <c r="N692" s="499"/>
      <c r="O692" s="499"/>
      <c r="P692" s="499"/>
      <c r="Q692" s="499"/>
      <c r="R692" s="499"/>
      <c r="S692" s="499"/>
      <c r="T692" s="499"/>
      <c r="U692" s="499"/>
      <c r="V692" s="499"/>
      <c r="W692" s="499"/>
      <c r="X692" s="499"/>
      <c r="Y692" s="499"/>
      <c r="Z692" s="499"/>
      <c r="AA692" s="499"/>
      <c r="AB692" s="499"/>
      <c r="AC692" s="499"/>
    </row>
    <row r="693" spans="1:29" ht="12" customHeight="1" x14ac:dyDescent="0.25">
      <c r="A693" s="499"/>
      <c r="B693" s="499"/>
      <c r="C693" s="499"/>
      <c r="D693" s="499"/>
      <c r="E693" s="499"/>
      <c r="F693" s="499"/>
      <c r="G693" s="499"/>
      <c r="H693" s="499"/>
      <c r="I693" s="499"/>
      <c r="J693" s="499"/>
      <c r="K693" s="499"/>
      <c r="L693" s="499"/>
      <c r="M693" s="499"/>
      <c r="N693" s="499"/>
      <c r="O693" s="499"/>
      <c r="P693" s="499"/>
      <c r="Q693" s="499"/>
      <c r="R693" s="499"/>
      <c r="S693" s="499"/>
      <c r="T693" s="499"/>
      <c r="U693" s="499"/>
      <c r="V693" s="499"/>
      <c r="W693" s="499"/>
      <c r="X693" s="499"/>
      <c r="Y693" s="499"/>
      <c r="Z693" s="499"/>
      <c r="AA693" s="499"/>
      <c r="AB693" s="499"/>
      <c r="AC693" s="499"/>
    </row>
    <row r="694" spans="1:29" ht="12" customHeight="1" x14ac:dyDescent="0.25">
      <c r="A694" s="499"/>
      <c r="B694" s="499"/>
      <c r="C694" s="499"/>
      <c r="D694" s="499"/>
      <c r="E694" s="499"/>
      <c r="F694" s="499"/>
      <c r="G694" s="499"/>
      <c r="H694" s="499"/>
      <c r="I694" s="499"/>
      <c r="J694" s="499"/>
      <c r="K694" s="499"/>
      <c r="L694" s="499"/>
      <c r="M694" s="499"/>
      <c r="N694" s="499"/>
      <c r="O694" s="499"/>
      <c r="P694" s="499"/>
      <c r="Q694" s="499"/>
      <c r="R694" s="499"/>
      <c r="S694" s="499"/>
      <c r="T694" s="499"/>
      <c r="U694" s="499"/>
      <c r="V694" s="499"/>
      <c r="W694" s="499"/>
      <c r="X694" s="499"/>
      <c r="Y694" s="499"/>
      <c r="Z694" s="499"/>
      <c r="AA694" s="499"/>
      <c r="AB694" s="499"/>
      <c r="AC694" s="499"/>
    </row>
    <row r="695" spans="1:29" ht="12" customHeight="1" x14ac:dyDescent="0.25">
      <c r="A695" s="499"/>
      <c r="B695" s="499"/>
      <c r="C695" s="499"/>
      <c r="D695" s="499"/>
      <c r="E695" s="499"/>
      <c r="F695" s="499"/>
      <c r="G695" s="499"/>
      <c r="H695" s="499"/>
      <c r="I695" s="499"/>
      <c r="J695" s="499"/>
      <c r="K695" s="499"/>
      <c r="L695" s="499"/>
      <c r="M695" s="499"/>
      <c r="N695" s="499"/>
      <c r="O695" s="499"/>
      <c r="P695" s="499"/>
      <c r="Q695" s="499"/>
      <c r="R695" s="499"/>
      <c r="S695" s="499"/>
      <c r="T695" s="499"/>
      <c r="U695" s="499"/>
      <c r="V695" s="499"/>
      <c r="W695" s="499"/>
      <c r="X695" s="499"/>
      <c r="Y695" s="499"/>
      <c r="Z695" s="499"/>
      <c r="AA695" s="499"/>
      <c r="AB695" s="499"/>
      <c r="AC695" s="499"/>
    </row>
    <row r="696" spans="1:29" ht="12" customHeight="1" x14ac:dyDescent="0.25">
      <c r="A696" s="499"/>
      <c r="B696" s="499"/>
      <c r="C696" s="499"/>
      <c r="D696" s="499"/>
      <c r="E696" s="499"/>
      <c r="F696" s="499"/>
      <c r="G696" s="499"/>
      <c r="H696" s="499"/>
      <c r="I696" s="499"/>
      <c r="J696" s="499"/>
      <c r="K696" s="499"/>
      <c r="L696" s="499"/>
      <c r="M696" s="499"/>
      <c r="N696" s="499"/>
      <c r="O696" s="499"/>
      <c r="P696" s="499"/>
      <c r="Q696" s="499"/>
      <c r="R696" s="499"/>
      <c r="S696" s="499"/>
      <c r="T696" s="499"/>
      <c r="U696" s="499"/>
      <c r="V696" s="499"/>
      <c r="W696" s="499"/>
      <c r="X696" s="499"/>
      <c r="Y696" s="499"/>
      <c r="Z696" s="499"/>
      <c r="AA696" s="499"/>
      <c r="AB696" s="499"/>
      <c r="AC696" s="499"/>
    </row>
    <row r="697" spans="1:29" ht="12" customHeight="1" x14ac:dyDescent="0.25">
      <c r="A697" s="499"/>
      <c r="B697" s="499"/>
      <c r="C697" s="499"/>
      <c r="D697" s="499"/>
      <c r="E697" s="499"/>
      <c r="F697" s="499"/>
      <c r="G697" s="499"/>
      <c r="H697" s="499"/>
      <c r="I697" s="499"/>
      <c r="J697" s="499"/>
      <c r="K697" s="499"/>
      <c r="L697" s="499"/>
      <c r="M697" s="499"/>
      <c r="N697" s="499"/>
      <c r="O697" s="499"/>
      <c r="P697" s="499"/>
      <c r="Q697" s="499"/>
      <c r="R697" s="499"/>
      <c r="S697" s="499"/>
      <c r="T697" s="499"/>
      <c r="U697" s="499"/>
      <c r="V697" s="499"/>
      <c r="W697" s="499"/>
      <c r="X697" s="499"/>
      <c r="Y697" s="499"/>
      <c r="Z697" s="499"/>
      <c r="AA697" s="499"/>
      <c r="AB697" s="499"/>
      <c r="AC697" s="499"/>
    </row>
    <row r="698" spans="1:29" ht="12" customHeight="1" x14ac:dyDescent="0.25">
      <c r="A698" s="499"/>
      <c r="B698" s="499"/>
      <c r="C698" s="499"/>
      <c r="D698" s="499"/>
      <c r="E698" s="499"/>
      <c r="F698" s="499"/>
      <c r="G698" s="499"/>
      <c r="H698" s="499"/>
      <c r="I698" s="499"/>
      <c r="J698" s="499"/>
      <c r="K698" s="499"/>
      <c r="L698" s="499"/>
      <c r="M698" s="499"/>
      <c r="N698" s="499"/>
      <c r="O698" s="499"/>
      <c r="P698" s="499"/>
      <c r="Q698" s="499"/>
      <c r="R698" s="499"/>
      <c r="S698" s="499"/>
      <c r="T698" s="499"/>
      <c r="U698" s="499"/>
      <c r="V698" s="499"/>
      <c r="W698" s="499"/>
      <c r="X698" s="499"/>
      <c r="Y698" s="499"/>
      <c r="Z698" s="499"/>
      <c r="AA698" s="499"/>
      <c r="AB698" s="499"/>
      <c r="AC698" s="499"/>
    </row>
    <row r="699" spans="1:29" ht="12" customHeight="1" x14ac:dyDescent="0.25">
      <c r="A699" s="499"/>
      <c r="B699" s="499"/>
      <c r="C699" s="499"/>
      <c r="D699" s="499"/>
      <c r="E699" s="499"/>
      <c r="F699" s="499"/>
      <c r="G699" s="499"/>
      <c r="H699" s="499"/>
      <c r="I699" s="499"/>
      <c r="J699" s="499"/>
      <c r="K699" s="499"/>
      <c r="L699" s="499"/>
      <c r="M699" s="499"/>
      <c r="N699" s="499"/>
      <c r="O699" s="499"/>
      <c r="P699" s="499"/>
      <c r="Q699" s="499"/>
      <c r="R699" s="499"/>
      <c r="S699" s="499"/>
      <c r="T699" s="499"/>
      <c r="U699" s="499"/>
      <c r="V699" s="499"/>
      <c r="W699" s="499"/>
      <c r="X699" s="499"/>
      <c r="Y699" s="499"/>
      <c r="Z699" s="499"/>
      <c r="AA699" s="499"/>
      <c r="AB699" s="499"/>
      <c r="AC699" s="499"/>
    </row>
    <row r="700" spans="1:29" ht="12" customHeight="1" x14ac:dyDescent="0.25">
      <c r="A700" s="499"/>
      <c r="B700" s="499"/>
      <c r="C700" s="499"/>
      <c r="D700" s="499"/>
      <c r="E700" s="499"/>
      <c r="F700" s="499"/>
      <c r="G700" s="499"/>
      <c r="H700" s="499"/>
      <c r="I700" s="499"/>
      <c r="J700" s="499"/>
      <c r="K700" s="499"/>
      <c r="L700" s="499"/>
      <c r="M700" s="499"/>
      <c r="N700" s="499"/>
      <c r="O700" s="499"/>
      <c r="P700" s="499"/>
      <c r="Q700" s="499"/>
      <c r="R700" s="499"/>
      <c r="S700" s="499"/>
      <c r="T700" s="499"/>
      <c r="U700" s="499"/>
      <c r="V700" s="499"/>
      <c r="W700" s="499"/>
      <c r="X700" s="499"/>
      <c r="Y700" s="499"/>
      <c r="Z700" s="499"/>
      <c r="AA700" s="499"/>
      <c r="AB700" s="499"/>
      <c r="AC700" s="499"/>
    </row>
    <row r="701" spans="1:29" ht="12" customHeight="1" x14ac:dyDescent="0.25">
      <c r="A701" s="499"/>
      <c r="B701" s="499"/>
      <c r="C701" s="499"/>
      <c r="D701" s="499"/>
      <c r="E701" s="499"/>
      <c r="F701" s="499"/>
      <c r="G701" s="499"/>
      <c r="H701" s="499"/>
      <c r="I701" s="499"/>
      <c r="J701" s="499"/>
      <c r="K701" s="499"/>
      <c r="L701" s="499"/>
      <c r="M701" s="499"/>
      <c r="N701" s="499"/>
      <c r="O701" s="499"/>
      <c r="P701" s="499"/>
      <c r="Q701" s="499"/>
      <c r="R701" s="499"/>
      <c r="S701" s="499"/>
      <c r="T701" s="499"/>
      <c r="U701" s="499"/>
      <c r="V701" s="499"/>
      <c r="W701" s="499"/>
      <c r="X701" s="499"/>
      <c r="Y701" s="499"/>
      <c r="Z701" s="499"/>
      <c r="AA701" s="499"/>
      <c r="AB701" s="499"/>
      <c r="AC701" s="499"/>
    </row>
    <row r="702" spans="1:29" ht="12" customHeight="1" x14ac:dyDescent="0.25">
      <c r="A702" s="499"/>
      <c r="B702" s="499"/>
      <c r="C702" s="499"/>
      <c r="D702" s="499"/>
      <c r="E702" s="499"/>
      <c r="F702" s="499"/>
      <c r="G702" s="499"/>
      <c r="H702" s="499"/>
      <c r="I702" s="499"/>
      <c r="J702" s="499"/>
      <c r="K702" s="499"/>
      <c r="L702" s="499"/>
      <c r="M702" s="499"/>
      <c r="N702" s="499"/>
      <c r="O702" s="499"/>
      <c r="P702" s="499"/>
      <c r="Q702" s="499"/>
      <c r="R702" s="499"/>
      <c r="S702" s="499"/>
      <c r="T702" s="499"/>
      <c r="U702" s="499"/>
      <c r="V702" s="499"/>
      <c r="W702" s="499"/>
      <c r="X702" s="499"/>
      <c r="Y702" s="499"/>
      <c r="Z702" s="499"/>
      <c r="AA702" s="499"/>
      <c r="AB702" s="499"/>
      <c r="AC702" s="499"/>
    </row>
    <row r="703" spans="1:29" ht="12" customHeight="1" x14ac:dyDescent="0.25">
      <c r="A703" s="499"/>
      <c r="B703" s="499"/>
      <c r="C703" s="499"/>
      <c r="D703" s="499"/>
      <c r="E703" s="499"/>
      <c r="F703" s="499"/>
      <c r="G703" s="499"/>
      <c r="H703" s="499"/>
      <c r="I703" s="499"/>
      <c r="J703" s="499"/>
      <c r="K703" s="499"/>
      <c r="L703" s="499"/>
      <c r="M703" s="499"/>
      <c r="N703" s="499"/>
      <c r="O703" s="499"/>
      <c r="P703" s="499"/>
      <c r="Q703" s="499"/>
      <c r="R703" s="499"/>
      <c r="S703" s="499"/>
      <c r="T703" s="499"/>
      <c r="U703" s="499"/>
      <c r="V703" s="499"/>
      <c r="W703" s="499"/>
      <c r="X703" s="499"/>
      <c r="Y703" s="499"/>
      <c r="Z703" s="499"/>
      <c r="AA703" s="499"/>
      <c r="AB703" s="499"/>
      <c r="AC703" s="499"/>
    </row>
    <row r="704" spans="1:29" ht="12" customHeight="1" x14ac:dyDescent="0.25">
      <c r="A704" s="499"/>
      <c r="B704" s="499"/>
      <c r="C704" s="499"/>
      <c r="D704" s="499"/>
      <c r="E704" s="499"/>
      <c r="F704" s="499"/>
      <c r="G704" s="499"/>
      <c r="H704" s="499"/>
      <c r="I704" s="499"/>
      <c r="J704" s="499"/>
      <c r="K704" s="499"/>
      <c r="L704" s="499"/>
      <c r="M704" s="499"/>
      <c r="N704" s="499"/>
      <c r="O704" s="499"/>
      <c r="P704" s="499"/>
      <c r="Q704" s="499"/>
      <c r="R704" s="499"/>
      <c r="S704" s="499"/>
      <c r="T704" s="499"/>
      <c r="U704" s="499"/>
      <c r="V704" s="499"/>
      <c r="W704" s="499"/>
      <c r="X704" s="499"/>
      <c r="Y704" s="499"/>
      <c r="Z704" s="499"/>
      <c r="AA704" s="499"/>
      <c r="AB704" s="499"/>
      <c r="AC704" s="499"/>
    </row>
    <row r="705" spans="1:29" ht="12" customHeight="1" x14ac:dyDescent="0.25">
      <c r="A705" s="499"/>
      <c r="B705" s="499"/>
      <c r="C705" s="499"/>
      <c r="D705" s="499"/>
      <c r="E705" s="499"/>
      <c r="F705" s="499"/>
      <c r="G705" s="499"/>
      <c r="H705" s="499"/>
      <c r="I705" s="499"/>
      <c r="J705" s="499"/>
      <c r="K705" s="499"/>
      <c r="L705" s="499"/>
      <c r="M705" s="499"/>
      <c r="N705" s="499"/>
      <c r="O705" s="499"/>
      <c r="P705" s="499"/>
      <c r="Q705" s="499"/>
      <c r="R705" s="499"/>
      <c r="S705" s="499"/>
      <c r="T705" s="499"/>
      <c r="U705" s="499"/>
      <c r="V705" s="499"/>
      <c r="W705" s="499"/>
      <c r="X705" s="499"/>
      <c r="Y705" s="499"/>
      <c r="Z705" s="499"/>
      <c r="AA705" s="499"/>
      <c r="AB705" s="499"/>
      <c r="AC705" s="499"/>
    </row>
    <row r="706" spans="1:29" ht="12" customHeight="1" x14ac:dyDescent="0.25">
      <c r="A706" s="499"/>
      <c r="B706" s="499"/>
      <c r="C706" s="499"/>
      <c r="D706" s="499"/>
      <c r="E706" s="499"/>
      <c r="F706" s="499"/>
      <c r="G706" s="499"/>
      <c r="H706" s="499"/>
      <c r="I706" s="499"/>
      <c r="J706" s="499"/>
      <c r="K706" s="499"/>
      <c r="L706" s="499"/>
      <c r="M706" s="499"/>
      <c r="N706" s="499"/>
      <c r="O706" s="499"/>
      <c r="P706" s="499"/>
      <c r="Q706" s="499"/>
      <c r="R706" s="499"/>
      <c r="S706" s="499"/>
      <c r="T706" s="499"/>
      <c r="U706" s="499"/>
      <c r="V706" s="499"/>
      <c r="W706" s="499"/>
      <c r="X706" s="499"/>
      <c r="Y706" s="499"/>
      <c r="Z706" s="499"/>
      <c r="AA706" s="499"/>
      <c r="AB706" s="499"/>
      <c r="AC706" s="499"/>
    </row>
    <row r="707" spans="1:29" ht="12" customHeight="1" x14ac:dyDescent="0.25">
      <c r="A707" s="499"/>
      <c r="B707" s="499"/>
      <c r="C707" s="499"/>
      <c r="D707" s="499"/>
      <c r="E707" s="499"/>
      <c r="F707" s="499"/>
      <c r="G707" s="499"/>
      <c r="H707" s="499"/>
      <c r="I707" s="499"/>
      <c r="J707" s="499"/>
      <c r="K707" s="499"/>
      <c r="L707" s="499"/>
      <c r="M707" s="499"/>
      <c r="N707" s="499"/>
      <c r="O707" s="499"/>
      <c r="P707" s="499"/>
      <c r="Q707" s="499"/>
      <c r="R707" s="499"/>
      <c r="S707" s="499"/>
      <c r="T707" s="499"/>
      <c r="U707" s="499"/>
      <c r="V707" s="499"/>
      <c r="W707" s="499"/>
      <c r="X707" s="499"/>
      <c r="Y707" s="499"/>
      <c r="Z707" s="499"/>
      <c r="AA707" s="499"/>
      <c r="AB707" s="499"/>
      <c r="AC707" s="499"/>
    </row>
    <row r="708" spans="1:29" ht="12" customHeight="1" x14ac:dyDescent="0.25">
      <c r="A708" s="499"/>
      <c r="B708" s="499"/>
      <c r="C708" s="499"/>
      <c r="D708" s="499"/>
      <c r="E708" s="499"/>
      <c r="F708" s="499"/>
      <c r="G708" s="499"/>
      <c r="H708" s="499"/>
      <c r="I708" s="499"/>
      <c r="J708" s="499"/>
      <c r="K708" s="499"/>
      <c r="L708" s="499"/>
      <c r="M708" s="499"/>
      <c r="N708" s="499"/>
      <c r="O708" s="499"/>
      <c r="P708" s="499"/>
      <c r="Q708" s="499"/>
      <c r="R708" s="499"/>
      <c r="S708" s="499"/>
      <c r="T708" s="499"/>
      <c r="U708" s="499"/>
      <c r="V708" s="499"/>
      <c r="W708" s="499"/>
      <c r="X708" s="499"/>
      <c r="Y708" s="499"/>
      <c r="Z708" s="499"/>
      <c r="AA708" s="499"/>
      <c r="AB708" s="499"/>
      <c r="AC708" s="499"/>
    </row>
    <row r="709" spans="1:29" ht="12" customHeight="1" x14ac:dyDescent="0.25">
      <c r="A709" s="499"/>
      <c r="B709" s="499"/>
      <c r="C709" s="499"/>
      <c r="D709" s="499"/>
      <c r="E709" s="499"/>
      <c r="F709" s="499"/>
      <c r="G709" s="499"/>
      <c r="H709" s="499"/>
      <c r="I709" s="499"/>
      <c r="J709" s="499"/>
      <c r="K709" s="499"/>
      <c r="L709" s="499"/>
      <c r="M709" s="499"/>
      <c r="N709" s="499"/>
      <c r="O709" s="499"/>
      <c r="P709" s="499"/>
      <c r="Q709" s="499"/>
      <c r="R709" s="499"/>
      <c r="S709" s="499"/>
      <c r="T709" s="499"/>
      <c r="U709" s="499"/>
      <c r="V709" s="499"/>
      <c r="W709" s="499"/>
      <c r="X709" s="499"/>
      <c r="Y709" s="499"/>
      <c r="Z709" s="499"/>
      <c r="AA709" s="499"/>
      <c r="AB709" s="499"/>
      <c r="AC709" s="499"/>
    </row>
    <row r="710" spans="1:29" ht="12" customHeight="1" x14ac:dyDescent="0.25">
      <c r="A710" s="499"/>
      <c r="B710" s="499"/>
      <c r="C710" s="499"/>
      <c r="D710" s="499"/>
      <c r="E710" s="499"/>
      <c r="F710" s="499"/>
      <c r="G710" s="499"/>
      <c r="H710" s="499"/>
      <c r="I710" s="499"/>
      <c r="J710" s="499"/>
      <c r="K710" s="499"/>
      <c r="L710" s="499"/>
      <c r="M710" s="499"/>
      <c r="N710" s="499"/>
      <c r="O710" s="499"/>
      <c r="P710" s="499"/>
      <c r="Q710" s="499"/>
      <c r="R710" s="499"/>
      <c r="S710" s="499"/>
      <c r="T710" s="499"/>
      <c r="U710" s="499"/>
      <c r="V710" s="499"/>
      <c r="W710" s="499"/>
      <c r="X710" s="499"/>
      <c r="Y710" s="499"/>
      <c r="Z710" s="499"/>
      <c r="AA710" s="499"/>
      <c r="AB710" s="499"/>
      <c r="AC710" s="499"/>
    </row>
    <row r="711" spans="1:29" ht="12" customHeight="1" x14ac:dyDescent="0.25">
      <c r="A711" s="499"/>
      <c r="B711" s="499"/>
      <c r="C711" s="499"/>
      <c r="D711" s="499"/>
      <c r="E711" s="499"/>
      <c r="F711" s="499"/>
      <c r="G711" s="499"/>
      <c r="H711" s="499"/>
      <c r="I711" s="499"/>
      <c r="J711" s="499"/>
      <c r="K711" s="499"/>
      <c r="L711" s="499"/>
      <c r="M711" s="499"/>
      <c r="N711" s="499"/>
      <c r="O711" s="499"/>
      <c r="P711" s="499"/>
      <c r="Q711" s="499"/>
      <c r="R711" s="499"/>
      <c r="S711" s="499"/>
      <c r="T711" s="499"/>
      <c r="U711" s="499"/>
      <c r="V711" s="499"/>
      <c r="W711" s="499"/>
      <c r="X711" s="499"/>
      <c r="Y711" s="499"/>
      <c r="Z711" s="499"/>
      <c r="AA711" s="499"/>
      <c r="AB711" s="499"/>
      <c r="AC711" s="499"/>
    </row>
    <row r="712" spans="1:29" ht="12" customHeight="1" x14ac:dyDescent="0.25">
      <c r="A712" s="499"/>
      <c r="B712" s="499"/>
      <c r="C712" s="499"/>
      <c r="D712" s="499"/>
      <c r="E712" s="499"/>
      <c r="F712" s="499"/>
      <c r="G712" s="499"/>
      <c r="H712" s="499"/>
      <c r="I712" s="499"/>
      <c r="J712" s="499"/>
      <c r="K712" s="499"/>
      <c r="L712" s="499"/>
      <c r="M712" s="499"/>
      <c r="N712" s="499"/>
      <c r="O712" s="499"/>
      <c r="P712" s="499"/>
      <c r="Q712" s="499"/>
      <c r="R712" s="499"/>
      <c r="S712" s="499"/>
      <c r="T712" s="499"/>
      <c r="U712" s="499"/>
      <c r="V712" s="499"/>
      <c r="W712" s="499"/>
      <c r="X712" s="499"/>
      <c r="Y712" s="499"/>
      <c r="Z712" s="499"/>
      <c r="AA712" s="499"/>
      <c r="AB712" s="499"/>
      <c r="AC712" s="499"/>
    </row>
    <row r="713" spans="1:29" ht="12" customHeight="1" x14ac:dyDescent="0.25">
      <c r="A713" s="499"/>
      <c r="B713" s="499"/>
      <c r="C713" s="499"/>
      <c r="D713" s="499"/>
      <c r="E713" s="499"/>
      <c r="F713" s="499"/>
      <c r="G713" s="499"/>
      <c r="H713" s="499"/>
      <c r="I713" s="499"/>
      <c r="J713" s="499"/>
      <c r="K713" s="499"/>
      <c r="L713" s="499"/>
      <c r="M713" s="499"/>
      <c r="N713" s="499"/>
      <c r="O713" s="499"/>
      <c r="P713" s="499"/>
      <c r="Q713" s="499"/>
      <c r="R713" s="499"/>
      <c r="S713" s="499"/>
      <c r="T713" s="499"/>
      <c r="U713" s="499"/>
      <c r="V713" s="499"/>
      <c r="W713" s="499"/>
      <c r="X713" s="499"/>
      <c r="Y713" s="499"/>
      <c r="Z713" s="499"/>
      <c r="AA713" s="499"/>
      <c r="AB713" s="499"/>
      <c r="AC713" s="499"/>
    </row>
    <row r="714" spans="1:29" ht="12" customHeight="1" x14ac:dyDescent="0.25">
      <c r="A714" s="499"/>
      <c r="B714" s="499"/>
      <c r="C714" s="499"/>
      <c r="D714" s="499"/>
      <c r="E714" s="499"/>
      <c r="F714" s="499"/>
      <c r="G714" s="499"/>
      <c r="H714" s="499"/>
      <c r="I714" s="499"/>
      <c r="J714" s="499"/>
      <c r="K714" s="499"/>
      <c r="L714" s="499"/>
      <c r="M714" s="499"/>
      <c r="N714" s="499"/>
      <c r="O714" s="499"/>
      <c r="P714" s="499"/>
      <c r="Q714" s="499"/>
      <c r="R714" s="499"/>
      <c r="S714" s="499"/>
      <c r="T714" s="499"/>
      <c r="U714" s="499"/>
      <c r="V714" s="499"/>
      <c r="W714" s="499"/>
      <c r="X714" s="499"/>
      <c r="Y714" s="499"/>
      <c r="Z714" s="499"/>
      <c r="AA714" s="499"/>
      <c r="AB714" s="499"/>
      <c r="AC714" s="499"/>
    </row>
    <row r="715" spans="1:29" ht="12" customHeight="1" x14ac:dyDescent="0.25">
      <c r="A715" s="499"/>
      <c r="B715" s="499"/>
      <c r="C715" s="499"/>
      <c r="D715" s="499"/>
      <c r="E715" s="499"/>
      <c r="F715" s="499"/>
      <c r="G715" s="499"/>
      <c r="H715" s="499"/>
      <c r="I715" s="499"/>
      <c r="J715" s="499"/>
      <c r="K715" s="499"/>
      <c r="L715" s="499"/>
      <c r="M715" s="499"/>
      <c r="N715" s="499"/>
      <c r="O715" s="499"/>
      <c r="P715" s="499"/>
      <c r="Q715" s="499"/>
      <c r="R715" s="499"/>
      <c r="S715" s="499"/>
      <c r="T715" s="499"/>
      <c r="U715" s="499"/>
      <c r="V715" s="499"/>
      <c r="W715" s="499"/>
      <c r="X715" s="499"/>
      <c r="Y715" s="499"/>
      <c r="Z715" s="499"/>
      <c r="AA715" s="499"/>
      <c r="AB715" s="499"/>
      <c r="AC715" s="499"/>
    </row>
    <row r="716" spans="1:29" ht="12" customHeight="1" x14ac:dyDescent="0.25">
      <c r="A716" s="499"/>
      <c r="B716" s="499"/>
      <c r="C716" s="499"/>
      <c r="D716" s="499"/>
      <c r="E716" s="499"/>
      <c r="F716" s="499"/>
      <c r="G716" s="499"/>
      <c r="H716" s="499"/>
      <c r="I716" s="499"/>
      <c r="J716" s="499"/>
      <c r="K716" s="499"/>
      <c r="L716" s="499"/>
      <c r="M716" s="499"/>
      <c r="N716" s="499"/>
      <c r="O716" s="499"/>
      <c r="P716" s="499"/>
      <c r="Q716" s="499"/>
      <c r="R716" s="499"/>
      <c r="S716" s="499"/>
      <c r="T716" s="499"/>
      <c r="U716" s="499"/>
      <c r="V716" s="499"/>
      <c r="W716" s="499"/>
      <c r="X716" s="499"/>
      <c r="Y716" s="499"/>
      <c r="Z716" s="499"/>
      <c r="AA716" s="499"/>
      <c r="AB716" s="499"/>
      <c r="AC716" s="499"/>
    </row>
    <row r="717" spans="1:29" ht="12" customHeight="1" x14ac:dyDescent="0.25">
      <c r="A717" s="499"/>
      <c r="B717" s="499"/>
      <c r="C717" s="499"/>
      <c r="D717" s="499"/>
      <c r="E717" s="499"/>
      <c r="F717" s="499"/>
      <c r="G717" s="499"/>
      <c r="H717" s="499"/>
      <c r="I717" s="499"/>
      <c r="J717" s="499"/>
      <c r="K717" s="499"/>
      <c r="L717" s="499"/>
      <c r="M717" s="499"/>
      <c r="N717" s="499"/>
      <c r="O717" s="499"/>
      <c r="P717" s="499"/>
      <c r="Q717" s="499"/>
      <c r="R717" s="499"/>
      <c r="S717" s="499"/>
      <c r="T717" s="499"/>
      <c r="U717" s="499"/>
      <c r="V717" s="499"/>
      <c r="W717" s="499"/>
      <c r="X717" s="499"/>
      <c r="Y717" s="499"/>
      <c r="Z717" s="499"/>
      <c r="AA717" s="499"/>
      <c r="AB717" s="499"/>
      <c r="AC717" s="499"/>
    </row>
    <row r="718" spans="1:29" ht="12" customHeight="1" x14ac:dyDescent="0.25">
      <c r="A718" s="499"/>
      <c r="B718" s="499"/>
      <c r="C718" s="499"/>
      <c r="D718" s="499"/>
      <c r="E718" s="499"/>
      <c r="F718" s="499"/>
      <c r="G718" s="499"/>
      <c r="H718" s="499"/>
      <c r="I718" s="499"/>
      <c r="J718" s="499"/>
      <c r="K718" s="499"/>
      <c r="L718" s="499"/>
      <c r="M718" s="499"/>
      <c r="N718" s="499"/>
      <c r="O718" s="499"/>
      <c r="P718" s="499"/>
      <c r="Q718" s="499"/>
      <c r="R718" s="499"/>
      <c r="S718" s="499"/>
      <c r="T718" s="499"/>
      <c r="U718" s="499"/>
      <c r="V718" s="499"/>
      <c r="W718" s="499"/>
      <c r="X718" s="499"/>
      <c r="Y718" s="499"/>
      <c r="Z718" s="499"/>
      <c r="AA718" s="499"/>
      <c r="AB718" s="499"/>
      <c r="AC718" s="499"/>
    </row>
    <row r="719" spans="1:29" ht="12" customHeight="1" x14ac:dyDescent="0.25">
      <c r="A719" s="499"/>
      <c r="B719" s="499"/>
      <c r="C719" s="499"/>
      <c r="D719" s="499"/>
      <c r="E719" s="499"/>
      <c r="F719" s="499"/>
      <c r="G719" s="499"/>
      <c r="H719" s="499"/>
      <c r="I719" s="499"/>
      <c r="J719" s="499"/>
      <c r="K719" s="499"/>
      <c r="L719" s="499"/>
      <c r="M719" s="499"/>
      <c r="N719" s="499"/>
      <c r="O719" s="499"/>
      <c r="P719" s="499"/>
      <c r="Q719" s="499"/>
      <c r="R719" s="499"/>
      <c r="S719" s="499"/>
      <c r="T719" s="499"/>
      <c r="U719" s="499"/>
      <c r="V719" s="499"/>
      <c r="W719" s="499"/>
      <c r="X719" s="499"/>
      <c r="Y719" s="499"/>
      <c r="Z719" s="499"/>
      <c r="AA719" s="499"/>
      <c r="AB719" s="499"/>
      <c r="AC719" s="499"/>
    </row>
    <row r="720" spans="1:29" ht="12" customHeight="1" x14ac:dyDescent="0.25">
      <c r="A720" s="499"/>
      <c r="B720" s="499"/>
      <c r="C720" s="499"/>
      <c r="D720" s="499"/>
      <c r="E720" s="499"/>
      <c r="F720" s="499"/>
      <c r="G720" s="499"/>
      <c r="H720" s="499"/>
      <c r="I720" s="499"/>
      <c r="J720" s="499"/>
      <c r="K720" s="499"/>
      <c r="L720" s="499"/>
      <c r="M720" s="499"/>
      <c r="N720" s="499"/>
      <c r="O720" s="499"/>
      <c r="P720" s="499"/>
      <c r="Q720" s="499"/>
      <c r="R720" s="499"/>
      <c r="S720" s="499"/>
      <c r="T720" s="499"/>
      <c r="U720" s="499"/>
      <c r="V720" s="499"/>
      <c r="W720" s="499"/>
      <c r="X720" s="499"/>
      <c r="Y720" s="499"/>
      <c r="Z720" s="499"/>
      <c r="AA720" s="499"/>
      <c r="AB720" s="499"/>
      <c r="AC720" s="499"/>
    </row>
    <row r="721" spans="1:29" ht="12" customHeight="1" x14ac:dyDescent="0.25">
      <c r="A721" s="499"/>
      <c r="B721" s="499"/>
      <c r="C721" s="499"/>
      <c r="D721" s="499"/>
      <c r="E721" s="499"/>
      <c r="F721" s="499"/>
      <c r="G721" s="499"/>
      <c r="H721" s="499"/>
      <c r="I721" s="499"/>
      <c r="J721" s="499"/>
      <c r="K721" s="499"/>
      <c r="L721" s="499"/>
      <c r="M721" s="499"/>
      <c r="N721" s="499"/>
      <c r="O721" s="499"/>
      <c r="P721" s="499"/>
      <c r="Q721" s="499"/>
      <c r="R721" s="499"/>
      <c r="S721" s="499"/>
      <c r="T721" s="499"/>
      <c r="U721" s="499"/>
      <c r="V721" s="499"/>
      <c r="W721" s="499"/>
      <c r="X721" s="499"/>
      <c r="Y721" s="499"/>
      <c r="Z721" s="499"/>
      <c r="AA721" s="499"/>
      <c r="AB721" s="499"/>
      <c r="AC721" s="499"/>
    </row>
    <row r="722" spans="1:29" ht="12" customHeight="1" x14ac:dyDescent="0.25">
      <c r="A722" s="499"/>
      <c r="B722" s="499"/>
      <c r="C722" s="499"/>
      <c r="D722" s="499"/>
      <c r="E722" s="499"/>
      <c r="F722" s="499"/>
      <c r="G722" s="499"/>
      <c r="H722" s="499"/>
      <c r="I722" s="499"/>
      <c r="J722" s="499"/>
      <c r="K722" s="499"/>
      <c r="L722" s="499"/>
      <c r="M722" s="499"/>
      <c r="N722" s="499"/>
      <c r="O722" s="499"/>
      <c r="P722" s="499"/>
      <c r="Q722" s="499"/>
      <c r="R722" s="499"/>
      <c r="S722" s="499"/>
      <c r="T722" s="499"/>
      <c r="U722" s="499"/>
      <c r="V722" s="499"/>
      <c r="W722" s="499"/>
      <c r="X722" s="499"/>
      <c r="Y722" s="499"/>
      <c r="Z722" s="499"/>
      <c r="AA722" s="499"/>
      <c r="AB722" s="499"/>
      <c r="AC722" s="499"/>
    </row>
    <row r="723" spans="1:29" ht="12" customHeight="1" x14ac:dyDescent="0.25">
      <c r="A723" s="499"/>
      <c r="B723" s="499"/>
      <c r="C723" s="499"/>
      <c r="D723" s="499"/>
      <c r="E723" s="499"/>
      <c r="F723" s="499"/>
      <c r="G723" s="499"/>
      <c r="H723" s="499"/>
      <c r="I723" s="499"/>
      <c r="J723" s="499"/>
      <c r="K723" s="499"/>
      <c r="L723" s="499"/>
      <c r="M723" s="499"/>
      <c r="N723" s="499"/>
      <c r="O723" s="499"/>
      <c r="P723" s="499"/>
      <c r="Q723" s="499"/>
      <c r="R723" s="499"/>
      <c r="S723" s="499"/>
      <c r="T723" s="499"/>
      <c r="U723" s="499"/>
      <c r="V723" s="499"/>
      <c r="W723" s="499"/>
      <c r="X723" s="499"/>
      <c r="Y723" s="499"/>
      <c r="Z723" s="499"/>
      <c r="AA723" s="499"/>
      <c r="AB723" s="499"/>
      <c r="AC723" s="499"/>
    </row>
    <row r="724" spans="1:29" ht="12" customHeight="1" x14ac:dyDescent="0.25">
      <c r="A724" s="499"/>
      <c r="B724" s="499"/>
      <c r="C724" s="499"/>
      <c r="D724" s="499"/>
      <c r="E724" s="499"/>
      <c r="F724" s="499"/>
      <c r="G724" s="499"/>
      <c r="H724" s="499"/>
      <c r="I724" s="499"/>
      <c r="J724" s="499"/>
      <c r="K724" s="499"/>
      <c r="L724" s="499"/>
      <c r="M724" s="499"/>
      <c r="N724" s="499"/>
      <c r="O724" s="499"/>
      <c r="P724" s="499"/>
      <c r="Q724" s="499"/>
      <c r="R724" s="499"/>
      <c r="S724" s="499"/>
      <c r="T724" s="499"/>
      <c r="U724" s="499"/>
      <c r="V724" s="499"/>
      <c r="W724" s="499"/>
      <c r="X724" s="499"/>
      <c r="Y724" s="499"/>
      <c r="Z724" s="499"/>
      <c r="AA724" s="499"/>
      <c r="AB724" s="499"/>
      <c r="AC724" s="499"/>
    </row>
    <row r="725" spans="1:29" ht="12" customHeight="1" x14ac:dyDescent="0.25">
      <c r="A725" s="499"/>
      <c r="B725" s="499"/>
      <c r="C725" s="499"/>
      <c r="D725" s="499"/>
      <c r="E725" s="499"/>
      <c r="F725" s="499"/>
      <c r="G725" s="499"/>
      <c r="H725" s="499"/>
      <c r="I725" s="499"/>
      <c r="J725" s="499"/>
      <c r="K725" s="499"/>
      <c r="L725" s="499"/>
      <c r="M725" s="499"/>
      <c r="N725" s="499"/>
      <c r="O725" s="499"/>
      <c r="P725" s="499"/>
      <c r="Q725" s="499"/>
      <c r="R725" s="499"/>
      <c r="S725" s="499"/>
      <c r="T725" s="499"/>
      <c r="U725" s="499"/>
      <c r="V725" s="499"/>
      <c r="W725" s="499"/>
      <c r="X725" s="499"/>
      <c r="Y725" s="499"/>
      <c r="Z725" s="499"/>
      <c r="AA725" s="499"/>
      <c r="AB725" s="499"/>
      <c r="AC725" s="499"/>
    </row>
    <row r="726" spans="1:29" ht="12" customHeight="1" x14ac:dyDescent="0.25">
      <c r="A726" s="499"/>
      <c r="B726" s="499"/>
      <c r="C726" s="499"/>
      <c r="D726" s="499"/>
      <c r="E726" s="499"/>
      <c r="F726" s="499"/>
      <c r="G726" s="499"/>
      <c r="H726" s="499"/>
      <c r="I726" s="499"/>
      <c r="J726" s="499"/>
      <c r="K726" s="499"/>
      <c r="L726" s="499"/>
      <c r="M726" s="499"/>
      <c r="N726" s="499"/>
      <c r="O726" s="499"/>
      <c r="P726" s="499"/>
      <c r="Q726" s="499"/>
      <c r="R726" s="499"/>
      <c r="S726" s="499"/>
      <c r="T726" s="499"/>
      <c r="U726" s="499"/>
      <c r="V726" s="499"/>
      <c r="W726" s="499"/>
      <c r="X726" s="499"/>
      <c r="Y726" s="499"/>
      <c r="Z726" s="499"/>
      <c r="AA726" s="499"/>
      <c r="AB726" s="499"/>
      <c r="AC726" s="499"/>
    </row>
    <row r="727" spans="1:29" ht="12" customHeight="1" x14ac:dyDescent="0.25">
      <c r="A727" s="499"/>
      <c r="B727" s="499"/>
      <c r="C727" s="499"/>
      <c r="D727" s="499"/>
      <c r="E727" s="499"/>
      <c r="F727" s="499"/>
      <c r="G727" s="499"/>
      <c r="H727" s="499"/>
      <c r="I727" s="499"/>
      <c r="J727" s="499"/>
      <c r="K727" s="499"/>
      <c r="L727" s="499"/>
      <c r="M727" s="499"/>
      <c r="N727" s="499"/>
      <c r="O727" s="499"/>
      <c r="P727" s="499"/>
      <c r="Q727" s="499"/>
      <c r="R727" s="499"/>
      <c r="S727" s="499"/>
      <c r="T727" s="499"/>
      <c r="U727" s="499"/>
      <c r="V727" s="499"/>
      <c r="W727" s="499"/>
      <c r="X727" s="499"/>
      <c r="Y727" s="499"/>
      <c r="Z727" s="499"/>
      <c r="AA727" s="499"/>
      <c r="AB727" s="499"/>
      <c r="AC727" s="499"/>
    </row>
    <row r="728" spans="1:29" ht="12" customHeight="1" x14ac:dyDescent="0.25">
      <c r="A728" s="499"/>
      <c r="B728" s="499"/>
      <c r="C728" s="499"/>
      <c r="D728" s="499"/>
      <c r="E728" s="499"/>
      <c r="F728" s="499"/>
      <c r="G728" s="499"/>
      <c r="H728" s="499"/>
      <c r="I728" s="499"/>
      <c r="J728" s="499"/>
      <c r="K728" s="499"/>
      <c r="L728" s="499"/>
      <c r="M728" s="499"/>
      <c r="N728" s="499"/>
      <c r="O728" s="499"/>
      <c r="P728" s="499"/>
      <c r="Q728" s="499"/>
      <c r="R728" s="499"/>
      <c r="S728" s="499"/>
      <c r="T728" s="499"/>
      <c r="U728" s="499"/>
      <c r="V728" s="499"/>
      <c r="W728" s="499"/>
      <c r="X728" s="499"/>
      <c r="Y728" s="499"/>
      <c r="Z728" s="499"/>
      <c r="AA728" s="499"/>
      <c r="AB728" s="499"/>
      <c r="AC728" s="499"/>
    </row>
    <row r="729" spans="1:29" ht="12" customHeight="1" x14ac:dyDescent="0.25">
      <c r="A729" s="499"/>
      <c r="B729" s="499"/>
      <c r="C729" s="499"/>
      <c r="D729" s="499"/>
      <c r="E729" s="499"/>
      <c r="F729" s="499"/>
      <c r="G729" s="499"/>
      <c r="H729" s="499"/>
      <c r="I729" s="499"/>
      <c r="J729" s="499"/>
      <c r="K729" s="499"/>
      <c r="L729" s="499"/>
      <c r="M729" s="499"/>
      <c r="N729" s="499"/>
      <c r="O729" s="499"/>
      <c r="P729" s="499"/>
      <c r="Q729" s="499"/>
      <c r="R729" s="499"/>
      <c r="S729" s="499"/>
      <c r="T729" s="499"/>
      <c r="U729" s="499"/>
      <c r="V729" s="499"/>
      <c r="W729" s="499"/>
      <c r="X729" s="499"/>
      <c r="Y729" s="499"/>
      <c r="Z729" s="499"/>
      <c r="AA729" s="499"/>
      <c r="AB729" s="499"/>
      <c r="AC729" s="499"/>
    </row>
    <row r="730" spans="1:29" ht="12" customHeight="1" x14ac:dyDescent="0.25">
      <c r="A730" s="499"/>
      <c r="B730" s="499"/>
      <c r="C730" s="499"/>
      <c r="D730" s="499"/>
      <c r="E730" s="499"/>
      <c r="F730" s="499"/>
      <c r="G730" s="499"/>
      <c r="H730" s="499"/>
      <c r="I730" s="499"/>
      <c r="J730" s="499"/>
      <c r="K730" s="499"/>
      <c r="L730" s="499"/>
      <c r="M730" s="499"/>
      <c r="N730" s="499"/>
      <c r="O730" s="499"/>
      <c r="P730" s="499"/>
      <c r="Q730" s="499"/>
      <c r="R730" s="499"/>
      <c r="S730" s="499"/>
      <c r="T730" s="499"/>
      <c r="U730" s="499"/>
      <c r="V730" s="499"/>
      <c r="W730" s="499"/>
      <c r="X730" s="499"/>
      <c r="Y730" s="499"/>
      <c r="Z730" s="499"/>
      <c r="AA730" s="499"/>
      <c r="AB730" s="499"/>
      <c r="AC730" s="499"/>
    </row>
    <row r="731" spans="1:29" ht="12" customHeight="1" x14ac:dyDescent="0.25">
      <c r="A731" s="499"/>
      <c r="B731" s="499"/>
      <c r="C731" s="499"/>
      <c r="D731" s="499"/>
      <c r="E731" s="499"/>
      <c r="F731" s="499"/>
      <c r="G731" s="499"/>
      <c r="H731" s="499"/>
      <c r="I731" s="499"/>
      <c r="J731" s="499"/>
      <c r="K731" s="499"/>
      <c r="L731" s="499"/>
      <c r="M731" s="499"/>
      <c r="N731" s="499"/>
      <c r="O731" s="499"/>
      <c r="P731" s="499"/>
      <c r="Q731" s="499"/>
      <c r="R731" s="499"/>
      <c r="S731" s="499"/>
      <c r="T731" s="499"/>
      <c r="U731" s="499"/>
      <c r="V731" s="499"/>
      <c r="W731" s="499"/>
      <c r="X731" s="499"/>
      <c r="Y731" s="499"/>
      <c r="Z731" s="499"/>
      <c r="AA731" s="499"/>
      <c r="AB731" s="499"/>
      <c r="AC731" s="499"/>
    </row>
    <row r="732" spans="1:29" ht="12" customHeight="1" x14ac:dyDescent="0.25">
      <c r="A732" s="499"/>
      <c r="B732" s="499"/>
      <c r="C732" s="499"/>
      <c r="D732" s="499"/>
      <c r="E732" s="499"/>
      <c r="F732" s="499"/>
      <c r="G732" s="499"/>
      <c r="H732" s="499"/>
      <c r="I732" s="499"/>
      <c r="J732" s="499"/>
      <c r="K732" s="499"/>
      <c r="L732" s="499"/>
      <c r="M732" s="499"/>
      <c r="N732" s="499"/>
      <c r="O732" s="499"/>
      <c r="P732" s="499"/>
      <c r="Q732" s="499"/>
      <c r="R732" s="499"/>
      <c r="S732" s="499"/>
      <c r="T732" s="499"/>
      <c r="U732" s="499"/>
      <c r="V732" s="499"/>
      <c r="W732" s="499"/>
      <c r="X732" s="499"/>
      <c r="Y732" s="499"/>
      <c r="Z732" s="499"/>
      <c r="AA732" s="499"/>
      <c r="AB732" s="499"/>
      <c r="AC732" s="499"/>
    </row>
    <row r="733" spans="1:29" ht="12" customHeight="1" x14ac:dyDescent="0.25">
      <c r="A733" s="499"/>
      <c r="B733" s="499"/>
      <c r="C733" s="499"/>
      <c r="D733" s="499"/>
      <c r="E733" s="499"/>
      <c r="F733" s="499"/>
      <c r="G733" s="499"/>
      <c r="H733" s="499"/>
      <c r="I733" s="499"/>
      <c r="J733" s="499"/>
      <c r="K733" s="499"/>
      <c r="L733" s="499"/>
      <c r="M733" s="499"/>
      <c r="N733" s="499"/>
      <c r="O733" s="499"/>
      <c r="P733" s="499"/>
      <c r="Q733" s="499"/>
      <c r="R733" s="499"/>
      <c r="S733" s="499"/>
      <c r="T733" s="499"/>
      <c r="U733" s="499"/>
      <c r="V733" s="499"/>
      <c r="W733" s="499"/>
      <c r="X733" s="499"/>
      <c r="Y733" s="499"/>
      <c r="Z733" s="499"/>
      <c r="AA733" s="499"/>
      <c r="AB733" s="499"/>
      <c r="AC733" s="499"/>
    </row>
    <row r="734" spans="1:29" ht="12" customHeight="1" x14ac:dyDescent="0.25">
      <c r="A734" s="499"/>
      <c r="B734" s="499"/>
      <c r="C734" s="499"/>
      <c r="D734" s="499"/>
      <c r="E734" s="499"/>
      <c r="F734" s="499"/>
      <c r="G734" s="499"/>
      <c r="H734" s="499"/>
      <c r="I734" s="499"/>
      <c r="J734" s="499"/>
      <c r="K734" s="499"/>
      <c r="L734" s="499"/>
      <c r="M734" s="499"/>
      <c r="N734" s="499"/>
      <c r="O734" s="499"/>
      <c r="P734" s="499"/>
      <c r="Q734" s="499"/>
      <c r="R734" s="499"/>
      <c r="S734" s="499"/>
      <c r="T734" s="499"/>
      <c r="U734" s="499"/>
      <c r="V734" s="499"/>
      <c r="W734" s="499"/>
      <c r="X734" s="499"/>
      <c r="Y734" s="499"/>
      <c r="Z734" s="499"/>
      <c r="AA734" s="499"/>
      <c r="AB734" s="499"/>
      <c r="AC734" s="499"/>
    </row>
    <row r="735" spans="1:29" ht="12" customHeight="1" x14ac:dyDescent="0.25">
      <c r="A735" s="499"/>
      <c r="B735" s="499"/>
      <c r="C735" s="499"/>
      <c r="D735" s="499"/>
      <c r="E735" s="499"/>
      <c r="F735" s="499"/>
      <c r="G735" s="499"/>
      <c r="H735" s="499"/>
      <c r="I735" s="499"/>
      <c r="J735" s="499"/>
      <c r="K735" s="499"/>
      <c r="L735" s="499"/>
      <c r="M735" s="499"/>
      <c r="N735" s="499"/>
      <c r="O735" s="499"/>
      <c r="P735" s="499"/>
      <c r="Q735" s="499"/>
      <c r="R735" s="499"/>
      <c r="S735" s="499"/>
      <c r="T735" s="499"/>
      <c r="U735" s="499"/>
      <c r="V735" s="499"/>
      <c r="W735" s="499"/>
      <c r="X735" s="499"/>
      <c r="Y735" s="499"/>
      <c r="Z735" s="499"/>
      <c r="AA735" s="499"/>
      <c r="AB735" s="499"/>
      <c r="AC735" s="499"/>
    </row>
    <row r="736" spans="1:29" ht="12" customHeight="1" x14ac:dyDescent="0.25">
      <c r="A736" s="499"/>
      <c r="B736" s="499"/>
      <c r="C736" s="499"/>
      <c r="D736" s="499"/>
      <c r="E736" s="499"/>
      <c r="F736" s="499"/>
      <c r="G736" s="499"/>
      <c r="H736" s="499"/>
      <c r="I736" s="499"/>
      <c r="J736" s="499"/>
      <c r="K736" s="499"/>
      <c r="L736" s="499"/>
      <c r="M736" s="499"/>
      <c r="N736" s="499"/>
      <c r="O736" s="499"/>
      <c r="P736" s="499"/>
      <c r="Q736" s="499"/>
      <c r="R736" s="499"/>
      <c r="S736" s="499"/>
      <c r="T736" s="499"/>
      <c r="U736" s="499"/>
      <c r="V736" s="499"/>
      <c r="W736" s="499"/>
      <c r="X736" s="499"/>
      <c r="Y736" s="499"/>
      <c r="Z736" s="499"/>
      <c r="AA736" s="499"/>
      <c r="AB736" s="499"/>
      <c r="AC736" s="499"/>
    </row>
    <row r="737" spans="1:29" ht="12" customHeight="1" x14ac:dyDescent="0.25">
      <c r="A737" s="499"/>
      <c r="B737" s="499"/>
      <c r="C737" s="499"/>
      <c r="D737" s="499"/>
      <c r="E737" s="499"/>
      <c r="F737" s="499"/>
      <c r="G737" s="499"/>
      <c r="H737" s="499"/>
      <c r="I737" s="499"/>
      <c r="J737" s="499"/>
      <c r="K737" s="499"/>
      <c r="L737" s="499"/>
      <c r="M737" s="499"/>
      <c r="N737" s="499"/>
      <c r="O737" s="499"/>
      <c r="P737" s="499"/>
      <c r="Q737" s="499"/>
      <c r="R737" s="499"/>
      <c r="S737" s="499"/>
      <c r="T737" s="499"/>
      <c r="U737" s="499"/>
      <c r="V737" s="499"/>
      <c r="W737" s="499"/>
      <c r="X737" s="499"/>
      <c r="Y737" s="499"/>
      <c r="Z737" s="499"/>
      <c r="AA737" s="499"/>
      <c r="AB737" s="499"/>
      <c r="AC737" s="499"/>
    </row>
    <row r="738" spans="1:29" ht="12" customHeight="1" x14ac:dyDescent="0.25">
      <c r="A738" s="499"/>
      <c r="B738" s="499"/>
      <c r="C738" s="499"/>
      <c r="D738" s="499"/>
      <c r="E738" s="499"/>
      <c r="F738" s="499"/>
      <c r="G738" s="499"/>
      <c r="H738" s="499"/>
      <c r="I738" s="499"/>
      <c r="J738" s="499"/>
      <c r="K738" s="499"/>
      <c r="L738" s="499"/>
      <c r="M738" s="499"/>
      <c r="N738" s="499"/>
      <c r="O738" s="499"/>
      <c r="P738" s="499"/>
      <c r="Q738" s="499"/>
      <c r="R738" s="499"/>
      <c r="S738" s="499"/>
      <c r="T738" s="499"/>
      <c r="U738" s="499"/>
      <c r="V738" s="499"/>
      <c r="W738" s="499"/>
      <c r="X738" s="499"/>
      <c r="Y738" s="499"/>
      <c r="Z738" s="499"/>
      <c r="AA738" s="499"/>
      <c r="AB738" s="499"/>
      <c r="AC738" s="499"/>
    </row>
    <row r="739" spans="1:29" ht="12" customHeight="1" x14ac:dyDescent="0.25">
      <c r="A739" s="499"/>
      <c r="B739" s="499"/>
      <c r="C739" s="499"/>
      <c r="D739" s="499"/>
      <c r="E739" s="499"/>
      <c r="F739" s="499"/>
      <c r="G739" s="499"/>
      <c r="H739" s="499"/>
      <c r="I739" s="499"/>
      <c r="J739" s="499"/>
      <c r="K739" s="499"/>
      <c r="L739" s="499"/>
      <c r="M739" s="499"/>
      <c r="N739" s="499"/>
      <c r="O739" s="499"/>
      <c r="P739" s="499"/>
      <c r="Q739" s="499"/>
      <c r="R739" s="499"/>
      <c r="S739" s="499"/>
      <c r="T739" s="499"/>
      <c r="U739" s="499"/>
      <c r="V739" s="499"/>
      <c r="W739" s="499"/>
      <c r="X739" s="499"/>
      <c r="Y739" s="499"/>
      <c r="Z739" s="499"/>
      <c r="AA739" s="499"/>
      <c r="AB739" s="499"/>
      <c r="AC739" s="499"/>
    </row>
    <row r="740" spans="1:29" ht="12" customHeight="1" x14ac:dyDescent="0.25">
      <c r="A740" s="499"/>
      <c r="B740" s="499"/>
      <c r="C740" s="499"/>
      <c r="D740" s="499"/>
      <c r="E740" s="499"/>
      <c r="F740" s="499"/>
      <c r="G740" s="499"/>
      <c r="H740" s="499"/>
      <c r="I740" s="499"/>
      <c r="J740" s="499"/>
      <c r="K740" s="499"/>
      <c r="L740" s="499"/>
      <c r="M740" s="499"/>
      <c r="N740" s="499"/>
      <c r="O740" s="499"/>
      <c r="P740" s="499"/>
      <c r="Q740" s="499"/>
      <c r="R740" s="499"/>
      <c r="S740" s="499"/>
      <c r="T740" s="499"/>
      <c r="U740" s="499"/>
      <c r="V740" s="499"/>
      <c r="W740" s="499"/>
      <c r="X740" s="499"/>
      <c r="Y740" s="499"/>
      <c r="Z740" s="499"/>
      <c r="AA740" s="499"/>
      <c r="AB740" s="499"/>
      <c r="AC740" s="499"/>
    </row>
    <row r="741" spans="1:29" ht="12" customHeight="1" x14ac:dyDescent="0.25">
      <c r="A741" s="499"/>
      <c r="B741" s="499"/>
      <c r="C741" s="499"/>
      <c r="D741" s="499"/>
      <c r="E741" s="499"/>
      <c r="F741" s="499"/>
      <c r="G741" s="499"/>
      <c r="H741" s="499"/>
      <c r="I741" s="499"/>
      <c r="J741" s="499"/>
      <c r="K741" s="499"/>
      <c r="L741" s="499"/>
      <c r="M741" s="499"/>
      <c r="N741" s="499"/>
      <c r="O741" s="499"/>
      <c r="P741" s="499"/>
      <c r="Q741" s="499"/>
      <c r="R741" s="499"/>
      <c r="S741" s="499"/>
      <c r="T741" s="499"/>
      <c r="U741" s="499"/>
      <c r="V741" s="499"/>
      <c r="W741" s="499"/>
      <c r="X741" s="499"/>
      <c r="Y741" s="499"/>
      <c r="Z741" s="499"/>
      <c r="AA741" s="499"/>
      <c r="AB741" s="499"/>
      <c r="AC741" s="499"/>
    </row>
    <row r="742" spans="1:29" ht="12" customHeight="1" x14ac:dyDescent="0.25">
      <c r="A742" s="499"/>
      <c r="B742" s="499"/>
      <c r="C742" s="499"/>
      <c r="D742" s="499"/>
      <c r="E742" s="499"/>
      <c r="F742" s="499"/>
      <c r="G742" s="499"/>
      <c r="H742" s="499"/>
      <c r="I742" s="499"/>
      <c r="J742" s="499"/>
      <c r="K742" s="499"/>
      <c r="L742" s="499"/>
      <c r="M742" s="499"/>
      <c r="N742" s="499"/>
      <c r="O742" s="499"/>
      <c r="P742" s="499"/>
      <c r="Q742" s="499"/>
      <c r="R742" s="499"/>
      <c r="S742" s="499"/>
      <c r="T742" s="499"/>
      <c r="U742" s="499"/>
      <c r="V742" s="499"/>
      <c r="W742" s="499"/>
      <c r="X742" s="499"/>
      <c r="Y742" s="499"/>
      <c r="Z742" s="499"/>
      <c r="AA742" s="499"/>
      <c r="AB742" s="499"/>
      <c r="AC742" s="499"/>
    </row>
    <row r="743" spans="1:29" ht="12" customHeight="1" x14ac:dyDescent="0.25">
      <c r="A743" s="499"/>
      <c r="B743" s="499"/>
      <c r="C743" s="499"/>
      <c r="D743" s="499"/>
      <c r="E743" s="499"/>
      <c r="F743" s="499"/>
      <c r="G743" s="499"/>
      <c r="H743" s="499"/>
      <c r="I743" s="499"/>
      <c r="J743" s="499"/>
      <c r="K743" s="499"/>
      <c r="L743" s="499"/>
      <c r="M743" s="499"/>
      <c r="N743" s="499"/>
      <c r="O743" s="499"/>
      <c r="P743" s="499"/>
      <c r="Q743" s="499"/>
      <c r="R743" s="499"/>
      <c r="S743" s="499"/>
      <c r="T743" s="499"/>
      <c r="U743" s="499"/>
      <c r="V743" s="499"/>
      <c r="W743" s="499"/>
      <c r="X743" s="499"/>
      <c r="Y743" s="499"/>
      <c r="Z743" s="499"/>
      <c r="AA743" s="499"/>
      <c r="AB743" s="499"/>
      <c r="AC743" s="499"/>
    </row>
    <row r="744" spans="1:29" ht="12" customHeight="1" x14ac:dyDescent="0.25">
      <c r="A744" s="499"/>
      <c r="B744" s="499"/>
      <c r="C744" s="499"/>
      <c r="D744" s="499"/>
      <c r="E744" s="499"/>
      <c r="F744" s="499"/>
      <c r="G744" s="499"/>
      <c r="H744" s="499"/>
      <c r="I744" s="499"/>
      <c r="J744" s="499"/>
      <c r="K744" s="499"/>
      <c r="L744" s="499"/>
      <c r="M744" s="499"/>
      <c r="N744" s="499"/>
      <c r="O744" s="499"/>
      <c r="P744" s="499"/>
      <c r="Q744" s="499"/>
      <c r="R744" s="499"/>
      <c r="S744" s="499"/>
      <c r="T744" s="499"/>
      <c r="U744" s="499"/>
      <c r="V744" s="499"/>
      <c r="W744" s="499"/>
      <c r="X744" s="499"/>
      <c r="Y744" s="499"/>
      <c r="Z744" s="499"/>
      <c r="AA744" s="499"/>
      <c r="AB744" s="499"/>
      <c r="AC744" s="499"/>
    </row>
    <row r="745" spans="1:29" ht="12" customHeight="1" x14ac:dyDescent="0.25">
      <c r="A745" s="499"/>
      <c r="B745" s="499"/>
      <c r="C745" s="499"/>
      <c r="D745" s="499"/>
      <c r="E745" s="499"/>
      <c r="F745" s="499"/>
      <c r="G745" s="499"/>
      <c r="H745" s="499"/>
      <c r="I745" s="499"/>
      <c r="J745" s="499"/>
      <c r="K745" s="499"/>
      <c r="L745" s="499"/>
      <c r="M745" s="499"/>
      <c r="N745" s="499"/>
      <c r="O745" s="499"/>
      <c r="P745" s="499"/>
      <c r="Q745" s="499"/>
      <c r="R745" s="499"/>
      <c r="S745" s="499"/>
      <c r="T745" s="499"/>
      <c r="U745" s="499"/>
      <c r="V745" s="499"/>
      <c r="W745" s="499"/>
      <c r="X745" s="499"/>
      <c r="Y745" s="499"/>
      <c r="Z745" s="499"/>
      <c r="AA745" s="499"/>
      <c r="AB745" s="499"/>
      <c r="AC745" s="499"/>
    </row>
    <row r="746" spans="1:29" ht="12" customHeight="1" x14ac:dyDescent="0.25">
      <c r="A746" s="499"/>
      <c r="B746" s="499"/>
      <c r="C746" s="499"/>
      <c r="D746" s="499"/>
      <c r="E746" s="499"/>
      <c r="F746" s="499"/>
      <c r="G746" s="499"/>
      <c r="H746" s="499"/>
      <c r="I746" s="499"/>
      <c r="J746" s="499"/>
      <c r="K746" s="499"/>
      <c r="L746" s="499"/>
      <c r="M746" s="499"/>
      <c r="N746" s="499"/>
      <c r="O746" s="499"/>
      <c r="P746" s="499"/>
      <c r="Q746" s="499"/>
      <c r="R746" s="499"/>
      <c r="S746" s="499"/>
      <c r="T746" s="499"/>
      <c r="U746" s="499"/>
      <c r="V746" s="499"/>
      <c r="W746" s="499"/>
      <c r="X746" s="499"/>
      <c r="Y746" s="499"/>
      <c r="Z746" s="499"/>
      <c r="AA746" s="499"/>
      <c r="AB746" s="499"/>
      <c r="AC746" s="499"/>
    </row>
    <row r="747" spans="1:29" ht="12" customHeight="1" x14ac:dyDescent="0.25">
      <c r="A747" s="499"/>
      <c r="B747" s="499"/>
      <c r="C747" s="499"/>
      <c r="D747" s="499"/>
      <c r="E747" s="499"/>
      <c r="F747" s="499"/>
      <c r="G747" s="499"/>
      <c r="H747" s="499"/>
      <c r="I747" s="499"/>
      <c r="J747" s="499"/>
      <c r="K747" s="499"/>
      <c r="L747" s="499"/>
      <c r="M747" s="499"/>
      <c r="N747" s="499"/>
      <c r="O747" s="499"/>
      <c r="P747" s="499"/>
      <c r="Q747" s="499"/>
      <c r="R747" s="499"/>
      <c r="S747" s="499"/>
      <c r="T747" s="499"/>
      <c r="U747" s="499"/>
      <c r="V747" s="499"/>
      <c r="W747" s="499"/>
      <c r="X747" s="499"/>
      <c r="Y747" s="499"/>
      <c r="Z747" s="499"/>
      <c r="AA747" s="499"/>
      <c r="AB747" s="499"/>
      <c r="AC747" s="499"/>
    </row>
    <row r="748" spans="1:29" ht="12" customHeight="1" x14ac:dyDescent="0.25">
      <c r="A748" s="499"/>
      <c r="B748" s="499"/>
      <c r="C748" s="499"/>
      <c r="D748" s="499"/>
      <c r="E748" s="499"/>
      <c r="F748" s="499"/>
      <c r="G748" s="499"/>
      <c r="H748" s="499"/>
      <c r="I748" s="499"/>
      <c r="J748" s="499"/>
      <c r="K748" s="499"/>
      <c r="L748" s="499"/>
      <c r="M748" s="499"/>
      <c r="N748" s="499"/>
      <c r="O748" s="499"/>
      <c r="P748" s="499"/>
      <c r="Q748" s="499"/>
      <c r="R748" s="499"/>
      <c r="S748" s="499"/>
      <c r="T748" s="499"/>
      <c r="U748" s="499"/>
      <c r="V748" s="499"/>
      <c r="W748" s="499"/>
      <c r="X748" s="499"/>
      <c r="Y748" s="499"/>
      <c r="Z748" s="499"/>
      <c r="AA748" s="499"/>
      <c r="AB748" s="499"/>
      <c r="AC748" s="499"/>
    </row>
    <row r="749" spans="1:29" ht="12" customHeight="1" x14ac:dyDescent="0.25">
      <c r="A749" s="499"/>
      <c r="B749" s="499"/>
      <c r="C749" s="499"/>
      <c r="D749" s="499"/>
      <c r="E749" s="499"/>
      <c r="F749" s="499"/>
      <c r="G749" s="499"/>
      <c r="H749" s="499"/>
      <c r="I749" s="499"/>
      <c r="J749" s="499"/>
      <c r="K749" s="499"/>
      <c r="L749" s="499"/>
      <c r="M749" s="499"/>
      <c r="N749" s="499"/>
      <c r="O749" s="499"/>
      <c r="P749" s="499"/>
      <c r="Q749" s="499"/>
      <c r="R749" s="499"/>
      <c r="S749" s="499"/>
      <c r="T749" s="499"/>
      <c r="U749" s="499"/>
      <c r="V749" s="499"/>
      <c r="W749" s="499"/>
      <c r="X749" s="499"/>
      <c r="Y749" s="499"/>
      <c r="Z749" s="499"/>
      <c r="AA749" s="499"/>
      <c r="AB749" s="499"/>
      <c r="AC749" s="499"/>
    </row>
    <row r="750" spans="1:29" ht="12" customHeight="1" x14ac:dyDescent="0.25">
      <c r="A750" s="499"/>
      <c r="B750" s="499"/>
      <c r="C750" s="499"/>
      <c r="D750" s="499"/>
      <c r="E750" s="499"/>
      <c r="F750" s="499"/>
      <c r="G750" s="499"/>
      <c r="H750" s="499"/>
      <c r="I750" s="499"/>
      <c r="J750" s="499"/>
      <c r="K750" s="499"/>
      <c r="L750" s="499"/>
      <c r="M750" s="499"/>
      <c r="N750" s="499"/>
      <c r="O750" s="499"/>
      <c r="P750" s="499"/>
      <c r="Q750" s="499"/>
      <c r="R750" s="499"/>
      <c r="S750" s="499"/>
      <c r="T750" s="499"/>
      <c r="U750" s="499"/>
      <c r="V750" s="499"/>
      <c r="W750" s="499"/>
      <c r="X750" s="499"/>
      <c r="Y750" s="499"/>
      <c r="Z750" s="499"/>
      <c r="AA750" s="499"/>
      <c r="AB750" s="499"/>
      <c r="AC750" s="499"/>
    </row>
    <row r="751" spans="1:29" ht="12" customHeight="1" x14ac:dyDescent="0.25">
      <c r="A751" s="499"/>
      <c r="B751" s="499"/>
      <c r="C751" s="499"/>
      <c r="D751" s="499"/>
      <c r="E751" s="499"/>
      <c r="F751" s="499"/>
      <c r="G751" s="499"/>
      <c r="H751" s="499"/>
      <c r="I751" s="499"/>
      <c r="J751" s="499"/>
      <c r="K751" s="499"/>
      <c r="L751" s="499"/>
      <c r="M751" s="499"/>
      <c r="N751" s="499"/>
      <c r="O751" s="499"/>
      <c r="P751" s="499"/>
      <c r="Q751" s="499"/>
      <c r="R751" s="499"/>
      <c r="S751" s="499"/>
      <c r="T751" s="499"/>
      <c r="U751" s="499"/>
      <c r="V751" s="499"/>
      <c r="W751" s="499"/>
      <c r="X751" s="499"/>
      <c r="Y751" s="499"/>
      <c r="Z751" s="499"/>
      <c r="AA751" s="499"/>
      <c r="AB751" s="499"/>
      <c r="AC751" s="499"/>
    </row>
    <row r="752" spans="1:29" ht="12" customHeight="1" x14ac:dyDescent="0.25">
      <c r="A752" s="499"/>
      <c r="B752" s="499"/>
      <c r="C752" s="499"/>
      <c r="D752" s="499"/>
      <c r="E752" s="499"/>
      <c r="F752" s="499"/>
      <c r="G752" s="499"/>
      <c r="H752" s="499"/>
      <c r="I752" s="499"/>
      <c r="J752" s="499"/>
      <c r="K752" s="499"/>
      <c r="L752" s="499"/>
      <c r="M752" s="499"/>
      <c r="N752" s="499"/>
      <c r="O752" s="499"/>
      <c r="P752" s="499"/>
      <c r="Q752" s="499"/>
      <c r="R752" s="499"/>
      <c r="S752" s="499"/>
      <c r="T752" s="499"/>
      <c r="U752" s="499"/>
      <c r="V752" s="499"/>
      <c r="W752" s="499"/>
      <c r="X752" s="499"/>
      <c r="Y752" s="499"/>
      <c r="Z752" s="499"/>
      <c r="AA752" s="499"/>
      <c r="AB752" s="499"/>
      <c r="AC752" s="499"/>
    </row>
    <row r="753" spans="1:29" ht="12" customHeight="1" x14ac:dyDescent="0.25">
      <c r="A753" s="499"/>
      <c r="B753" s="499"/>
      <c r="C753" s="499"/>
      <c r="D753" s="499"/>
      <c r="E753" s="499"/>
      <c r="F753" s="499"/>
      <c r="G753" s="499"/>
      <c r="H753" s="499"/>
      <c r="I753" s="499"/>
      <c r="J753" s="499"/>
      <c r="K753" s="499"/>
      <c r="L753" s="499"/>
      <c r="M753" s="499"/>
      <c r="N753" s="499"/>
      <c r="O753" s="499"/>
      <c r="P753" s="499"/>
      <c r="Q753" s="499"/>
      <c r="R753" s="499"/>
      <c r="S753" s="499"/>
      <c r="T753" s="499"/>
      <c r="U753" s="499"/>
      <c r="V753" s="499"/>
      <c r="W753" s="499"/>
      <c r="X753" s="499"/>
      <c r="Y753" s="499"/>
      <c r="Z753" s="499"/>
      <c r="AA753" s="499"/>
      <c r="AB753" s="499"/>
      <c r="AC753" s="499"/>
    </row>
    <row r="754" spans="1:29" ht="12" customHeight="1" x14ac:dyDescent="0.25">
      <c r="A754" s="499"/>
      <c r="B754" s="499"/>
      <c r="C754" s="499"/>
      <c r="D754" s="499"/>
      <c r="E754" s="499"/>
      <c r="F754" s="499"/>
      <c r="G754" s="499"/>
      <c r="H754" s="499"/>
      <c r="I754" s="499"/>
      <c r="J754" s="499"/>
      <c r="K754" s="499"/>
      <c r="L754" s="499"/>
      <c r="M754" s="499"/>
      <c r="N754" s="499"/>
      <c r="O754" s="499"/>
      <c r="P754" s="499"/>
      <c r="Q754" s="499"/>
      <c r="R754" s="499"/>
      <c r="S754" s="499"/>
      <c r="T754" s="499"/>
      <c r="U754" s="499"/>
      <c r="V754" s="499"/>
      <c r="W754" s="499"/>
      <c r="X754" s="499"/>
      <c r="Y754" s="499"/>
      <c r="Z754" s="499"/>
      <c r="AA754" s="499"/>
      <c r="AB754" s="499"/>
      <c r="AC754" s="499"/>
    </row>
    <row r="755" spans="1:29" ht="12" customHeight="1" x14ac:dyDescent="0.25">
      <c r="A755" s="499"/>
      <c r="B755" s="499"/>
      <c r="C755" s="499"/>
      <c r="D755" s="499"/>
      <c r="E755" s="499"/>
      <c r="F755" s="499"/>
      <c r="G755" s="499"/>
      <c r="H755" s="499"/>
      <c r="I755" s="499"/>
      <c r="J755" s="499"/>
      <c r="K755" s="499"/>
      <c r="L755" s="499"/>
      <c r="M755" s="499"/>
      <c r="N755" s="499"/>
      <c r="O755" s="499"/>
      <c r="P755" s="499"/>
      <c r="Q755" s="499"/>
      <c r="R755" s="499"/>
      <c r="S755" s="499"/>
      <c r="T755" s="499"/>
      <c r="U755" s="499"/>
      <c r="V755" s="499"/>
      <c r="W755" s="499"/>
      <c r="X755" s="499"/>
      <c r="Y755" s="499"/>
      <c r="Z755" s="499"/>
      <c r="AA755" s="499"/>
      <c r="AB755" s="499"/>
      <c r="AC755" s="499"/>
    </row>
    <row r="756" spans="1:29" ht="12" customHeight="1" x14ac:dyDescent="0.25">
      <c r="A756" s="499"/>
      <c r="B756" s="499"/>
      <c r="C756" s="499"/>
      <c r="D756" s="499"/>
      <c r="E756" s="499"/>
      <c r="F756" s="499"/>
      <c r="G756" s="499"/>
      <c r="H756" s="499"/>
      <c r="I756" s="499"/>
      <c r="J756" s="499"/>
      <c r="K756" s="499"/>
      <c r="L756" s="499"/>
      <c r="M756" s="499"/>
      <c r="N756" s="499"/>
      <c r="O756" s="499"/>
      <c r="P756" s="499"/>
      <c r="Q756" s="499"/>
      <c r="R756" s="499"/>
      <c r="S756" s="499"/>
      <c r="T756" s="499"/>
      <c r="U756" s="499"/>
      <c r="V756" s="499"/>
      <c r="W756" s="499"/>
      <c r="X756" s="499"/>
      <c r="Y756" s="499"/>
      <c r="Z756" s="499"/>
      <c r="AA756" s="499"/>
      <c r="AB756" s="499"/>
      <c r="AC756" s="499"/>
    </row>
    <row r="757" spans="1:29" ht="12" customHeight="1" x14ac:dyDescent="0.25">
      <c r="A757" s="499"/>
      <c r="B757" s="499"/>
      <c r="C757" s="499"/>
      <c r="D757" s="499"/>
      <c r="E757" s="499"/>
      <c r="F757" s="499"/>
      <c r="G757" s="499"/>
      <c r="H757" s="499"/>
      <c r="I757" s="499"/>
      <c r="J757" s="499"/>
      <c r="K757" s="499"/>
      <c r="L757" s="499"/>
      <c r="M757" s="499"/>
      <c r="N757" s="499"/>
      <c r="O757" s="499"/>
      <c r="P757" s="499"/>
      <c r="Q757" s="499"/>
      <c r="R757" s="499"/>
      <c r="S757" s="499"/>
      <c r="T757" s="499"/>
      <c r="U757" s="499"/>
      <c r="V757" s="499"/>
      <c r="W757" s="499"/>
      <c r="X757" s="499"/>
      <c r="Y757" s="499"/>
      <c r="Z757" s="499"/>
      <c r="AA757" s="499"/>
      <c r="AB757" s="499"/>
      <c r="AC757" s="499"/>
    </row>
    <row r="758" spans="1:29" ht="12" customHeight="1" x14ac:dyDescent="0.25">
      <c r="A758" s="499"/>
      <c r="B758" s="499"/>
      <c r="C758" s="499"/>
      <c r="D758" s="499"/>
      <c r="E758" s="499"/>
      <c r="F758" s="499"/>
      <c r="G758" s="499"/>
      <c r="H758" s="499"/>
      <c r="I758" s="499"/>
      <c r="J758" s="499"/>
      <c r="K758" s="499"/>
      <c r="L758" s="499"/>
      <c r="M758" s="499"/>
      <c r="N758" s="499"/>
      <c r="O758" s="499"/>
      <c r="P758" s="499"/>
      <c r="Q758" s="499"/>
      <c r="R758" s="499"/>
      <c r="S758" s="499"/>
      <c r="T758" s="499"/>
      <c r="U758" s="499"/>
      <c r="V758" s="499"/>
      <c r="W758" s="499"/>
      <c r="X758" s="499"/>
      <c r="Y758" s="499"/>
      <c r="Z758" s="499"/>
      <c r="AA758" s="499"/>
      <c r="AB758" s="499"/>
      <c r="AC758" s="499"/>
    </row>
    <row r="759" spans="1:29" ht="12" customHeight="1" x14ac:dyDescent="0.25">
      <c r="A759" s="499"/>
      <c r="B759" s="499"/>
      <c r="C759" s="499"/>
      <c r="D759" s="499"/>
      <c r="E759" s="499"/>
      <c r="F759" s="499"/>
      <c r="G759" s="499"/>
      <c r="H759" s="499"/>
      <c r="I759" s="499"/>
      <c r="J759" s="499"/>
      <c r="K759" s="499"/>
      <c r="L759" s="499"/>
      <c r="M759" s="499"/>
      <c r="N759" s="499"/>
      <c r="O759" s="499"/>
      <c r="P759" s="499"/>
      <c r="Q759" s="499"/>
      <c r="R759" s="499"/>
      <c r="S759" s="499"/>
      <c r="T759" s="499"/>
      <c r="U759" s="499"/>
      <c r="V759" s="499"/>
      <c r="W759" s="499"/>
      <c r="X759" s="499"/>
      <c r="Y759" s="499"/>
      <c r="Z759" s="499"/>
      <c r="AA759" s="499"/>
      <c r="AB759" s="499"/>
      <c r="AC759" s="499"/>
    </row>
    <row r="760" spans="1:29" ht="12" customHeight="1" x14ac:dyDescent="0.25">
      <c r="A760" s="499"/>
      <c r="B760" s="499"/>
      <c r="C760" s="499"/>
      <c r="D760" s="499"/>
      <c r="E760" s="499"/>
      <c r="F760" s="499"/>
      <c r="G760" s="499"/>
      <c r="H760" s="499"/>
      <c r="I760" s="499"/>
      <c r="J760" s="499"/>
      <c r="K760" s="499"/>
      <c r="L760" s="499"/>
      <c r="M760" s="499"/>
      <c r="N760" s="499"/>
      <c r="O760" s="499"/>
      <c r="P760" s="499"/>
      <c r="Q760" s="499"/>
      <c r="R760" s="499"/>
      <c r="S760" s="499"/>
      <c r="T760" s="499"/>
      <c r="U760" s="499"/>
      <c r="V760" s="499"/>
      <c r="W760" s="499"/>
      <c r="X760" s="499"/>
      <c r="Y760" s="499"/>
      <c r="Z760" s="499"/>
      <c r="AA760" s="499"/>
      <c r="AB760" s="499"/>
      <c r="AC760" s="499"/>
    </row>
    <row r="761" spans="1:29" ht="12" customHeight="1" x14ac:dyDescent="0.25">
      <c r="A761" s="499"/>
      <c r="B761" s="499"/>
      <c r="C761" s="499"/>
      <c r="D761" s="499"/>
      <c r="E761" s="499"/>
      <c r="F761" s="499"/>
      <c r="G761" s="499"/>
      <c r="H761" s="499"/>
      <c r="I761" s="499"/>
      <c r="J761" s="499"/>
      <c r="K761" s="499"/>
      <c r="L761" s="499"/>
      <c r="M761" s="499"/>
      <c r="N761" s="499"/>
      <c r="O761" s="499"/>
      <c r="P761" s="499"/>
      <c r="Q761" s="499"/>
      <c r="R761" s="499"/>
      <c r="S761" s="499"/>
      <c r="T761" s="499"/>
      <c r="U761" s="499"/>
      <c r="V761" s="499"/>
      <c r="W761" s="499"/>
      <c r="X761" s="499"/>
      <c r="Y761" s="499"/>
      <c r="Z761" s="499"/>
      <c r="AA761" s="499"/>
      <c r="AB761" s="499"/>
      <c r="AC761" s="499"/>
    </row>
    <row r="762" spans="1:29" ht="12" customHeight="1" x14ac:dyDescent="0.25">
      <c r="A762" s="499"/>
      <c r="B762" s="499"/>
      <c r="C762" s="499"/>
      <c r="D762" s="499"/>
      <c r="E762" s="499"/>
      <c r="F762" s="499"/>
      <c r="G762" s="499"/>
      <c r="H762" s="499"/>
      <c r="I762" s="499"/>
      <c r="J762" s="499"/>
      <c r="K762" s="499"/>
      <c r="L762" s="499"/>
      <c r="M762" s="499"/>
      <c r="N762" s="499"/>
      <c r="O762" s="499"/>
      <c r="P762" s="499"/>
      <c r="Q762" s="499"/>
      <c r="R762" s="499"/>
      <c r="S762" s="499"/>
      <c r="T762" s="499"/>
      <c r="U762" s="499"/>
      <c r="V762" s="499"/>
      <c r="W762" s="499"/>
      <c r="X762" s="499"/>
      <c r="Y762" s="499"/>
      <c r="Z762" s="499"/>
      <c r="AA762" s="499"/>
      <c r="AB762" s="499"/>
      <c r="AC762" s="499"/>
    </row>
    <row r="763" spans="1:29" ht="12" customHeight="1" x14ac:dyDescent="0.25">
      <c r="A763" s="499"/>
      <c r="B763" s="499"/>
      <c r="C763" s="499"/>
      <c r="D763" s="499"/>
      <c r="E763" s="499"/>
      <c r="F763" s="499"/>
      <c r="G763" s="499"/>
      <c r="H763" s="499"/>
      <c r="I763" s="499"/>
      <c r="J763" s="499"/>
      <c r="K763" s="499"/>
      <c r="L763" s="499"/>
      <c r="M763" s="499"/>
      <c r="N763" s="499"/>
      <c r="O763" s="499"/>
      <c r="P763" s="499"/>
      <c r="Q763" s="499"/>
      <c r="R763" s="499"/>
      <c r="S763" s="499"/>
      <c r="T763" s="499"/>
      <c r="U763" s="499"/>
      <c r="V763" s="499"/>
      <c r="W763" s="499"/>
      <c r="X763" s="499"/>
      <c r="Y763" s="499"/>
      <c r="Z763" s="499"/>
      <c r="AA763" s="499"/>
      <c r="AB763" s="499"/>
      <c r="AC763" s="499"/>
    </row>
    <row r="764" spans="1:29" ht="12" customHeight="1" x14ac:dyDescent="0.25">
      <c r="A764" s="499"/>
      <c r="B764" s="499"/>
      <c r="C764" s="499"/>
      <c r="D764" s="499"/>
      <c r="E764" s="499"/>
      <c r="F764" s="499"/>
      <c r="G764" s="499"/>
      <c r="H764" s="499"/>
      <c r="I764" s="499"/>
      <c r="J764" s="499"/>
      <c r="K764" s="499"/>
      <c r="L764" s="499"/>
      <c r="M764" s="499"/>
      <c r="N764" s="499"/>
      <c r="O764" s="499"/>
      <c r="P764" s="499"/>
      <c r="Q764" s="499"/>
      <c r="R764" s="499"/>
      <c r="S764" s="499"/>
      <c r="T764" s="499"/>
      <c r="U764" s="499"/>
      <c r="V764" s="499"/>
      <c r="W764" s="499"/>
      <c r="X764" s="499"/>
      <c r="Y764" s="499"/>
      <c r="Z764" s="499"/>
      <c r="AA764" s="499"/>
      <c r="AB764" s="499"/>
      <c r="AC764" s="499"/>
    </row>
    <row r="765" spans="1:29" ht="12" customHeight="1" x14ac:dyDescent="0.25">
      <c r="A765" s="499"/>
      <c r="B765" s="499"/>
      <c r="C765" s="499"/>
      <c r="D765" s="499"/>
      <c r="E765" s="499"/>
      <c r="F765" s="499"/>
      <c r="G765" s="499"/>
      <c r="H765" s="499"/>
      <c r="I765" s="499"/>
      <c r="J765" s="499"/>
      <c r="K765" s="499"/>
      <c r="L765" s="499"/>
      <c r="M765" s="499"/>
      <c r="N765" s="499"/>
      <c r="O765" s="499"/>
      <c r="P765" s="499"/>
      <c r="Q765" s="499"/>
      <c r="R765" s="499"/>
      <c r="S765" s="499"/>
      <c r="T765" s="499"/>
      <c r="U765" s="499"/>
      <c r="V765" s="499"/>
      <c r="W765" s="499"/>
      <c r="X765" s="499"/>
      <c r="Y765" s="499"/>
      <c r="Z765" s="499"/>
      <c r="AA765" s="499"/>
      <c r="AB765" s="499"/>
      <c r="AC765" s="499"/>
    </row>
    <row r="766" spans="1:29" ht="12" customHeight="1" x14ac:dyDescent="0.25">
      <c r="A766" s="499"/>
      <c r="B766" s="499"/>
      <c r="C766" s="499"/>
      <c r="D766" s="499"/>
      <c r="E766" s="499"/>
      <c r="F766" s="499"/>
      <c r="G766" s="499"/>
      <c r="H766" s="499"/>
      <c r="I766" s="499"/>
      <c r="J766" s="499"/>
      <c r="K766" s="499"/>
      <c r="L766" s="499"/>
      <c r="M766" s="499"/>
      <c r="N766" s="499"/>
      <c r="O766" s="499"/>
      <c r="P766" s="499"/>
      <c r="Q766" s="499"/>
      <c r="R766" s="499"/>
      <c r="S766" s="499"/>
      <c r="T766" s="499"/>
      <c r="U766" s="499"/>
      <c r="V766" s="499"/>
      <c r="W766" s="499"/>
      <c r="X766" s="499"/>
      <c r="Y766" s="499"/>
      <c r="Z766" s="499"/>
      <c r="AA766" s="499"/>
      <c r="AB766" s="499"/>
      <c r="AC766" s="499"/>
    </row>
    <row r="767" spans="1:29" ht="12" customHeight="1" x14ac:dyDescent="0.25">
      <c r="A767" s="499"/>
      <c r="B767" s="499"/>
      <c r="C767" s="499"/>
      <c r="D767" s="499"/>
      <c r="E767" s="499"/>
      <c r="F767" s="499"/>
      <c r="G767" s="499"/>
      <c r="H767" s="499"/>
      <c r="I767" s="499"/>
      <c r="J767" s="499"/>
      <c r="K767" s="499"/>
      <c r="L767" s="499"/>
      <c r="M767" s="499"/>
      <c r="N767" s="499"/>
      <c r="O767" s="499"/>
      <c r="P767" s="499"/>
      <c r="Q767" s="499"/>
      <c r="R767" s="499"/>
      <c r="S767" s="499"/>
      <c r="T767" s="499"/>
      <c r="U767" s="499"/>
      <c r="V767" s="499"/>
      <c r="W767" s="499"/>
      <c r="X767" s="499"/>
      <c r="Y767" s="499"/>
      <c r="Z767" s="499"/>
      <c r="AA767" s="499"/>
      <c r="AB767" s="499"/>
      <c r="AC767" s="499"/>
    </row>
    <row r="768" spans="1:29" ht="12" customHeight="1" x14ac:dyDescent="0.25">
      <c r="A768" s="499"/>
      <c r="B768" s="499"/>
      <c r="C768" s="499"/>
      <c r="D768" s="499"/>
      <c r="E768" s="499"/>
      <c r="F768" s="499"/>
      <c r="G768" s="499"/>
      <c r="H768" s="499"/>
      <c r="I768" s="499"/>
      <c r="J768" s="499"/>
      <c r="K768" s="499"/>
      <c r="L768" s="499"/>
      <c r="M768" s="499"/>
      <c r="N768" s="499"/>
      <c r="O768" s="499"/>
      <c r="P768" s="499"/>
      <c r="Q768" s="499"/>
      <c r="R768" s="499"/>
      <c r="S768" s="499"/>
      <c r="T768" s="499"/>
      <c r="U768" s="499"/>
      <c r="V768" s="499"/>
      <c r="W768" s="499"/>
      <c r="X768" s="499"/>
      <c r="Y768" s="499"/>
      <c r="Z768" s="499"/>
      <c r="AA768" s="499"/>
      <c r="AB768" s="499"/>
      <c r="AC768" s="499"/>
    </row>
    <row r="769" spans="1:29" ht="12" customHeight="1" x14ac:dyDescent="0.25">
      <c r="A769" s="499"/>
      <c r="B769" s="499"/>
      <c r="C769" s="499"/>
      <c r="D769" s="499"/>
      <c r="E769" s="499"/>
      <c r="F769" s="499"/>
      <c r="G769" s="499"/>
      <c r="H769" s="499"/>
      <c r="I769" s="499"/>
      <c r="J769" s="499"/>
      <c r="K769" s="499"/>
      <c r="L769" s="499"/>
      <c r="M769" s="499"/>
      <c r="N769" s="499"/>
      <c r="O769" s="499"/>
      <c r="P769" s="499"/>
      <c r="Q769" s="499"/>
      <c r="R769" s="499"/>
      <c r="S769" s="499"/>
      <c r="T769" s="499"/>
      <c r="U769" s="499"/>
      <c r="V769" s="499"/>
      <c r="W769" s="499"/>
      <c r="X769" s="499"/>
      <c r="Y769" s="499"/>
      <c r="Z769" s="499"/>
      <c r="AA769" s="499"/>
      <c r="AB769" s="499"/>
      <c r="AC769" s="499"/>
    </row>
    <row r="770" spans="1:29" ht="12" customHeight="1" x14ac:dyDescent="0.25">
      <c r="A770" s="499"/>
      <c r="B770" s="499"/>
      <c r="C770" s="499"/>
      <c r="D770" s="499"/>
      <c r="E770" s="499"/>
      <c r="F770" s="499"/>
      <c r="G770" s="499"/>
      <c r="H770" s="499"/>
      <c r="I770" s="499"/>
      <c r="J770" s="499"/>
      <c r="K770" s="499"/>
      <c r="L770" s="499"/>
      <c r="M770" s="499"/>
      <c r="N770" s="499"/>
      <c r="O770" s="499"/>
      <c r="P770" s="499"/>
      <c r="Q770" s="499"/>
      <c r="R770" s="499"/>
      <c r="S770" s="499"/>
      <c r="T770" s="499"/>
      <c r="U770" s="499"/>
      <c r="V770" s="499"/>
      <c r="W770" s="499"/>
      <c r="X770" s="499"/>
      <c r="Y770" s="499"/>
      <c r="Z770" s="499"/>
      <c r="AA770" s="499"/>
      <c r="AB770" s="499"/>
      <c r="AC770" s="499"/>
    </row>
    <row r="771" spans="1:29" ht="12" customHeight="1" x14ac:dyDescent="0.25">
      <c r="A771" s="499"/>
      <c r="B771" s="499"/>
      <c r="C771" s="499"/>
      <c r="D771" s="499"/>
      <c r="E771" s="499"/>
      <c r="F771" s="499"/>
      <c r="G771" s="499"/>
      <c r="H771" s="499"/>
      <c r="I771" s="499"/>
      <c r="J771" s="499"/>
      <c r="K771" s="499"/>
      <c r="L771" s="499"/>
      <c r="M771" s="499"/>
      <c r="N771" s="499"/>
      <c r="O771" s="499"/>
      <c r="P771" s="499"/>
      <c r="Q771" s="499"/>
      <c r="R771" s="499"/>
      <c r="S771" s="499"/>
      <c r="T771" s="499"/>
      <c r="U771" s="499"/>
      <c r="V771" s="499"/>
      <c r="W771" s="499"/>
      <c r="X771" s="499"/>
      <c r="Y771" s="499"/>
      <c r="Z771" s="499"/>
      <c r="AA771" s="499"/>
      <c r="AB771" s="499"/>
      <c r="AC771" s="499"/>
    </row>
    <row r="772" spans="1:29" ht="12" customHeight="1" x14ac:dyDescent="0.25">
      <c r="A772" s="499"/>
      <c r="B772" s="499"/>
      <c r="C772" s="499"/>
      <c r="D772" s="499"/>
      <c r="E772" s="499"/>
      <c r="F772" s="499"/>
      <c r="G772" s="499"/>
      <c r="H772" s="499"/>
      <c r="I772" s="499"/>
      <c r="J772" s="499"/>
      <c r="K772" s="499"/>
      <c r="L772" s="499"/>
      <c r="M772" s="499"/>
      <c r="N772" s="499"/>
      <c r="O772" s="499"/>
      <c r="P772" s="499"/>
      <c r="Q772" s="499"/>
      <c r="R772" s="499"/>
      <c r="S772" s="499"/>
      <c r="T772" s="499"/>
      <c r="U772" s="499"/>
      <c r="V772" s="499"/>
      <c r="W772" s="499"/>
      <c r="X772" s="499"/>
      <c r="Y772" s="499"/>
      <c r="Z772" s="499"/>
      <c r="AA772" s="499"/>
      <c r="AB772" s="499"/>
      <c r="AC772" s="499"/>
    </row>
    <row r="773" spans="1:29" ht="12" customHeight="1" x14ac:dyDescent="0.25">
      <c r="A773" s="499"/>
      <c r="B773" s="499"/>
      <c r="C773" s="499"/>
      <c r="D773" s="499"/>
      <c r="E773" s="499"/>
      <c r="F773" s="499"/>
      <c r="G773" s="499"/>
      <c r="H773" s="499"/>
      <c r="I773" s="499"/>
      <c r="J773" s="499"/>
      <c r="K773" s="499"/>
      <c r="L773" s="499"/>
      <c r="M773" s="499"/>
      <c r="N773" s="499"/>
      <c r="O773" s="499"/>
      <c r="P773" s="499"/>
      <c r="Q773" s="499"/>
      <c r="R773" s="499"/>
      <c r="S773" s="499"/>
      <c r="T773" s="499"/>
      <c r="U773" s="499"/>
      <c r="V773" s="499"/>
      <c r="W773" s="499"/>
      <c r="X773" s="499"/>
      <c r="Y773" s="499"/>
      <c r="Z773" s="499"/>
      <c r="AA773" s="499"/>
      <c r="AB773" s="499"/>
      <c r="AC773" s="499"/>
    </row>
    <row r="774" spans="1:29" ht="12" customHeight="1" x14ac:dyDescent="0.25">
      <c r="A774" s="499"/>
      <c r="B774" s="499"/>
      <c r="C774" s="499"/>
      <c r="D774" s="499"/>
      <c r="E774" s="499"/>
      <c r="F774" s="499"/>
      <c r="G774" s="499"/>
      <c r="H774" s="499"/>
      <c r="I774" s="499"/>
      <c r="J774" s="499"/>
      <c r="K774" s="499"/>
      <c r="L774" s="499"/>
      <c r="M774" s="499"/>
      <c r="N774" s="499"/>
      <c r="O774" s="499"/>
      <c r="P774" s="499"/>
      <c r="Q774" s="499"/>
      <c r="R774" s="499"/>
      <c r="S774" s="499"/>
      <c r="T774" s="499"/>
      <c r="U774" s="499"/>
      <c r="V774" s="499"/>
      <c r="W774" s="499"/>
      <c r="X774" s="499"/>
      <c r="Y774" s="499"/>
      <c r="Z774" s="499"/>
      <c r="AA774" s="499"/>
      <c r="AB774" s="499"/>
      <c r="AC774" s="499"/>
    </row>
    <row r="775" spans="1:29" ht="12" customHeight="1" x14ac:dyDescent="0.25">
      <c r="A775" s="499"/>
      <c r="B775" s="499"/>
      <c r="C775" s="499"/>
      <c r="D775" s="499"/>
      <c r="E775" s="499"/>
      <c r="F775" s="499"/>
      <c r="G775" s="499"/>
      <c r="H775" s="499"/>
      <c r="I775" s="499"/>
      <c r="J775" s="499"/>
      <c r="K775" s="499"/>
      <c r="L775" s="499"/>
      <c r="M775" s="499"/>
      <c r="N775" s="499"/>
      <c r="O775" s="499"/>
      <c r="P775" s="499"/>
      <c r="Q775" s="499"/>
      <c r="R775" s="499"/>
      <c r="S775" s="499"/>
      <c r="T775" s="499"/>
      <c r="U775" s="499"/>
      <c r="V775" s="499"/>
      <c r="W775" s="499"/>
      <c r="X775" s="499"/>
      <c r="Y775" s="499"/>
      <c r="Z775" s="499"/>
      <c r="AA775" s="499"/>
      <c r="AB775" s="499"/>
      <c r="AC775" s="499"/>
    </row>
    <row r="776" spans="1:29" ht="12" customHeight="1" x14ac:dyDescent="0.25">
      <c r="A776" s="499"/>
      <c r="B776" s="499"/>
      <c r="C776" s="499"/>
      <c r="D776" s="499"/>
      <c r="E776" s="499"/>
      <c r="F776" s="499"/>
      <c r="G776" s="499"/>
      <c r="H776" s="499"/>
      <c r="I776" s="499"/>
      <c r="J776" s="499"/>
      <c r="K776" s="499"/>
      <c r="L776" s="499"/>
      <c r="M776" s="499"/>
      <c r="N776" s="499"/>
      <c r="O776" s="499"/>
      <c r="P776" s="499"/>
      <c r="Q776" s="499"/>
      <c r="R776" s="499"/>
      <c r="S776" s="499"/>
      <c r="T776" s="499"/>
      <c r="U776" s="499"/>
      <c r="V776" s="499"/>
      <c r="W776" s="499"/>
      <c r="X776" s="499"/>
      <c r="Y776" s="499"/>
      <c r="Z776" s="499"/>
      <c r="AA776" s="499"/>
      <c r="AB776" s="499"/>
      <c r="AC776" s="499"/>
    </row>
    <row r="777" spans="1:29" ht="12" customHeight="1" x14ac:dyDescent="0.25">
      <c r="A777" s="499"/>
      <c r="B777" s="499"/>
      <c r="C777" s="499"/>
      <c r="D777" s="499"/>
      <c r="E777" s="499"/>
      <c r="F777" s="499"/>
      <c r="G777" s="499"/>
      <c r="H777" s="499"/>
      <c r="I777" s="499"/>
      <c r="J777" s="499"/>
      <c r="K777" s="499"/>
      <c r="L777" s="499"/>
      <c r="M777" s="499"/>
      <c r="N777" s="499"/>
      <c r="O777" s="499"/>
      <c r="P777" s="499"/>
      <c r="Q777" s="499"/>
      <c r="R777" s="499"/>
      <c r="S777" s="499"/>
      <c r="T777" s="499"/>
      <c r="U777" s="499"/>
      <c r="V777" s="499"/>
      <c r="W777" s="499"/>
      <c r="X777" s="499"/>
      <c r="Y777" s="499"/>
      <c r="Z777" s="499"/>
      <c r="AA777" s="499"/>
      <c r="AB777" s="499"/>
      <c r="AC777" s="499"/>
    </row>
    <row r="778" spans="1:29" ht="12" customHeight="1" x14ac:dyDescent="0.25">
      <c r="A778" s="499"/>
      <c r="B778" s="499"/>
      <c r="C778" s="499"/>
      <c r="D778" s="499"/>
      <c r="E778" s="499"/>
      <c r="F778" s="499"/>
      <c r="G778" s="499"/>
      <c r="H778" s="499"/>
      <c r="I778" s="499"/>
      <c r="J778" s="499"/>
      <c r="K778" s="499"/>
      <c r="L778" s="499"/>
      <c r="M778" s="499"/>
      <c r="N778" s="499"/>
      <c r="O778" s="499"/>
      <c r="P778" s="499"/>
      <c r="Q778" s="499"/>
      <c r="R778" s="499"/>
      <c r="S778" s="499"/>
      <c r="T778" s="499"/>
      <c r="U778" s="499"/>
      <c r="V778" s="499"/>
      <c r="W778" s="499"/>
      <c r="X778" s="499"/>
      <c r="Y778" s="499"/>
      <c r="Z778" s="499"/>
      <c r="AA778" s="499"/>
      <c r="AB778" s="499"/>
      <c r="AC778" s="499"/>
    </row>
    <row r="779" spans="1:29" ht="12" customHeight="1" x14ac:dyDescent="0.25">
      <c r="A779" s="499"/>
      <c r="B779" s="499"/>
      <c r="C779" s="499"/>
      <c r="D779" s="499"/>
      <c r="E779" s="499"/>
      <c r="F779" s="499"/>
      <c r="G779" s="499"/>
      <c r="H779" s="499"/>
      <c r="I779" s="499"/>
      <c r="J779" s="499"/>
      <c r="K779" s="499"/>
      <c r="L779" s="499"/>
      <c r="M779" s="499"/>
      <c r="N779" s="499"/>
      <c r="O779" s="499"/>
      <c r="P779" s="499"/>
      <c r="Q779" s="499"/>
      <c r="R779" s="499"/>
      <c r="S779" s="499"/>
      <c r="T779" s="499"/>
      <c r="U779" s="499"/>
      <c r="V779" s="499"/>
      <c r="W779" s="499"/>
      <c r="X779" s="499"/>
      <c r="Y779" s="499"/>
      <c r="Z779" s="499"/>
      <c r="AA779" s="499"/>
      <c r="AB779" s="499"/>
      <c r="AC779" s="499"/>
    </row>
    <row r="780" spans="1:29" ht="12" customHeight="1" x14ac:dyDescent="0.25">
      <c r="A780" s="499"/>
      <c r="B780" s="499"/>
      <c r="C780" s="499"/>
      <c r="D780" s="499"/>
      <c r="E780" s="499"/>
      <c r="F780" s="499"/>
      <c r="G780" s="499"/>
      <c r="H780" s="499"/>
      <c r="I780" s="499"/>
      <c r="J780" s="499"/>
      <c r="K780" s="499"/>
      <c r="L780" s="499"/>
      <c r="M780" s="499"/>
      <c r="N780" s="499"/>
      <c r="O780" s="499"/>
      <c r="P780" s="499"/>
      <c r="Q780" s="499"/>
      <c r="R780" s="499"/>
      <c r="S780" s="499"/>
      <c r="T780" s="499"/>
      <c r="U780" s="499"/>
      <c r="V780" s="499"/>
      <c r="W780" s="499"/>
      <c r="X780" s="499"/>
      <c r="Y780" s="499"/>
      <c r="Z780" s="499"/>
      <c r="AA780" s="499"/>
      <c r="AB780" s="499"/>
      <c r="AC780" s="499"/>
    </row>
    <row r="781" spans="1:29" ht="12" customHeight="1" x14ac:dyDescent="0.25">
      <c r="A781" s="499"/>
      <c r="B781" s="499"/>
      <c r="C781" s="499"/>
      <c r="D781" s="499"/>
      <c r="E781" s="499"/>
      <c r="F781" s="499"/>
      <c r="G781" s="499"/>
      <c r="H781" s="499"/>
      <c r="I781" s="499"/>
      <c r="J781" s="499"/>
      <c r="K781" s="499"/>
      <c r="L781" s="499"/>
      <c r="M781" s="499"/>
      <c r="N781" s="499"/>
      <c r="O781" s="499"/>
      <c r="P781" s="499"/>
      <c r="Q781" s="499"/>
      <c r="R781" s="499"/>
      <c r="S781" s="499"/>
      <c r="T781" s="499"/>
      <c r="U781" s="499"/>
      <c r="V781" s="499"/>
      <c r="W781" s="499"/>
      <c r="X781" s="499"/>
      <c r="Y781" s="499"/>
      <c r="Z781" s="499"/>
      <c r="AA781" s="499"/>
      <c r="AB781" s="499"/>
      <c r="AC781" s="499"/>
    </row>
    <row r="782" spans="1:29" ht="12" customHeight="1" x14ac:dyDescent="0.25">
      <c r="A782" s="499"/>
      <c r="B782" s="499"/>
      <c r="C782" s="499"/>
      <c r="D782" s="499"/>
      <c r="E782" s="499"/>
      <c r="F782" s="499"/>
      <c r="G782" s="499"/>
      <c r="H782" s="499"/>
      <c r="I782" s="499"/>
      <c r="J782" s="499"/>
      <c r="K782" s="499"/>
      <c r="L782" s="499"/>
      <c r="M782" s="499"/>
      <c r="N782" s="499"/>
      <c r="O782" s="499"/>
      <c r="P782" s="499"/>
      <c r="Q782" s="499"/>
      <c r="R782" s="499"/>
      <c r="S782" s="499"/>
      <c r="T782" s="499"/>
      <c r="U782" s="499"/>
      <c r="V782" s="499"/>
      <c r="W782" s="499"/>
      <c r="X782" s="499"/>
      <c r="Y782" s="499"/>
      <c r="Z782" s="499"/>
      <c r="AA782" s="499"/>
      <c r="AB782" s="499"/>
      <c r="AC782" s="499"/>
    </row>
    <row r="783" spans="1:29" ht="12" customHeight="1" x14ac:dyDescent="0.25">
      <c r="A783" s="499"/>
      <c r="B783" s="499"/>
      <c r="C783" s="499"/>
      <c r="D783" s="499"/>
      <c r="E783" s="499"/>
      <c r="F783" s="499"/>
      <c r="G783" s="499"/>
      <c r="H783" s="499"/>
      <c r="I783" s="499"/>
      <c r="J783" s="499"/>
      <c r="K783" s="499"/>
      <c r="L783" s="499"/>
      <c r="M783" s="499"/>
      <c r="N783" s="499"/>
      <c r="O783" s="499"/>
      <c r="P783" s="499"/>
      <c r="Q783" s="499"/>
      <c r="R783" s="499"/>
      <c r="S783" s="499"/>
      <c r="T783" s="499"/>
      <c r="U783" s="499"/>
      <c r="V783" s="499"/>
      <c r="W783" s="499"/>
      <c r="X783" s="499"/>
      <c r="Y783" s="499"/>
      <c r="Z783" s="499"/>
      <c r="AA783" s="499"/>
      <c r="AB783" s="499"/>
      <c r="AC783" s="499"/>
    </row>
    <row r="784" spans="1:29" ht="12" customHeight="1" x14ac:dyDescent="0.25">
      <c r="A784" s="499"/>
      <c r="B784" s="499"/>
      <c r="C784" s="499"/>
      <c r="D784" s="499"/>
      <c r="E784" s="499"/>
      <c r="F784" s="499"/>
      <c r="G784" s="499"/>
      <c r="H784" s="499"/>
      <c r="I784" s="499"/>
      <c r="J784" s="499"/>
      <c r="K784" s="499"/>
      <c r="L784" s="499"/>
      <c r="M784" s="499"/>
      <c r="N784" s="499"/>
      <c r="O784" s="499"/>
      <c r="P784" s="499"/>
      <c r="Q784" s="499"/>
      <c r="R784" s="499"/>
      <c r="S784" s="499"/>
      <c r="T784" s="499"/>
      <c r="U784" s="499"/>
      <c r="V784" s="499"/>
      <c r="W784" s="499"/>
      <c r="X784" s="499"/>
      <c r="Y784" s="499"/>
      <c r="Z784" s="499"/>
      <c r="AA784" s="499"/>
      <c r="AB784" s="499"/>
      <c r="AC784" s="499"/>
    </row>
    <row r="785" spans="1:29" ht="12" customHeight="1" x14ac:dyDescent="0.25">
      <c r="A785" s="499"/>
      <c r="B785" s="499"/>
      <c r="C785" s="499"/>
      <c r="D785" s="499"/>
      <c r="E785" s="499"/>
      <c r="F785" s="499"/>
      <c r="G785" s="499"/>
      <c r="H785" s="499"/>
      <c r="I785" s="499"/>
      <c r="J785" s="499"/>
      <c r="K785" s="499"/>
      <c r="L785" s="499"/>
      <c r="M785" s="499"/>
      <c r="N785" s="499"/>
      <c r="O785" s="499"/>
      <c r="P785" s="499"/>
      <c r="Q785" s="499"/>
      <c r="R785" s="499"/>
      <c r="S785" s="499"/>
      <c r="T785" s="499"/>
      <c r="U785" s="499"/>
      <c r="V785" s="499"/>
      <c r="W785" s="499"/>
      <c r="X785" s="499"/>
      <c r="Y785" s="499"/>
      <c r="Z785" s="499"/>
      <c r="AA785" s="499"/>
      <c r="AB785" s="499"/>
      <c r="AC785" s="499"/>
    </row>
    <row r="786" spans="1:29" ht="12" customHeight="1" x14ac:dyDescent="0.25">
      <c r="A786" s="499"/>
      <c r="B786" s="499"/>
      <c r="C786" s="499"/>
      <c r="D786" s="499"/>
      <c r="E786" s="499"/>
      <c r="F786" s="499"/>
      <c r="G786" s="499"/>
      <c r="H786" s="499"/>
      <c r="I786" s="499"/>
      <c r="J786" s="499"/>
      <c r="K786" s="499"/>
      <c r="L786" s="499"/>
      <c r="M786" s="499"/>
      <c r="N786" s="499"/>
      <c r="O786" s="499"/>
      <c r="P786" s="499"/>
      <c r="Q786" s="499"/>
      <c r="R786" s="499"/>
      <c r="S786" s="499"/>
      <c r="T786" s="499"/>
      <c r="U786" s="499"/>
      <c r="V786" s="499"/>
      <c r="W786" s="499"/>
      <c r="X786" s="499"/>
      <c r="Y786" s="499"/>
      <c r="Z786" s="499"/>
      <c r="AA786" s="499"/>
      <c r="AB786" s="499"/>
      <c r="AC786" s="499"/>
    </row>
    <row r="787" spans="1:29" ht="12" customHeight="1" x14ac:dyDescent="0.25">
      <c r="A787" s="499"/>
      <c r="B787" s="499"/>
      <c r="C787" s="499"/>
      <c r="D787" s="499"/>
      <c r="E787" s="499"/>
      <c r="F787" s="499"/>
      <c r="G787" s="499"/>
      <c r="H787" s="499"/>
      <c r="I787" s="499"/>
      <c r="J787" s="499"/>
      <c r="K787" s="499"/>
      <c r="L787" s="499"/>
      <c r="M787" s="499"/>
      <c r="N787" s="499"/>
      <c r="O787" s="499"/>
      <c r="P787" s="499"/>
      <c r="Q787" s="499"/>
      <c r="R787" s="499"/>
      <c r="S787" s="499"/>
      <c r="T787" s="499"/>
      <c r="U787" s="499"/>
      <c r="V787" s="499"/>
      <c r="W787" s="499"/>
      <c r="X787" s="499"/>
      <c r="Y787" s="499"/>
      <c r="Z787" s="499"/>
      <c r="AA787" s="499"/>
      <c r="AB787" s="499"/>
      <c r="AC787" s="499"/>
    </row>
    <row r="788" spans="1:29" ht="12" customHeight="1" x14ac:dyDescent="0.25">
      <c r="A788" s="499"/>
      <c r="B788" s="499"/>
      <c r="C788" s="499"/>
      <c r="D788" s="499"/>
      <c r="E788" s="499"/>
      <c r="F788" s="499"/>
      <c r="G788" s="499"/>
      <c r="H788" s="499"/>
      <c r="I788" s="499"/>
      <c r="J788" s="499"/>
      <c r="K788" s="499"/>
      <c r="L788" s="499"/>
      <c r="M788" s="499"/>
      <c r="N788" s="499"/>
      <c r="O788" s="499"/>
      <c r="P788" s="499"/>
      <c r="Q788" s="499"/>
      <c r="R788" s="499"/>
      <c r="S788" s="499"/>
      <c r="T788" s="499"/>
      <c r="U788" s="499"/>
      <c r="V788" s="499"/>
      <c r="W788" s="499"/>
      <c r="X788" s="499"/>
      <c r="Y788" s="499"/>
      <c r="Z788" s="499"/>
      <c r="AA788" s="499"/>
      <c r="AB788" s="499"/>
      <c r="AC788" s="499"/>
    </row>
    <row r="789" spans="1:29" ht="12" customHeight="1" x14ac:dyDescent="0.25">
      <c r="A789" s="499"/>
      <c r="B789" s="499"/>
      <c r="C789" s="499"/>
      <c r="D789" s="499"/>
      <c r="E789" s="499"/>
      <c r="F789" s="499"/>
      <c r="G789" s="499"/>
      <c r="H789" s="499"/>
      <c r="I789" s="499"/>
      <c r="J789" s="499"/>
      <c r="K789" s="499"/>
      <c r="L789" s="499"/>
      <c r="M789" s="499"/>
      <c r="N789" s="499"/>
      <c r="O789" s="499"/>
      <c r="P789" s="499"/>
      <c r="Q789" s="499"/>
      <c r="R789" s="499"/>
      <c r="S789" s="499"/>
      <c r="T789" s="499"/>
      <c r="U789" s="499"/>
      <c r="V789" s="499"/>
      <c r="W789" s="499"/>
      <c r="X789" s="499"/>
      <c r="Y789" s="499"/>
      <c r="Z789" s="499"/>
      <c r="AA789" s="499"/>
      <c r="AB789" s="499"/>
      <c r="AC789" s="499"/>
    </row>
    <row r="790" spans="1:29" ht="12" customHeight="1" x14ac:dyDescent="0.25">
      <c r="A790" s="499"/>
      <c r="B790" s="499"/>
      <c r="C790" s="499"/>
      <c r="D790" s="499"/>
      <c r="E790" s="499"/>
      <c r="F790" s="499"/>
      <c r="G790" s="499"/>
      <c r="H790" s="499"/>
      <c r="I790" s="499"/>
      <c r="J790" s="499"/>
      <c r="K790" s="499"/>
      <c r="L790" s="499"/>
      <c r="M790" s="499"/>
      <c r="N790" s="499"/>
      <c r="O790" s="499"/>
      <c r="P790" s="499"/>
      <c r="Q790" s="499"/>
      <c r="R790" s="499"/>
      <c r="S790" s="499"/>
      <c r="T790" s="499"/>
      <c r="U790" s="499"/>
      <c r="V790" s="499"/>
      <c r="W790" s="499"/>
      <c r="X790" s="499"/>
      <c r="Y790" s="499"/>
      <c r="Z790" s="499"/>
      <c r="AA790" s="499"/>
      <c r="AB790" s="499"/>
      <c r="AC790" s="499"/>
    </row>
    <row r="791" spans="1:29" ht="12" customHeight="1" x14ac:dyDescent="0.25">
      <c r="A791" s="499"/>
      <c r="B791" s="499"/>
      <c r="C791" s="499"/>
      <c r="D791" s="499"/>
      <c r="E791" s="499"/>
      <c r="F791" s="499"/>
      <c r="G791" s="499"/>
      <c r="H791" s="499"/>
      <c r="I791" s="499"/>
      <c r="J791" s="499"/>
      <c r="K791" s="499"/>
      <c r="L791" s="499"/>
      <c r="M791" s="499"/>
      <c r="N791" s="499"/>
      <c r="O791" s="499"/>
      <c r="P791" s="499"/>
      <c r="Q791" s="499"/>
      <c r="R791" s="499"/>
      <c r="S791" s="499"/>
      <c r="T791" s="499"/>
      <c r="U791" s="499"/>
      <c r="V791" s="499"/>
      <c r="W791" s="499"/>
      <c r="X791" s="499"/>
      <c r="Y791" s="499"/>
      <c r="Z791" s="499"/>
      <c r="AA791" s="499"/>
      <c r="AB791" s="499"/>
      <c r="AC791" s="499"/>
    </row>
    <row r="792" spans="1:29" ht="12" customHeight="1" x14ac:dyDescent="0.25">
      <c r="A792" s="499"/>
      <c r="B792" s="499"/>
      <c r="C792" s="499"/>
      <c r="D792" s="499"/>
      <c r="E792" s="499"/>
      <c r="F792" s="499"/>
      <c r="G792" s="499"/>
      <c r="H792" s="499"/>
      <c r="I792" s="499"/>
      <c r="J792" s="499"/>
      <c r="K792" s="499"/>
      <c r="L792" s="499"/>
      <c r="M792" s="499"/>
      <c r="N792" s="499"/>
      <c r="O792" s="499"/>
      <c r="P792" s="499"/>
      <c r="Q792" s="499"/>
      <c r="R792" s="499"/>
      <c r="S792" s="499"/>
      <c r="T792" s="499"/>
      <c r="U792" s="499"/>
      <c r="V792" s="499"/>
      <c r="W792" s="499"/>
      <c r="X792" s="499"/>
      <c r="Y792" s="499"/>
      <c r="Z792" s="499"/>
      <c r="AA792" s="499"/>
      <c r="AB792" s="499"/>
      <c r="AC792" s="499"/>
    </row>
    <row r="793" spans="1:29" ht="12" customHeight="1" x14ac:dyDescent="0.25">
      <c r="A793" s="499"/>
      <c r="B793" s="499"/>
      <c r="C793" s="499"/>
      <c r="D793" s="499"/>
      <c r="E793" s="499"/>
      <c r="F793" s="499"/>
      <c r="G793" s="499"/>
      <c r="H793" s="499"/>
      <c r="I793" s="499"/>
      <c r="J793" s="499"/>
      <c r="K793" s="499"/>
      <c r="L793" s="499"/>
      <c r="M793" s="499"/>
      <c r="N793" s="499"/>
      <c r="O793" s="499"/>
      <c r="P793" s="499"/>
      <c r="Q793" s="499"/>
      <c r="R793" s="499"/>
      <c r="S793" s="499"/>
      <c r="T793" s="499"/>
      <c r="U793" s="499"/>
      <c r="V793" s="499"/>
      <c r="W793" s="499"/>
      <c r="X793" s="499"/>
      <c r="Y793" s="499"/>
      <c r="Z793" s="499"/>
      <c r="AA793" s="499"/>
      <c r="AB793" s="499"/>
      <c r="AC793" s="499"/>
    </row>
    <row r="794" spans="1:29" ht="12" customHeight="1" x14ac:dyDescent="0.25">
      <c r="A794" s="499"/>
      <c r="B794" s="499"/>
      <c r="C794" s="499"/>
      <c r="D794" s="499"/>
      <c r="E794" s="499"/>
      <c r="F794" s="499"/>
      <c r="G794" s="499"/>
      <c r="H794" s="499"/>
      <c r="I794" s="499"/>
      <c r="J794" s="499"/>
      <c r="K794" s="499"/>
      <c r="L794" s="499"/>
      <c r="M794" s="499"/>
      <c r="N794" s="499"/>
      <c r="O794" s="499"/>
      <c r="P794" s="499"/>
      <c r="Q794" s="499"/>
      <c r="R794" s="499"/>
      <c r="S794" s="499"/>
      <c r="T794" s="499"/>
      <c r="U794" s="499"/>
      <c r="V794" s="499"/>
      <c r="W794" s="499"/>
      <c r="X794" s="499"/>
      <c r="Y794" s="499"/>
      <c r="Z794" s="499"/>
      <c r="AA794" s="499"/>
      <c r="AB794" s="499"/>
      <c r="AC794" s="499"/>
    </row>
    <row r="795" spans="1:29" ht="12" customHeight="1" x14ac:dyDescent="0.25">
      <c r="A795" s="499"/>
      <c r="B795" s="499"/>
      <c r="C795" s="499"/>
      <c r="D795" s="499"/>
      <c r="E795" s="499"/>
      <c r="F795" s="499"/>
      <c r="G795" s="499"/>
      <c r="H795" s="499"/>
      <c r="I795" s="499"/>
      <c r="J795" s="499"/>
      <c r="K795" s="499"/>
      <c r="L795" s="499"/>
      <c r="M795" s="499"/>
      <c r="N795" s="499"/>
      <c r="O795" s="499"/>
      <c r="P795" s="499"/>
      <c r="Q795" s="499"/>
      <c r="R795" s="499"/>
      <c r="S795" s="499"/>
      <c r="T795" s="499"/>
      <c r="U795" s="499"/>
      <c r="V795" s="499"/>
      <c r="W795" s="499"/>
      <c r="X795" s="499"/>
      <c r="Y795" s="499"/>
      <c r="Z795" s="499"/>
      <c r="AA795" s="499"/>
      <c r="AB795" s="499"/>
      <c r="AC795" s="499"/>
    </row>
    <row r="796" spans="1:29" ht="12" customHeight="1" x14ac:dyDescent="0.25">
      <c r="A796" s="499"/>
      <c r="B796" s="499"/>
      <c r="C796" s="499"/>
      <c r="D796" s="499"/>
      <c r="E796" s="499"/>
      <c r="F796" s="499"/>
      <c r="G796" s="499"/>
      <c r="H796" s="499"/>
      <c r="I796" s="499"/>
      <c r="J796" s="499"/>
      <c r="K796" s="499"/>
      <c r="L796" s="499"/>
      <c r="M796" s="499"/>
      <c r="N796" s="499"/>
      <c r="O796" s="499"/>
      <c r="P796" s="499"/>
      <c r="Q796" s="499"/>
      <c r="R796" s="499"/>
      <c r="S796" s="499"/>
      <c r="T796" s="499"/>
      <c r="U796" s="499"/>
      <c r="V796" s="499"/>
      <c r="W796" s="499"/>
      <c r="X796" s="499"/>
      <c r="Y796" s="499"/>
      <c r="Z796" s="499"/>
      <c r="AA796" s="499"/>
      <c r="AB796" s="499"/>
      <c r="AC796" s="499"/>
    </row>
    <row r="797" spans="1:29" ht="12" customHeight="1" x14ac:dyDescent="0.25">
      <c r="A797" s="499"/>
      <c r="B797" s="499"/>
      <c r="C797" s="499"/>
      <c r="D797" s="499"/>
      <c r="E797" s="499"/>
      <c r="F797" s="499"/>
      <c r="G797" s="499"/>
      <c r="H797" s="499"/>
      <c r="I797" s="499"/>
      <c r="J797" s="499"/>
      <c r="K797" s="499"/>
      <c r="L797" s="499"/>
      <c r="M797" s="499"/>
      <c r="N797" s="499"/>
      <c r="O797" s="499"/>
      <c r="P797" s="499"/>
      <c r="Q797" s="499"/>
      <c r="R797" s="499"/>
      <c r="S797" s="499"/>
      <c r="T797" s="499"/>
      <c r="U797" s="499"/>
      <c r="V797" s="499"/>
      <c r="W797" s="499"/>
      <c r="X797" s="499"/>
      <c r="Y797" s="499"/>
      <c r="Z797" s="499"/>
      <c r="AA797" s="499"/>
      <c r="AB797" s="499"/>
      <c r="AC797" s="499"/>
    </row>
    <row r="798" spans="1:29" ht="12" customHeight="1" x14ac:dyDescent="0.25">
      <c r="A798" s="499"/>
      <c r="B798" s="499"/>
      <c r="C798" s="499"/>
      <c r="D798" s="499"/>
      <c r="E798" s="499"/>
      <c r="F798" s="499"/>
      <c r="G798" s="499"/>
      <c r="H798" s="499"/>
      <c r="I798" s="499"/>
      <c r="J798" s="499"/>
      <c r="K798" s="499"/>
      <c r="L798" s="499"/>
      <c r="M798" s="499"/>
      <c r="N798" s="499"/>
      <c r="O798" s="499"/>
      <c r="P798" s="499"/>
      <c r="Q798" s="499"/>
      <c r="R798" s="499"/>
      <c r="S798" s="499"/>
      <c r="T798" s="499"/>
      <c r="U798" s="499"/>
      <c r="V798" s="499"/>
      <c r="W798" s="499"/>
      <c r="X798" s="499"/>
      <c r="Y798" s="499"/>
      <c r="Z798" s="499"/>
      <c r="AA798" s="499"/>
      <c r="AB798" s="499"/>
      <c r="AC798" s="499"/>
    </row>
    <row r="799" spans="1:29" ht="12" customHeight="1" x14ac:dyDescent="0.25">
      <c r="A799" s="499"/>
      <c r="B799" s="499"/>
      <c r="C799" s="499"/>
      <c r="D799" s="499"/>
      <c r="E799" s="499"/>
      <c r="F799" s="499"/>
      <c r="G799" s="499"/>
      <c r="H799" s="499"/>
      <c r="I799" s="499"/>
      <c r="J799" s="499"/>
      <c r="K799" s="499"/>
      <c r="L799" s="499"/>
      <c r="M799" s="499"/>
      <c r="N799" s="499"/>
      <c r="O799" s="499"/>
      <c r="P799" s="499"/>
      <c r="Q799" s="499"/>
      <c r="R799" s="499"/>
      <c r="S799" s="499"/>
      <c r="T799" s="499"/>
      <c r="U799" s="499"/>
      <c r="V799" s="499"/>
      <c r="W799" s="499"/>
      <c r="X799" s="499"/>
      <c r="Y799" s="499"/>
      <c r="Z799" s="499"/>
      <c r="AA799" s="499"/>
      <c r="AB799" s="499"/>
      <c r="AC799" s="499"/>
    </row>
    <row r="800" spans="1:29" ht="12" customHeight="1" x14ac:dyDescent="0.25">
      <c r="A800" s="499"/>
      <c r="B800" s="499"/>
      <c r="C800" s="499"/>
      <c r="D800" s="499"/>
      <c r="E800" s="499"/>
      <c r="F800" s="499"/>
      <c r="G800" s="499"/>
      <c r="H800" s="499"/>
      <c r="I800" s="499"/>
      <c r="J800" s="499"/>
      <c r="K800" s="499"/>
      <c r="L800" s="499"/>
      <c r="M800" s="499"/>
      <c r="N800" s="499"/>
      <c r="O800" s="499"/>
      <c r="P800" s="499"/>
      <c r="Q800" s="499"/>
      <c r="R800" s="499"/>
      <c r="S800" s="499"/>
      <c r="T800" s="499"/>
      <c r="U800" s="499"/>
      <c r="V800" s="499"/>
      <c r="W800" s="499"/>
      <c r="X800" s="499"/>
      <c r="Y800" s="499"/>
      <c r="Z800" s="499"/>
      <c r="AA800" s="499"/>
      <c r="AB800" s="499"/>
      <c r="AC800" s="499"/>
    </row>
    <row r="801" spans="1:29" ht="12" customHeight="1" x14ac:dyDescent="0.25">
      <c r="A801" s="499"/>
      <c r="B801" s="499"/>
      <c r="C801" s="499"/>
      <c r="D801" s="499"/>
      <c r="E801" s="499"/>
      <c r="F801" s="499"/>
      <c r="G801" s="499"/>
      <c r="H801" s="499"/>
      <c r="I801" s="499"/>
      <c r="J801" s="499"/>
      <c r="K801" s="499"/>
      <c r="L801" s="499"/>
      <c r="M801" s="499"/>
      <c r="N801" s="499"/>
      <c r="O801" s="499"/>
      <c r="P801" s="499"/>
      <c r="Q801" s="499"/>
      <c r="R801" s="499"/>
      <c r="S801" s="499"/>
      <c r="T801" s="499"/>
      <c r="U801" s="499"/>
      <c r="V801" s="499"/>
      <c r="W801" s="499"/>
      <c r="X801" s="499"/>
      <c r="Y801" s="499"/>
      <c r="Z801" s="499"/>
      <c r="AA801" s="499"/>
      <c r="AB801" s="499"/>
      <c r="AC801" s="499"/>
    </row>
    <row r="802" spans="1:29" ht="12" customHeight="1" x14ac:dyDescent="0.25">
      <c r="A802" s="499"/>
      <c r="B802" s="499"/>
      <c r="C802" s="499"/>
      <c r="D802" s="499"/>
      <c r="E802" s="499"/>
      <c r="F802" s="499"/>
      <c r="G802" s="499"/>
      <c r="H802" s="499"/>
      <c r="I802" s="499"/>
      <c r="J802" s="499"/>
      <c r="K802" s="499"/>
      <c r="L802" s="499"/>
      <c r="M802" s="499"/>
      <c r="N802" s="499"/>
      <c r="O802" s="499"/>
      <c r="P802" s="499"/>
      <c r="Q802" s="499"/>
      <c r="R802" s="499"/>
      <c r="S802" s="499"/>
      <c r="T802" s="499"/>
      <c r="U802" s="499"/>
      <c r="V802" s="499"/>
      <c r="W802" s="499"/>
      <c r="X802" s="499"/>
      <c r="Y802" s="499"/>
      <c r="Z802" s="499"/>
      <c r="AA802" s="499"/>
      <c r="AB802" s="499"/>
      <c r="AC802" s="499"/>
    </row>
    <row r="803" spans="1:29" ht="12" customHeight="1" x14ac:dyDescent="0.25">
      <c r="A803" s="499"/>
      <c r="B803" s="499"/>
      <c r="C803" s="499"/>
      <c r="D803" s="499"/>
      <c r="E803" s="499"/>
      <c r="F803" s="499"/>
      <c r="G803" s="499"/>
      <c r="H803" s="499"/>
      <c r="I803" s="499"/>
      <c r="J803" s="499"/>
      <c r="K803" s="499"/>
      <c r="L803" s="499"/>
      <c r="M803" s="499"/>
      <c r="N803" s="499"/>
      <c r="O803" s="499"/>
      <c r="P803" s="499"/>
      <c r="Q803" s="499"/>
      <c r="R803" s="499"/>
      <c r="S803" s="499"/>
      <c r="T803" s="499"/>
      <c r="U803" s="499"/>
      <c r="V803" s="499"/>
      <c r="W803" s="499"/>
      <c r="X803" s="499"/>
      <c r="Y803" s="499"/>
      <c r="Z803" s="499"/>
      <c r="AA803" s="499"/>
      <c r="AB803" s="499"/>
      <c r="AC803" s="499"/>
    </row>
    <row r="804" spans="1:29" ht="12" customHeight="1" x14ac:dyDescent="0.25">
      <c r="A804" s="499"/>
      <c r="B804" s="499"/>
      <c r="C804" s="499"/>
      <c r="D804" s="499"/>
      <c r="E804" s="499"/>
      <c r="F804" s="499"/>
      <c r="G804" s="499"/>
      <c r="H804" s="499"/>
      <c r="I804" s="499"/>
      <c r="J804" s="499"/>
      <c r="K804" s="499"/>
      <c r="L804" s="499"/>
      <c r="M804" s="499"/>
      <c r="N804" s="499"/>
      <c r="O804" s="499"/>
      <c r="P804" s="499"/>
      <c r="Q804" s="499"/>
      <c r="R804" s="499"/>
      <c r="S804" s="499"/>
      <c r="T804" s="499"/>
      <c r="U804" s="499"/>
      <c r="V804" s="499"/>
      <c r="W804" s="499"/>
      <c r="X804" s="499"/>
      <c r="Y804" s="499"/>
      <c r="Z804" s="499"/>
      <c r="AA804" s="499"/>
      <c r="AB804" s="499"/>
      <c r="AC804" s="499"/>
    </row>
    <row r="805" spans="1:29" ht="12" customHeight="1" x14ac:dyDescent="0.25">
      <c r="A805" s="499"/>
      <c r="B805" s="499"/>
      <c r="C805" s="499"/>
      <c r="D805" s="499"/>
      <c r="E805" s="499"/>
      <c r="F805" s="499"/>
      <c r="G805" s="499"/>
      <c r="H805" s="499"/>
      <c r="I805" s="499"/>
      <c r="J805" s="499"/>
      <c r="K805" s="499"/>
      <c r="L805" s="499"/>
      <c r="M805" s="499"/>
      <c r="N805" s="499"/>
      <c r="O805" s="499"/>
      <c r="P805" s="499"/>
      <c r="Q805" s="499"/>
      <c r="R805" s="499"/>
      <c r="S805" s="499"/>
      <c r="T805" s="499"/>
      <c r="U805" s="499"/>
      <c r="V805" s="499"/>
      <c r="W805" s="499"/>
      <c r="X805" s="499"/>
      <c r="Y805" s="499"/>
      <c r="Z805" s="499"/>
      <c r="AA805" s="499"/>
      <c r="AB805" s="499"/>
      <c r="AC805" s="499"/>
    </row>
    <row r="806" spans="1:29" ht="12" customHeight="1" x14ac:dyDescent="0.25">
      <c r="A806" s="499"/>
      <c r="B806" s="499"/>
      <c r="C806" s="499"/>
      <c r="D806" s="499"/>
      <c r="E806" s="499"/>
      <c r="F806" s="499"/>
      <c r="G806" s="499"/>
      <c r="H806" s="499"/>
      <c r="I806" s="499"/>
      <c r="J806" s="499"/>
      <c r="K806" s="499"/>
      <c r="L806" s="499"/>
      <c r="M806" s="499"/>
      <c r="N806" s="499"/>
      <c r="O806" s="499"/>
      <c r="P806" s="499"/>
      <c r="Q806" s="499"/>
      <c r="R806" s="499"/>
      <c r="S806" s="499"/>
      <c r="T806" s="499"/>
      <c r="U806" s="499"/>
      <c r="V806" s="499"/>
      <c r="W806" s="499"/>
      <c r="X806" s="499"/>
      <c r="Y806" s="499"/>
      <c r="Z806" s="499"/>
      <c r="AA806" s="499"/>
      <c r="AB806" s="499"/>
      <c r="AC806" s="499"/>
    </row>
    <row r="807" spans="1:29" ht="12" customHeight="1" x14ac:dyDescent="0.25">
      <c r="A807" s="499"/>
      <c r="B807" s="499"/>
      <c r="C807" s="499"/>
      <c r="D807" s="499"/>
      <c r="E807" s="499"/>
      <c r="F807" s="499"/>
      <c r="G807" s="499"/>
      <c r="H807" s="499"/>
      <c r="I807" s="499"/>
      <c r="J807" s="499"/>
      <c r="K807" s="499"/>
      <c r="L807" s="499"/>
      <c r="M807" s="499"/>
      <c r="N807" s="499"/>
      <c r="O807" s="499"/>
      <c r="P807" s="499"/>
      <c r="Q807" s="499"/>
      <c r="R807" s="499"/>
      <c r="S807" s="499"/>
      <c r="T807" s="499"/>
      <c r="U807" s="499"/>
      <c r="V807" s="499"/>
      <c r="W807" s="499"/>
      <c r="X807" s="499"/>
      <c r="Y807" s="499"/>
      <c r="Z807" s="499"/>
      <c r="AA807" s="499"/>
      <c r="AB807" s="499"/>
      <c r="AC807" s="499"/>
    </row>
    <row r="808" spans="1:29" ht="12" customHeight="1" x14ac:dyDescent="0.25">
      <c r="A808" s="499"/>
      <c r="B808" s="499"/>
      <c r="C808" s="499"/>
      <c r="D808" s="499"/>
      <c r="E808" s="499"/>
      <c r="F808" s="499"/>
      <c r="G808" s="499"/>
      <c r="H808" s="499"/>
      <c r="I808" s="499"/>
      <c r="J808" s="499"/>
      <c r="K808" s="499"/>
      <c r="L808" s="499"/>
      <c r="M808" s="499"/>
      <c r="N808" s="499"/>
      <c r="O808" s="499"/>
      <c r="P808" s="499"/>
      <c r="Q808" s="499"/>
      <c r="R808" s="499"/>
      <c r="S808" s="499"/>
      <c r="T808" s="499"/>
      <c r="U808" s="499"/>
      <c r="V808" s="499"/>
      <c r="W808" s="499"/>
      <c r="X808" s="499"/>
      <c r="Y808" s="499"/>
      <c r="Z808" s="499"/>
      <c r="AA808" s="499"/>
      <c r="AB808" s="499"/>
      <c r="AC808" s="499"/>
    </row>
    <row r="809" spans="1:29" ht="12" customHeight="1" x14ac:dyDescent="0.25">
      <c r="A809" s="499"/>
      <c r="B809" s="499"/>
      <c r="C809" s="499"/>
      <c r="D809" s="499"/>
      <c r="E809" s="499"/>
      <c r="F809" s="499"/>
      <c r="G809" s="499"/>
      <c r="H809" s="499"/>
      <c r="I809" s="499"/>
      <c r="J809" s="499"/>
      <c r="K809" s="499"/>
      <c r="L809" s="499"/>
      <c r="M809" s="499"/>
      <c r="N809" s="499"/>
      <c r="O809" s="499"/>
      <c r="P809" s="499"/>
      <c r="Q809" s="499"/>
      <c r="R809" s="499"/>
      <c r="S809" s="499"/>
      <c r="T809" s="499"/>
      <c r="U809" s="499"/>
      <c r="V809" s="499"/>
      <c r="W809" s="499"/>
      <c r="X809" s="499"/>
      <c r="Y809" s="499"/>
      <c r="Z809" s="499"/>
      <c r="AA809" s="499"/>
      <c r="AB809" s="499"/>
      <c r="AC809" s="499"/>
    </row>
    <row r="810" spans="1:29" ht="12" customHeight="1" x14ac:dyDescent="0.25">
      <c r="A810" s="499"/>
      <c r="B810" s="499"/>
      <c r="C810" s="499"/>
      <c r="D810" s="499"/>
      <c r="E810" s="499"/>
      <c r="F810" s="499"/>
      <c r="G810" s="499"/>
      <c r="H810" s="499"/>
      <c r="I810" s="499"/>
      <c r="J810" s="499"/>
      <c r="K810" s="499"/>
      <c r="L810" s="499"/>
      <c r="M810" s="499"/>
      <c r="N810" s="499"/>
      <c r="O810" s="499"/>
      <c r="P810" s="499"/>
      <c r="Q810" s="499"/>
      <c r="R810" s="499"/>
      <c r="S810" s="499"/>
      <c r="T810" s="499"/>
      <c r="U810" s="499"/>
      <c r="V810" s="499"/>
      <c r="W810" s="499"/>
      <c r="X810" s="499"/>
      <c r="Y810" s="499"/>
      <c r="Z810" s="499"/>
      <c r="AA810" s="499"/>
      <c r="AB810" s="499"/>
      <c r="AC810" s="499"/>
    </row>
    <row r="811" spans="1:29" ht="12" customHeight="1" x14ac:dyDescent="0.25">
      <c r="A811" s="499"/>
      <c r="B811" s="499"/>
      <c r="C811" s="499"/>
      <c r="D811" s="499"/>
      <c r="E811" s="499"/>
      <c r="F811" s="499"/>
      <c r="G811" s="499"/>
      <c r="H811" s="499"/>
      <c r="I811" s="499"/>
      <c r="J811" s="499"/>
      <c r="K811" s="499"/>
      <c r="L811" s="499"/>
      <c r="M811" s="499"/>
      <c r="N811" s="499"/>
      <c r="O811" s="499"/>
      <c r="P811" s="499"/>
      <c r="Q811" s="499"/>
      <c r="R811" s="499"/>
      <c r="S811" s="499"/>
      <c r="T811" s="499"/>
      <c r="U811" s="499"/>
      <c r="V811" s="499"/>
      <c r="W811" s="499"/>
      <c r="X811" s="499"/>
      <c r="Y811" s="499"/>
      <c r="Z811" s="499"/>
      <c r="AA811" s="499"/>
      <c r="AB811" s="499"/>
      <c r="AC811" s="499"/>
    </row>
    <row r="812" spans="1:29" ht="12" customHeight="1" x14ac:dyDescent="0.25">
      <c r="A812" s="499"/>
      <c r="B812" s="499"/>
      <c r="C812" s="499"/>
      <c r="D812" s="499"/>
      <c r="E812" s="499"/>
      <c r="F812" s="499"/>
      <c r="G812" s="499"/>
      <c r="H812" s="499"/>
      <c r="I812" s="499"/>
      <c r="J812" s="499"/>
      <c r="K812" s="499"/>
      <c r="L812" s="499"/>
      <c r="M812" s="499"/>
      <c r="N812" s="499"/>
      <c r="O812" s="499"/>
      <c r="P812" s="499"/>
      <c r="Q812" s="499"/>
      <c r="R812" s="499"/>
      <c r="S812" s="499"/>
      <c r="T812" s="499"/>
      <c r="U812" s="499"/>
      <c r="V812" s="499"/>
      <c r="W812" s="499"/>
      <c r="X812" s="499"/>
      <c r="Y812" s="499"/>
      <c r="Z812" s="499"/>
      <c r="AA812" s="499"/>
      <c r="AB812" s="499"/>
      <c r="AC812" s="499"/>
    </row>
    <row r="813" spans="1:29" ht="12" customHeight="1" x14ac:dyDescent="0.25">
      <c r="A813" s="499"/>
      <c r="B813" s="499"/>
      <c r="C813" s="499"/>
      <c r="D813" s="499"/>
      <c r="E813" s="499"/>
      <c r="F813" s="499"/>
      <c r="G813" s="499"/>
      <c r="H813" s="499"/>
      <c r="I813" s="499"/>
      <c r="J813" s="499"/>
      <c r="K813" s="499"/>
      <c r="L813" s="499"/>
      <c r="M813" s="499"/>
      <c r="N813" s="499"/>
      <c r="O813" s="499"/>
      <c r="P813" s="499"/>
      <c r="Q813" s="499"/>
      <c r="R813" s="499"/>
      <c r="S813" s="499"/>
      <c r="T813" s="499"/>
      <c r="U813" s="499"/>
      <c r="V813" s="499"/>
      <c r="W813" s="499"/>
      <c r="X813" s="499"/>
      <c r="Y813" s="499"/>
      <c r="Z813" s="499"/>
      <c r="AA813" s="499"/>
      <c r="AB813" s="499"/>
      <c r="AC813" s="499"/>
    </row>
    <row r="814" spans="1:29" ht="12" customHeight="1" x14ac:dyDescent="0.25">
      <c r="A814" s="499"/>
      <c r="B814" s="499"/>
      <c r="C814" s="499"/>
      <c r="D814" s="499"/>
      <c r="E814" s="499"/>
      <c r="F814" s="499"/>
      <c r="G814" s="499"/>
      <c r="H814" s="499"/>
      <c r="I814" s="499"/>
      <c r="J814" s="499"/>
      <c r="K814" s="499"/>
      <c r="L814" s="499"/>
      <c r="M814" s="499"/>
      <c r="N814" s="499"/>
      <c r="O814" s="499"/>
      <c r="P814" s="499"/>
      <c r="Q814" s="499"/>
      <c r="R814" s="499"/>
      <c r="S814" s="499"/>
      <c r="T814" s="499"/>
      <c r="U814" s="499"/>
      <c r="V814" s="499"/>
      <c r="W814" s="499"/>
      <c r="X814" s="499"/>
      <c r="Y814" s="499"/>
      <c r="Z814" s="499"/>
      <c r="AA814" s="499"/>
      <c r="AB814" s="499"/>
      <c r="AC814" s="499"/>
    </row>
    <row r="815" spans="1:29" ht="12" customHeight="1" x14ac:dyDescent="0.25">
      <c r="A815" s="499"/>
      <c r="B815" s="499"/>
      <c r="C815" s="499"/>
      <c r="D815" s="499"/>
      <c r="E815" s="499"/>
      <c r="F815" s="499"/>
      <c r="G815" s="499"/>
      <c r="H815" s="499"/>
      <c r="I815" s="499"/>
      <c r="J815" s="499"/>
      <c r="K815" s="499"/>
      <c r="L815" s="499"/>
      <c r="M815" s="499"/>
      <c r="N815" s="499"/>
      <c r="O815" s="499"/>
      <c r="P815" s="499"/>
      <c r="Q815" s="499"/>
      <c r="R815" s="499"/>
      <c r="S815" s="499"/>
      <c r="T815" s="499"/>
      <c r="U815" s="499"/>
      <c r="V815" s="499"/>
      <c r="W815" s="499"/>
      <c r="X815" s="499"/>
      <c r="Y815" s="499"/>
      <c r="Z815" s="499"/>
      <c r="AA815" s="499"/>
      <c r="AB815" s="499"/>
      <c r="AC815" s="499"/>
    </row>
    <row r="816" spans="1:29" ht="12" customHeight="1" x14ac:dyDescent="0.25">
      <c r="A816" s="499"/>
      <c r="B816" s="499"/>
      <c r="C816" s="499"/>
      <c r="D816" s="499"/>
      <c r="E816" s="499"/>
      <c r="F816" s="499"/>
      <c r="G816" s="499"/>
      <c r="H816" s="499"/>
      <c r="I816" s="499"/>
      <c r="J816" s="499"/>
      <c r="K816" s="499"/>
      <c r="L816" s="499"/>
      <c r="M816" s="499"/>
      <c r="N816" s="499"/>
      <c r="O816" s="499"/>
      <c r="P816" s="499"/>
      <c r="Q816" s="499"/>
      <c r="R816" s="499"/>
      <c r="S816" s="499"/>
      <c r="T816" s="499"/>
      <c r="U816" s="499"/>
      <c r="V816" s="499"/>
      <c r="W816" s="499"/>
      <c r="X816" s="499"/>
      <c r="Y816" s="499"/>
      <c r="Z816" s="499"/>
      <c r="AA816" s="499"/>
      <c r="AB816" s="499"/>
      <c r="AC816" s="499"/>
    </row>
    <row r="817" spans="1:29" ht="12" customHeight="1" x14ac:dyDescent="0.25">
      <c r="A817" s="499"/>
      <c r="B817" s="499"/>
      <c r="C817" s="499"/>
      <c r="D817" s="499"/>
      <c r="E817" s="499"/>
      <c r="F817" s="499"/>
      <c r="G817" s="499"/>
      <c r="H817" s="499"/>
      <c r="I817" s="499"/>
      <c r="J817" s="499"/>
      <c r="K817" s="499"/>
      <c r="L817" s="499"/>
      <c r="M817" s="499"/>
      <c r="N817" s="499"/>
      <c r="O817" s="499"/>
      <c r="P817" s="499"/>
      <c r="Q817" s="499"/>
      <c r="R817" s="499"/>
      <c r="S817" s="499"/>
      <c r="T817" s="499"/>
      <c r="U817" s="499"/>
      <c r="V817" s="499"/>
      <c r="W817" s="499"/>
      <c r="X817" s="499"/>
      <c r="Y817" s="499"/>
      <c r="Z817" s="499"/>
      <c r="AA817" s="499"/>
      <c r="AB817" s="499"/>
      <c r="AC817" s="499"/>
    </row>
    <row r="818" spans="1:29" ht="12" customHeight="1" x14ac:dyDescent="0.25">
      <c r="A818" s="499"/>
      <c r="B818" s="499"/>
      <c r="C818" s="499"/>
      <c r="D818" s="499"/>
      <c r="E818" s="499"/>
      <c r="F818" s="499"/>
      <c r="G818" s="499"/>
      <c r="H818" s="499"/>
      <c r="I818" s="499"/>
      <c r="J818" s="499"/>
      <c r="K818" s="499"/>
      <c r="L818" s="499"/>
      <c r="M818" s="499"/>
      <c r="N818" s="499"/>
      <c r="O818" s="499"/>
      <c r="P818" s="499"/>
      <c r="Q818" s="499"/>
      <c r="R818" s="499"/>
      <c r="S818" s="499"/>
      <c r="T818" s="499"/>
      <c r="U818" s="499"/>
      <c r="V818" s="499"/>
      <c r="W818" s="499"/>
      <c r="X818" s="499"/>
      <c r="Y818" s="499"/>
      <c r="Z818" s="499"/>
      <c r="AA818" s="499"/>
      <c r="AB818" s="499"/>
      <c r="AC818" s="499"/>
    </row>
    <row r="819" spans="1:29" ht="12" customHeight="1" x14ac:dyDescent="0.25">
      <c r="A819" s="499"/>
      <c r="B819" s="499"/>
      <c r="C819" s="499"/>
      <c r="D819" s="499"/>
      <c r="E819" s="499"/>
      <c r="F819" s="499"/>
      <c r="G819" s="499"/>
      <c r="H819" s="499"/>
      <c r="I819" s="499"/>
      <c r="J819" s="499"/>
      <c r="K819" s="499"/>
      <c r="L819" s="499"/>
      <c r="M819" s="499"/>
      <c r="N819" s="499"/>
      <c r="O819" s="499"/>
      <c r="P819" s="499"/>
      <c r="Q819" s="499"/>
      <c r="R819" s="499"/>
      <c r="S819" s="499"/>
      <c r="T819" s="499"/>
      <c r="U819" s="499"/>
      <c r="V819" s="499"/>
      <c r="W819" s="499"/>
      <c r="X819" s="499"/>
      <c r="Y819" s="499"/>
      <c r="Z819" s="499"/>
      <c r="AA819" s="499"/>
      <c r="AB819" s="499"/>
      <c r="AC819" s="499"/>
    </row>
    <row r="820" spans="1:29" ht="12" customHeight="1" x14ac:dyDescent="0.25">
      <c r="A820" s="499"/>
      <c r="B820" s="499"/>
      <c r="C820" s="499"/>
      <c r="D820" s="499"/>
      <c r="E820" s="499"/>
      <c r="F820" s="499"/>
      <c r="G820" s="499"/>
      <c r="H820" s="499"/>
      <c r="I820" s="499"/>
      <c r="J820" s="499"/>
      <c r="K820" s="499"/>
      <c r="L820" s="499"/>
      <c r="M820" s="499"/>
      <c r="N820" s="499"/>
      <c r="O820" s="499"/>
      <c r="P820" s="499"/>
      <c r="Q820" s="499"/>
      <c r="R820" s="499"/>
      <c r="S820" s="499"/>
      <c r="T820" s="499"/>
      <c r="U820" s="499"/>
      <c r="V820" s="499"/>
      <c r="W820" s="499"/>
      <c r="X820" s="499"/>
      <c r="Y820" s="499"/>
      <c r="Z820" s="499"/>
      <c r="AA820" s="499"/>
      <c r="AB820" s="499"/>
      <c r="AC820" s="499"/>
    </row>
    <row r="821" spans="1:29" ht="12" customHeight="1" x14ac:dyDescent="0.25">
      <c r="A821" s="499"/>
      <c r="B821" s="499"/>
      <c r="C821" s="499"/>
      <c r="D821" s="499"/>
      <c r="E821" s="499"/>
      <c r="F821" s="499"/>
      <c r="G821" s="499"/>
      <c r="H821" s="499"/>
      <c r="I821" s="499"/>
      <c r="J821" s="499"/>
      <c r="K821" s="499"/>
      <c r="L821" s="499"/>
      <c r="M821" s="499"/>
      <c r="N821" s="499"/>
      <c r="O821" s="499"/>
      <c r="P821" s="499"/>
      <c r="Q821" s="499"/>
      <c r="R821" s="499"/>
      <c r="S821" s="499"/>
      <c r="T821" s="499"/>
      <c r="U821" s="499"/>
      <c r="V821" s="499"/>
      <c r="W821" s="499"/>
      <c r="X821" s="499"/>
      <c r="Y821" s="499"/>
      <c r="Z821" s="499"/>
      <c r="AA821" s="499"/>
      <c r="AB821" s="499"/>
      <c r="AC821" s="499"/>
    </row>
    <row r="822" spans="1:29" ht="12" customHeight="1" x14ac:dyDescent="0.25">
      <c r="A822" s="499"/>
      <c r="B822" s="499"/>
      <c r="C822" s="499"/>
      <c r="D822" s="499"/>
      <c r="E822" s="499"/>
      <c r="F822" s="499"/>
      <c r="G822" s="499"/>
      <c r="H822" s="499"/>
      <c r="I822" s="499"/>
      <c r="J822" s="499"/>
      <c r="K822" s="499"/>
      <c r="L822" s="499"/>
      <c r="M822" s="499"/>
      <c r="N822" s="499"/>
      <c r="O822" s="499"/>
      <c r="P822" s="499"/>
      <c r="Q822" s="499"/>
      <c r="R822" s="499"/>
      <c r="S822" s="499"/>
      <c r="T822" s="499"/>
      <c r="U822" s="499"/>
      <c r="V822" s="499"/>
      <c r="W822" s="499"/>
      <c r="X822" s="499"/>
      <c r="Y822" s="499"/>
      <c r="Z822" s="499"/>
      <c r="AA822" s="499"/>
      <c r="AB822" s="499"/>
      <c r="AC822" s="499"/>
    </row>
    <row r="823" spans="1:29" ht="12" customHeight="1" x14ac:dyDescent="0.25">
      <c r="A823" s="499"/>
      <c r="B823" s="499"/>
      <c r="C823" s="499"/>
      <c r="D823" s="499"/>
      <c r="E823" s="499"/>
      <c r="F823" s="499"/>
      <c r="G823" s="499"/>
      <c r="H823" s="499"/>
      <c r="I823" s="499"/>
      <c r="J823" s="499"/>
      <c r="K823" s="499"/>
      <c r="L823" s="499"/>
      <c r="M823" s="499"/>
      <c r="N823" s="499"/>
      <c r="O823" s="499"/>
      <c r="P823" s="499"/>
      <c r="Q823" s="499"/>
      <c r="R823" s="499"/>
      <c r="S823" s="499"/>
      <c r="T823" s="499"/>
      <c r="U823" s="499"/>
      <c r="V823" s="499"/>
      <c r="W823" s="499"/>
      <c r="X823" s="499"/>
      <c r="Y823" s="499"/>
      <c r="Z823" s="499"/>
      <c r="AA823" s="499"/>
      <c r="AB823" s="499"/>
      <c r="AC823" s="499"/>
    </row>
    <row r="824" spans="1:29" ht="12" customHeight="1" x14ac:dyDescent="0.25">
      <c r="A824" s="499"/>
      <c r="B824" s="499"/>
      <c r="C824" s="499"/>
      <c r="D824" s="499"/>
      <c r="E824" s="499"/>
      <c r="F824" s="499"/>
      <c r="G824" s="499"/>
      <c r="H824" s="499"/>
      <c r="I824" s="499"/>
      <c r="J824" s="499"/>
      <c r="K824" s="499"/>
      <c r="L824" s="499"/>
      <c r="M824" s="499"/>
      <c r="N824" s="499"/>
      <c r="O824" s="499"/>
      <c r="P824" s="499"/>
      <c r="Q824" s="499"/>
      <c r="R824" s="499"/>
      <c r="S824" s="499"/>
      <c r="T824" s="499"/>
      <c r="U824" s="499"/>
      <c r="V824" s="499"/>
      <c r="W824" s="499"/>
      <c r="X824" s="499"/>
      <c r="Y824" s="499"/>
      <c r="Z824" s="499"/>
      <c r="AA824" s="499"/>
      <c r="AB824" s="499"/>
      <c r="AC824" s="499"/>
    </row>
    <row r="825" spans="1:29" ht="12" customHeight="1" x14ac:dyDescent="0.25">
      <c r="A825" s="499"/>
      <c r="B825" s="499"/>
      <c r="C825" s="499"/>
      <c r="D825" s="499"/>
      <c r="E825" s="499"/>
      <c r="F825" s="499"/>
      <c r="G825" s="499"/>
      <c r="H825" s="499"/>
      <c r="I825" s="499"/>
      <c r="J825" s="499"/>
      <c r="K825" s="499"/>
      <c r="L825" s="499"/>
      <c r="M825" s="499"/>
      <c r="N825" s="499"/>
      <c r="O825" s="499"/>
      <c r="P825" s="499"/>
      <c r="Q825" s="499"/>
      <c r="R825" s="499"/>
      <c r="S825" s="499"/>
      <c r="T825" s="499"/>
      <c r="U825" s="499"/>
      <c r="V825" s="499"/>
      <c r="W825" s="499"/>
      <c r="X825" s="499"/>
      <c r="Y825" s="499"/>
      <c r="Z825" s="499"/>
      <c r="AA825" s="499"/>
      <c r="AB825" s="499"/>
      <c r="AC825" s="499"/>
    </row>
    <row r="826" spans="1:29" ht="12" customHeight="1" x14ac:dyDescent="0.25">
      <c r="A826" s="499"/>
      <c r="B826" s="499"/>
      <c r="C826" s="499"/>
      <c r="D826" s="499"/>
      <c r="E826" s="499"/>
      <c r="F826" s="499"/>
      <c r="G826" s="499"/>
      <c r="H826" s="499"/>
      <c r="I826" s="499"/>
      <c r="J826" s="499"/>
      <c r="K826" s="499"/>
      <c r="L826" s="499"/>
      <c r="M826" s="499"/>
      <c r="N826" s="499"/>
      <c r="O826" s="499"/>
      <c r="P826" s="499"/>
      <c r="Q826" s="499"/>
      <c r="R826" s="499"/>
      <c r="S826" s="499"/>
      <c r="T826" s="499"/>
      <c r="U826" s="499"/>
      <c r="V826" s="499"/>
      <c r="W826" s="499"/>
      <c r="X826" s="499"/>
      <c r="Y826" s="499"/>
      <c r="Z826" s="499"/>
      <c r="AA826" s="499"/>
      <c r="AB826" s="499"/>
      <c r="AC826" s="499"/>
    </row>
    <row r="827" spans="1:29" ht="12" customHeight="1" x14ac:dyDescent="0.25">
      <c r="A827" s="499"/>
      <c r="B827" s="499"/>
      <c r="C827" s="499"/>
      <c r="D827" s="499"/>
      <c r="E827" s="499"/>
      <c r="F827" s="499"/>
      <c r="G827" s="499"/>
      <c r="H827" s="499"/>
      <c r="I827" s="499"/>
      <c r="J827" s="499"/>
      <c r="K827" s="499"/>
      <c r="L827" s="499"/>
      <c r="M827" s="499"/>
      <c r="N827" s="499"/>
      <c r="O827" s="499"/>
      <c r="P827" s="499"/>
      <c r="Q827" s="499"/>
      <c r="R827" s="499"/>
      <c r="S827" s="499"/>
      <c r="T827" s="499"/>
      <c r="U827" s="499"/>
      <c r="V827" s="499"/>
      <c r="W827" s="499"/>
      <c r="X827" s="499"/>
      <c r="Y827" s="499"/>
      <c r="Z827" s="499"/>
      <c r="AA827" s="499"/>
      <c r="AB827" s="499"/>
      <c r="AC827" s="499"/>
    </row>
    <row r="828" spans="1:29" ht="12" customHeight="1" x14ac:dyDescent="0.25">
      <c r="A828" s="499"/>
      <c r="B828" s="499"/>
      <c r="C828" s="499"/>
      <c r="D828" s="499"/>
      <c r="E828" s="499"/>
      <c r="F828" s="499"/>
      <c r="G828" s="499"/>
      <c r="H828" s="499"/>
      <c r="I828" s="499"/>
      <c r="J828" s="499"/>
      <c r="K828" s="499"/>
      <c r="L828" s="499"/>
      <c r="M828" s="499"/>
      <c r="N828" s="499"/>
      <c r="O828" s="499"/>
      <c r="P828" s="499"/>
      <c r="Q828" s="499"/>
      <c r="R828" s="499"/>
      <c r="S828" s="499"/>
      <c r="T828" s="499"/>
      <c r="U828" s="499"/>
      <c r="V828" s="499"/>
      <c r="W828" s="499"/>
      <c r="X828" s="499"/>
      <c r="Y828" s="499"/>
      <c r="Z828" s="499"/>
      <c r="AA828" s="499"/>
      <c r="AB828" s="499"/>
      <c r="AC828" s="499"/>
    </row>
    <row r="829" spans="1:29" ht="12" customHeight="1" x14ac:dyDescent="0.25">
      <c r="A829" s="499"/>
      <c r="B829" s="499"/>
      <c r="C829" s="499"/>
      <c r="D829" s="499"/>
      <c r="E829" s="499"/>
      <c r="F829" s="499"/>
      <c r="G829" s="499"/>
      <c r="H829" s="499"/>
      <c r="I829" s="499"/>
      <c r="J829" s="499"/>
      <c r="K829" s="499"/>
      <c r="L829" s="499"/>
      <c r="M829" s="499"/>
      <c r="N829" s="499"/>
      <c r="O829" s="499"/>
      <c r="P829" s="499"/>
      <c r="Q829" s="499"/>
      <c r="R829" s="499"/>
      <c r="S829" s="499"/>
      <c r="T829" s="499"/>
      <c r="U829" s="499"/>
      <c r="V829" s="499"/>
      <c r="W829" s="499"/>
      <c r="X829" s="499"/>
      <c r="Y829" s="499"/>
      <c r="Z829" s="499"/>
      <c r="AA829" s="499"/>
      <c r="AB829" s="499"/>
      <c r="AC829" s="499"/>
    </row>
    <row r="830" spans="1:29" ht="12" customHeight="1" x14ac:dyDescent="0.25">
      <c r="A830" s="499"/>
      <c r="B830" s="499"/>
      <c r="C830" s="499"/>
      <c r="D830" s="499"/>
      <c r="E830" s="499"/>
      <c r="F830" s="499"/>
      <c r="G830" s="499"/>
      <c r="H830" s="499"/>
      <c r="I830" s="499"/>
      <c r="J830" s="499"/>
      <c r="K830" s="499"/>
      <c r="L830" s="499"/>
      <c r="M830" s="499"/>
      <c r="N830" s="499"/>
      <c r="O830" s="499"/>
      <c r="P830" s="499"/>
      <c r="Q830" s="499"/>
      <c r="R830" s="499"/>
      <c r="S830" s="499"/>
      <c r="T830" s="499"/>
      <c r="U830" s="499"/>
      <c r="V830" s="499"/>
      <c r="W830" s="499"/>
      <c r="X830" s="499"/>
      <c r="Y830" s="499"/>
      <c r="Z830" s="499"/>
      <c r="AA830" s="499"/>
      <c r="AB830" s="499"/>
      <c r="AC830" s="499"/>
    </row>
    <row r="831" spans="1:29" ht="12" customHeight="1" x14ac:dyDescent="0.25">
      <c r="A831" s="499"/>
      <c r="B831" s="499"/>
      <c r="C831" s="499"/>
      <c r="D831" s="499"/>
      <c r="E831" s="499"/>
      <c r="F831" s="499"/>
      <c r="G831" s="499"/>
      <c r="H831" s="499"/>
      <c r="I831" s="499"/>
      <c r="J831" s="499"/>
      <c r="K831" s="499"/>
      <c r="L831" s="499"/>
      <c r="M831" s="499"/>
      <c r="N831" s="499"/>
      <c r="O831" s="499"/>
      <c r="P831" s="499"/>
      <c r="Q831" s="499"/>
      <c r="R831" s="499"/>
      <c r="S831" s="499"/>
      <c r="T831" s="499"/>
      <c r="U831" s="499"/>
      <c r="V831" s="499"/>
      <c r="W831" s="499"/>
      <c r="X831" s="499"/>
      <c r="Y831" s="499"/>
      <c r="Z831" s="499"/>
      <c r="AA831" s="499"/>
      <c r="AB831" s="499"/>
      <c r="AC831" s="499"/>
    </row>
    <row r="832" spans="1:29" ht="12" customHeight="1" x14ac:dyDescent="0.25">
      <c r="A832" s="499"/>
      <c r="B832" s="499"/>
      <c r="C832" s="499"/>
      <c r="D832" s="499"/>
      <c r="E832" s="499"/>
      <c r="F832" s="499"/>
      <c r="G832" s="499"/>
      <c r="H832" s="499"/>
      <c r="I832" s="499"/>
      <c r="J832" s="499"/>
      <c r="K832" s="499"/>
      <c r="L832" s="499"/>
      <c r="M832" s="499"/>
      <c r="N832" s="499"/>
      <c r="O832" s="499"/>
      <c r="P832" s="499"/>
      <c r="Q832" s="499"/>
      <c r="R832" s="499"/>
      <c r="S832" s="499"/>
      <c r="T832" s="499"/>
      <c r="U832" s="499"/>
      <c r="V832" s="499"/>
      <c r="W832" s="499"/>
      <c r="X832" s="499"/>
      <c r="Y832" s="499"/>
      <c r="Z832" s="499"/>
      <c r="AA832" s="499"/>
      <c r="AB832" s="499"/>
      <c r="AC832" s="499"/>
    </row>
    <row r="833" spans="1:29" ht="12" customHeight="1" x14ac:dyDescent="0.25">
      <c r="A833" s="499"/>
      <c r="B833" s="499"/>
      <c r="C833" s="499"/>
      <c r="D833" s="499"/>
      <c r="E833" s="499"/>
      <c r="F833" s="499"/>
      <c r="G833" s="499"/>
      <c r="H833" s="499"/>
      <c r="I833" s="499"/>
      <c r="J833" s="499"/>
      <c r="K833" s="499"/>
      <c r="L833" s="499"/>
      <c r="M833" s="499"/>
      <c r="N833" s="499"/>
      <c r="O833" s="499"/>
      <c r="P833" s="499"/>
      <c r="Q833" s="499"/>
      <c r="R833" s="499"/>
      <c r="S833" s="499"/>
      <c r="T833" s="499"/>
      <c r="U833" s="499"/>
      <c r="V833" s="499"/>
      <c r="W833" s="499"/>
      <c r="X833" s="499"/>
      <c r="Y833" s="499"/>
      <c r="Z833" s="499"/>
      <c r="AA833" s="499"/>
      <c r="AB833" s="499"/>
      <c r="AC833" s="499"/>
    </row>
    <row r="834" spans="1:29" ht="12" customHeight="1" x14ac:dyDescent="0.25">
      <c r="A834" s="499"/>
      <c r="B834" s="499"/>
      <c r="C834" s="499"/>
      <c r="D834" s="499"/>
      <c r="E834" s="499"/>
      <c r="F834" s="499"/>
      <c r="G834" s="499"/>
      <c r="H834" s="499"/>
      <c r="I834" s="499"/>
      <c r="J834" s="499"/>
      <c r="K834" s="499"/>
      <c r="L834" s="499"/>
      <c r="M834" s="499"/>
      <c r="N834" s="499"/>
      <c r="O834" s="499"/>
      <c r="P834" s="499"/>
      <c r="Q834" s="499"/>
      <c r="R834" s="499"/>
      <c r="S834" s="499"/>
      <c r="T834" s="499"/>
      <c r="U834" s="499"/>
      <c r="V834" s="499"/>
      <c r="W834" s="499"/>
      <c r="X834" s="499"/>
      <c r="Y834" s="499"/>
      <c r="Z834" s="499"/>
      <c r="AA834" s="499"/>
      <c r="AB834" s="499"/>
      <c r="AC834" s="499"/>
    </row>
    <row r="835" spans="1:29" ht="12" customHeight="1" x14ac:dyDescent="0.25">
      <c r="A835" s="499"/>
      <c r="B835" s="499"/>
      <c r="C835" s="499"/>
      <c r="D835" s="499"/>
      <c r="E835" s="499"/>
      <c r="F835" s="499"/>
      <c r="G835" s="499"/>
      <c r="H835" s="499"/>
      <c r="I835" s="499"/>
      <c r="J835" s="499"/>
      <c r="K835" s="499"/>
      <c r="L835" s="499"/>
      <c r="M835" s="499"/>
      <c r="N835" s="499"/>
      <c r="O835" s="499"/>
      <c r="P835" s="499"/>
      <c r="Q835" s="499"/>
      <c r="R835" s="499"/>
      <c r="S835" s="499"/>
      <c r="T835" s="499"/>
      <c r="U835" s="499"/>
      <c r="V835" s="499"/>
      <c r="W835" s="499"/>
      <c r="X835" s="499"/>
      <c r="Y835" s="499"/>
      <c r="Z835" s="499"/>
      <c r="AA835" s="499"/>
      <c r="AB835" s="499"/>
      <c r="AC835" s="499"/>
    </row>
    <row r="836" spans="1:29" ht="12" customHeight="1" x14ac:dyDescent="0.25">
      <c r="A836" s="499"/>
      <c r="B836" s="499"/>
      <c r="C836" s="499"/>
      <c r="D836" s="499"/>
      <c r="E836" s="499"/>
      <c r="F836" s="499"/>
      <c r="G836" s="499"/>
      <c r="H836" s="499"/>
      <c r="I836" s="499"/>
      <c r="J836" s="499"/>
      <c r="K836" s="499"/>
      <c r="L836" s="499"/>
      <c r="M836" s="499"/>
      <c r="N836" s="499"/>
      <c r="O836" s="499"/>
      <c r="P836" s="499"/>
      <c r="Q836" s="499"/>
      <c r="R836" s="499"/>
      <c r="S836" s="499"/>
      <c r="T836" s="499"/>
      <c r="U836" s="499"/>
      <c r="V836" s="499"/>
      <c r="W836" s="499"/>
      <c r="X836" s="499"/>
      <c r="Y836" s="499"/>
      <c r="Z836" s="499"/>
      <c r="AA836" s="499"/>
      <c r="AB836" s="499"/>
      <c r="AC836" s="499"/>
    </row>
    <row r="837" spans="1:29" ht="12" customHeight="1" x14ac:dyDescent="0.25">
      <c r="A837" s="499"/>
      <c r="B837" s="499"/>
      <c r="C837" s="499"/>
      <c r="D837" s="499"/>
      <c r="E837" s="499"/>
      <c r="F837" s="499"/>
      <c r="G837" s="499"/>
      <c r="H837" s="499"/>
      <c r="I837" s="499"/>
      <c r="J837" s="499"/>
      <c r="K837" s="499"/>
      <c r="L837" s="499"/>
      <c r="M837" s="499"/>
      <c r="N837" s="499"/>
      <c r="O837" s="499"/>
      <c r="P837" s="499"/>
      <c r="Q837" s="499"/>
      <c r="R837" s="499"/>
      <c r="S837" s="499"/>
      <c r="T837" s="499"/>
      <c r="U837" s="499"/>
      <c r="V837" s="499"/>
      <c r="W837" s="499"/>
      <c r="X837" s="499"/>
      <c r="Y837" s="499"/>
      <c r="Z837" s="499"/>
      <c r="AA837" s="499"/>
      <c r="AB837" s="499"/>
      <c r="AC837" s="499"/>
    </row>
    <row r="838" spans="1:29" ht="12" customHeight="1" x14ac:dyDescent="0.25">
      <c r="A838" s="499"/>
      <c r="B838" s="499"/>
      <c r="C838" s="499"/>
      <c r="D838" s="499"/>
      <c r="E838" s="499"/>
      <c r="F838" s="499"/>
      <c r="G838" s="499"/>
      <c r="H838" s="499"/>
      <c r="I838" s="499"/>
      <c r="J838" s="499"/>
      <c r="K838" s="499"/>
      <c r="L838" s="499"/>
      <c r="M838" s="499"/>
      <c r="N838" s="499"/>
      <c r="O838" s="499"/>
      <c r="P838" s="499"/>
      <c r="Q838" s="499"/>
      <c r="R838" s="499"/>
      <c r="S838" s="499"/>
      <c r="T838" s="499"/>
      <c r="U838" s="499"/>
      <c r="V838" s="499"/>
      <c r="W838" s="499"/>
      <c r="X838" s="499"/>
      <c r="Y838" s="499"/>
      <c r="Z838" s="499"/>
      <c r="AA838" s="499"/>
      <c r="AB838" s="499"/>
      <c r="AC838" s="499"/>
    </row>
    <row r="839" spans="1:29" ht="12" customHeight="1" x14ac:dyDescent="0.25">
      <c r="A839" s="499"/>
      <c r="B839" s="499"/>
      <c r="C839" s="499"/>
      <c r="D839" s="499"/>
      <c r="E839" s="499"/>
      <c r="F839" s="499"/>
      <c r="G839" s="499"/>
      <c r="H839" s="499"/>
      <c r="I839" s="499"/>
      <c r="J839" s="499"/>
      <c r="K839" s="499"/>
      <c r="L839" s="499"/>
      <c r="M839" s="499"/>
      <c r="N839" s="499"/>
      <c r="O839" s="499"/>
      <c r="P839" s="499"/>
      <c r="Q839" s="499"/>
      <c r="R839" s="499"/>
      <c r="S839" s="499"/>
      <c r="T839" s="499"/>
      <c r="U839" s="499"/>
      <c r="V839" s="499"/>
      <c r="W839" s="499"/>
      <c r="X839" s="499"/>
      <c r="Y839" s="499"/>
      <c r="Z839" s="499"/>
      <c r="AA839" s="499"/>
      <c r="AB839" s="499"/>
      <c r="AC839" s="499"/>
    </row>
    <row r="840" spans="1:29" ht="12" customHeight="1" x14ac:dyDescent="0.25">
      <c r="A840" s="499"/>
      <c r="B840" s="499"/>
      <c r="C840" s="499"/>
      <c r="D840" s="499"/>
      <c r="E840" s="499"/>
      <c r="F840" s="499"/>
      <c r="G840" s="499"/>
      <c r="H840" s="499"/>
      <c r="I840" s="499"/>
      <c r="J840" s="499"/>
      <c r="K840" s="499"/>
      <c r="L840" s="499"/>
      <c r="M840" s="499"/>
      <c r="N840" s="499"/>
      <c r="O840" s="499"/>
      <c r="P840" s="499"/>
      <c r="Q840" s="499"/>
      <c r="R840" s="499"/>
      <c r="S840" s="499"/>
      <c r="T840" s="499"/>
      <c r="U840" s="499"/>
      <c r="V840" s="499"/>
      <c r="W840" s="499"/>
      <c r="X840" s="499"/>
      <c r="Y840" s="499"/>
      <c r="Z840" s="499"/>
      <c r="AA840" s="499"/>
      <c r="AB840" s="499"/>
      <c r="AC840" s="499"/>
    </row>
    <row r="841" spans="1:29" ht="12" customHeight="1" x14ac:dyDescent="0.25">
      <c r="A841" s="499"/>
      <c r="B841" s="499"/>
      <c r="C841" s="499"/>
      <c r="D841" s="499"/>
      <c r="E841" s="499"/>
      <c r="F841" s="499"/>
      <c r="G841" s="499"/>
      <c r="H841" s="499"/>
      <c r="I841" s="499"/>
      <c r="J841" s="499"/>
      <c r="K841" s="499"/>
      <c r="L841" s="499"/>
      <c r="M841" s="499"/>
      <c r="N841" s="499"/>
      <c r="O841" s="499"/>
      <c r="P841" s="499"/>
      <c r="Q841" s="499"/>
      <c r="R841" s="499"/>
      <c r="S841" s="499"/>
      <c r="T841" s="499"/>
      <c r="U841" s="499"/>
      <c r="V841" s="499"/>
      <c r="W841" s="499"/>
      <c r="X841" s="499"/>
      <c r="Y841" s="499"/>
      <c r="Z841" s="499"/>
      <c r="AA841" s="499"/>
      <c r="AB841" s="499"/>
      <c r="AC841" s="499"/>
    </row>
    <row r="842" spans="1:29" ht="12" customHeight="1" x14ac:dyDescent="0.25">
      <c r="A842" s="499"/>
      <c r="B842" s="499"/>
      <c r="C842" s="499"/>
      <c r="D842" s="499"/>
      <c r="E842" s="499"/>
      <c r="F842" s="499"/>
      <c r="G842" s="499"/>
      <c r="H842" s="499"/>
      <c r="I842" s="499"/>
      <c r="J842" s="499"/>
      <c r="K842" s="499"/>
      <c r="L842" s="499"/>
      <c r="M842" s="499"/>
      <c r="N842" s="499"/>
      <c r="O842" s="499"/>
      <c r="P842" s="499"/>
      <c r="Q842" s="499"/>
      <c r="R842" s="499"/>
      <c r="S842" s="499"/>
      <c r="T842" s="499"/>
      <c r="U842" s="499"/>
      <c r="V842" s="499"/>
      <c r="W842" s="499"/>
      <c r="X842" s="499"/>
      <c r="Y842" s="499"/>
      <c r="Z842" s="499"/>
      <c r="AA842" s="499"/>
      <c r="AB842" s="499"/>
      <c r="AC842" s="499"/>
    </row>
    <row r="843" spans="1:29" ht="12" customHeight="1" x14ac:dyDescent="0.25">
      <c r="A843" s="499"/>
      <c r="B843" s="499"/>
      <c r="C843" s="499"/>
      <c r="D843" s="499"/>
      <c r="E843" s="499"/>
      <c r="F843" s="499"/>
      <c r="G843" s="499"/>
      <c r="H843" s="499"/>
      <c r="I843" s="499"/>
      <c r="J843" s="499"/>
      <c r="K843" s="499"/>
      <c r="L843" s="499"/>
      <c r="M843" s="499"/>
      <c r="N843" s="499"/>
      <c r="O843" s="499"/>
      <c r="P843" s="499"/>
      <c r="Q843" s="499"/>
      <c r="R843" s="499"/>
      <c r="S843" s="499"/>
      <c r="T843" s="499"/>
      <c r="U843" s="499"/>
      <c r="V843" s="499"/>
      <c r="W843" s="499"/>
      <c r="X843" s="499"/>
      <c r="Y843" s="499"/>
      <c r="Z843" s="499"/>
      <c r="AA843" s="499"/>
      <c r="AB843" s="499"/>
      <c r="AC843" s="499"/>
    </row>
    <row r="844" spans="1:29" ht="12" customHeight="1" x14ac:dyDescent="0.25">
      <c r="A844" s="499"/>
      <c r="B844" s="499"/>
      <c r="C844" s="499"/>
      <c r="D844" s="499"/>
      <c r="E844" s="499"/>
      <c r="F844" s="499"/>
      <c r="G844" s="499"/>
      <c r="H844" s="499"/>
      <c r="I844" s="499"/>
      <c r="J844" s="499"/>
      <c r="K844" s="499"/>
      <c r="L844" s="499"/>
      <c r="M844" s="499"/>
      <c r="N844" s="499"/>
      <c r="O844" s="499"/>
      <c r="P844" s="499"/>
      <c r="Q844" s="499"/>
      <c r="R844" s="499"/>
      <c r="S844" s="499"/>
      <c r="T844" s="499"/>
      <c r="U844" s="499"/>
      <c r="V844" s="499"/>
      <c r="W844" s="499"/>
      <c r="X844" s="499"/>
      <c r="Y844" s="499"/>
      <c r="Z844" s="499"/>
      <c r="AA844" s="499"/>
      <c r="AB844" s="499"/>
      <c r="AC844" s="499"/>
    </row>
    <row r="845" spans="1:29" ht="12" customHeight="1" x14ac:dyDescent="0.25">
      <c r="A845" s="499"/>
      <c r="B845" s="499"/>
      <c r="C845" s="499"/>
      <c r="D845" s="499"/>
      <c r="E845" s="499"/>
      <c r="F845" s="499"/>
      <c r="G845" s="499"/>
      <c r="H845" s="499"/>
      <c r="I845" s="499"/>
      <c r="J845" s="499"/>
      <c r="K845" s="499"/>
      <c r="L845" s="499"/>
      <c r="M845" s="499"/>
      <c r="N845" s="499"/>
      <c r="O845" s="499"/>
      <c r="P845" s="499"/>
      <c r="Q845" s="499"/>
      <c r="R845" s="499"/>
      <c r="S845" s="499"/>
      <c r="T845" s="499"/>
      <c r="U845" s="499"/>
      <c r="V845" s="499"/>
      <c r="W845" s="499"/>
      <c r="X845" s="499"/>
      <c r="Y845" s="499"/>
      <c r="Z845" s="499"/>
      <c r="AA845" s="499"/>
      <c r="AB845" s="499"/>
      <c r="AC845" s="499"/>
    </row>
    <row r="846" spans="1:29" ht="12" customHeight="1" x14ac:dyDescent="0.25">
      <c r="A846" s="499"/>
      <c r="B846" s="499"/>
      <c r="C846" s="499"/>
      <c r="D846" s="499"/>
      <c r="E846" s="499"/>
      <c r="F846" s="499"/>
      <c r="G846" s="499"/>
      <c r="H846" s="499"/>
      <c r="I846" s="499"/>
      <c r="J846" s="499"/>
      <c r="K846" s="499"/>
      <c r="L846" s="499"/>
      <c r="M846" s="499"/>
      <c r="N846" s="499"/>
      <c r="O846" s="499"/>
      <c r="P846" s="499"/>
      <c r="Q846" s="499"/>
      <c r="R846" s="499"/>
      <c r="S846" s="499"/>
      <c r="T846" s="499"/>
      <c r="U846" s="499"/>
      <c r="V846" s="499"/>
      <c r="W846" s="499"/>
      <c r="X846" s="499"/>
      <c r="Y846" s="499"/>
      <c r="Z846" s="499"/>
      <c r="AA846" s="499"/>
      <c r="AB846" s="499"/>
      <c r="AC846" s="499"/>
    </row>
    <row r="847" spans="1:29" ht="12" customHeight="1" x14ac:dyDescent="0.25">
      <c r="A847" s="499"/>
      <c r="B847" s="499"/>
      <c r="C847" s="499"/>
      <c r="D847" s="499"/>
      <c r="E847" s="499"/>
      <c r="F847" s="499"/>
      <c r="G847" s="499"/>
      <c r="H847" s="499"/>
      <c r="I847" s="499"/>
      <c r="J847" s="499"/>
      <c r="K847" s="499"/>
      <c r="L847" s="499"/>
      <c r="M847" s="499"/>
      <c r="N847" s="499"/>
      <c r="O847" s="499"/>
      <c r="P847" s="499"/>
      <c r="Q847" s="499"/>
      <c r="R847" s="499"/>
      <c r="S847" s="499"/>
      <c r="T847" s="499"/>
      <c r="U847" s="499"/>
      <c r="V847" s="499"/>
      <c r="W847" s="499"/>
      <c r="X847" s="499"/>
      <c r="Y847" s="499"/>
      <c r="Z847" s="499"/>
      <c r="AA847" s="499"/>
      <c r="AB847" s="499"/>
      <c r="AC847" s="499"/>
    </row>
    <row r="848" spans="1:29" ht="12" customHeight="1" x14ac:dyDescent="0.25">
      <c r="A848" s="499"/>
      <c r="B848" s="499"/>
      <c r="C848" s="499"/>
      <c r="D848" s="499"/>
      <c r="E848" s="499"/>
      <c r="F848" s="499"/>
      <c r="G848" s="499"/>
      <c r="H848" s="499"/>
      <c r="I848" s="499"/>
      <c r="J848" s="499"/>
      <c r="K848" s="499"/>
      <c r="L848" s="499"/>
      <c r="M848" s="499"/>
      <c r="N848" s="499"/>
      <c r="O848" s="499"/>
      <c r="P848" s="499"/>
      <c r="Q848" s="499"/>
      <c r="R848" s="499"/>
      <c r="S848" s="499"/>
      <c r="T848" s="499"/>
      <c r="U848" s="499"/>
      <c r="V848" s="499"/>
      <c r="W848" s="499"/>
      <c r="X848" s="499"/>
      <c r="Y848" s="499"/>
      <c r="Z848" s="499"/>
      <c r="AA848" s="499"/>
      <c r="AB848" s="499"/>
      <c r="AC848" s="499"/>
    </row>
    <row r="849" spans="1:29" ht="12" customHeight="1" x14ac:dyDescent="0.25">
      <c r="A849" s="499"/>
      <c r="B849" s="499"/>
      <c r="C849" s="499"/>
      <c r="D849" s="499"/>
      <c r="E849" s="499"/>
      <c r="F849" s="499"/>
      <c r="G849" s="499"/>
      <c r="H849" s="499"/>
      <c r="I849" s="499"/>
      <c r="J849" s="499"/>
      <c r="K849" s="499"/>
      <c r="L849" s="499"/>
      <c r="M849" s="499"/>
      <c r="N849" s="499"/>
      <c r="O849" s="499"/>
      <c r="P849" s="499"/>
      <c r="Q849" s="499"/>
      <c r="R849" s="499"/>
      <c r="S849" s="499"/>
      <c r="T849" s="499"/>
      <c r="U849" s="499"/>
      <c r="V849" s="499"/>
      <c r="W849" s="499"/>
      <c r="X849" s="499"/>
      <c r="Y849" s="499"/>
      <c r="Z849" s="499"/>
      <c r="AA849" s="499"/>
      <c r="AB849" s="499"/>
      <c r="AC849" s="499"/>
    </row>
    <row r="850" spans="1:29" ht="12" customHeight="1" x14ac:dyDescent="0.25">
      <c r="A850" s="499"/>
      <c r="B850" s="499"/>
      <c r="C850" s="499"/>
      <c r="D850" s="499"/>
      <c r="E850" s="499"/>
      <c r="F850" s="499"/>
      <c r="G850" s="499"/>
      <c r="H850" s="499"/>
      <c r="I850" s="499"/>
      <c r="J850" s="499"/>
      <c r="K850" s="499"/>
      <c r="L850" s="499"/>
      <c r="M850" s="499"/>
      <c r="N850" s="499"/>
      <c r="O850" s="499"/>
      <c r="P850" s="499"/>
      <c r="Q850" s="499"/>
      <c r="R850" s="499"/>
      <c r="S850" s="499"/>
      <c r="T850" s="499"/>
      <c r="U850" s="499"/>
      <c r="V850" s="499"/>
      <c r="W850" s="499"/>
      <c r="X850" s="499"/>
      <c r="Y850" s="499"/>
      <c r="Z850" s="499"/>
      <c r="AA850" s="499"/>
      <c r="AB850" s="499"/>
      <c r="AC850" s="499"/>
    </row>
    <row r="851" spans="1:29" ht="12" customHeight="1" x14ac:dyDescent="0.25">
      <c r="A851" s="499"/>
      <c r="B851" s="499"/>
      <c r="C851" s="499"/>
      <c r="D851" s="499"/>
      <c r="E851" s="499"/>
      <c r="F851" s="499"/>
      <c r="G851" s="499"/>
      <c r="H851" s="499"/>
      <c r="I851" s="499"/>
      <c r="J851" s="499"/>
      <c r="K851" s="499"/>
      <c r="L851" s="499"/>
      <c r="M851" s="499"/>
      <c r="N851" s="499"/>
      <c r="O851" s="499"/>
      <c r="P851" s="499"/>
      <c r="Q851" s="499"/>
      <c r="R851" s="499"/>
      <c r="S851" s="499"/>
      <c r="T851" s="499"/>
      <c r="U851" s="499"/>
      <c r="V851" s="499"/>
      <c r="W851" s="499"/>
      <c r="X851" s="499"/>
      <c r="Y851" s="499"/>
      <c r="Z851" s="499"/>
      <c r="AA851" s="499"/>
      <c r="AB851" s="499"/>
      <c r="AC851" s="499"/>
    </row>
    <row r="852" spans="1:29" ht="12" customHeight="1" x14ac:dyDescent="0.25">
      <c r="A852" s="499"/>
      <c r="B852" s="499"/>
      <c r="C852" s="499"/>
      <c r="D852" s="499"/>
      <c r="E852" s="499"/>
      <c r="F852" s="499"/>
      <c r="G852" s="499"/>
      <c r="H852" s="499"/>
      <c r="I852" s="499"/>
      <c r="J852" s="499"/>
      <c r="K852" s="499"/>
      <c r="L852" s="499"/>
      <c r="M852" s="499"/>
      <c r="N852" s="499"/>
      <c r="O852" s="499"/>
      <c r="P852" s="499"/>
      <c r="Q852" s="499"/>
      <c r="R852" s="499"/>
      <c r="S852" s="499"/>
      <c r="T852" s="499"/>
      <c r="U852" s="499"/>
      <c r="V852" s="499"/>
      <c r="W852" s="499"/>
      <c r="X852" s="499"/>
      <c r="Y852" s="499"/>
      <c r="Z852" s="499"/>
      <c r="AA852" s="499"/>
      <c r="AB852" s="499"/>
      <c r="AC852" s="499"/>
    </row>
    <row r="853" spans="1:29" ht="12" customHeight="1" x14ac:dyDescent="0.25">
      <c r="A853" s="499"/>
      <c r="B853" s="499"/>
      <c r="C853" s="499"/>
      <c r="D853" s="499"/>
      <c r="E853" s="499"/>
      <c r="F853" s="499"/>
      <c r="G853" s="499"/>
      <c r="H853" s="499"/>
      <c r="I853" s="499"/>
      <c r="J853" s="499"/>
      <c r="K853" s="499"/>
      <c r="L853" s="499"/>
      <c r="M853" s="499"/>
      <c r="N853" s="499"/>
      <c r="O853" s="499"/>
      <c r="P853" s="499"/>
      <c r="Q853" s="499"/>
      <c r="R853" s="499"/>
      <c r="S853" s="499"/>
      <c r="T853" s="499"/>
      <c r="U853" s="499"/>
      <c r="V853" s="499"/>
      <c r="W853" s="499"/>
      <c r="X853" s="499"/>
      <c r="Y853" s="499"/>
      <c r="Z853" s="499"/>
      <c r="AA853" s="499"/>
      <c r="AB853" s="499"/>
      <c r="AC853" s="499"/>
    </row>
    <row r="854" spans="1:29" ht="12" customHeight="1" x14ac:dyDescent="0.25">
      <c r="A854" s="499"/>
      <c r="B854" s="499"/>
      <c r="C854" s="499"/>
      <c r="D854" s="499"/>
      <c r="E854" s="499"/>
      <c r="F854" s="499"/>
      <c r="G854" s="499"/>
      <c r="H854" s="499"/>
      <c r="I854" s="499"/>
      <c r="J854" s="499"/>
      <c r="K854" s="499"/>
      <c r="L854" s="499"/>
      <c r="M854" s="499"/>
      <c r="N854" s="499"/>
      <c r="O854" s="499"/>
      <c r="P854" s="499"/>
      <c r="Q854" s="499"/>
      <c r="R854" s="499"/>
      <c r="S854" s="499"/>
      <c r="T854" s="499"/>
      <c r="U854" s="499"/>
      <c r="V854" s="499"/>
      <c r="W854" s="499"/>
      <c r="X854" s="499"/>
      <c r="Y854" s="499"/>
      <c r="Z854" s="499"/>
      <c r="AA854" s="499"/>
      <c r="AB854" s="499"/>
      <c r="AC854" s="499"/>
    </row>
    <row r="855" spans="1:29" ht="12" customHeight="1" x14ac:dyDescent="0.25">
      <c r="A855" s="499"/>
      <c r="B855" s="499"/>
      <c r="C855" s="499"/>
      <c r="D855" s="499"/>
      <c r="E855" s="499"/>
      <c r="F855" s="499"/>
      <c r="G855" s="499"/>
      <c r="H855" s="499"/>
      <c r="I855" s="499"/>
      <c r="J855" s="499"/>
      <c r="K855" s="499"/>
      <c r="L855" s="499"/>
      <c r="M855" s="499"/>
      <c r="N855" s="499"/>
      <c r="O855" s="499"/>
      <c r="P855" s="499"/>
      <c r="Q855" s="499"/>
      <c r="R855" s="499"/>
      <c r="S855" s="499"/>
      <c r="T855" s="499"/>
      <c r="U855" s="499"/>
      <c r="V855" s="499"/>
      <c r="W855" s="499"/>
      <c r="X855" s="499"/>
      <c r="Y855" s="499"/>
      <c r="Z855" s="499"/>
      <c r="AA855" s="499"/>
      <c r="AB855" s="499"/>
      <c r="AC855" s="499"/>
    </row>
    <row r="856" spans="1:29" ht="12" customHeight="1" x14ac:dyDescent="0.25">
      <c r="A856" s="499"/>
      <c r="B856" s="499"/>
      <c r="C856" s="499"/>
      <c r="D856" s="499"/>
      <c r="E856" s="499"/>
      <c r="F856" s="499"/>
      <c r="G856" s="499"/>
      <c r="H856" s="499"/>
      <c r="I856" s="499"/>
      <c r="J856" s="499"/>
      <c r="K856" s="499"/>
      <c r="L856" s="499"/>
      <c r="M856" s="499"/>
      <c r="N856" s="499"/>
      <c r="O856" s="499"/>
      <c r="P856" s="499"/>
      <c r="Q856" s="499"/>
      <c r="R856" s="499"/>
      <c r="S856" s="499"/>
      <c r="T856" s="499"/>
      <c r="U856" s="499"/>
      <c r="V856" s="499"/>
      <c r="W856" s="499"/>
      <c r="X856" s="499"/>
      <c r="Y856" s="499"/>
      <c r="Z856" s="499"/>
      <c r="AA856" s="499"/>
      <c r="AB856" s="499"/>
      <c r="AC856" s="499"/>
    </row>
    <row r="857" spans="1:29" ht="12" customHeight="1" x14ac:dyDescent="0.25">
      <c r="A857" s="499"/>
      <c r="B857" s="499"/>
      <c r="C857" s="499"/>
      <c r="D857" s="499"/>
      <c r="E857" s="499"/>
      <c r="F857" s="499"/>
      <c r="G857" s="499"/>
      <c r="H857" s="499"/>
      <c r="I857" s="499"/>
      <c r="J857" s="499"/>
      <c r="K857" s="499"/>
      <c r="L857" s="499"/>
      <c r="M857" s="499"/>
      <c r="N857" s="499"/>
      <c r="O857" s="499"/>
      <c r="P857" s="499"/>
      <c r="Q857" s="499"/>
      <c r="R857" s="499"/>
      <c r="S857" s="499"/>
      <c r="T857" s="499"/>
      <c r="U857" s="499"/>
      <c r="V857" s="499"/>
      <c r="W857" s="499"/>
      <c r="X857" s="499"/>
      <c r="Y857" s="499"/>
      <c r="Z857" s="499"/>
      <c r="AA857" s="499"/>
      <c r="AB857" s="499"/>
      <c r="AC857" s="499"/>
    </row>
    <row r="858" spans="1:29" ht="12" customHeight="1" x14ac:dyDescent="0.25">
      <c r="A858" s="499"/>
      <c r="B858" s="499"/>
      <c r="C858" s="499"/>
      <c r="D858" s="499"/>
      <c r="E858" s="499"/>
      <c r="F858" s="499"/>
      <c r="G858" s="499"/>
      <c r="H858" s="499"/>
      <c r="I858" s="499"/>
      <c r="J858" s="499"/>
      <c r="K858" s="499"/>
      <c r="L858" s="499"/>
      <c r="M858" s="499"/>
      <c r="N858" s="499"/>
      <c r="O858" s="499"/>
      <c r="P858" s="499"/>
      <c r="Q858" s="499"/>
      <c r="R858" s="499"/>
      <c r="S858" s="499"/>
      <c r="T858" s="499"/>
      <c r="U858" s="499"/>
      <c r="V858" s="499"/>
      <c r="W858" s="499"/>
      <c r="X858" s="499"/>
      <c r="Y858" s="499"/>
      <c r="Z858" s="499"/>
      <c r="AA858" s="499"/>
      <c r="AB858" s="499"/>
      <c r="AC858" s="499"/>
    </row>
    <row r="859" spans="1:29" ht="12" customHeight="1" x14ac:dyDescent="0.25">
      <c r="A859" s="499"/>
      <c r="B859" s="499"/>
      <c r="C859" s="499"/>
      <c r="D859" s="499"/>
      <c r="E859" s="499"/>
      <c r="F859" s="499"/>
      <c r="G859" s="499"/>
      <c r="H859" s="499"/>
      <c r="I859" s="499"/>
      <c r="J859" s="499"/>
      <c r="K859" s="499"/>
      <c r="L859" s="499"/>
      <c r="M859" s="499"/>
      <c r="N859" s="499"/>
      <c r="O859" s="499"/>
      <c r="P859" s="499"/>
      <c r="Q859" s="499"/>
      <c r="R859" s="499"/>
      <c r="S859" s="499"/>
      <c r="T859" s="499"/>
      <c r="U859" s="499"/>
      <c r="V859" s="499"/>
      <c r="W859" s="499"/>
      <c r="X859" s="499"/>
      <c r="Y859" s="499"/>
      <c r="Z859" s="499"/>
      <c r="AA859" s="499"/>
      <c r="AB859" s="499"/>
      <c r="AC859" s="499"/>
    </row>
    <row r="860" spans="1:29" ht="12" customHeight="1" x14ac:dyDescent="0.25">
      <c r="A860" s="499"/>
      <c r="B860" s="499"/>
      <c r="C860" s="499"/>
      <c r="D860" s="499"/>
      <c r="E860" s="499"/>
      <c r="F860" s="499"/>
      <c r="G860" s="499"/>
      <c r="H860" s="499"/>
      <c r="I860" s="499"/>
      <c r="J860" s="499"/>
      <c r="K860" s="499"/>
      <c r="L860" s="499"/>
      <c r="M860" s="499"/>
      <c r="N860" s="499"/>
      <c r="O860" s="499"/>
      <c r="P860" s="499"/>
      <c r="Q860" s="499"/>
      <c r="R860" s="499"/>
      <c r="S860" s="499"/>
      <c r="T860" s="499"/>
      <c r="U860" s="499"/>
      <c r="V860" s="499"/>
      <c r="W860" s="499"/>
      <c r="X860" s="499"/>
      <c r="Y860" s="499"/>
      <c r="Z860" s="499"/>
      <c r="AA860" s="499"/>
      <c r="AB860" s="499"/>
      <c r="AC860" s="499"/>
    </row>
    <row r="861" spans="1:29" ht="12" customHeight="1" x14ac:dyDescent="0.25">
      <c r="A861" s="499"/>
      <c r="B861" s="499"/>
      <c r="C861" s="499"/>
      <c r="D861" s="499"/>
      <c r="E861" s="499"/>
      <c r="F861" s="499"/>
      <c r="G861" s="499"/>
      <c r="H861" s="499"/>
      <c r="I861" s="499"/>
      <c r="J861" s="499"/>
      <c r="K861" s="499"/>
      <c r="L861" s="499"/>
      <c r="M861" s="499"/>
      <c r="N861" s="499"/>
      <c r="O861" s="499"/>
      <c r="P861" s="499"/>
      <c r="Q861" s="499"/>
      <c r="R861" s="499"/>
      <c r="S861" s="499"/>
      <c r="T861" s="499"/>
      <c r="U861" s="499"/>
      <c r="V861" s="499"/>
      <c r="W861" s="499"/>
      <c r="X861" s="499"/>
      <c r="Y861" s="499"/>
      <c r="Z861" s="499"/>
      <c r="AA861" s="499"/>
      <c r="AB861" s="499"/>
      <c r="AC861" s="499"/>
    </row>
    <row r="862" spans="1:29" ht="12" customHeight="1" x14ac:dyDescent="0.25">
      <c r="A862" s="499"/>
      <c r="B862" s="499"/>
      <c r="C862" s="499"/>
      <c r="D862" s="499"/>
      <c r="E862" s="499"/>
      <c r="F862" s="499"/>
      <c r="G862" s="499"/>
      <c r="H862" s="499"/>
      <c r="I862" s="499"/>
      <c r="J862" s="499"/>
      <c r="K862" s="499"/>
      <c r="L862" s="499"/>
      <c r="M862" s="499"/>
      <c r="N862" s="499"/>
      <c r="O862" s="499"/>
      <c r="P862" s="499"/>
      <c r="Q862" s="499"/>
      <c r="R862" s="499"/>
      <c r="S862" s="499"/>
      <c r="T862" s="499"/>
      <c r="U862" s="499"/>
      <c r="V862" s="499"/>
      <c r="W862" s="499"/>
      <c r="X862" s="499"/>
      <c r="Y862" s="499"/>
      <c r="Z862" s="499"/>
      <c r="AA862" s="499"/>
      <c r="AB862" s="499"/>
      <c r="AC862" s="499"/>
    </row>
    <row r="863" spans="1:29" ht="12" customHeight="1" x14ac:dyDescent="0.25">
      <c r="A863" s="499"/>
      <c r="B863" s="499"/>
      <c r="C863" s="499"/>
      <c r="D863" s="499"/>
      <c r="E863" s="499"/>
      <c r="F863" s="499"/>
      <c r="G863" s="499"/>
      <c r="H863" s="499"/>
      <c r="I863" s="499"/>
      <c r="J863" s="499"/>
      <c r="K863" s="499"/>
      <c r="L863" s="499"/>
      <c r="M863" s="499"/>
      <c r="N863" s="499"/>
      <c r="O863" s="499"/>
      <c r="P863" s="499"/>
      <c r="Q863" s="499"/>
      <c r="R863" s="499"/>
      <c r="S863" s="499"/>
      <c r="T863" s="499"/>
      <c r="U863" s="499"/>
      <c r="V863" s="499"/>
      <c r="W863" s="499"/>
      <c r="X863" s="499"/>
      <c r="Y863" s="499"/>
      <c r="Z863" s="499"/>
      <c r="AA863" s="499"/>
      <c r="AB863" s="499"/>
      <c r="AC863" s="499"/>
    </row>
    <row r="864" spans="1:29" ht="12" customHeight="1" x14ac:dyDescent="0.25">
      <c r="A864" s="499"/>
      <c r="B864" s="499"/>
      <c r="C864" s="499"/>
      <c r="D864" s="499"/>
      <c r="E864" s="499"/>
      <c r="F864" s="499"/>
      <c r="G864" s="499"/>
      <c r="H864" s="499"/>
      <c r="I864" s="499"/>
      <c r="J864" s="499"/>
      <c r="K864" s="499"/>
      <c r="L864" s="499"/>
      <c r="M864" s="499"/>
      <c r="N864" s="499"/>
      <c r="O864" s="499"/>
      <c r="P864" s="499"/>
      <c r="Q864" s="499"/>
      <c r="R864" s="499"/>
      <c r="S864" s="499"/>
      <c r="T864" s="499"/>
      <c r="U864" s="499"/>
      <c r="V864" s="499"/>
      <c r="W864" s="499"/>
      <c r="X864" s="499"/>
      <c r="Y864" s="499"/>
      <c r="Z864" s="499"/>
      <c r="AA864" s="499"/>
      <c r="AB864" s="499"/>
      <c r="AC864" s="499"/>
    </row>
    <row r="865" spans="1:29" ht="12" customHeight="1" x14ac:dyDescent="0.25">
      <c r="A865" s="499"/>
      <c r="B865" s="499"/>
      <c r="C865" s="499"/>
      <c r="D865" s="499"/>
      <c r="E865" s="499"/>
      <c r="F865" s="499"/>
      <c r="G865" s="499"/>
      <c r="H865" s="499"/>
      <c r="I865" s="499"/>
      <c r="J865" s="499"/>
      <c r="K865" s="499"/>
      <c r="L865" s="499"/>
      <c r="M865" s="499"/>
      <c r="N865" s="499"/>
      <c r="O865" s="499"/>
      <c r="P865" s="499"/>
      <c r="Q865" s="499"/>
      <c r="R865" s="499"/>
      <c r="S865" s="499"/>
      <c r="T865" s="499"/>
      <c r="U865" s="499"/>
      <c r="V865" s="499"/>
      <c r="W865" s="499"/>
      <c r="X865" s="499"/>
      <c r="Y865" s="499"/>
      <c r="Z865" s="499"/>
      <c r="AA865" s="499"/>
      <c r="AB865" s="499"/>
      <c r="AC865" s="499"/>
    </row>
    <row r="866" spans="1:29" ht="12" customHeight="1" x14ac:dyDescent="0.25">
      <c r="A866" s="499"/>
      <c r="B866" s="499"/>
      <c r="C866" s="499"/>
      <c r="D866" s="499"/>
      <c r="E866" s="499"/>
      <c r="F866" s="499"/>
      <c r="G866" s="499"/>
      <c r="H866" s="499"/>
      <c r="I866" s="499"/>
      <c r="J866" s="499"/>
      <c r="K866" s="499"/>
      <c r="L866" s="499"/>
      <c r="M866" s="499"/>
      <c r="N866" s="499"/>
      <c r="O866" s="499"/>
      <c r="P866" s="499"/>
      <c r="Q866" s="499"/>
      <c r="R866" s="499"/>
      <c r="S866" s="499"/>
      <c r="T866" s="499"/>
      <c r="U866" s="499"/>
      <c r="V866" s="499"/>
      <c r="W866" s="499"/>
      <c r="X866" s="499"/>
      <c r="Y866" s="499"/>
      <c r="Z866" s="499"/>
      <c r="AA866" s="499"/>
      <c r="AB866" s="499"/>
      <c r="AC866" s="499"/>
    </row>
    <row r="867" spans="1:29" ht="12" customHeight="1" x14ac:dyDescent="0.25">
      <c r="A867" s="499"/>
      <c r="B867" s="499"/>
      <c r="C867" s="499"/>
      <c r="D867" s="499"/>
      <c r="E867" s="499"/>
      <c r="F867" s="499"/>
      <c r="G867" s="499"/>
      <c r="H867" s="499"/>
      <c r="I867" s="499"/>
      <c r="J867" s="499"/>
      <c r="K867" s="499"/>
      <c r="L867" s="499"/>
      <c r="M867" s="499"/>
      <c r="N867" s="499"/>
      <c r="O867" s="499"/>
      <c r="P867" s="499"/>
      <c r="Q867" s="499"/>
      <c r="R867" s="499"/>
      <c r="S867" s="499"/>
      <c r="T867" s="499"/>
      <c r="U867" s="499"/>
      <c r="V867" s="499"/>
      <c r="W867" s="499"/>
      <c r="X867" s="499"/>
      <c r="Y867" s="499"/>
      <c r="Z867" s="499"/>
      <c r="AA867" s="499"/>
      <c r="AB867" s="499"/>
      <c r="AC867" s="499"/>
    </row>
    <row r="868" spans="1:29" ht="12" customHeight="1" x14ac:dyDescent="0.25">
      <c r="A868" s="499"/>
      <c r="B868" s="499"/>
      <c r="C868" s="499"/>
      <c r="D868" s="499"/>
      <c r="E868" s="499"/>
      <c r="F868" s="499"/>
      <c r="G868" s="499"/>
      <c r="H868" s="499"/>
      <c r="I868" s="499"/>
      <c r="J868" s="499"/>
      <c r="K868" s="499"/>
      <c r="L868" s="499"/>
      <c r="M868" s="499"/>
      <c r="N868" s="499"/>
      <c r="O868" s="499"/>
      <c r="P868" s="499"/>
      <c r="Q868" s="499"/>
      <c r="R868" s="499"/>
      <c r="S868" s="499"/>
      <c r="T868" s="499"/>
      <c r="U868" s="499"/>
      <c r="V868" s="499"/>
      <c r="W868" s="499"/>
      <c r="X868" s="499"/>
      <c r="Y868" s="499"/>
      <c r="Z868" s="499"/>
      <c r="AA868" s="499"/>
      <c r="AB868" s="499"/>
      <c r="AC868" s="499"/>
    </row>
    <row r="869" spans="1:29" ht="12" customHeight="1" x14ac:dyDescent="0.25">
      <c r="A869" s="499"/>
      <c r="B869" s="499"/>
      <c r="C869" s="499"/>
      <c r="D869" s="499"/>
      <c r="E869" s="499"/>
      <c r="F869" s="499"/>
      <c r="G869" s="499"/>
      <c r="H869" s="499"/>
      <c r="I869" s="499"/>
      <c r="J869" s="499"/>
      <c r="K869" s="499"/>
      <c r="L869" s="499"/>
      <c r="M869" s="499"/>
      <c r="N869" s="499"/>
      <c r="O869" s="499"/>
      <c r="P869" s="499"/>
      <c r="Q869" s="499"/>
      <c r="R869" s="499"/>
      <c r="S869" s="499"/>
      <c r="T869" s="499"/>
      <c r="U869" s="499"/>
      <c r="V869" s="499"/>
      <c r="W869" s="499"/>
      <c r="X869" s="499"/>
      <c r="Y869" s="499"/>
      <c r="Z869" s="499"/>
      <c r="AA869" s="499"/>
      <c r="AB869" s="499"/>
      <c r="AC869" s="499"/>
    </row>
    <row r="870" spans="1:29" ht="12" customHeight="1" x14ac:dyDescent="0.25">
      <c r="A870" s="499"/>
      <c r="B870" s="499"/>
      <c r="C870" s="499"/>
      <c r="D870" s="499"/>
      <c r="E870" s="499"/>
      <c r="F870" s="499"/>
      <c r="G870" s="499"/>
      <c r="H870" s="499"/>
      <c r="I870" s="499"/>
      <c r="J870" s="499"/>
      <c r="K870" s="499"/>
      <c r="L870" s="499"/>
      <c r="M870" s="499"/>
      <c r="N870" s="499"/>
      <c r="O870" s="499"/>
      <c r="P870" s="499"/>
      <c r="Q870" s="499"/>
      <c r="R870" s="499"/>
      <c r="S870" s="499"/>
      <c r="T870" s="499"/>
      <c r="U870" s="499"/>
      <c r="V870" s="499"/>
      <c r="W870" s="499"/>
      <c r="X870" s="499"/>
      <c r="Y870" s="499"/>
      <c r="Z870" s="499"/>
      <c r="AA870" s="499"/>
      <c r="AB870" s="499"/>
      <c r="AC870" s="499"/>
    </row>
    <row r="871" spans="1:29" ht="12" customHeight="1" x14ac:dyDescent="0.25">
      <c r="A871" s="499"/>
      <c r="B871" s="499"/>
      <c r="C871" s="499"/>
      <c r="D871" s="499"/>
      <c r="E871" s="499"/>
      <c r="F871" s="499"/>
      <c r="G871" s="499"/>
      <c r="H871" s="499"/>
      <c r="I871" s="499"/>
      <c r="J871" s="499"/>
      <c r="K871" s="499"/>
      <c r="L871" s="499"/>
      <c r="M871" s="499"/>
      <c r="N871" s="499"/>
      <c r="O871" s="499"/>
      <c r="P871" s="499"/>
      <c r="Q871" s="499"/>
      <c r="R871" s="499"/>
      <c r="S871" s="499"/>
      <c r="T871" s="499"/>
      <c r="U871" s="499"/>
      <c r="V871" s="499"/>
      <c r="W871" s="499"/>
      <c r="X871" s="499"/>
      <c r="Y871" s="499"/>
      <c r="Z871" s="499"/>
      <c r="AA871" s="499"/>
      <c r="AB871" s="499"/>
      <c r="AC871" s="499"/>
    </row>
    <row r="872" spans="1:29" ht="12" customHeight="1" x14ac:dyDescent="0.25">
      <c r="A872" s="499"/>
      <c r="B872" s="499"/>
      <c r="C872" s="499"/>
      <c r="D872" s="499"/>
      <c r="E872" s="499"/>
      <c r="F872" s="499"/>
      <c r="G872" s="499"/>
      <c r="H872" s="499"/>
      <c r="I872" s="499"/>
      <c r="J872" s="499"/>
      <c r="K872" s="499"/>
      <c r="L872" s="499"/>
      <c r="M872" s="499"/>
      <c r="N872" s="499"/>
      <c r="O872" s="499"/>
      <c r="P872" s="499"/>
      <c r="Q872" s="499"/>
      <c r="R872" s="499"/>
      <c r="S872" s="499"/>
      <c r="T872" s="499"/>
      <c r="U872" s="499"/>
      <c r="V872" s="499"/>
      <c r="W872" s="499"/>
      <c r="X872" s="499"/>
      <c r="Y872" s="499"/>
      <c r="Z872" s="499"/>
      <c r="AA872" s="499"/>
      <c r="AB872" s="499"/>
      <c r="AC872" s="499"/>
    </row>
    <row r="873" spans="1:29" ht="12" customHeight="1" x14ac:dyDescent="0.25">
      <c r="A873" s="499"/>
      <c r="B873" s="499"/>
      <c r="C873" s="499"/>
      <c r="D873" s="499"/>
      <c r="E873" s="499"/>
      <c r="F873" s="499"/>
      <c r="G873" s="499"/>
      <c r="H873" s="499"/>
      <c r="I873" s="499"/>
      <c r="J873" s="499"/>
      <c r="K873" s="499"/>
      <c r="L873" s="499"/>
      <c r="M873" s="499"/>
      <c r="N873" s="499"/>
      <c r="O873" s="499"/>
      <c r="P873" s="499"/>
      <c r="Q873" s="499"/>
      <c r="R873" s="499"/>
      <c r="S873" s="499"/>
      <c r="T873" s="499"/>
      <c r="U873" s="499"/>
      <c r="V873" s="499"/>
      <c r="W873" s="499"/>
      <c r="X873" s="499"/>
      <c r="Y873" s="499"/>
      <c r="Z873" s="499"/>
      <c r="AA873" s="499"/>
      <c r="AB873" s="499"/>
      <c r="AC873" s="499"/>
    </row>
    <row r="874" spans="1:29" ht="12" customHeight="1" x14ac:dyDescent="0.25">
      <c r="A874" s="499"/>
      <c r="B874" s="499"/>
      <c r="C874" s="499"/>
      <c r="D874" s="499"/>
      <c r="E874" s="499"/>
      <c r="F874" s="499"/>
      <c r="G874" s="499"/>
      <c r="H874" s="499"/>
      <c r="I874" s="499"/>
      <c r="J874" s="499"/>
      <c r="K874" s="499"/>
      <c r="L874" s="499"/>
      <c r="M874" s="499"/>
      <c r="N874" s="499"/>
      <c r="O874" s="499"/>
      <c r="P874" s="499"/>
      <c r="Q874" s="499"/>
      <c r="R874" s="499"/>
      <c r="S874" s="499"/>
      <c r="T874" s="499"/>
      <c r="U874" s="499"/>
      <c r="V874" s="499"/>
      <c r="W874" s="499"/>
      <c r="X874" s="499"/>
      <c r="Y874" s="499"/>
      <c r="Z874" s="499"/>
      <c r="AA874" s="499"/>
      <c r="AB874" s="499"/>
      <c r="AC874" s="499"/>
    </row>
    <row r="875" spans="1:29" ht="12" customHeight="1" x14ac:dyDescent="0.25">
      <c r="A875" s="499"/>
      <c r="B875" s="499"/>
      <c r="C875" s="499"/>
      <c r="D875" s="499"/>
      <c r="E875" s="499"/>
      <c r="F875" s="499"/>
      <c r="G875" s="499"/>
      <c r="H875" s="499"/>
      <c r="I875" s="499"/>
      <c r="J875" s="499"/>
      <c r="K875" s="499"/>
      <c r="L875" s="499"/>
      <c r="M875" s="499"/>
      <c r="N875" s="499"/>
      <c r="O875" s="499"/>
      <c r="P875" s="499"/>
      <c r="Q875" s="499"/>
      <c r="R875" s="499"/>
      <c r="S875" s="499"/>
      <c r="T875" s="499"/>
      <c r="U875" s="499"/>
      <c r="V875" s="499"/>
      <c r="W875" s="499"/>
      <c r="X875" s="499"/>
      <c r="Y875" s="499"/>
      <c r="Z875" s="499"/>
      <c r="AA875" s="499"/>
      <c r="AB875" s="499"/>
      <c r="AC875" s="499"/>
    </row>
    <row r="876" spans="1:29" ht="12" customHeight="1" x14ac:dyDescent="0.25">
      <c r="A876" s="499"/>
      <c r="B876" s="499"/>
      <c r="C876" s="499"/>
      <c r="D876" s="499"/>
      <c r="E876" s="499"/>
      <c r="F876" s="499"/>
      <c r="G876" s="499"/>
      <c r="H876" s="499"/>
      <c r="I876" s="499"/>
      <c r="J876" s="499"/>
      <c r="K876" s="499"/>
      <c r="L876" s="499"/>
      <c r="M876" s="499"/>
      <c r="N876" s="499"/>
      <c r="O876" s="499"/>
      <c r="P876" s="499"/>
      <c r="Q876" s="499"/>
      <c r="R876" s="499"/>
      <c r="S876" s="499"/>
      <c r="T876" s="499"/>
      <c r="U876" s="499"/>
      <c r="V876" s="499"/>
      <c r="W876" s="499"/>
      <c r="X876" s="499"/>
      <c r="Y876" s="499"/>
      <c r="Z876" s="499"/>
      <c r="AA876" s="499"/>
      <c r="AB876" s="499"/>
      <c r="AC876" s="499"/>
    </row>
    <row r="877" spans="1:29" ht="12" customHeight="1" x14ac:dyDescent="0.25">
      <c r="A877" s="499"/>
      <c r="B877" s="499"/>
      <c r="C877" s="499"/>
      <c r="D877" s="499"/>
      <c r="E877" s="499"/>
      <c r="F877" s="499"/>
      <c r="G877" s="499"/>
      <c r="H877" s="499"/>
      <c r="I877" s="499"/>
      <c r="J877" s="499"/>
      <c r="K877" s="499"/>
      <c r="L877" s="499"/>
      <c r="M877" s="499"/>
      <c r="N877" s="499"/>
      <c r="O877" s="499"/>
      <c r="P877" s="499"/>
      <c r="Q877" s="499"/>
      <c r="R877" s="499"/>
      <c r="S877" s="499"/>
      <c r="T877" s="499"/>
      <c r="U877" s="499"/>
      <c r="V877" s="499"/>
      <c r="W877" s="499"/>
      <c r="X877" s="499"/>
      <c r="Y877" s="499"/>
      <c r="Z877" s="499"/>
      <c r="AA877" s="499"/>
      <c r="AB877" s="499"/>
      <c r="AC877" s="499"/>
    </row>
    <row r="878" spans="1:29" ht="12" customHeight="1" x14ac:dyDescent="0.25">
      <c r="A878" s="499"/>
      <c r="B878" s="499"/>
      <c r="C878" s="499"/>
      <c r="D878" s="499"/>
      <c r="E878" s="499"/>
      <c r="F878" s="499"/>
      <c r="G878" s="499"/>
      <c r="H878" s="499"/>
      <c r="I878" s="499"/>
      <c r="J878" s="499"/>
      <c r="K878" s="499"/>
      <c r="L878" s="499"/>
      <c r="M878" s="499"/>
      <c r="N878" s="499"/>
      <c r="O878" s="499"/>
      <c r="P878" s="499"/>
      <c r="Q878" s="499"/>
      <c r="R878" s="499"/>
      <c r="S878" s="499"/>
      <c r="T878" s="499"/>
      <c r="U878" s="499"/>
      <c r="V878" s="499"/>
      <c r="W878" s="499"/>
      <c r="X878" s="499"/>
      <c r="Y878" s="499"/>
      <c r="Z878" s="499"/>
      <c r="AA878" s="499"/>
      <c r="AB878" s="499"/>
      <c r="AC878" s="499"/>
    </row>
    <row r="879" spans="1:29" ht="12" customHeight="1" x14ac:dyDescent="0.25">
      <c r="A879" s="499"/>
      <c r="B879" s="499"/>
      <c r="C879" s="499"/>
      <c r="D879" s="499"/>
      <c r="E879" s="499"/>
      <c r="F879" s="499"/>
      <c r="G879" s="499"/>
      <c r="H879" s="499"/>
      <c r="I879" s="499"/>
      <c r="J879" s="499"/>
      <c r="K879" s="499"/>
      <c r="L879" s="499"/>
      <c r="M879" s="499"/>
      <c r="N879" s="499"/>
      <c r="O879" s="499"/>
      <c r="P879" s="499"/>
      <c r="Q879" s="499"/>
      <c r="R879" s="499"/>
      <c r="S879" s="499"/>
      <c r="T879" s="499"/>
      <c r="U879" s="499"/>
      <c r="V879" s="499"/>
      <c r="W879" s="499"/>
      <c r="X879" s="499"/>
      <c r="Y879" s="499"/>
      <c r="Z879" s="499"/>
      <c r="AA879" s="499"/>
      <c r="AB879" s="499"/>
      <c r="AC879" s="499"/>
    </row>
    <row r="880" spans="1:29" ht="12" customHeight="1" x14ac:dyDescent="0.25">
      <c r="A880" s="499"/>
      <c r="B880" s="499"/>
      <c r="C880" s="499"/>
      <c r="D880" s="499"/>
      <c r="E880" s="499"/>
      <c r="F880" s="499"/>
      <c r="G880" s="499"/>
      <c r="H880" s="499"/>
      <c r="I880" s="499"/>
      <c r="J880" s="499"/>
      <c r="K880" s="499"/>
      <c r="L880" s="499"/>
      <c r="M880" s="499"/>
      <c r="N880" s="499"/>
      <c r="O880" s="499"/>
      <c r="P880" s="499"/>
      <c r="Q880" s="499"/>
      <c r="R880" s="499"/>
      <c r="S880" s="499"/>
      <c r="T880" s="499"/>
      <c r="U880" s="499"/>
      <c r="V880" s="499"/>
      <c r="W880" s="499"/>
      <c r="X880" s="499"/>
      <c r="Y880" s="499"/>
      <c r="Z880" s="499"/>
      <c r="AA880" s="499"/>
      <c r="AB880" s="499"/>
      <c r="AC880" s="499"/>
    </row>
    <row r="881" spans="1:29" ht="12" customHeight="1" x14ac:dyDescent="0.25">
      <c r="A881" s="499"/>
      <c r="B881" s="499"/>
      <c r="C881" s="499"/>
      <c r="D881" s="499"/>
      <c r="E881" s="499"/>
      <c r="F881" s="499"/>
      <c r="G881" s="499"/>
      <c r="H881" s="499"/>
      <c r="I881" s="499"/>
      <c r="J881" s="499"/>
      <c r="K881" s="499"/>
      <c r="L881" s="499"/>
      <c r="M881" s="499"/>
      <c r="N881" s="499"/>
      <c r="O881" s="499"/>
      <c r="P881" s="499"/>
      <c r="Q881" s="499"/>
      <c r="R881" s="499"/>
      <c r="S881" s="499"/>
      <c r="T881" s="499"/>
      <c r="U881" s="499"/>
      <c r="V881" s="499"/>
      <c r="W881" s="499"/>
      <c r="X881" s="499"/>
      <c r="Y881" s="499"/>
      <c r="Z881" s="499"/>
      <c r="AA881" s="499"/>
      <c r="AB881" s="499"/>
      <c r="AC881" s="499"/>
    </row>
    <row r="882" spans="1:29" ht="12" customHeight="1" x14ac:dyDescent="0.25">
      <c r="A882" s="499"/>
      <c r="B882" s="499"/>
      <c r="C882" s="499"/>
      <c r="D882" s="499"/>
      <c r="E882" s="499"/>
      <c r="F882" s="499"/>
      <c r="G882" s="499"/>
      <c r="H882" s="499"/>
      <c r="I882" s="499"/>
      <c r="J882" s="499"/>
      <c r="K882" s="499"/>
      <c r="L882" s="499"/>
      <c r="M882" s="499"/>
      <c r="N882" s="499"/>
      <c r="O882" s="499"/>
      <c r="P882" s="499"/>
      <c r="Q882" s="499"/>
      <c r="R882" s="499"/>
      <c r="S882" s="499"/>
      <c r="T882" s="499"/>
      <c r="U882" s="499"/>
      <c r="V882" s="499"/>
      <c r="W882" s="499"/>
      <c r="X882" s="499"/>
      <c r="Y882" s="499"/>
      <c r="Z882" s="499"/>
      <c r="AA882" s="499"/>
      <c r="AB882" s="499"/>
      <c r="AC882" s="499"/>
    </row>
    <row r="883" spans="1:29" ht="12" customHeight="1" x14ac:dyDescent="0.25">
      <c r="A883" s="499"/>
      <c r="B883" s="499"/>
      <c r="C883" s="499"/>
      <c r="D883" s="499"/>
      <c r="E883" s="499"/>
      <c r="F883" s="499"/>
      <c r="G883" s="499"/>
      <c r="H883" s="499"/>
      <c r="I883" s="499"/>
      <c r="J883" s="499"/>
      <c r="K883" s="499"/>
      <c r="L883" s="499"/>
      <c r="M883" s="499"/>
      <c r="N883" s="499"/>
      <c r="O883" s="499"/>
      <c r="P883" s="499"/>
      <c r="Q883" s="499"/>
      <c r="R883" s="499"/>
      <c r="S883" s="499"/>
      <c r="T883" s="499"/>
      <c r="U883" s="499"/>
      <c r="V883" s="499"/>
      <c r="W883" s="499"/>
      <c r="X883" s="499"/>
      <c r="Y883" s="499"/>
      <c r="Z883" s="499"/>
      <c r="AA883" s="499"/>
      <c r="AB883" s="499"/>
      <c r="AC883" s="499"/>
    </row>
    <row r="884" spans="1:29" ht="12" customHeight="1" x14ac:dyDescent="0.25">
      <c r="A884" s="499"/>
      <c r="B884" s="499"/>
      <c r="C884" s="499"/>
      <c r="D884" s="499"/>
      <c r="E884" s="499"/>
      <c r="F884" s="499"/>
      <c r="G884" s="499"/>
      <c r="H884" s="499"/>
      <c r="I884" s="499"/>
      <c r="J884" s="499"/>
      <c r="K884" s="499"/>
      <c r="L884" s="499"/>
      <c r="M884" s="499"/>
      <c r="N884" s="499"/>
      <c r="O884" s="499"/>
      <c r="P884" s="499"/>
      <c r="Q884" s="499"/>
      <c r="R884" s="499"/>
      <c r="S884" s="499"/>
      <c r="T884" s="499"/>
      <c r="U884" s="499"/>
      <c r="V884" s="499"/>
      <c r="W884" s="499"/>
      <c r="X884" s="499"/>
      <c r="Y884" s="499"/>
      <c r="Z884" s="499"/>
      <c r="AA884" s="499"/>
      <c r="AB884" s="499"/>
      <c r="AC884" s="499"/>
    </row>
    <row r="885" spans="1:29" ht="12" customHeight="1" x14ac:dyDescent="0.25">
      <c r="A885" s="499"/>
      <c r="B885" s="499"/>
      <c r="C885" s="499"/>
      <c r="D885" s="499"/>
      <c r="E885" s="499"/>
      <c r="F885" s="499"/>
      <c r="G885" s="499"/>
      <c r="H885" s="499"/>
      <c r="I885" s="499"/>
      <c r="J885" s="499"/>
      <c r="K885" s="499"/>
      <c r="L885" s="499"/>
      <c r="M885" s="499"/>
      <c r="N885" s="499"/>
      <c r="O885" s="499"/>
      <c r="P885" s="499"/>
      <c r="Q885" s="499"/>
      <c r="R885" s="499"/>
      <c r="S885" s="499"/>
      <c r="T885" s="499"/>
      <c r="U885" s="499"/>
      <c r="V885" s="499"/>
      <c r="W885" s="499"/>
      <c r="X885" s="499"/>
      <c r="Y885" s="499"/>
      <c r="Z885" s="499"/>
      <c r="AA885" s="499"/>
      <c r="AB885" s="499"/>
      <c r="AC885" s="499"/>
    </row>
    <row r="886" spans="1:29" ht="12" customHeight="1" x14ac:dyDescent="0.25">
      <c r="A886" s="499"/>
      <c r="B886" s="499"/>
      <c r="C886" s="499"/>
      <c r="D886" s="499"/>
      <c r="E886" s="499"/>
      <c r="F886" s="499"/>
      <c r="G886" s="499"/>
      <c r="H886" s="499"/>
      <c r="I886" s="499"/>
      <c r="J886" s="499"/>
      <c r="K886" s="499"/>
      <c r="L886" s="499"/>
      <c r="M886" s="499"/>
      <c r="N886" s="499"/>
      <c r="O886" s="499"/>
      <c r="P886" s="499"/>
      <c r="Q886" s="499"/>
      <c r="R886" s="499"/>
      <c r="S886" s="499"/>
      <c r="T886" s="499"/>
      <c r="U886" s="499"/>
      <c r="V886" s="499"/>
      <c r="W886" s="499"/>
      <c r="X886" s="499"/>
      <c r="Y886" s="499"/>
      <c r="Z886" s="499"/>
      <c r="AA886" s="499"/>
      <c r="AB886" s="499"/>
      <c r="AC886" s="499"/>
    </row>
    <row r="887" spans="1:29" ht="12" customHeight="1" x14ac:dyDescent="0.25">
      <c r="A887" s="499"/>
      <c r="B887" s="499"/>
      <c r="C887" s="499"/>
      <c r="D887" s="499"/>
      <c r="E887" s="499"/>
      <c r="F887" s="499"/>
      <c r="G887" s="499"/>
      <c r="H887" s="499"/>
      <c r="I887" s="499"/>
      <c r="J887" s="499"/>
      <c r="K887" s="499"/>
      <c r="L887" s="499"/>
      <c r="M887" s="499"/>
      <c r="N887" s="499"/>
      <c r="O887" s="499"/>
      <c r="P887" s="499"/>
      <c r="Q887" s="499"/>
      <c r="R887" s="499"/>
      <c r="S887" s="499"/>
      <c r="T887" s="499"/>
      <c r="U887" s="499"/>
      <c r="V887" s="499"/>
      <c r="W887" s="499"/>
      <c r="X887" s="499"/>
      <c r="Y887" s="499"/>
      <c r="Z887" s="499"/>
      <c r="AA887" s="499"/>
      <c r="AB887" s="499"/>
      <c r="AC887" s="499"/>
    </row>
    <row r="888" spans="1:29" ht="12" customHeight="1" x14ac:dyDescent="0.25">
      <c r="A888" s="499"/>
      <c r="B888" s="499"/>
      <c r="C888" s="499"/>
      <c r="D888" s="499"/>
      <c r="E888" s="499"/>
      <c r="F888" s="499"/>
      <c r="G888" s="499"/>
      <c r="H888" s="499"/>
      <c r="I888" s="499"/>
      <c r="J888" s="499"/>
      <c r="K888" s="499"/>
      <c r="L888" s="499"/>
      <c r="M888" s="499"/>
      <c r="N888" s="499"/>
      <c r="O888" s="499"/>
      <c r="P888" s="499"/>
      <c r="Q888" s="499"/>
      <c r="R888" s="499"/>
      <c r="S888" s="499"/>
      <c r="T888" s="499"/>
      <c r="U888" s="499"/>
      <c r="V888" s="499"/>
      <c r="W888" s="499"/>
      <c r="X888" s="499"/>
      <c r="Y888" s="499"/>
      <c r="Z888" s="499"/>
      <c r="AA888" s="499"/>
      <c r="AB888" s="499"/>
      <c r="AC888" s="499"/>
    </row>
    <row r="889" spans="1:29" ht="12" customHeight="1" x14ac:dyDescent="0.25">
      <c r="A889" s="499"/>
      <c r="B889" s="499"/>
      <c r="C889" s="499"/>
      <c r="D889" s="499"/>
      <c r="E889" s="499"/>
      <c r="F889" s="499"/>
      <c r="G889" s="499"/>
      <c r="H889" s="499"/>
      <c r="I889" s="499"/>
      <c r="J889" s="499"/>
      <c r="K889" s="499"/>
      <c r="L889" s="499"/>
      <c r="M889" s="499"/>
      <c r="N889" s="499"/>
      <c r="O889" s="499"/>
      <c r="P889" s="499"/>
      <c r="Q889" s="499"/>
      <c r="R889" s="499"/>
      <c r="S889" s="499"/>
      <c r="T889" s="499"/>
      <c r="U889" s="499"/>
      <c r="V889" s="499"/>
      <c r="W889" s="499"/>
      <c r="X889" s="499"/>
      <c r="Y889" s="499"/>
      <c r="Z889" s="499"/>
      <c r="AA889" s="499"/>
      <c r="AB889" s="499"/>
      <c r="AC889" s="499"/>
    </row>
    <row r="890" spans="1:29" ht="12" customHeight="1" x14ac:dyDescent="0.25">
      <c r="A890" s="499"/>
      <c r="B890" s="499"/>
      <c r="C890" s="499"/>
      <c r="D890" s="499"/>
      <c r="E890" s="499"/>
      <c r="F890" s="499"/>
      <c r="G890" s="499"/>
      <c r="H890" s="499"/>
      <c r="I890" s="499"/>
      <c r="J890" s="499"/>
      <c r="K890" s="499"/>
      <c r="L890" s="499"/>
      <c r="M890" s="499"/>
      <c r="N890" s="499"/>
      <c r="O890" s="499"/>
      <c r="P890" s="499"/>
      <c r="Q890" s="499"/>
      <c r="R890" s="499"/>
      <c r="S890" s="499"/>
      <c r="T890" s="499"/>
      <c r="U890" s="499"/>
      <c r="V890" s="499"/>
      <c r="W890" s="499"/>
      <c r="X890" s="499"/>
      <c r="Y890" s="499"/>
      <c r="Z890" s="499"/>
      <c r="AA890" s="499"/>
      <c r="AB890" s="499"/>
      <c r="AC890" s="499"/>
    </row>
    <row r="891" spans="1:29" ht="12" customHeight="1" x14ac:dyDescent="0.25">
      <c r="A891" s="499"/>
      <c r="B891" s="499"/>
      <c r="C891" s="499"/>
      <c r="D891" s="499"/>
      <c r="E891" s="499"/>
      <c r="F891" s="499"/>
      <c r="G891" s="499"/>
      <c r="H891" s="499"/>
      <c r="I891" s="499"/>
      <c r="J891" s="499"/>
      <c r="K891" s="499"/>
      <c r="L891" s="499"/>
      <c r="M891" s="499"/>
      <c r="N891" s="499"/>
      <c r="O891" s="499"/>
      <c r="P891" s="499"/>
      <c r="Q891" s="499"/>
      <c r="R891" s="499"/>
      <c r="S891" s="499"/>
      <c r="T891" s="499"/>
      <c r="U891" s="499"/>
      <c r="V891" s="499"/>
      <c r="W891" s="499"/>
      <c r="X891" s="499"/>
      <c r="Y891" s="499"/>
      <c r="Z891" s="499"/>
      <c r="AA891" s="499"/>
      <c r="AB891" s="499"/>
      <c r="AC891" s="499"/>
    </row>
    <row r="892" spans="1:29" ht="12" customHeight="1" x14ac:dyDescent="0.25">
      <c r="A892" s="499"/>
      <c r="B892" s="499"/>
      <c r="C892" s="499"/>
      <c r="D892" s="499"/>
      <c r="E892" s="499"/>
      <c r="F892" s="499"/>
      <c r="G892" s="499"/>
      <c r="H892" s="499"/>
      <c r="I892" s="499"/>
      <c r="J892" s="499"/>
      <c r="K892" s="499"/>
      <c r="L892" s="499"/>
      <c r="M892" s="499"/>
      <c r="N892" s="499"/>
      <c r="O892" s="499"/>
      <c r="P892" s="499"/>
      <c r="Q892" s="499"/>
      <c r="R892" s="499"/>
      <c r="S892" s="499"/>
      <c r="T892" s="499"/>
      <c r="U892" s="499"/>
      <c r="V892" s="499"/>
      <c r="W892" s="499"/>
      <c r="X892" s="499"/>
      <c r="Y892" s="499"/>
      <c r="Z892" s="499"/>
      <c r="AA892" s="499"/>
      <c r="AB892" s="499"/>
      <c r="AC892" s="499"/>
    </row>
    <row r="893" spans="1:29" ht="12" customHeight="1" x14ac:dyDescent="0.25">
      <c r="A893" s="499"/>
      <c r="B893" s="499"/>
      <c r="C893" s="499"/>
      <c r="D893" s="499"/>
      <c r="E893" s="499"/>
      <c r="F893" s="499"/>
      <c r="G893" s="499"/>
      <c r="H893" s="499"/>
      <c r="I893" s="499"/>
      <c r="J893" s="499"/>
      <c r="K893" s="499"/>
      <c r="L893" s="499"/>
      <c r="M893" s="499"/>
      <c r="N893" s="499"/>
      <c r="O893" s="499"/>
      <c r="P893" s="499"/>
      <c r="Q893" s="499"/>
      <c r="R893" s="499"/>
      <c r="S893" s="499"/>
      <c r="T893" s="499"/>
      <c r="U893" s="499"/>
      <c r="V893" s="499"/>
      <c r="W893" s="499"/>
      <c r="X893" s="499"/>
      <c r="Y893" s="499"/>
      <c r="Z893" s="499"/>
      <c r="AA893" s="499"/>
      <c r="AB893" s="499"/>
      <c r="AC893" s="499"/>
    </row>
    <row r="894" spans="1:29" ht="12" customHeight="1" x14ac:dyDescent="0.25">
      <c r="A894" s="499"/>
      <c r="B894" s="499"/>
      <c r="C894" s="499"/>
      <c r="D894" s="499"/>
      <c r="E894" s="499"/>
      <c r="F894" s="499"/>
      <c r="G894" s="499"/>
      <c r="H894" s="499"/>
      <c r="I894" s="499"/>
      <c r="J894" s="499"/>
      <c r="K894" s="499"/>
      <c r="L894" s="499"/>
      <c r="M894" s="499"/>
      <c r="N894" s="499"/>
      <c r="O894" s="499"/>
      <c r="P894" s="499"/>
      <c r="Q894" s="499"/>
      <c r="R894" s="499"/>
      <c r="S894" s="499"/>
      <c r="T894" s="499"/>
      <c r="U894" s="499"/>
      <c r="V894" s="499"/>
      <c r="W894" s="499"/>
      <c r="X894" s="499"/>
      <c r="Y894" s="499"/>
      <c r="Z894" s="499"/>
      <c r="AA894" s="499"/>
      <c r="AB894" s="499"/>
      <c r="AC894" s="499"/>
    </row>
    <row r="895" spans="1:29" ht="12" customHeight="1" x14ac:dyDescent="0.25">
      <c r="A895" s="499"/>
      <c r="B895" s="499"/>
      <c r="C895" s="499"/>
      <c r="D895" s="499"/>
      <c r="E895" s="499"/>
      <c r="F895" s="499"/>
      <c r="G895" s="499"/>
      <c r="H895" s="499"/>
      <c r="I895" s="499"/>
      <c r="J895" s="499"/>
      <c r="K895" s="499"/>
      <c r="L895" s="499"/>
      <c r="M895" s="499"/>
      <c r="N895" s="499"/>
      <c r="O895" s="499"/>
      <c r="P895" s="499"/>
      <c r="Q895" s="499"/>
      <c r="R895" s="499"/>
      <c r="S895" s="499"/>
      <c r="T895" s="499"/>
      <c r="U895" s="499"/>
      <c r="V895" s="499"/>
      <c r="W895" s="499"/>
      <c r="X895" s="499"/>
      <c r="Y895" s="499"/>
      <c r="Z895" s="499"/>
      <c r="AA895" s="499"/>
      <c r="AB895" s="499"/>
      <c r="AC895" s="499"/>
    </row>
    <row r="896" spans="1:29" ht="12" customHeight="1" x14ac:dyDescent="0.25">
      <c r="A896" s="499"/>
      <c r="B896" s="499"/>
      <c r="C896" s="499"/>
      <c r="D896" s="499"/>
      <c r="E896" s="499"/>
      <c r="F896" s="499"/>
      <c r="G896" s="499"/>
      <c r="H896" s="499"/>
      <c r="I896" s="499"/>
      <c r="J896" s="499"/>
      <c r="K896" s="499"/>
      <c r="L896" s="499"/>
      <c r="M896" s="499"/>
      <c r="N896" s="499"/>
      <c r="O896" s="499"/>
      <c r="P896" s="499"/>
      <c r="Q896" s="499"/>
      <c r="R896" s="499"/>
      <c r="S896" s="499"/>
      <c r="T896" s="499"/>
      <c r="U896" s="499"/>
      <c r="V896" s="499"/>
      <c r="W896" s="499"/>
      <c r="X896" s="499"/>
      <c r="Y896" s="499"/>
      <c r="Z896" s="499"/>
      <c r="AA896" s="499"/>
      <c r="AB896" s="499"/>
      <c r="AC896" s="499"/>
    </row>
    <row r="897" spans="1:29" ht="12" customHeight="1" x14ac:dyDescent="0.25">
      <c r="A897" s="499"/>
      <c r="B897" s="499"/>
      <c r="C897" s="499"/>
      <c r="D897" s="499"/>
      <c r="E897" s="499"/>
      <c r="F897" s="499"/>
      <c r="G897" s="499"/>
      <c r="H897" s="499"/>
      <c r="I897" s="499"/>
      <c r="J897" s="499"/>
      <c r="K897" s="499"/>
      <c r="L897" s="499"/>
      <c r="M897" s="499"/>
      <c r="N897" s="499"/>
      <c r="O897" s="499"/>
      <c r="P897" s="499"/>
      <c r="Q897" s="499"/>
      <c r="R897" s="499"/>
      <c r="S897" s="499"/>
      <c r="T897" s="499"/>
      <c r="U897" s="499"/>
      <c r="V897" s="499"/>
      <c r="W897" s="499"/>
      <c r="X897" s="499"/>
      <c r="Y897" s="499"/>
      <c r="Z897" s="499"/>
      <c r="AA897" s="499"/>
      <c r="AB897" s="499"/>
      <c r="AC897" s="499"/>
    </row>
    <row r="898" spans="1:29" ht="12" customHeight="1" x14ac:dyDescent="0.25">
      <c r="A898" s="499"/>
      <c r="B898" s="499"/>
      <c r="C898" s="499"/>
      <c r="D898" s="499"/>
      <c r="E898" s="499"/>
      <c r="F898" s="499"/>
      <c r="G898" s="499"/>
      <c r="H898" s="499"/>
      <c r="I898" s="499"/>
      <c r="J898" s="499"/>
      <c r="K898" s="499"/>
      <c r="L898" s="499"/>
      <c r="M898" s="499"/>
      <c r="N898" s="499"/>
      <c r="O898" s="499"/>
      <c r="P898" s="499"/>
      <c r="Q898" s="499"/>
      <c r="R898" s="499"/>
      <c r="S898" s="499"/>
      <c r="T898" s="499"/>
      <c r="U898" s="499"/>
      <c r="V898" s="499"/>
      <c r="W898" s="499"/>
      <c r="X898" s="499"/>
      <c r="Y898" s="499"/>
      <c r="Z898" s="499"/>
      <c r="AA898" s="499"/>
      <c r="AB898" s="499"/>
      <c r="AC898" s="499"/>
    </row>
    <row r="899" spans="1:29" ht="12" customHeight="1" x14ac:dyDescent="0.25">
      <c r="A899" s="499"/>
      <c r="B899" s="499"/>
      <c r="C899" s="499"/>
      <c r="D899" s="499"/>
      <c r="E899" s="499"/>
      <c r="F899" s="499"/>
      <c r="G899" s="499"/>
      <c r="H899" s="499"/>
      <c r="I899" s="499"/>
      <c r="J899" s="499"/>
      <c r="K899" s="499"/>
      <c r="L899" s="499"/>
      <c r="M899" s="499"/>
      <c r="N899" s="499"/>
      <c r="O899" s="499"/>
      <c r="P899" s="499"/>
      <c r="Q899" s="499"/>
      <c r="R899" s="499"/>
      <c r="S899" s="499"/>
      <c r="T899" s="499"/>
      <c r="U899" s="499"/>
      <c r="V899" s="499"/>
      <c r="W899" s="499"/>
      <c r="X899" s="499"/>
      <c r="Y899" s="499"/>
      <c r="Z899" s="499"/>
      <c r="AA899" s="499"/>
      <c r="AB899" s="499"/>
      <c r="AC899" s="499"/>
    </row>
    <row r="900" spans="1:29" ht="12" customHeight="1" x14ac:dyDescent="0.25">
      <c r="A900" s="499"/>
      <c r="B900" s="499"/>
      <c r="C900" s="499"/>
      <c r="D900" s="499"/>
      <c r="E900" s="499"/>
      <c r="F900" s="499"/>
      <c r="G900" s="499"/>
      <c r="H900" s="499"/>
      <c r="I900" s="499"/>
      <c r="J900" s="499"/>
      <c r="K900" s="499"/>
      <c r="L900" s="499"/>
      <c r="M900" s="499"/>
      <c r="N900" s="499"/>
      <c r="O900" s="499"/>
      <c r="P900" s="499"/>
      <c r="Q900" s="499"/>
      <c r="R900" s="499"/>
      <c r="S900" s="499"/>
      <c r="T900" s="499"/>
      <c r="U900" s="499"/>
      <c r="V900" s="499"/>
      <c r="W900" s="499"/>
      <c r="X900" s="499"/>
      <c r="Y900" s="499"/>
      <c r="Z900" s="499"/>
      <c r="AA900" s="499"/>
      <c r="AB900" s="499"/>
      <c r="AC900" s="499"/>
    </row>
    <row r="901" spans="1:29" ht="12" customHeight="1" x14ac:dyDescent="0.25">
      <c r="A901" s="499"/>
      <c r="B901" s="499"/>
      <c r="C901" s="499"/>
      <c r="D901" s="499"/>
      <c r="E901" s="499"/>
      <c r="F901" s="499"/>
      <c r="G901" s="499"/>
      <c r="H901" s="499"/>
      <c r="I901" s="499"/>
      <c r="J901" s="499"/>
      <c r="K901" s="499"/>
      <c r="L901" s="499"/>
      <c r="M901" s="499"/>
      <c r="N901" s="499"/>
      <c r="O901" s="499"/>
      <c r="P901" s="499"/>
      <c r="Q901" s="499"/>
      <c r="R901" s="499"/>
      <c r="S901" s="499"/>
      <c r="T901" s="499"/>
      <c r="U901" s="499"/>
      <c r="V901" s="499"/>
      <c r="W901" s="499"/>
      <c r="X901" s="499"/>
      <c r="Y901" s="499"/>
      <c r="Z901" s="499"/>
      <c r="AA901" s="499"/>
      <c r="AB901" s="499"/>
      <c r="AC901" s="499"/>
    </row>
    <row r="902" spans="1:29" ht="12" customHeight="1" x14ac:dyDescent="0.25">
      <c r="A902" s="499"/>
      <c r="B902" s="499"/>
      <c r="C902" s="499"/>
      <c r="D902" s="499"/>
      <c r="E902" s="499"/>
      <c r="F902" s="499"/>
      <c r="G902" s="499"/>
      <c r="H902" s="499"/>
      <c r="I902" s="499"/>
      <c r="J902" s="499"/>
      <c r="K902" s="499"/>
      <c r="L902" s="499"/>
      <c r="M902" s="499"/>
      <c r="N902" s="499"/>
      <c r="O902" s="499"/>
      <c r="P902" s="499"/>
      <c r="Q902" s="499"/>
      <c r="R902" s="499"/>
      <c r="S902" s="499"/>
      <c r="T902" s="499"/>
      <c r="U902" s="499"/>
      <c r="V902" s="499"/>
      <c r="W902" s="499"/>
      <c r="X902" s="499"/>
      <c r="Y902" s="499"/>
      <c r="Z902" s="499"/>
      <c r="AA902" s="499"/>
      <c r="AB902" s="499"/>
      <c r="AC902" s="499"/>
    </row>
    <row r="903" spans="1:29" ht="12" customHeight="1" x14ac:dyDescent="0.25">
      <c r="A903" s="499"/>
      <c r="B903" s="499"/>
      <c r="C903" s="499"/>
      <c r="D903" s="499"/>
      <c r="E903" s="499"/>
      <c r="F903" s="499"/>
      <c r="G903" s="499"/>
      <c r="H903" s="499"/>
      <c r="I903" s="499"/>
      <c r="J903" s="499"/>
      <c r="K903" s="499"/>
      <c r="L903" s="499"/>
      <c r="M903" s="499"/>
      <c r="N903" s="499"/>
      <c r="O903" s="499"/>
      <c r="P903" s="499"/>
      <c r="Q903" s="499"/>
      <c r="R903" s="499"/>
      <c r="S903" s="499"/>
      <c r="T903" s="499"/>
      <c r="U903" s="499"/>
      <c r="V903" s="499"/>
      <c r="W903" s="499"/>
      <c r="X903" s="499"/>
      <c r="Y903" s="499"/>
      <c r="Z903" s="499"/>
      <c r="AA903" s="499"/>
      <c r="AB903" s="499"/>
      <c r="AC903" s="499"/>
    </row>
    <row r="904" spans="1:29" ht="12" customHeight="1" x14ac:dyDescent="0.25">
      <c r="A904" s="499"/>
      <c r="B904" s="499"/>
      <c r="C904" s="499"/>
      <c r="D904" s="499"/>
      <c r="E904" s="499"/>
      <c r="F904" s="499"/>
      <c r="G904" s="499"/>
      <c r="H904" s="499"/>
      <c r="I904" s="499"/>
      <c r="J904" s="499"/>
      <c r="K904" s="499"/>
      <c r="L904" s="499"/>
      <c r="M904" s="499"/>
      <c r="N904" s="499"/>
      <c r="O904" s="499"/>
      <c r="P904" s="499"/>
      <c r="Q904" s="499"/>
      <c r="R904" s="499"/>
      <c r="S904" s="499"/>
      <c r="T904" s="499"/>
      <c r="U904" s="499"/>
      <c r="V904" s="499"/>
      <c r="W904" s="499"/>
      <c r="X904" s="499"/>
      <c r="Y904" s="499"/>
      <c r="Z904" s="499"/>
      <c r="AA904" s="499"/>
      <c r="AB904" s="499"/>
      <c r="AC904" s="499"/>
    </row>
    <row r="905" spans="1:29" ht="12" customHeight="1" x14ac:dyDescent="0.25">
      <c r="A905" s="499"/>
      <c r="B905" s="499"/>
      <c r="C905" s="499"/>
      <c r="D905" s="499"/>
      <c r="E905" s="499"/>
      <c r="F905" s="499"/>
      <c r="G905" s="499"/>
      <c r="H905" s="499"/>
      <c r="I905" s="499"/>
      <c r="J905" s="499"/>
      <c r="K905" s="499"/>
      <c r="L905" s="499"/>
      <c r="M905" s="499"/>
      <c r="N905" s="499"/>
      <c r="O905" s="499"/>
      <c r="P905" s="499"/>
      <c r="Q905" s="499"/>
      <c r="R905" s="499"/>
      <c r="S905" s="499"/>
      <c r="T905" s="499"/>
      <c r="U905" s="499"/>
      <c r="V905" s="499"/>
      <c r="W905" s="499"/>
      <c r="X905" s="499"/>
      <c r="Y905" s="499"/>
      <c r="Z905" s="499"/>
      <c r="AA905" s="499"/>
      <c r="AB905" s="499"/>
      <c r="AC905" s="499"/>
    </row>
    <row r="906" spans="1:29" ht="12" customHeight="1" x14ac:dyDescent="0.25">
      <c r="A906" s="499"/>
      <c r="B906" s="499"/>
      <c r="C906" s="499"/>
      <c r="D906" s="499"/>
      <c r="E906" s="499"/>
      <c r="F906" s="499"/>
      <c r="G906" s="499"/>
      <c r="H906" s="499"/>
      <c r="I906" s="499"/>
      <c r="J906" s="499"/>
      <c r="K906" s="499"/>
      <c r="L906" s="499"/>
      <c r="M906" s="499"/>
      <c r="N906" s="499"/>
      <c r="O906" s="499"/>
      <c r="P906" s="499"/>
      <c r="Q906" s="499"/>
      <c r="R906" s="499"/>
      <c r="S906" s="499"/>
      <c r="T906" s="499"/>
      <c r="U906" s="499"/>
      <c r="V906" s="499"/>
      <c r="W906" s="499"/>
      <c r="X906" s="499"/>
      <c r="Y906" s="499"/>
      <c r="Z906" s="499"/>
      <c r="AA906" s="499"/>
      <c r="AB906" s="499"/>
      <c r="AC906" s="499"/>
    </row>
    <row r="907" spans="1:29" ht="12" customHeight="1" x14ac:dyDescent="0.25">
      <c r="A907" s="499"/>
      <c r="B907" s="499"/>
      <c r="C907" s="499"/>
      <c r="D907" s="499"/>
      <c r="E907" s="499"/>
      <c r="F907" s="499"/>
      <c r="G907" s="499"/>
      <c r="H907" s="499"/>
      <c r="I907" s="499"/>
      <c r="J907" s="499"/>
      <c r="K907" s="499"/>
      <c r="L907" s="499"/>
      <c r="M907" s="499"/>
      <c r="N907" s="499"/>
      <c r="O907" s="499"/>
      <c r="P907" s="499"/>
      <c r="Q907" s="499"/>
      <c r="R907" s="499"/>
      <c r="S907" s="499"/>
      <c r="T907" s="499"/>
      <c r="U907" s="499"/>
      <c r="V907" s="499"/>
      <c r="W907" s="499"/>
      <c r="X907" s="499"/>
      <c r="Y907" s="499"/>
      <c r="Z907" s="499"/>
      <c r="AA907" s="499"/>
      <c r="AB907" s="499"/>
      <c r="AC907" s="499"/>
    </row>
    <row r="908" spans="1:29" ht="12" customHeight="1" x14ac:dyDescent="0.25">
      <c r="A908" s="499"/>
      <c r="B908" s="499"/>
      <c r="C908" s="499"/>
      <c r="D908" s="499"/>
      <c r="E908" s="499"/>
      <c r="F908" s="499"/>
      <c r="G908" s="499"/>
      <c r="H908" s="499"/>
      <c r="I908" s="499"/>
      <c r="J908" s="499"/>
      <c r="K908" s="499"/>
      <c r="L908" s="499"/>
      <c r="M908" s="499"/>
      <c r="N908" s="499"/>
      <c r="O908" s="499"/>
      <c r="P908" s="499"/>
      <c r="Q908" s="499"/>
      <c r="R908" s="499"/>
      <c r="S908" s="499"/>
      <c r="T908" s="499"/>
      <c r="U908" s="499"/>
      <c r="V908" s="499"/>
      <c r="W908" s="499"/>
      <c r="X908" s="499"/>
      <c r="Y908" s="499"/>
      <c r="Z908" s="499"/>
      <c r="AA908" s="499"/>
      <c r="AB908" s="499"/>
      <c r="AC908" s="499"/>
    </row>
    <row r="909" spans="1:29" ht="12" customHeight="1" x14ac:dyDescent="0.25">
      <c r="A909" s="499"/>
      <c r="B909" s="499"/>
      <c r="C909" s="499"/>
      <c r="D909" s="499"/>
      <c r="E909" s="499"/>
      <c r="F909" s="499"/>
      <c r="G909" s="499"/>
      <c r="H909" s="499"/>
      <c r="I909" s="499"/>
      <c r="J909" s="499"/>
      <c r="K909" s="499"/>
      <c r="L909" s="499"/>
      <c r="M909" s="499"/>
      <c r="N909" s="499"/>
      <c r="O909" s="499"/>
      <c r="P909" s="499"/>
      <c r="Q909" s="499"/>
      <c r="R909" s="499"/>
      <c r="S909" s="499"/>
      <c r="T909" s="499"/>
      <c r="U909" s="499"/>
      <c r="V909" s="499"/>
      <c r="W909" s="499"/>
      <c r="X909" s="499"/>
      <c r="Y909" s="499"/>
      <c r="Z909" s="499"/>
      <c r="AA909" s="499"/>
      <c r="AB909" s="499"/>
      <c r="AC909" s="499"/>
    </row>
    <row r="910" spans="1:29" ht="12" customHeight="1" x14ac:dyDescent="0.25">
      <c r="A910" s="499"/>
      <c r="B910" s="499"/>
      <c r="C910" s="499"/>
      <c r="D910" s="499"/>
      <c r="E910" s="499"/>
      <c r="F910" s="499"/>
      <c r="G910" s="499"/>
      <c r="H910" s="499"/>
      <c r="I910" s="499"/>
      <c r="J910" s="499"/>
      <c r="K910" s="499"/>
      <c r="L910" s="499"/>
      <c r="M910" s="499"/>
      <c r="N910" s="499"/>
      <c r="O910" s="499"/>
      <c r="P910" s="499"/>
      <c r="Q910" s="499"/>
      <c r="R910" s="499"/>
      <c r="S910" s="499"/>
      <c r="T910" s="499"/>
      <c r="U910" s="499"/>
      <c r="V910" s="499"/>
      <c r="W910" s="499"/>
      <c r="X910" s="499"/>
      <c r="Y910" s="499"/>
      <c r="Z910" s="499"/>
      <c r="AA910" s="499"/>
      <c r="AB910" s="499"/>
      <c r="AC910" s="499"/>
    </row>
    <row r="911" spans="1:29" ht="12" customHeight="1" x14ac:dyDescent="0.25">
      <c r="A911" s="499"/>
      <c r="B911" s="499"/>
      <c r="C911" s="499"/>
      <c r="D911" s="499"/>
      <c r="E911" s="499"/>
      <c r="F911" s="499"/>
      <c r="G911" s="499"/>
      <c r="H911" s="499"/>
      <c r="I911" s="499"/>
      <c r="J911" s="499"/>
      <c r="K911" s="499"/>
      <c r="L911" s="499"/>
      <c r="M911" s="499"/>
      <c r="N911" s="499"/>
      <c r="O911" s="499"/>
      <c r="P911" s="499"/>
      <c r="Q911" s="499"/>
      <c r="R911" s="499"/>
      <c r="S911" s="499"/>
      <c r="T911" s="499"/>
      <c r="U911" s="499"/>
      <c r="V911" s="499"/>
      <c r="W911" s="499"/>
      <c r="X911" s="499"/>
      <c r="Y911" s="499"/>
      <c r="Z911" s="499"/>
      <c r="AA911" s="499"/>
      <c r="AB911" s="499"/>
      <c r="AC911" s="499"/>
    </row>
    <row r="912" spans="1:29" ht="12" customHeight="1" x14ac:dyDescent="0.25">
      <c r="A912" s="499"/>
      <c r="B912" s="499"/>
      <c r="C912" s="499"/>
      <c r="D912" s="499"/>
      <c r="E912" s="499"/>
      <c r="F912" s="499"/>
      <c r="G912" s="499"/>
      <c r="H912" s="499"/>
      <c r="I912" s="499"/>
      <c r="J912" s="499"/>
      <c r="K912" s="499"/>
      <c r="L912" s="499"/>
      <c r="M912" s="499"/>
      <c r="N912" s="499"/>
      <c r="O912" s="499"/>
      <c r="P912" s="499"/>
      <c r="Q912" s="499"/>
      <c r="R912" s="499"/>
      <c r="S912" s="499"/>
      <c r="T912" s="499"/>
      <c r="U912" s="499"/>
      <c r="V912" s="499"/>
      <c r="W912" s="499"/>
      <c r="X912" s="499"/>
      <c r="Y912" s="499"/>
      <c r="Z912" s="499"/>
      <c r="AA912" s="499"/>
      <c r="AB912" s="499"/>
      <c r="AC912" s="499"/>
    </row>
    <row r="913" spans="1:29" ht="12" customHeight="1" x14ac:dyDescent="0.25">
      <c r="A913" s="499"/>
      <c r="B913" s="499"/>
      <c r="C913" s="499"/>
      <c r="D913" s="499"/>
      <c r="E913" s="499"/>
      <c r="F913" s="499"/>
      <c r="G913" s="499"/>
      <c r="H913" s="499"/>
      <c r="I913" s="499"/>
      <c r="J913" s="499"/>
      <c r="K913" s="499"/>
      <c r="L913" s="499"/>
      <c r="M913" s="499"/>
      <c r="N913" s="499"/>
      <c r="O913" s="499"/>
      <c r="P913" s="499"/>
      <c r="Q913" s="499"/>
      <c r="R913" s="499"/>
      <c r="S913" s="499"/>
      <c r="T913" s="499"/>
      <c r="U913" s="499"/>
      <c r="V913" s="499"/>
      <c r="W913" s="499"/>
      <c r="X913" s="499"/>
      <c r="Y913" s="499"/>
      <c r="Z913" s="499"/>
      <c r="AA913" s="499"/>
      <c r="AB913" s="499"/>
      <c r="AC913" s="499"/>
    </row>
    <row r="914" spans="1:29" ht="12" customHeight="1" x14ac:dyDescent="0.25">
      <c r="A914" s="499"/>
      <c r="B914" s="499"/>
      <c r="C914" s="499"/>
      <c r="D914" s="499"/>
      <c r="E914" s="499"/>
      <c r="F914" s="499"/>
      <c r="G914" s="499"/>
      <c r="H914" s="499"/>
      <c r="I914" s="499"/>
      <c r="J914" s="499"/>
      <c r="K914" s="499"/>
      <c r="L914" s="499"/>
      <c r="M914" s="499"/>
      <c r="N914" s="499"/>
      <c r="O914" s="499"/>
      <c r="P914" s="499"/>
      <c r="Q914" s="499"/>
      <c r="R914" s="499"/>
      <c r="S914" s="499"/>
      <c r="T914" s="499"/>
      <c r="U914" s="499"/>
      <c r="V914" s="499"/>
      <c r="W914" s="499"/>
      <c r="X914" s="499"/>
      <c r="Y914" s="499"/>
      <c r="Z914" s="499"/>
      <c r="AA914" s="499"/>
      <c r="AB914" s="499"/>
      <c r="AC914" s="499"/>
    </row>
    <row r="915" spans="1:29" ht="12" customHeight="1" x14ac:dyDescent="0.25">
      <c r="A915" s="499"/>
      <c r="B915" s="499"/>
      <c r="C915" s="499"/>
      <c r="D915" s="499"/>
      <c r="E915" s="499"/>
      <c r="F915" s="499"/>
      <c r="G915" s="499"/>
      <c r="H915" s="499"/>
      <c r="I915" s="499"/>
      <c r="J915" s="499"/>
      <c r="K915" s="499"/>
      <c r="L915" s="499"/>
      <c r="M915" s="499"/>
      <c r="N915" s="499"/>
      <c r="O915" s="499"/>
      <c r="P915" s="499"/>
      <c r="Q915" s="499"/>
      <c r="R915" s="499"/>
      <c r="S915" s="499"/>
      <c r="T915" s="499"/>
      <c r="U915" s="499"/>
      <c r="V915" s="499"/>
      <c r="W915" s="499"/>
      <c r="X915" s="499"/>
      <c r="Y915" s="499"/>
      <c r="Z915" s="499"/>
      <c r="AA915" s="499"/>
      <c r="AB915" s="499"/>
      <c r="AC915" s="499"/>
    </row>
    <row r="916" spans="1:29" ht="12" customHeight="1" x14ac:dyDescent="0.25">
      <c r="A916" s="499"/>
      <c r="B916" s="499"/>
      <c r="C916" s="499"/>
      <c r="D916" s="499"/>
      <c r="E916" s="499"/>
      <c r="F916" s="499"/>
      <c r="G916" s="499"/>
      <c r="H916" s="499"/>
      <c r="I916" s="499"/>
      <c r="J916" s="499"/>
      <c r="K916" s="499"/>
      <c r="L916" s="499"/>
      <c r="M916" s="499"/>
      <c r="N916" s="499"/>
      <c r="O916" s="499"/>
      <c r="P916" s="499"/>
      <c r="Q916" s="499"/>
      <c r="R916" s="499"/>
      <c r="S916" s="499"/>
      <c r="T916" s="499"/>
      <c r="U916" s="499"/>
      <c r="V916" s="499"/>
      <c r="W916" s="499"/>
      <c r="X916" s="499"/>
      <c r="Y916" s="499"/>
      <c r="Z916" s="499"/>
      <c r="AA916" s="499"/>
      <c r="AB916" s="499"/>
      <c r="AC916" s="499"/>
    </row>
    <row r="917" spans="1:29" ht="12" customHeight="1" x14ac:dyDescent="0.25">
      <c r="A917" s="499"/>
      <c r="B917" s="499"/>
      <c r="C917" s="499"/>
      <c r="D917" s="499"/>
      <c r="E917" s="499"/>
      <c r="F917" s="499"/>
      <c r="G917" s="499"/>
      <c r="H917" s="499"/>
      <c r="I917" s="499"/>
      <c r="J917" s="499"/>
      <c r="K917" s="499"/>
      <c r="L917" s="499"/>
      <c r="M917" s="499"/>
      <c r="N917" s="499"/>
      <c r="O917" s="499"/>
      <c r="P917" s="499"/>
      <c r="Q917" s="499"/>
      <c r="R917" s="499"/>
      <c r="S917" s="499"/>
      <c r="T917" s="499"/>
      <c r="U917" s="499"/>
      <c r="V917" s="499"/>
      <c r="W917" s="499"/>
      <c r="X917" s="499"/>
      <c r="Y917" s="499"/>
      <c r="Z917" s="499"/>
      <c r="AA917" s="499"/>
      <c r="AB917" s="499"/>
      <c r="AC917" s="499"/>
    </row>
    <row r="918" spans="1:29" ht="12" customHeight="1" x14ac:dyDescent="0.25">
      <c r="A918" s="499"/>
      <c r="B918" s="499"/>
      <c r="C918" s="499"/>
      <c r="D918" s="499"/>
      <c r="E918" s="499"/>
      <c r="F918" s="499"/>
      <c r="G918" s="499"/>
      <c r="H918" s="499"/>
      <c r="I918" s="499"/>
      <c r="J918" s="499"/>
      <c r="K918" s="499"/>
      <c r="L918" s="499"/>
      <c r="M918" s="499"/>
      <c r="N918" s="499"/>
      <c r="O918" s="499"/>
      <c r="P918" s="499"/>
      <c r="Q918" s="499"/>
      <c r="R918" s="499"/>
      <c r="S918" s="499"/>
      <c r="T918" s="499"/>
      <c r="U918" s="499"/>
      <c r="V918" s="499"/>
      <c r="W918" s="499"/>
      <c r="X918" s="499"/>
      <c r="Y918" s="499"/>
      <c r="Z918" s="499"/>
      <c r="AA918" s="499"/>
      <c r="AB918" s="499"/>
      <c r="AC918" s="499"/>
    </row>
    <row r="919" spans="1:29" ht="12" customHeight="1" x14ac:dyDescent="0.25">
      <c r="A919" s="499"/>
      <c r="B919" s="499"/>
      <c r="C919" s="499"/>
      <c r="D919" s="499"/>
      <c r="E919" s="499"/>
      <c r="F919" s="499"/>
      <c r="G919" s="499"/>
      <c r="H919" s="499"/>
      <c r="I919" s="499"/>
      <c r="J919" s="499"/>
      <c r="K919" s="499"/>
      <c r="L919" s="499"/>
      <c r="M919" s="499"/>
      <c r="N919" s="499"/>
      <c r="O919" s="499"/>
      <c r="P919" s="499"/>
      <c r="Q919" s="499"/>
      <c r="R919" s="499"/>
      <c r="S919" s="499"/>
      <c r="T919" s="499"/>
      <c r="U919" s="499"/>
      <c r="V919" s="499"/>
      <c r="W919" s="499"/>
      <c r="X919" s="499"/>
      <c r="Y919" s="499"/>
      <c r="Z919" s="499"/>
      <c r="AA919" s="499"/>
      <c r="AB919" s="499"/>
      <c r="AC919" s="499"/>
    </row>
    <row r="920" spans="1:29" ht="12" customHeight="1" x14ac:dyDescent="0.25">
      <c r="A920" s="499"/>
      <c r="B920" s="499"/>
      <c r="C920" s="499"/>
      <c r="D920" s="499"/>
      <c r="E920" s="499"/>
      <c r="F920" s="499"/>
      <c r="G920" s="499"/>
      <c r="H920" s="499"/>
      <c r="I920" s="499"/>
      <c r="J920" s="499"/>
      <c r="K920" s="499"/>
      <c r="L920" s="499"/>
      <c r="M920" s="499"/>
      <c r="N920" s="499"/>
      <c r="O920" s="499"/>
      <c r="P920" s="499"/>
      <c r="Q920" s="499"/>
      <c r="R920" s="499"/>
      <c r="S920" s="499"/>
      <c r="T920" s="499"/>
      <c r="U920" s="499"/>
      <c r="V920" s="499"/>
      <c r="W920" s="499"/>
      <c r="X920" s="499"/>
      <c r="Y920" s="499"/>
      <c r="Z920" s="499"/>
      <c r="AA920" s="499"/>
      <c r="AB920" s="499"/>
      <c r="AC920" s="499"/>
    </row>
    <row r="921" spans="1:29" ht="12" customHeight="1" x14ac:dyDescent="0.25">
      <c r="A921" s="499"/>
      <c r="B921" s="499"/>
      <c r="C921" s="499"/>
      <c r="D921" s="499"/>
      <c r="E921" s="499"/>
      <c r="F921" s="499"/>
      <c r="G921" s="499"/>
      <c r="H921" s="499"/>
      <c r="I921" s="499"/>
      <c r="J921" s="499"/>
      <c r="K921" s="499"/>
      <c r="L921" s="499"/>
      <c r="M921" s="499"/>
      <c r="N921" s="499"/>
      <c r="O921" s="499"/>
      <c r="P921" s="499"/>
      <c r="Q921" s="499"/>
      <c r="R921" s="499"/>
      <c r="S921" s="499"/>
      <c r="T921" s="499"/>
      <c r="U921" s="499"/>
      <c r="V921" s="499"/>
      <c r="W921" s="499"/>
      <c r="X921" s="499"/>
      <c r="Y921" s="499"/>
      <c r="Z921" s="499"/>
      <c r="AA921" s="499"/>
      <c r="AB921" s="499"/>
      <c r="AC921" s="499"/>
    </row>
    <row r="922" spans="1:29" ht="12" customHeight="1" x14ac:dyDescent="0.25">
      <c r="A922" s="499"/>
      <c r="B922" s="499"/>
      <c r="C922" s="499"/>
      <c r="D922" s="499"/>
      <c r="E922" s="499"/>
      <c r="F922" s="499"/>
      <c r="G922" s="499"/>
      <c r="H922" s="499"/>
      <c r="I922" s="499"/>
      <c r="J922" s="499"/>
      <c r="K922" s="499"/>
      <c r="L922" s="499"/>
      <c r="M922" s="499"/>
      <c r="N922" s="499"/>
      <c r="O922" s="499"/>
      <c r="P922" s="499"/>
      <c r="Q922" s="499"/>
      <c r="R922" s="499"/>
      <c r="S922" s="499"/>
      <c r="T922" s="499"/>
      <c r="U922" s="499"/>
      <c r="V922" s="499"/>
      <c r="W922" s="499"/>
      <c r="X922" s="499"/>
      <c r="Y922" s="499"/>
      <c r="Z922" s="499"/>
      <c r="AA922" s="499"/>
      <c r="AB922" s="499"/>
      <c r="AC922" s="499"/>
    </row>
    <row r="923" spans="1:29" ht="12" customHeight="1" x14ac:dyDescent="0.25">
      <c r="A923" s="499"/>
      <c r="B923" s="499"/>
      <c r="C923" s="499"/>
      <c r="D923" s="499"/>
      <c r="E923" s="499"/>
      <c r="F923" s="499"/>
      <c r="G923" s="499"/>
      <c r="H923" s="499"/>
      <c r="I923" s="499"/>
      <c r="J923" s="499"/>
      <c r="K923" s="499"/>
      <c r="L923" s="499"/>
      <c r="M923" s="499"/>
      <c r="N923" s="499"/>
      <c r="O923" s="499"/>
      <c r="P923" s="499"/>
      <c r="Q923" s="499"/>
      <c r="R923" s="499"/>
      <c r="S923" s="499"/>
      <c r="T923" s="499"/>
      <c r="U923" s="499"/>
      <c r="V923" s="499"/>
      <c r="W923" s="499"/>
      <c r="X923" s="499"/>
      <c r="Y923" s="499"/>
      <c r="Z923" s="499"/>
      <c r="AA923" s="499"/>
      <c r="AB923" s="499"/>
      <c r="AC923" s="499"/>
    </row>
    <row r="924" spans="1:29" ht="12" customHeight="1" x14ac:dyDescent="0.25">
      <c r="A924" s="499"/>
      <c r="B924" s="499"/>
      <c r="C924" s="499"/>
      <c r="D924" s="499"/>
      <c r="E924" s="499"/>
      <c r="F924" s="499"/>
      <c r="G924" s="499"/>
      <c r="H924" s="499"/>
      <c r="I924" s="499"/>
      <c r="J924" s="499"/>
      <c r="K924" s="499"/>
      <c r="L924" s="499"/>
      <c r="M924" s="499"/>
      <c r="N924" s="499"/>
      <c r="O924" s="499"/>
      <c r="P924" s="499"/>
      <c r="Q924" s="499"/>
      <c r="R924" s="499"/>
      <c r="S924" s="499"/>
      <c r="T924" s="499"/>
      <c r="U924" s="499"/>
      <c r="V924" s="499"/>
      <c r="W924" s="499"/>
      <c r="X924" s="499"/>
      <c r="Y924" s="499"/>
      <c r="Z924" s="499"/>
      <c r="AA924" s="499"/>
      <c r="AB924" s="499"/>
      <c r="AC924" s="499"/>
    </row>
    <row r="925" spans="1:29" ht="12" customHeight="1" x14ac:dyDescent="0.25">
      <c r="A925" s="499"/>
      <c r="B925" s="499"/>
      <c r="C925" s="499"/>
      <c r="D925" s="499"/>
      <c r="E925" s="499"/>
      <c r="F925" s="499"/>
      <c r="G925" s="499"/>
      <c r="H925" s="499"/>
      <c r="I925" s="499"/>
      <c r="J925" s="499"/>
      <c r="K925" s="499"/>
      <c r="L925" s="499"/>
      <c r="M925" s="499"/>
      <c r="N925" s="499"/>
      <c r="O925" s="499"/>
      <c r="P925" s="499"/>
      <c r="Q925" s="499"/>
      <c r="R925" s="499"/>
      <c r="S925" s="499"/>
      <c r="T925" s="499"/>
      <c r="U925" s="499"/>
      <c r="V925" s="499"/>
      <c r="W925" s="499"/>
      <c r="X925" s="499"/>
      <c r="Y925" s="499"/>
      <c r="Z925" s="499"/>
      <c r="AA925" s="499"/>
      <c r="AB925" s="499"/>
      <c r="AC925" s="499"/>
    </row>
    <row r="926" spans="1:29" ht="12" customHeight="1" x14ac:dyDescent="0.25">
      <c r="A926" s="499"/>
      <c r="B926" s="499"/>
      <c r="C926" s="499"/>
      <c r="D926" s="499"/>
      <c r="E926" s="499"/>
      <c r="F926" s="499"/>
      <c r="G926" s="499"/>
      <c r="H926" s="499"/>
      <c r="I926" s="499"/>
      <c r="J926" s="499"/>
      <c r="K926" s="499"/>
      <c r="L926" s="499"/>
      <c r="M926" s="499"/>
      <c r="N926" s="499"/>
      <c r="O926" s="499"/>
      <c r="P926" s="499"/>
      <c r="Q926" s="499"/>
      <c r="R926" s="499"/>
      <c r="S926" s="499"/>
      <c r="T926" s="499"/>
      <c r="U926" s="499"/>
      <c r="V926" s="499"/>
      <c r="W926" s="499"/>
      <c r="X926" s="499"/>
      <c r="Y926" s="499"/>
      <c r="Z926" s="499"/>
      <c r="AA926" s="499"/>
      <c r="AB926" s="499"/>
      <c r="AC926" s="499"/>
    </row>
    <row r="927" spans="1:29" ht="12" customHeight="1" x14ac:dyDescent="0.25">
      <c r="A927" s="499"/>
      <c r="B927" s="499"/>
      <c r="C927" s="499"/>
      <c r="D927" s="499"/>
      <c r="E927" s="499"/>
      <c r="F927" s="499"/>
      <c r="G927" s="499"/>
      <c r="H927" s="499"/>
      <c r="I927" s="499"/>
      <c r="J927" s="499"/>
      <c r="K927" s="499"/>
      <c r="L927" s="499"/>
      <c r="M927" s="499"/>
      <c r="N927" s="499"/>
      <c r="O927" s="499"/>
      <c r="P927" s="499"/>
      <c r="Q927" s="499"/>
      <c r="R927" s="499"/>
      <c r="S927" s="499"/>
      <c r="T927" s="499"/>
      <c r="U927" s="499"/>
      <c r="V927" s="499"/>
      <c r="W927" s="499"/>
      <c r="X927" s="499"/>
      <c r="Y927" s="499"/>
      <c r="Z927" s="499"/>
      <c r="AA927" s="499"/>
      <c r="AB927" s="499"/>
      <c r="AC927" s="499"/>
    </row>
    <row r="928" spans="1:29" ht="12" customHeight="1" x14ac:dyDescent="0.25">
      <c r="A928" s="499"/>
      <c r="B928" s="499"/>
      <c r="C928" s="499"/>
      <c r="D928" s="499"/>
      <c r="E928" s="499"/>
      <c r="F928" s="499"/>
      <c r="G928" s="499"/>
      <c r="H928" s="499"/>
      <c r="I928" s="499"/>
      <c r="J928" s="499"/>
      <c r="K928" s="499"/>
      <c r="L928" s="499"/>
      <c r="M928" s="499"/>
      <c r="N928" s="499"/>
      <c r="O928" s="499"/>
      <c r="P928" s="499"/>
      <c r="Q928" s="499"/>
      <c r="R928" s="499"/>
      <c r="S928" s="499"/>
      <c r="T928" s="499"/>
      <c r="U928" s="499"/>
      <c r="V928" s="499"/>
      <c r="W928" s="499"/>
      <c r="X928" s="499"/>
      <c r="Y928" s="499"/>
      <c r="Z928" s="499"/>
      <c r="AA928" s="499"/>
      <c r="AB928" s="499"/>
      <c r="AC928" s="499"/>
    </row>
    <row r="929" spans="1:29" ht="12" customHeight="1" x14ac:dyDescent="0.25">
      <c r="A929" s="499"/>
      <c r="B929" s="499"/>
      <c r="C929" s="499"/>
      <c r="D929" s="499"/>
      <c r="E929" s="499"/>
      <c r="F929" s="499"/>
      <c r="G929" s="499"/>
      <c r="H929" s="499"/>
      <c r="I929" s="499"/>
      <c r="J929" s="499"/>
      <c r="K929" s="499"/>
      <c r="L929" s="499"/>
      <c r="M929" s="499"/>
      <c r="N929" s="499"/>
      <c r="O929" s="499"/>
      <c r="P929" s="499"/>
      <c r="Q929" s="499"/>
      <c r="R929" s="499"/>
      <c r="S929" s="499"/>
      <c r="T929" s="499"/>
      <c r="U929" s="499"/>
      <c r="V929" s="499"/>
      <c r="W929" s="499"/>
      <c r="X929" s="499"/>
      <c r="Y929" s="499"/>
      <c r="Z929" s="499"/>
      <c r="AA929" s="499"/>
      <c r="AB929" s="499"/>
      <c r="AC929" s="499"/>
    </row>
    <row r="930" spans="1:29" ht="12" customHeight="1" x14ac:dyDescent="0.25">
      <c r="A930" s="499"/>
      <c r="B930" s="499"/>
      <c r="C930" s="499"/>
      <c r="D930" s="499"/>
      <c r="E930" s="499"/>
      <c r="F930" s="499"/>
      <c r="G930" s="499"/>
      <c r="H930" s="499"/>
      <c r="I930" s="499"/>
      <c r="J930" s="499"/>
      <c r="K930" s="499"/>
      <c r="L930" s="499"/>
      <c r="M930" s="499"/>
      <c r="N930" s="499"/>
      <c r="O930" s="499"/>
      <c r="P930" s="499"/>
      <c r="Q930" s="499"/>
      <c r="R930" s="499"/>
      <c r="S930" s="499"/>
      <c r="T930" s="499"/>
      <c r="U930" s="499"/>
      <c r="V930" s="499"/>
      <c r="W930" s="499"/>
      <c r="X930" s="499"/>
      <c r="Y930" s="499"/>
      <c r="Z930" s="499"/>
      <c r="AA930" s="499"/>
      <c r="AB930" s="499"/>
      <c r="AC930" s="499"/>
    </row>
    <row r="931" spans="1:29" ht="12" customHeight="1" x14ac:dyDescent="0.25">
      <c r="A931" s="499"/>
      <c r="B931" s="499"/>
      <c r="C931" s="499"/>
      <c r="D931" s="499"/>
      <c r="E931" s="499"/>
      <c r="F931" s="499"/>
      <c r="G931" s="499"/>
      <c r="H931" s="499"/>
      <c r="I931" s="499"/>
      <c r="J931" s="499"/>
      <c r="K931" s="499"/>
      <c r="L931" s="499"/>
      <c r="M931" s="499"/>
      <c r="N931" s="499"/>
      <c r="O931" s="499"/>
      <c r="P931" s="499"/>
      <c r="Q931" s="499"/>
      <c r="R931" s="499"/>
      <c r="S931" s="499"/>
      <c r="T931" s="499"/>
      <c r="U931" s="499"/>
      <c r="V931" s="499"/>
      <c r="W931" s="499"/>
      <c r="X931" s="499"/>
      <c r="Y931" s="499"/>
      <c r="Z931" s="499"/>
      <c r="AA931" s="499"/>
      <c r="AB931" s="499"/>
      <c r="AC931" s="499"/>
    </row>
    <row r="932" spans="1:29" ht="12" customHeight="1" x14ac:dyDescent="0.25">
      <c r="A932" s="499"/>
      <c r="B932" s="499"/>
      <c r="C932" s="499"/>
      <c r="D932" s="499"/>
      <c r="E932" s="499"/>
      <c r="F932" s="499"/>
      <c r="G932" s="499"/>
      <c r="H932" s="499"/>
      <c r="I932" s="499"/>
      <c r="J932" s="499"/>
      <c r="K932" s="499"/>
      <c r="L932" s="499"/>
      <c r="M932" s="499"/>
      <c r="N932" s="499"/>
      <c r="O932" s="499"/>
      <c r="P932" s="499"/>
      <c r="Q932" s="499"/>
      <c r="R932" s="499"/>
      <c r="S932" s="499"/>
      <c r="T932" s="499"/>
      <c r="U932" s="499"/>
      <c r="V932" s="499"/>
      <c r="W932" s="499"/>
      <c r="X932" s="499"/>
      <c r="Y932" s="499"/>
      <c r="Z932" s="499"/>
      <c r="AA932" s="499"/>
      <c r="AB932" s="499"/>
      <c r="AC932" s="499"/>
    </row>
    <row r="933" spans="1:29" ht="12" customHeight="1" x14ac:dyDescent="0.25">
      <c r="A933" s="499"/>
      <c r="B933" s="499"/>
      <c r="C933" s="499"/>
      <c r="D933" s="499"/>
      <c r="E933" s="499"/>
      <c r="F933" s="499"/>
      <c r="G933" s="499"/>
      <c r="H933" s="499"/>
      <c r="I933" s="499"/>
      <c r="J933" s="499"/>
      <c r="K933" s="499"/>
      <c r="L933" s="499"/>
      <c r="M933" s="499"/>
      <c r="N933" s="499"/>
      <c r="O933" s="499"/>
      <c r="P933" s="499"/>
      <c r="Q933" s="499"/>
      <c r="R933" s="499"/>
      <c r="S933" s="499"/>
      <c r="T933" s="499"/>
      <c r="U933" s="499"/>
      <c r="V933" s="499"/>
      <c r="W933" s="499"/>
      <c r="X933" s="499"/>
      <c r="Y933" s="499"/>
      <c r="Z933" s="499"/>
      <c r="AA933" s="499"/>
      <c r="AB933" s="499"/>
      <c r="AC933" s="499"/>
    </row>
    <row r="934" spans="1:29" ht="12" customHeight="1" x14ac:dyDescent="0.25">
      <c r="A934" s="499"/>
      <c r="B934" s="499"/>
      <c r="C934" s="499"/>
      <c r="D934" s="499"/>
      <c r="E934" s="499"/>
      <c r="F934" s="499"/>
      <c r="G934" s="499"/>
      <c r="H934" s="499"/>
      <c r="I934" s="499"/>
      <c r="J934" s="499"/>
      <c r="K934" s="499"/>
      <c r="L934" s="499"/>
      <c r="M934" s="499"/>
      <c r="N934" s="499"/>
      <c r="O934" s="499"/>
      <c r="P934" s="499"/>
      <c r="Q934" s="499"/>
      <c r="R934" s="499"/>
      <c r="S934" s="499"/>
      <c r="T934" s="499"/>
      <c r="U934" s="499"/>
      <c r="V934" s="499"/>
      <c r="W934" s="499"/>
      <c r="X934" s="499"/>
      <c r="Y934" s="499"/>
      <c r="Z934" s="499"/>
      <c r="AA934" s="499"/>
      <c r="AB934" s="499"/>
      <c r="AC934" s="499"/>
    </row>
    <row r="935" spans="1:29" ht="12" customHeight="1" x14ac:dyDescent="0.25">
      <c r="A935" s="499"/>
      <c r="B935" s="499"/>
      <c r="C935" s="499"/>
      <c r="D935" s="499"/>
      <c r="E935" s="499"/>
      <c r="F935" s="499"/>
      <c r="G935" s="499"/>
      <c r="H935" s="499"/>
      <c r="I935" s="499"/>
      <c r="J935" s="499"/>
      <c r="K935" s="499"/>
      <c r="L935" s="499"/>
      <c r="M935" s="499"/>
      <c r="N935" s="499"/>
      <c r="O935" s="499"/>
      <c r="P935" s="499"/>
      <c r="Q935" s="499"/>
      <c r="R935" s="499"/>
      <c r="S935" s="499"/>
      <c r="T935" s="499"/>
      <c r="U935" s="499"/>
      <c r="V935" s="499"/>
      <c r="W935" s="499"/>
      <c r="X935" s="499"/>
      <c r="Y935" s="499"/>
      <c r="Z935" s="499"/>
      <c r="AA935" s="499"/>
      <c r="AB935" s="499"/>
      <c r="AC935" s="499"/>
    </row>
    <row r="936" spans="1:29" ht="12" customHeight="1" x14ac:dyDescent="0.25">
      <c r="A936" s="499"/>
      <c r="B936" s="499"/>
      <c r="C936" s="499"/>
      <c r="D936" s="499"/>
      <c r="E936" s="499"/>
      <c r="F936" s="499"/>
      <c r="G936" s="499"/>
      <c r="H936" s="499"/>
      <c r="I936" s="499"/>
      <c r="J936" s="499"/>
      <c r="K936" s="499"/>
      <c r="L936" s="499"/>
      <c r="M936" s="499"/>
      <c r="N936" s="499"/>
      <c r="O936" s="499"/>
      <c r="P936" s="499"/>
      <c r="Q936" s="499"/>
      <c r="R936" s="499"/>
      <c r="S936" s="499"/>
      <c r="T936" s="499"/>
      <c r="U936" s="499"/>
      <c r="V936" s="499"/>
      <c r="W936" s="499"/>
      <c r="X936" s="499"/>
      <c r="Y936" s="499"/>
      <c r="Z936" s="499"/>
      <c r="AA936" s="499"/>
      <c r="AB936" s="499"/>
      <c r="AC936" s="499"/>
    </row>
    <row r="937" spans="1:29" ht="12" customHeight="1" x14ac:dyDescent="0.25">
      <c r="A937" s="499"/>
      <c r="B937" s="499"/>
      <c r="C937" s="499"/>
      <c r="D937" s="499"/>
      <c r="E937" s="499"/>
      <c r="F937" s="499"/>
      <c r="G937" s="499"/>
      <c r="H937" s="499"/>
      <c r="I937" s="499"/>
      <c r="J937" s="499"/>
      <c r="K937" s="499"/>
      <c r="L937" s="499"/>
      <c r="M937" s="499"/>
      <c r="N937" s="499"/>
      <c r="O937" s="499"/>
      <c r="P937" s="499"/>
      <c r="Q937" s="499"/>
      <c r="R937" s="499"/>
      <c r="S937" s="499"/>
      <c r="T937" s="499"/>
      <c r="U937" s="499"/>
      <c r="V937" s="499"/>
      <c r="W937" s="499"/>
      <c r="X937" s="499"/>
      <c r="Y937" s="499"/>
      <c r="Z937" s="499"/>
      <c r="AA937" s="499"/>
      <c r="AB937" s="499"/>
      <c r="AC937" s="499"/>
    </row>
    <row r="938" spans="1:29" ht="12" customHeight="1" x14ac:dyDescent="0.25">
      <c r="A938" s="499"/>
      <c r="B938" s="499"/>
      <c r="C938" s="499"/>
      <c r="D938" s="499"/>
      <c r="E938" s="499"/>
      <c r="F938" s="499"/>
      <c r="G938" s="499"/>
      <c r="H938" s="499"/>
      <c r="I938" s="499"/>
      <c r="J938" s="499"/>
      <c r="K938" s="499"/>
      <c r="L938" s="499"/>
      <c r="M938" s="499"/>
      <c r="N938" s="499"/>
      <c r="O938" s="499"/>
      <c r="P938" s="499"/>
      <c r="Q938" s="499"/>
      <c r="R938" s="499"/>
      <c r="S938" s="499"/>
      <c r="T938" s="499"/>
      <c r="U938" s="499"/>
      <c r="V938" s="499"/>
      <c r="W938" s="499"/>
      <c r="X938" s="499"/>
      <c r="Y938" s="499"/>
      <c r="Z938" s="499"/>
      <c r="AA938" s="499"/>
      <c r="AB938" s="499"/>
      <c r="AC938" s="499"/>
    </row>
    <row r="939" spans="1:29" ht="12" customHeight="1" x14ac:dyDescent="0.25">
      <c r="A939" s="499"/>
      <c r="B939" s="499"/>
      <c r="C939" s="499"/>
      <c r="D939" s="499"/>
      <c r="E939" s="499"/>
      <c r="F939" s="499"/>
      <c r="G939" s="499"/>
      <c r="H939" s="499"/>
      <c r="I939" s="499"/>
      <c r="J939" s="499"/>
      <c r="K939" s="499"/>
      <c r="L939" s="499"/>
      <c r="M939" s="499"/>
      <c r="N939" s="499"/>
      <c r="O939" s="499"/>
      <c r="P939" s="499"/>
      <c r="Q939" s="499"/>
      <c r="R939" s="499"/>
      <c r="S939" s="499"/>
      <c r="T939" s="499"/>
      <c r="U939" s="499"/>
      <c r="V939" s="499"/>
      <c r="W939" s="499"/>
      <c r="X939" s="499"/>
      <c r="Y939" s="499"/>
      <c r="Z939" s="499"/>
      <c r="AA939" s="499"/>
      <c r="AB939" s="499"/>
      <c r="AC939" s="499"/>
    </row>
    <row r="940" spans="1:29" ht="12" customHeight="1" x14ac:dyDescent="0.25">
      <c r="A940" s="499"/>
      <c r="B940" s="499"/>
      <c r="C940" s="499"/>
      <c r="D940" s="499"/>
      <c r="E940" s="499"/>
      <c r="F940" s="499"/>
      <c r="G940" s="499"/>
      <c r="H940" s="499"/>
      <c r="I940" s="499"/>
      <c r="J940" s="499"/>
      <c r="K940" s="499"/>
      <c r="L940" s="499"/>
      <c r="M940" s="499"/>
      <c r="N940" s="499"/>
      <c r="O940" s="499"/>
      <c r="P940" s="499"/>
      <c r="Q940" s="499"/>
      <c r="R940" s="499"/>
      <c r="S940" s="499"/>
      <c r="T940" s="499"/>
      <c r="U940" s="499"/>
      <c r="V940" s="499"/>
      <c r="W940" s="499"/>
      <c r="X940" s="499"/>
      <c r="Y940" s="499"/>
      <c r="Z940" s="499"/>
      <c r="AA940" s="499"/>
      <c r="AB940" s="499"/>
      <c r="AC940" s="499"/>
    </row>
    <row r="941" spans="1:29" ht="12" customHeight="1" x14ac:dyDescent="0.25">
      <c r="A941" s="499"/>
      <c r="B941" s="499"/>
      <c r="C941" s="499"/>
      <c r="D941" s="499"/>
      <c r="E941" s="499"/>
      <c r="F941" s="499"/>
      <c r="G941" s="499"/>
      <c r="H941" s="499"/>
      <c r="I941" s="499"/>
      <c r="J941" s="499"/>
      <c r="K941" s="499"/>
      <c r="L941" s="499"/>
      <c r="M941" s="499"/>
      <c r="N941" s="499"/>
      <c r="O941" s="499"/>
      <c r="P941" s="499"/>
      <c r="Q941" s="499"/>
      <c r="R941" s="499"/>
      <c r="S941" s="499"/>
      <c r="T941" s="499"/>
      <c r="U941" s="499"/>
      <c r="V941" s="499"/>
      <c r="W941" s="499"/>
      <c r="X941" s="499"/>
      <c r="Y941" s="499"/>
      <c r="Z941" s="499"/>
      <c r="AA941" s="499"/>
      <c r="AB941" s="499"/>
      <c r="AC941" s="499"/>
    </row>
    <row r="942" spans="1:29" ht="12" customHeight="1" x14ac:dyDescent="0.25">
      <c r="A942" s="499"/>
      <c r="B942" s="499"/>
      <c r="C942" s="499"/>
      <c r="D942" s="499"/>
      <c r="E942" s="499"/>
      <c r="F942" s="499"/>
      <c r="G942" s="499"/>
      <c r="H942" s="499"/>
      <c r="I942" s="499"/>
      <c r="J942" s="499"/>
      <c r="K942" s="499"/>
      <c r="L942" s="499"/>
      <c r="M942" s="499"/>
      <c r="N942" s="499"/>
      <c r="O942" s="499"/>
      <c r="P942" s="499"/>
      <c r="Q942" s="499"/>
      <c r="R942" s="499"/>
      <c r="S942" s="499"/>
      <c r="T942" s="499"/>
      <c r="U942" s="499"/>
      <c r="V942" s="499"/>
      <c r="W942" s="499"/>
      <c r="X942" s="499"/>
      <c r="Y942" s="499"/>
      <c r="Z942" s="499"/>
      <c r="AA942" s="499"/>
      <c r="AB942" s="499"/>
      <c r="AC942" s="499"/>
    </row>
    <row r="943" spans="1:29" ht="12" customHeight="1" x14ac:dyDescent="0.25">
      <c r="A943" s="499"/>
      <c r="B943" s="499"/>
      <c r="C943" s="499"/>
      <c r="D943" s="499"/>
      <c r="E943" s="499"/>
      <c r="F943" s="499"/>
      <c r="G943" s="499"/>
      <c r="H943" s="499"/>
      <c r="I943" s="499"/>
      <c r="J943" s="499"/>
      <c r="K943" s="499"/>
      <c r="L943" s="499"/>
      <c r="M943" s="499"/>
      <c r="N943" s="499"/>
      <c r="O943" s="499"/>
      <c r="P943" s="499"/>
      <c r="Q943" s="499"/>
      <c r="R943" s="499"/>
      <c r="S943" s="499"/>
      <c r="T943" s="499"/>
      <c r="U943" s="499"/>
      <c r="V943" s="499"/>
      <c r="W943" s="499"/>
      <c r="X943" s="499"/>
      <c r="Y943" s="499"/>
      <c r="Z943" s="499"/>
      <c r="AA943" s="499"/>
      <c r="AB943" s="499"/>
      <c r="AC943" s="499"/>
    </row>
    <row r="944" spans="1:29" ht="12" customHeight="1" x14ac:dyDescent="0.25">
      <c r="A944" s="499"/>
      <c r="B944" s="499"/>
      <c r="C944" s="499"/>
      <c r="D944" s="499"/>
      <c r="E944" s="499"/>
      <c r="F944" s="499"/>
      <c r="G944" s="499"/>
      <c r="H944" s="499"/>
      <c r="I944" s="499"/>
      <c r="J944" s="499"/>
      <c r="K944" s="499"/>
      <c r="L944" s="499"/>
      <c r="M944" s="499"/>
      <c r="N944" s="499"/>
      <c r="O944" s="499"/>
      <c r="P944" s="499"/>
      <c r="Q944" s="499"/>
      <c r="R944" s="499"/>
      <c r="S944" s="499"/>
      <c r="T944" s="499"/>
      <c r="U944" s="499"/>
      <c r="V944" s="499"/>
      <c r="W944" s="499"/>
      <c r="X944" s="499"/>
      <c r="Y944" s="499"/>
      <c r="Z944" s="499"/>
      <c r="AA944" s="499"/>
      <c r="AB944" s="499"/>
      <c r="AC944" s="499"/>
    </row>
    <row r="945" spans="1:29" ht="12" customHeight="1" x14ac:dyDescent="0.25">
      <c r="A945" s="499"/>
      <c r="B945" s="499"/>
      <c r="C945" s="499"/>
      <c r="D945" s="499"/>
      <c r="E945" s="499"/>
      <c r="F945" s="499"/>
      <c r="G945" s="499"/>
      <c r="H945" s="499"/>
      <c r="I945" s="499"/>
      <c r="J945" s="499"/>
      <c r="K945" s="499"/>
      <c r="L945" s="499"/>
      <c r="M945" s="499"/>
      <c r="N945" s="499"/>
      <c r="O945" s="499"/>
      <c r="P945" s="499"/>
      <c r="Q945" s="499"/>
      <c r="R945" s="499"/>
      <c r="S945" s="499"/>
      <c r="T945" s="499"/>
      <c r="U945" s="499"/>
      <c r="V945" s="499"/>
      <c r="W945" s="499"/>
      <c r="X945" s="499"/>
      <c r="Y945" s="499"/>
      <c r="Z945" s="499"/>
      <c r="AA945" s="499"/>
      <c r="AB945" s="499"/>
      <c r="AC945" s="499"/>
    </row>
    <row r="946" spans="1:29" ht="12" customHeight="1" x14ac:dyDescent="0.25">
      <c r="A946" s="499"/>
      <c r="B946" s="499"/>
      <c r="C946" s="499"/>
      <c r="D946" s="499"/>
      <c r="E946" s="499"/>
      <c r="F946" s="499"/>
      <c r="G946" s="499"/>
      <c r="H946" s="499"/>
      <c r="I946" s="499"/>
      <c r="J946" s="499"/>
      <c r="K946" s="499"/>
      <c r="L946" s="499"/>
      <c r="M946" s="499"/>
      <c r="N946" s="499"/>
      <c r="O946" s="499"/>
      <c r="P946" s="499"/>
      <c r="Q946" s="499"/>
      <c r="R946" s="499"/>
      <c r="S946" s="499"/>
      <c r="T946" s="499"/>
      <c r="U946" s="499"/>
      <c r="V946" s="499"/>
      <c r="W946" s="499"/>
      <c r="X946" s="499"/>
      <c r="Y946" s="499"/>
      <c r="Z946" s="499"/>
      <c r="AA946" s="499"/>
      <c r="AB946" s="499"/>
      <c r="AC946" s="499"/>
    </row>
    <row r="947" spans="1:29" ht="12" customHeight="1" x14ac:dyDescent="0.25">
      <c r="A947" s="499"/>
      <c r="B947" s="499"/>
      <c r="C947" s="499"/>
      <c r="D947" s="499"/>
      <c r="E947" s="499"/>
      <c r="F947" s="499"/>
      <c r="G947" s="499"/>
      <c r="H947" s="499"/>
      <c r="I947" s="499"/>
      <c r="J947" s="499"/>
      <c r="K947" s="499"/>
      <c r="L947" s="499"/>
      <c r="M947" s="499"/>
      <c r="N947" s="499"/>
      <c r="O947" s="499"/>
      <c r="P947" s="499"/>
      <c r="Q947" s="499"/>
      <c r="R947" s="499"/>
      <c r="S947" s="499"/>
      <c r="T947" s="499"/>
      <c r="U947" s="499"/>
      <c r="V947" s="499"/>
      <c r="W947" s="499"/>
      <c r="X947" s="499"/>
      <c r="Y947" s="499"/>
      <c r="Z947" s="499"/>
      <c r="AA947" s="499"/>
      <c r="AB947" s="499"/>
      <c r="AC947" s="499"/>
    </row>
    <row r="948" spans="1:29" ht="12" customHeight="1" x14ac:dyDescent="0.25">
      <c r="A948" s="499"/>
      <c r="B948" s="499"/>
      <c r="C948" s="499"/>
      <c r="D948" s="499"/>
      <c r="E948" s="499"/>
      <c r="F948" s="499"/>
      <c r="G948" s="499"/>
      <c r="H948" s="499"/>
      <c r="I948" s="499"/>
      <c r="J948" s="499"/>
      <c r="K948" s="499"/>
      <c r="L948" s="499"/>
      <c r="M948" s="499"/>
      <c r="N948" s="499"/>
      <c r="O948" s="499"/>
      <c r="P948" s="499"/>
      <c r="Q948" s="499"/>
      <c r="R948" s="499"/>
      <c r="S948" s="499"/>
      <c r="T948" s="499"/>
      <c r="U948" s="499"/>
      <c r="V948" s="499"/>
      <c r="W948" s="499"/>
      <c r="X948" s="499"/>
      <c r="Y948" s="499"/>
      <c r="Z948" s="499"/>
      <c r="AA948" s="499"/>
      <c r="AB948" s="499"/>
      <c r="AC948" s="499"/>
    </row>
    <row r="949" spans="1:29" ht="12" customHeight="1" x14ac:dyDescent="0.25">
      <c r="A949" s="499"/>
      <c r="B949" s="499"/>
      <c r="C949" s="499"/>
      <c r="D949" s="499"/>
      <c r="E949" s="499"/>
      <c r="F949" s="499"/>
      <c r="G949" s="499"/>
      <c r="H949" s="499"/>
      <c r="I949" s="499"/>
      <c r="J949" s="499"/>
      <c r="K949" s="499"/>
      <c r="L949" s="499"/>
      <c r="M949" s="499"/>
      <c r="N949" s="499"/>
      <c r="O949" s="499"/>
      <c r="P949" s="499"/>
      <c r="Q949" s="499"/>
      <c r="R949" s="499"/>
      <c r="S949" s="499"/>
      <c r="T949" s="499"/>
      <c r="U949" s="499"/>
      <c r="V949" s="499"/>
      <c r="W949" s="499"/>
      <c r="X949" s="499"/>
      <c r="Y949" s="499"/>
      <c r="Z949" s="499"/>
      <c r="AA949" s="499"/>
      <c r="AB949" s="499"/>
      <c r="AC949" s="499"/>
    </row>
    <row r="950" spans="1:29" ht="12" customHeight="1" x14ac:dyDescent="0.25">
      <c r="A950" s="499"/>
      <c r="B950" s="499"/>
      <c r="C950" s="499"/>
      <c r="D950" s="499"/>
      <c r="E950" s="499"/>
      <c r="F950" s="499"/>
      <c r="G950" s="499"/>
      <c r="H950" s="499"/>
      <c r="I950" s="499"/>
      <c r="J950" s="499"/>
      <c r="K950" s="499"/>
      <c r="L950" s="499"/>
      <c r="M950" s="499"/>
      <c r="N950" s="499"/>
      <c r="O950" s="499"/>
      <c r="P950" s="499"/>
      <c r="Q950" s="499"/>
      <c r="R950" s="499"/>
      <c r="S950" s="499"/>
      <c r="T950" s="499"/>
      <c r="U950" s="499"/>
      <c r="V950" s="499"/>
      <c r="W950" s="499"/>
      <c r="X950" s="499"/>
      <c r="Y950" s="499"/>
      <c r="Z950" s="499"/>
      <c r="AA950" s="499"/>
      <c r="AB950" s="499"/>
      <c r="AC950" s="499"/>
    </row>
    <row r="951" spans="1:29" ht="12" customHeight="1" x14ac:dyDescent="0.25">
      <c r="A951" s="499"/>
      <c r="B951" s="499"/>
      <c r="C951" s="499"/>
      <c r="D951" s="499"/>
      <c r="E951" s="499"/>
      <c r="F951" s="499"/>
      <c r="G951" s="499"/>
      <c r="H951" s="499"/>
      <c r="I951" s="499"/>
      <c r="J951" s="499"/>
      <c r="K951" s="499"/>
      <c r="L951" s="499"/>
      <c r="M951" s="499"/>
      <c r="N951" s="499"/>
      <c r="O951" s="499"/>
      <c r="P951" s="499"/>
      <c r="Q951" s="499"/>
      <c r="R951" s="499"/>
      <c r="S951" s="499"/>
      <c r="T951" s="499"/>
      <c r="U951" s="499"/>
      <c r="V951" s="499"/>
      <c r="W951" s="499"/>
      <c r="X951" s="499"/>
      <c r="Y951" s="499"/>
      <c r="Z951" s="499"/>
      <c r="AA951" s="499"/>
      <c r="AB951" s="499"/>
      <c r="AC951" s="499"/>
    </row>
    <row r="952" spans="1:29" ht="12" customHeight="1" x14ac:dyDescent="0.25">
      <c r="A952" s="499"/>
      <c r="B952" s="499"/>
      <c r="C952" s="499"/>
      <c r="D952" s="499"/>
      <c r="E952" s="499"/>
      <c r="F952" s="499"/>
      <c r="G952" s="499"/>
      <c r="H952" s="499"/>
      <c r="I952" s="499"/>
      <c r="J952" s="499"/>
      <c r="K952" s="499"/>
      <c r="L952" s="499"/>
      <c r="M952" s="499"/>
      <c r="N952" s="499"/>
      <c r="O952" s="499"/>
      <c r="P952" s="499"/>
      <c r="Q952" s="499"/>
      <c r="R952" s="499"/>
      <c r="S952" s="499"/>
      <c r="T952" s="499"/>
      <c r="U952" s="499"/>
      <c r="V952" s="499"/>
      <c r="W952" s="499"/>
      <c r="X952" s="499"/>
      <c r="Y952" s="499"/>
      <c r="Z952" s="499"/>
      <c r="AA952" s="499"/>
      <c r="AB952" s="499"/>
      <c r="AC952" s="499"/>
    </row>
    <row r="953" spans="1:29" ht="12" customHeight="1" x14ac:dyDescent="0.25">
      <c r="A953" s="499"/>
      <c r="B953" s="499"/>
      <c r="C953" s="499"/>
      <c r="D953" s="499"/>
      <c r="E953" s="499"/>
      <c r="F953" s="499"/>
      <c r="G953" s="499"/>
      <c r="H953" s="499"/>
      <c r="I953" s="499"/>
      <c r="J953" s="499"/>
      <c r="K953" s="499"/>
      <c r="L953" s="499"/>
      <c r="M953" s="499"/>
      <c r="N953" s="499"/>
      <c r="O953" s="499"/>
      <c r="P953" s="499"/>
      <c r="Q953" s="499"/>
      <c r="R953" s="499"/>
      <c r="S953" s="499"/>
      <c r="T953" s="499"/>
      <c r="U953" s="499"/>
      <c r="V953" s="499"/>
      <c r="W953" s="499"/>
      <c r="X953" s="499"/>
      <c r="Y953" s="499"/>
      <c r="Z953" s="499"/>
      <c r="AA953" s="499"/>
      <c r="AB953" s="499"/>
      <c r="AC953" s="499"/>
    </row>
    <row r="954" spans="1:29" ht="12" customHeight="1" x14ac:dyDescent="0.25">
      <c r="A954" s="499"/>
      <c r="B954" s="499"/>
      <c r="C954" s="499"/>
      <c r="D954" s="499"/>
      <c r="E954" s="499"/>
      <c r="F954" s="499"/>
      <c r="G954" s="499"/>
      <c r="H954" s="499"/>
      <c r="I954" s="499"/>
      <c r="J954" s="499"/>
      <c r="K954" s="499"/>
      <c r="L954" s="499"/>
      <c r="M954" s="499"/>
      <c r="N954" s="499"/>
      <c r="O954" s="499"/>
      <c r="P954" s="499"/>
      <c r="Q954" s="499"/>
      <c r="R954" s="499"/>
      <c r="S954" s="499"/>
      <c r="T954" s="499"/>
      <c r="U954" s="499"/>
      <c r="V954" s="499"/>
      <c r="W954" s="499"/>
      <c r="X954" s="499"/>
      <c r="Y954" s="499"/>
      <c r="Z954" s="499"/>
      <c r="AA954" s="499"/>
      <c r="AB954" s="499"/>
      <c r="AC954" s="499"/>
    </row>
    <row r="955" spans="1:29" ht="12" customHeight="1" x14ac:dyDescent="0.25">
      <c r="A955" s="499"/>
      <c r="B955" s="499"/>
      <c r="C955" s="499"/>
      <c r="D955" s="499"/>
      <c r="E955" s="499"/>
      <c r="F955" s="499"/>
      <c r="G955" s="499"/>
      <c r="H955" s="499"/>
      <c r="I955" s="499"/>
      <c r="J955" s="499"/>
      <c r="K955" s="499"/>
      <c r="L955" s="499"/>
      <c r="M955" s="499"/>
      <c r="N955" s="499"/>
      <c r="O955" s="499"/>
      <c r="P955" s="499"/>
      <c r="Q955" s="499"/>
      <c r="R955" s="499"/>
      <c r="S955" s="499"/>
      <c r="T955" s="499"/>
      <c r="U955" s="499"/>
      <c r="V955" s="499"/>
      <c r="W955" s="499"/>
      <c r="X955" s="499"/>
      <c r="Y955" s="499"/>
      <c r="Z955" s="499"/>
      <c r="AA955" s="499"/>
      <c r="AB955" s="499"/>
      <c r="AC955" s="499"/>
    </row>
    <row r="956" spans="1:29" ht="12" customHeight="1" x14ac:dyDescent="0.25">
      <c r="A956" s="499"/>
      <c r="B956" s="499"/>
      <c r="C956" s="499"/>
      <c r="D956" s="499"/>
      <c r="E956" s="499"/>
      <c r="F956" s="499"/>
      <c r="G956" s="499"/>
      <c r="H956" s="499"/>
      <c r="I956" s="499"/>
      <c r="J956" s="499"/>
      <c r="K956" s="499"/>
      <c r="L956" s="499"/>
      <c r="M956" s="499"/>
      <c r="N956" s="499"/>
      <c r="O956" s="499"/>
      <c r="P956" s="499"/>
      <c r="Q956" s="499"/>
      <c r="R956" s="499"/>
      <c r="S956" s="499"/>
      <c r="T956" s="499"/>
      <c r="U956" s="499"/>
      <c r="V956" s="499"/>
      <c r="W956" s="499"/>
      <c r="X956" s="499"/>
      <c r="Y956" s="499"/>
      <c r="Z956" s="499"/>
      <c r="AA956" s="499"/>
      <c r="AB956" s="499"/>
      <c r="AC956" s="499"/>
    </row>
    <row r="957" spans="1:29" ht="12" customHeight="1" x14ac:dyDescent="0.25">
      <c r="A957" s="499"/>
      <c r="B957" s="499"/>
      <c r="C957" s="499"/>
      <c r="D957" s="499"/>
      <c r="E957" s="499"/>
      <c r="F957" s="499"/>
      <c r="G957" s="499"/>
      <c r="H957" s="499"/>
      <c r="I957" s="499"/>
      <c r="J957" s="499"/>
      <c r="K957" s="499"/>
      <c r="L957" s="499"/>
      <c r="M957" s="499"/>
      <c r="N957" s="499"/>
      <c r="O957" s="499"/>
      <c r="P957" s="499"/>
      <c r="Q957" s="499"/>
      <c r="R957" s="499"/>
      <c r="S957" s="499"/>
      <c r="T957" s="499"/>
      <c r="U957" s="499"/>
      <c r="V957" s="499"/>
      <c r="W957" s="499"/>
      <c r="X957" s="499"/>
      <c r="Y957" s="499"/>
      <c r="Z957" s="499"/>
      <c r="AA957" s="499"/>
      <c r="AB957" s="499"/>
      <c r="AC957" s="499"/>
    </row>
    <row r="958" spans="1:29" ht="12" customHeight="1" x14ac:dyDescent="0.25">
      <c r="A958" s="499"/>
      <c r="B958" s="499"/>
      <c r="C958" s="499"/>
      <c r="D958" s="499"/>
      <c r="E958" s="499"/>
      <c r="F958" s="499"/>
      <c r="G958" s="499"/>
      <c r="H958" s="499"/>
      <c r="I958" s="499"/>
      <c r="J958" s="499"/>
      <c r="K958" s="499"/>
      <c r="L958" s="499"/>
      <c r="M958" s="499"/>
      <c r="N958" s="499"/>
      <c r="O958" s="499"/>
      <c r="P958" s="499"/>
      <c r="Q958" s="499"/>
      <c r="R958" s="499"/>
      <c r="S958" s="499"/>
      <c r="T958" s="499"/>
      <c r="U958" s="499"/>
      <c r="V958" s="499"/>
      <c r="W958" s="499"/>
      <c r="X958" s="499"/>
      <c r="Y958" s="499"/>
      <c r="Z958" s="499"/>
      <c r="AA958" s="499"/>
      <c r="AB958" s="499"/>
      <c r="AC958" s="499"/>
    </row>
    <row r="959" spans="1:29" ht="12" customHeight="1" x14ac:dyDescent="0.25">
      <c r="A959" s="499"/>
      <c r="B959" s="499"/>
      <c r="C959" s="499"/>
      <c r="D959" s="499"/>
      <c r="E959" s="499"/>
      <c r="F959" s="499"/>
      <c r="G959" s="499"/>
      <c r="H959" s="499"/>
      <c r="I959" s="499"/>
      <c r="J959" s="499"/>
      <c r="K959" s="499"/>
      <c r="L959" s="499"/>
      <c r="M959" s="499"/>
      <c r="N959" s="499"/>
      <c r="O959" s="499"/>
      <c r="P959" s="499"/>
      <c r="Q959" s="499"/>
      <c r="R959" s="499"/>
      <c r="S959" s="499"/>
      <c r="T959" s="499"/>
      <c r="U959" s="499"/>
      <c r="V959" s="499"/>
      <c r="W959" s="499"/>
      <c r="X959" s="499"/>
      <c r="Y959" s="499"/>
      <c r="Z959" s="499"/>
      <c r="AA959" s="499"/>
      <c r="AB959" s="499"/>
      <c r="AC959" s="499"/>
    </row>
    <row r="960" spans="1:29" ht="12" customHeight="1" x14ac:dyDescent="0.25">
      <c r="A960" s="499"/>
      <c r="B960" s="499"/>
      <c r="C960" s="499"/>
      <c r="D960" s="499"/>
      <c r="E960" s="499"/>
      <c r="F960" s="499"/>
      <c r="G960" s="499"/>
      <c r="H960" s="499"/>
      <c r="I960" s="499"/>
      <c r="J960" s="499"/>
      <c r="K960" s="499"/>
      <c r="L960" s="499"/>
      <c r="M960" s="499"/>
      <c r="N960" s="499"/>
      <c r="O960" s="499"/>
      <c r="P960" s="499"/>
      <c r="Q960" s="499"/>
      <c r="R960" s="499"/>
      <c r="S960" s="499"/>
      <c r="T960" s="499"/>
      <c r="U960" s="499"/>
      <c r="V960" s="499"/>
      <c r="W960" s="499"/>
      <c r="X960" s="499"/>
      <c r="Y960" s="499"/>
      <c r="Z960" s="499"/>
      <c r="AA960" s="499"/>
      <c r="AB960" s="499"/>
      <c r="AC960" s="499"/>
    </row>
    <row r="961" spans="1:29" ht="12" customHeight="1" x14ac:dyDescent="0.25">
      <c r="A961" s="499"/>
      <c r="B961" s="499"/>
      <c r="C961" s="499"/>
      <c r="D961" s="499"/>
      <c r="E961" s="499"/>
      <c r="F961" s="499"/>
      <c r="G961" s="499"/>
      <c r="H961" s="499"/>
      <c r="I961" s="499"/>
      <c r="J961" s="499"/>
      <c r="K961" s="499"/>
      <c r="L961" s="499"/>
      <c r="M961" s="499"/>
      <c r="N961" s="499"/>
      <c r="O961" s="499"/>
      <c r="P961" s="499"/>
      <c r="Q961" s="499"/>
      <c r="R961" s="499"/>
      <c r="S961" s="499"/>
      <c r="T961" s="499"/>
      <c r="U961" s="499"/>
      <c r="V961" s="499"/>
      <c r="W961" s="499"/>
      <c r="X961" s="499"/>
      <c r="Y961" s="499"/>
      <c r="Z961" s="499"/>
      <c r="AA961" s="499"/>
      <c r="AB961" s="499"/>
      <c r="AC961" s="499"/>
    </row>
    <row r="962" spans="1:29" ht="12" customHeight="1" x14ac:dyDescent="0.25">
      <c r="A962" s="499"/>
      <c r="B962" s="499"/>
      <c r="C962" s="499"/>
      <c r="D962" s="499"/>
      <c r="E962" s="499"/>
      <c r="F962" s="499"/>
      <c r="G962" s="499"/>
      <c r="H962" s="499"/>
      <c r="I962" s="499"/>
      <c r="J962" s="499"/>
      <c r="K962" s="499"/>
      <c r="L962" s="499"/>
      <c r="M962" s="499"/>
      <c r="N962" s="499"/>
      <c r="O962" s="499"/>
      <c r="P962" s="499"/>
      <c r="Q962" s="499"/>
      <c r="R962" s="499"/>
      <c r="S962" s="499"/>
      <c r="T962" s="499"/>
      <c r="U962" s="499"/>
      <c r="V962" s="499"/>
      <c r="W962" s="499"/>
      <c r="X962" s="499"/>
      <c r="Y962" s="499"/>
      <c r="Z962" s="499"/>
      <c r="AA962" s="499"/>
      <c r="AB962" s="499"/>
      <c r="AC962" s="499"/>
    </row>
    <row r="963" spans="1:29" ht="12" customHeight="1" x14ac:dyDescent="0.25">
      <c r="A963" s="499"/>
      <c r="B963" s="499"/>
      <c r="C963" s="499"/>
      <c r="D963" s="499"/>
      <c r="E963" s="499"/>
      <c r="F963" s="499"/>
      <c r="G963" s="499"/>
      <c r="H963" s="499"/>
      <c r="I963" s="499"/>
      <c r="J963" s="499"/>
      <c r="K963" s="499"/>
      <c r="L963" s="499"/>
      <c r="M963" s="499"/>
      <c r="N963" s="499"/>
      <c r="O963" s="499"/>
      <c r="P963" s="499"/>
      <c r="Q963" s="499"/>
      <c r="R963" s="499"/>
      <c r="S963" s="499"/>
      <c r="T963" s="499"/>
      <c r="U963" s="499"/>
      <c r="V963" s="499"/>
      <c r="W963" s="499"/>
      <c r="X963" s="499"/>
      <c r="Y963" s="499"/>
      <c r="Z963" s="499"/>
      <c r="AA963" s="499"/>
      <c r="AB963" s="499"/>
      <c r="AC963" s="499"/>
    </row>
    <row r="964" spans="1:29" ht="12" customHeight="1" x14ac:dyDescent="0.25">
      <c r="A964" s="499"/>
      <c r="B964" s="499"/>
      <c r="C964" s="499"/>
      <c r="D964" s="499"/>
      <c r="E964" s="499"/>
      <c r="F964" s="499"/>
      <c r="G964" s="499"/>
      <c r="H964" s="499"/>
      <c r="I964" s="499"/>
      <c r="J964" s="499"/>
      <c r="K964" s="499"/>
      <c r="L964" s="499"/>
      <c r="M964" s="499"/>
      <c r="N964" s="499"/>
      <c r="O964" s="499"/>
      <c r="P964" s="499"/>
      <c r="Q964" s="499"/>
      <c r="R964" s="499"/>
      <c r="S964" s="499"/>
      <c r="T964" s="499"/>
      <c r="U964" s="499"/>
      <c r="V964" s="499"/>
      <c r="W964" s="499"/>
      <c r="X964" s="499"/>
      <c r="Y964" s="499"/>
      <c r="Z964" s="499"/>
      <c r="AA964" s="499"/>
      <c r="AB964" s="499"/>
      <c r="AC964" s="499"/>
    </row>
    <row r="965" spans="1:29" ht="12" customHeight="1" x14ac:dyDescent="0.25">
      <c r="A965" s="499"/>
      <c r="B965" s="499"/>
      <c r="C965" s="499"/>
      <c r="D965" s="499"/>
      <c r="E965" s="499"/>
      <c r="F965" s="499"/>
      <c r="G965" s="499"/>
      <c r="H965" s="499"/>
      <c r="I965" s="499"/>
      <c r="J965" s="499"/>
      <c r="K965" s="499"/>
      <c r="L965" s="499"/>
      <c r="M965" s="499"/>
      <c r="N965" s="499"/>
      <c r="O965" s="499"/>
      <c r="P965" s="499"/>
      <c r="Q965" s="499"/>
      <c r="R965" s="499"/>
      <c r="S965" s="499"/>
      <c r="T965" s="499"/>
      <c r="U965" s="499"/>
      <c r="V965" s="499"/>
      <c r="W965" s="499"/>
      <c r="X965" s="499"/>
      <c r="Y965" s="499"/>
      <c r="Z965" s="499"/>
      <c r="AA965" s="499"/>
      <c r="AB965" s="499"/>
      <c r="AC965" s="499"/>
    </row>
    <row r="966" spans="1:29" ht="12" customHeight="1" x14ac:dyDescent="0.25">
      <c r="A966" s="499"/>
      <c r="B966" s="499"/>
      <c r="C966" s="499"/>
      <c r="D966" s="499"/>
      <c r="E966" s="499"/>
      <c r="F966" s="499"/>
      <c r="G966" s="499"/>
      <c r="H966" s="499"/>
      <c r="I966" s="499"/>
      <c r="J966" s="499"/>
      <c r="K966" s="499"/>
      <c r="L966" s="499"/>
      <c r="M966" s="499"/>
      <c r="N966" s="499"/>
      <c r="O966" s="499"/>
      <c r="P966" s="499"/>
      <c r="Q966" s="499"/>
      <c r="R966" s="499"/>
      <c r="S966" s="499"/>
      <c r="T966" s="499"/>
      <c r="U966" s="499"/>
      <c r="V966" s="499"/>
      <c r="W966" s="499"/>
      <c r="X966" s="499"/>
      <c r="Y966" s="499"/>
      <c r="Z966" s="499"/>
      <c r="AA966" s="499"/>
      <c r="AB966" s="499"/>
      <c r="AC966" s="499"/>
    </row>
    <row r="967" spans="1:29" ht="12" customHeight="1" x14ac:dyDescent="0.25">
      <c r="A967" s="499"/>
      <c r="B967" s="499"/>
      <c r="C967" s="499"/>
      <c r="D967" s="499"/>
      <c r="E967" s="499"/>
      <c r="F967" s="499"/>
      <c r="G967" s="499"/>
      <c r="H967" s="499"/>
      <c r="I967" s="499"/>
      <c r="J967" s="499"/>
      <c r="K967" s="499"/>
      <c r="L967" s="499"/>
      <c r="M967" s="499"/>
      <c r="N967" s="499"/>
      <c r="O967" s="499"/>
      <c r="P967" s="499"/>
      <c r="Q967" s="499"/>
      <c r="R967" s="499"/>
      <c r="S967" s="499"/>
      <c r="T967" s="499"/>
      <c r="U967" s="499"/>
      <c r="V967" s="499"/>
      <c r="W967" s="499"/>
      <c r="X967" s="499"/>
      <c r="Y967" s="499"/>
      <c r="Z967" s="499"/>
      <c r="AA967" s="499"/>
      <c r="AB967" s="499"/>
      <c r="AC967" s="499"/>
    </row>
    <row r="968" spans="1:29" ht="12" customHeight="1" x14ac:dyDescent="0.25">
      <c r="A968" s="499"/>
      <c r="B968" s="499"/>
      <c r="C968" s="499"/>
      <c r="D968" s="499"/>
      <c r="E968" s="499"/>
      <c r="F968" s="499"/>
      <c r="G968" s="499"/>
      <c r="H968" s="499"/>
      <c r="I968" s="499"/>
      <c r="J968" s="499"/>
      <c r="K968" s="499"/>
      <c r="L968" s="499"/>
      <c r="M968" s="499"/>
      <c r="N968" s="499"/>
      <c r="O968" s="499"/>
      <c r="P968" s="499"/>
      <c r="Q968" s="499"/>
      <c r="R968" s="499"/>
      <c r="S968" s="499"/>
      <c r="T968" s="499"/>
      <c r="U968" s="499"/>
      <c r="V968" s="499"/>
      <c r="W968" s="499"/>
      <c r="X968" s="499"/>
      <c r="Y968" s="499"/>
      <c r="Z968" s="499"/>
      <c r="AA968" s="499"/>
      <c r="AB968" s="499"/>
      <c r="AC968" s="499"/>
    </row>
    <row r="969" spans="1:29" ht="12" customHeight="1" x14ac:dyDescent="0.25">
      <c r="A969" s="499"/>
      <c r="B969" s="499"/>
      <c r="C969" s="499"/>
      <c r="D969" s="499"/>
      <c r="E969" s="499"/>
      <c r="F969" s="499"/>
      <c r="G969" s="499"/>
      <c r="H969" s="499"/>
      <c r="I969" s="499"/>
      <c r="J969" s="499"/>
      <c r="K969" s="499"/>
      <c r="L969" s="499"/>
      <c r="M969" s="499"/>
      <c r="N969" s="499"/>
      <c r="O969" s="499"/>
      <c r="P969" s="499"/>
      <c r="Q969" s="499"/>
      <c r="R969" s="499"/>
      <c r="S969" s="499"/>
      <c r="T969" s="499"/>
      <c r="U969" s="499"/>
      <c r="V969" s="499"/>
      <c r="W969" s="499"/>
      <c r="X969" s="499"/>
      <c r="Y969" s="499"/>
      <c r="Z969" s="499"/>
      <c r="AA969" s="499"/>
      <c r="AB969" s="499"/>
      <c r="AC969" s="499"/>
    </row>
    <row r="970" spans="1:29" ht="12" customHeight="1" x14ac:dyDescent="0.25">
      <c r="A970" s="499"/>
      <c r="B970" s="499"/>
      <c r="C970" s="499"/>
      <c r="D970" s="499"/>
      <c r="E970" s="499"/>
      <c r="F970" s="499"/>
      <c r="G970" s="499"/>
      <c r="H970" s="499"/>
      <c r="I970" s="499"/>
      <c r="J970" s="499"/>
      <c r="K970" s="499"/>
      <c r="L970" s="499"/>
      <c r="M970" s="499"/>
      <c r="N970" s="499"/>
      <c r="O970" s="499"/>
      <c r="P970" s="499"/>
      <c r="Q970" s="499"/>
      <c r="R970" s="499"/>
      <c r="S970" s="499"/>
      <c r="T970" s="499"/>
      <c r="U970" s="499"/>
      <c r="V970" s="499"/>
      <c r="W970" s="499"/>
      <c r="X970" s="499"/>
      <c r="Y970" s="499"/>
      <c r="Z970" s="499"/>
      <c r="AA970" s="499"/>
      <c r="AB970" s="499"/>
      <c r="AC970" s="499"/>
    </row>
    <row r="971" spans="1:29" ht="12" customHeight="1" x14ac:dyDescent="0.25">
      <c r="A971" s="499"/>
      <c r="B971" s="499"/>
      <c r="C971" s="499"/>
      <c r="D971" s="499"/>
      <c r="E971" s="499"/>
      <c r="F971" s="499"/>
      <c r="G971" s="499"/>
      <c r="H971" s="499"/>
      <c r="I971" s="499"/>
      <c r="J971" s="499"/>
      <c r="K971" s="499"/>
      <c r="L971" s="499"/>
      <c r="M971" s="499"/>
      <c r="N971" s="499"/>
      <c r="O971" s="499"/>
      <c r="P971" s="499"/>
      <c r="Q971" s="499"/>
      <c r="R971" s="499"/>
      <c r="S971" s="499"/>
      <c r="T971" s="499"/>
      <c r="U971" s="499"/>
      <c r="V971" s="499"/>
      <c r="W971" s="499"/>
      <c r="X971" s="499"/>
      <c r="Y971" s="499"/>
      <c r="Z971" s="499"/>
      <c r="AA971" s="499"/>
      <c r="AB971" s="499"/>
      <c r="AC971" s="499"/>
    </row>
    <row r="972" spans="1:29" ht="12" customHeight="1" x14ac:dyDescent="0.25">
      <c r="A972" s="499"/>
      <c r="B972" s="499"/>
      <c r="C972" s="499"/>
      <c r="D972" s="499"/>
      <c r="E972" s="499"/>
      <c r="F972" s="499"/>
      <c r="G972" s="499"/>
      <c r="H972" s="499"/>
      <c r="I972" s="499"/>
      <c r="J972" s="499"/>
      <c r="K972" s="499"/>
      <c r="L972" s="499"/>
      <c r="M972" s="499"/>
      <c r="N972" s="499"/>
      <c r="O972" s="499"/>
      <c r="P972" s="499"/>
      <c r="Q972" s="499"/>
      <c r="R972" s="499"/>
      <c r="S972" s="499"/>
      <c r="T972" s="499"/>
      <c r="U972" s="499"/>
      <c r="V972" s="499"/>
      <c r="W972" s="499"/>
      <c r="X972" s="499"/>
      <c r="Y972" s="499"/>
      <c r="Z972" s="499"/>
      <c r="AA972" s="499"/>
      <c r="AB972" s="499"/>
      <c r="AC972" s="499"/>
    </row>
    <row r="973" spans="1:29" ht="12" customHeight="1" x14ac:dyDescent="0.25">
      <c r="A973" s="499"/>
      <c r="B973" s="499"/>
      <c r="C973" s="499"/>
      <c r="D973" s="499"/>
      <c r="E973" s="499"/>
      <c r="F973" s="499"/>
      <c r="G973" s="499"/>
      <c r="H973" s="499"/>
      <c r="I973" s="499"/>
      <c r="J973" s="499"/>
      <c r="K973" s="499"/>
      <c r="L973" s="499"/>
      <c r="M973" s="499"/>
      <c r="N973" s="499"/>
      <c r="O973" s="499"/>
      <c r="P973" s="499"/>
      <c r="Q973" s="499"/>
      <c r="R973" s="499"/>
      <c r="S973" s="499"/>
      <c r="T973" s="499"/>
      <c r="U973" s="499"/>
      <c r="V973" s="499"/>
      <c r="W973" s="499"/>
      <c r="X973" s="499"/>
      <c r="Y973" s="499"/>
      <c r="Z973" s="499"/>
      <c r="AA973" s="499"/>
      <c r="AB973" s="499"/>
      <c r="AC973" s="499"/>
    </row>
    <row r="974" spans="1:29" ht="12" customHeight="1" x14ac:dyDescent="0.25">
      <c r="A974" s="499"/>
      <c r="B974" s="499"/>
      <c r="C974" s="499"/>
      <c r="D974" s="499"/>
      <c r="E974" s="499"/>
      <c r="F974" s="499"/>
      <c r="G974" s="499"/>
      <c r="H974" s="499"/>
      <c r="I974" s="499"/>
      <c r="J974" s="499"/>
      <c r="K974" s="499"/>
      <c r="L974" s="499"/>
      <c r="M974" s="499"/>
      <c r="N974" s="499"/>
      <c r="O974" s="499"/>
      <c r="P974" s="499"/>
      <c r="Q974" s="499"/>
      <c r="R974" s="499"/>
      <c r="S974" s="499"/>
      <c r="T974" s="499"/>
      <c r="U974" s="499"/>
      <c r="V974" s="499"/>
      <c r="W974" s="499"/>
      <c r="X974" s="499"/>
      <c r="Y974" s="499"/>
      <c r="Z974" s="499"/>
      <c r="AA974" s="499"/>
      <c r="AB974" s="499"/>
      <c r="AC974" s="499"/>
    </row>
    <row r="975" spans="1:29" ht="12" customHeight="1" x14ac:dyDescent="0.25">
      <c r="A975" s="499"/>
      <c r="B975" s="499"/>
      <c r="C975" s="499"/>
      <c r="D975" s="499"/>
      <c r="E975" s="499"/>
      <c r="F975" s="499"/>
      <c r="G975" s="499"/>
      <c r="H975" s="499"/>
      <c r="I975" s="499"/>
      <c r="J975" s="499"/>
      <c r="K975" s="499"/>
      <c r="L975" s="499"/>
      <c r="M975" s="499"/>
      <c r="N975" s="499"/>
      <c r="O975" s="499"/>
      <c r="P975" s="499"/>
      <c r="Q975" s="499"/>
      <c r="R975" s="499"/>
      <c r="S975" s="499"/>
      <c r="T975" s="499"/>
      <c r="U975" s="499"/>
      <c r="V975" s="499"/>
      <c r="W975" s="499"/>
      <c r="X975" s="499"/>
      <c r="Y975" s="499"/>
      <c r="Z975" s="499"/>
      <c r="AA975" s="499"/>
      <c r="AB975" s="499"/>
      <c r="AC975" s="499"/>
    </row>
    <row r="976" spans="1:29" ht="12" customHeight="1" x14ac:dyDescent="0.25">
      <c r="A976" s="499"/>
      <c r="B976" s="499"/>
      <c r="C976" s="499"/>
      <c r="D976" s="499"/>
      <c r="E976" s="499"/>
      <c r="F976" s="499"/>
      <c r="G976" s="499"/>
      <c r="H976" s="499"/>
      <c r="I976" s="499"/>
      <c r="J976" s="499"/>
      <c r="K976" s="499"/>
      <c r="L976" s="499"/>
      <c r="M976" s="499"/>
      <c r="N976" s="499"/>
      <c r="O976" s="499"/>
      <c r="P976" s="499"/>
      <c r="Q976" s="499"/>
      <c r="R976" s="499"/>
      <c r="S976" s="499"/>
      <c r="T976" s="499"/>
      <c r="U976" s="499"/>
      <c r="V976" s="499"/>
      <c r="W976" s="499"/>
      <c r="X976" s="499"/>
      <c r="Y976" s="499"/>
      <c r="Z976" s="499"/>
      <c r="AA976" s="499"/>
      <c r="AB976" s="499"/>
      <c r="AC976" s="499"/>
    </row>
    <row r="977" spans="1:29" ht="12" customHeight="1" x14ac:dyDescent="0.25">
      <c r="A977" s="499"/>
      <c r="B977" s="499"/>
      <c r="C977" s="499"/>
      <c r="D977" s="499"/>
      <c r="E977" s="499"/>
      <c r="F977" s="499"/>
      <c r="G977" s="499"/>
      <c r="H977" s="499"/>
      <c r="I977" s="499"/>
      <c r="J977" s="499"/>
      <c r="K977" s="499"/>
      <c r="L977" s="499"/>
      <c r="M977" s="499"/>
      <c r="N977" s="499"/>
      <c r="O977" s="499"/>
      <c r="P977" s="499"/>
      <c r="Q977" s="499"/>
      <c r="R977" s="499"/>
      <c r="S977" s="499"/>
      <c r="T977" s="499"/>
      <c r="U977" s="499"/>
      <c r="V977" s="499"/>
      <c r="W977" s="499"/>
      <c r="X977" s="499"/>
      <c r="Y977" s="499"/>
      <c r="Z977" s="499"/>
      <c r="AA977" s="499"/>
      <c r="AB977" s="499"/>
      <c r="AC977" s="499"/>
    </row>
    <row r="978" spans="1:29" ht="12" customHeight="1" x14ac:dyDescent="0.25">
      <c r="A978" s="499"/>
      <c r="B978" s="499"/>
      <c r="C978" s="499"/>
      <c r="D978" s="499"/>
      <c r="E978" s="499"/>
      <c r="F978" s="499"/>
      <c r="G978" s="499"/>
      <c r="H978" s="499"/>
      <c r="I978" s="499"/>
      <c r="J978" s="499"/>
      <c r="K978" s="499"/>
      <c r="L978" s="499"/>
      <c r="M978" s="499"/>
      <c r="N978" s="499"/>
      <c r="O978" s="499"/>
      <c r="P978" s="499"/>
      <c r="Q978" s="499"/>
      <c r="R978" s="499"/>
      <c r="S978" s="499"/>
      <c r="T978" s="499"/>
      <c r="U978" s="499"/>
      <c r="V978" s="499"/>
      <c r="W978" s="499"/>
      <c r="X978" s="499"/>
      <c r="Y978" s="499"/>
      <c r="Z978" s="499"/>
      <c r="AA978" s="499"/>
      <c r="AB978" s="499"/>
      <c r="AC978" s="499"/>
    </row>
    <row r="979" spans="1:29" ht="12" customHeight="1" x14ac:dyDescent="0.25">
      <c r="A979" s="499"/>
      <c r="B979" s="499"/>
      <c r="C979" s="499"/>
      <c r="D979" s="499"/>
      <c r="E979" s="499"/>
      <c r="F979" s="499"/>
      <c r="G979" s="499"/>
      <c r="H979" s="499"/>
      <c r="I979" s="499"/>
      <c r="J979" s="499"/>
      <c r="K979" s="499"/>
      <c r="L979" s="499"/>
      <c r="M979" s="499"/>
      <c r="N979" s="499"/>
      <c r="O979" s="499"/>
      <c r="P979" s="499"/>
      <c r="Q979" s="499"/>
      <c r="R979" s="499"/>
      <c r="S979" s="499"/>
      <c r="T979" s="499"/>
      <c r="U979" s="499"/>
      <c r="V979" s="499"/>
      <c r="W979" s="499"/>
      <c r="X979" s="499"/>
      <c r="Y979" s="499"/>
      <c r="Z979" s="499"/>
      <c r="AA979" s="499"/>
      <c r="AB979" s="499"/>
      <c r="AC979" s="499"/>
    </row>
    <row r="980" spans="1:29" ht="12" customHeight="1" x14ac:dyDescent="0.25">
      <c r="A980" s="499"/>
      <c r="B980" s="499"/>
      <c r="C980" s="499"/>
      <c r="D980" s="499"/>
      <c r="E980" s="499"/>
      <c r="F980" s="499"/>
      <c r="G980" s="499"/>
      <c r="H980" s="499"/>
      <c r="I980" s="499"/>
      <c r="J980" s="499"/>
      <c r="K980" s="499"/>
      <c r="L980" s="499"/>
      <c r="M980" s="499"/>
      <c r="N980" s="499"/>
      <c r="O980" s="499"/>
      <c r="P980" s="499"/>
      <c r="Q980" s="499"/>
      <c r="R980" s="499"/>
      <c r="S980" s="499"/>
      <c r="T980" s="499"/>
      <c r="U980" s="499"/>
      <c r="V980" s="499"/>
      <c r="W980" s="499"/>
      <c r="X980" s="499"/>
      <c r="Y980" s="499"/>
      <c r="Z980" s="499"/>
      <c r="AA980" s="499"/>
      <c r="AB980" s="499"/>
      <c r="AC980" s="499"/>
    </row>
    <row r="981" spans="1:29" ht="12" customHeight="1" x14ac:dyDescent="0.25">
      <c r="A981" s="499"/>
      <c r="B981" s="499"/>
      <c r="C981" s="499"/>
      <c r="D981" s="499"/>
      <c r="E981" s="499"/>
      <c r="F981" s="499"/>
      <c r="G981" s="499"/>
      <c r="H981" s="499"/>
      <c r="I981" s="499"/>
      <c r="J981" s="499"/>
      <c r="K981" s="499"/>
      <c r="L981" s="499"/>
      <c r="M981" s="499"/>
      <c r="N981" s="499"/>
      <c r="O981" s="499"/>
      <c r="P981" s="499"/>
      <c r="Q981" s="499"/>
      <c r="R981" s="499"/>
      <c r="S981" s="499"/>
      <c r="T981" s="499"/>
      <c r="U981" s="499"/>
      <c r="V981" s="499"/>
      <c r="W981" s="499"/>
      <c r="X981" s="499"/>
      <c r="Y981" s="499"/>
      <c r="Z981" s="499"/>
      <c r="AA981" s="499"/>
      <c r="AB981" s="499"/>
      <c r="AC981" s="499"/>
    </row>
    <row r="982" spans="1:29" ht="12" customHeight="1" x14ac:dyDescent="0.25">
      <c r="A982" s="499"/>
      <c r="B982" s="499"/>
      <c r="C982" s="499"/>
      <c r="D982" s="499"/>
      <c r="E982" s="499"/>
      <c r="F982" s="499"/>
      <c r="G982" s="499"/>
      <c r="H982" s="499"/>
      <c r="I982" s="499"/>
      <c r="J982" s="499"/>
      <c r="K982" s="499"/>
      <c r="L982" s="499"/>
      <c r="M982" s="499"/>
      <c r="N982" s="499"/>
      <c r="O982" s="499"/>
      <c r="P982" s="499"/>
      <c r="Q982" s="499"/>
      <c r="R982" s="499"/>
      <c r="S982" s="499"/>
      <c r="T982" s="499"/>
      <c r="U982" s="499"/>
      <c r="V982" s="499"/>
      <c r="W982" s="499"/>
      <c r="X982" s="499"/>
      <c r="Y982" s="499"/>
      <c r="Z982" s="499"/>
      <c r="AA982" s="499"/>
      <c r="AB982" s="499"/>
      <c r="AC982" s="499"/>
    </row>
    <row r="983" spans="1:29" ht="12" customHeight="1" x14ac:dyDescent="0.25">
      <c r="A983" s="499"/>
      <c r="B983" s="499"/>
      <c r="C983" s="499"/>
      <c r="D983" s="499"/>
      <c r="E983" s="499"/>
      <c r="F983" s="499"/>
      <c r="G983" s="499"/>
      <c r="H983" s="499"/>
      <c r="I983" s="499"/>
      <c r="J983" s="499"/>
      <c r="K983" s="499"/>
      <c r="L983" s="499"/>
      <c r="M983" s="499"/>
      <c r="N983" s="499"/>
      <c r="O983" s="499"/>
      <c r="P983" s="499"/>
      <c r="Q983" s="499"/>
      <c r="R983" s="499"/>
      <c r="S983" s="499"/>
      <c r="T983" s="499"/>
      <c r="U983" s="499"/>
      <c r="V983" s="499"/>
      <c r="W983" s="499"/>
      <c r="X983" s="499"/>
      <c r="Y983" s="499"/>
      <c r="Z983" s="499"/>
      <c r="AA983" s="499"/>
      <c r="AB983" s="499"/>
      <c r="AC983" s="499"/>
    </row>
    <row r="984" spans="1:29" ht="12" customHeight="1" x14ac:dyDescent="0.25">
      <c r="A984" s="499"/>
      <c r="B984" s="499"/>
      <c r="C984" s="499"/>
      <c r="D984" s="499"/>
      <c r="E984" s="499"/>
      <c r="F984" s="499"/>
      <c r="G984" s="499"/>
      <c r="H984" s="499"/>
      <c r="I984" s="499"/>
      <c r="J984" s="499"/>
      <c r="K984" s="499"/>
      <c r="L984" s="499"/>
      <c r="M984" s="499"/>
      <c r="N984" s="499"/>
      <c r="O984" s="499"/>
      <c r="P984" s="499"/>
      <c r="Q984" s="499"/>
      <c r="R984" s="499"/>
      <c r="S984" s="499"/>
      <c r="T984" s="499"/>
      <c r="U984" s="499"/>
      <c r="V984" s="499"/>
      <c r="W984" s="499"/>
      <c r="X984" s="499"/>
      <c r="Y984" s="499"/>
      <c r="Z984" s="499"/>
      <c r="AA984" s="499"/>
      <c r="AB984" s="499"/>
      <c r="AC984" s="499"/>
    </row>
    <row r="985" spans="1:29" ht="12" customHeight="1" x14ac:dyDescent="0.25">
      <c r="A985" s="499"/>
      <c r="B985" s="499"/>
      <c r="C985" s="499"/>
      <c r="D985" s="499"/>
      <c r="E985" s="499"/>
      <c r="F985" s="499"/>
      <c r="G985" s="499"/>
      <c r="H985" s="499"/>
      <c r="I985" s="499"/>
      <c r="J985" s="499"/>
      <c r="K985" s="499"/>
      <c r="L985" s="499"/>
      <c r="M985" s="499"/>
      <c r="N985" s="499"/>
      <c r="O985" s="499"/>
      <c r="P985" s="499"/>
      <c r="Q985" s="499"/>
      <c r="R985" s="499"/>
      <c r="S985" s="499"/>
      <c r="T985" s="499"/>
      <c r="U985" s="499"/>
      <c r="V985" s="499"/>
      <c r="W985" s="499"/>
      <c r="X985" s="499"/>
      <c r="Y985" s="499"/>
      <c r="Z985" s="499"/>
      <c r="AA985" s="499"/>
      <c r="AB985" s="499"/>
      <c r="AC985" s="499"/>
    </row>
    <row r="986" spans="1:29" ht="12" customHeight="1" x14ac:dyDescent="0.25">
      <c r="A986" s="499"/>
      <c r="B986" s="499"/>
      <c r="C986" s="499"/>
      <c r="D986" s="499"/>
      <c r="E986" s="499"/>
      <c r="F986" s="499"/>
      <c r="G986" s="499"/>
      <c r="H986" s="499"/>
      <c r="I986" s="499"/>
      <c r="J986" s="499"/>
      <c r="K986" s="499"/>
      <c r="L986" s="499"/>
      <c r="M986" s="499"/>
      <c r="N986" s="499"/>
      <c r="O986" s="499"/>
      <c r="P986" s="499"/>
      <c r="Q986" s="499"/>
      <c r="R986" s="499"/>
      <c r="S986" s="499"/>
      <c r="T986" s="499"/>
      <c r="U986" s="499"/>
      <c r="V986" s="499"/>
      <c r="W986" s="499"/>
      <c r="X986" s="499"/>
      <c r="Y986" s="499"/>
      <c r="Z986" s="499"/>
      <c r="AA986" s="499"/>
      <c r="AB986" s="499"/>
      <c r="AC986" s="499"/>
    </row>
    <row r="987" spans="1:29" ht="12" customHeight="1" x14ac:dyDescent="0.25">
      <c r="A987" s="499"/>
      <c r="B987" s="499"/>
      <c r="C987" s="499"/>
      <c r="D987" s="499"/>
      <c r="E987" s="499"/>
      <c r="F987" s="499"/>
      <c r="G987" s="499"/>
      <c r="H987" s="499"/>
      <c r="I987" s="499"/>
      <c r="J987" s="499"/>
      <c r="K987" s="499"/>
      <c r="L987" s="499"/>
      <c r="M987" s="499"/>
      <c r="N987" s="499"/>
      <c r="O987" s="499"/>
      <c r="P987" s="499"/>
      <c r="Q987" s="499"/>
      <c r="R987" s="499"/>
      <c r="S987" s="499"/>
      <c r="T987" s="499"/>
      <c r="U987" s="499"/>
      <c r="V987" s="499"/>
      <c r="W987" s="499"/>
      <c r="X987" s="499"/>
      <c r="Y987" s="499"/>
      <c r="Z987" s="499"/>
      <c r="AA987" s="499"/>
      <c r="AB987" s="499"/>
      <c r="AC987" s="499"/>
    </row>
    <row r="988" spans="1:29" ht="12" customHeight="1" x14ac:dyDescent="0.25">
      <c r="A988" s="499"/>
      <c r="B988" s="499"/>
      <c r="C988" s="499"/>
      <c r="D988" s="499"/>
      <c r="E988" s="499"/>
      <c r="F988" s="499"/>
      <c r="G988" s="499"/>
      <c r="H988" s="499"/>
      <c r="I988" s="499"/>
      <c r="J988" s="499"/>
      <c r="K988" s="499"/>
      <c r="L988" s="499"/>
      <c r="M988" s="499"/>
      <c r="N988" s="499"/>
      <c r="O988" s="499"/>
      <c r="P988" s="499"/>
      <c r="Q988" s="499"/>
      <c r="R988" s="499"/>
      <c r="S988" s="499"/>
      <c r="T988" s="499"/>
      <c r="U988" s="499"/>
      <c r="V988" s="499"/>
      <c r="W988" s="499"/>
      <c r="X988" s="499"/>
      <c r="Y988" s="499"/>
      <c r="Z988" s="499"/>
      <c r="AA988" s="499"/>
      <c r="AB988" s="499"/>
      <c r="AC988" s="499"/>
    </row>
    <row r="989" spans="1:29" ht="12" customHeight="1" x14ac:dyDescent="0.25">
      <c r="A989" s="499"/>
      <c r="B989" s="499"/>
      <c r="C989" s="499"/>
      <c r="D989" s="499"/>
      <c r="E989" s="499"/>
      <c r="F989" s="499"/>
      <c r="G989" s="499"/>
      <c r="H989" s="499"/>
      <c r="I989" s="499"/>
      <c r="J989" s="499"/>
      <c r="K989" s="499"/>
      <c r="L989" s="499"/>
      <c r="M989" s="499"/>
      <c r="N989" s="499"/>
      <c r="O989" s="499"/>
      <c r="P989" s="499"/>
      <c r="Q989" s="499"/>
      <c r="R989" s="499"/>
      <c r="S989" s="499"/>
      <c r="T989" s="499"/>
      <c r="U989" s="499"/>
      <c r="V989" s="499"/>
      <c r="W989" s="499"/>
      <c r="X989" s="499"/>
      <c r="Y989" s="499"/>
      <c r="Z989" s="499"/>
      <c r="AA989" s="499"/>
      <c r="AB989" s="499"/>
      <c r="AC989" s="499"/>
    </row>
    <row r="990" spans="1:29" ht="12" customHeight="1" x14ac:dyDescent="0.25">
      <c r="A990" s="499"/>
      <c r="B990" s="499"/>
      <c r="C990" s="499"/>
      <c r="D990" s="499"/>
      <c r="E990" s="499"/>
      <c r="F990" s="499"/>
      <c r="G990" s="499"/>
      <c r="H990" s="499"/>
      <c r="I990" s="499"/>
      <c r="J990" s="499"/>
      <c r="K990" s="499"/>
      <c r="L990" s="499"/>
      <c r="M990" s="499"/>
      <c r="N990" s="499"/>
      <c r="O990" s="499"/>
      <c r="P990" s="499"/>
      <c r="Q990" s="499"/>
      <c r="R990" s="499"/>
      <c r="S990" s="499"/>
      <c r="T990" s="499"/>
      <c r="U990" s="499"/>
      <c r="V990" s="499"/>
      <c r="W990" s="499"/>
      <c r="X990" s="499"/>
      <c r="Y990" s="499"/>
      <c r="Z990" s="499"/>
      <c r="AA990" s="499"/>
      <c r="AB990" s="499"/>
      <c r="AC990" s="499"/>
    </row>
    <row r="991" spans="1:29" ht="12" customHeight="1" x14ac:dyDescent="0.25">
      <c r="A991" s="499"/>
      <c r="B991" s="499"/>
      <c r="C991" s="499"/>
      <c r="D991" s="499"/>
      <c r="E991" s="499"/>
      <c r="F991" s="499"/>
      <c r="G991" s="499"/>
      <c r="H991" s="499"/>
      <c r="I991" s="499"/>
      <c r="J991" s="499"/>
      <c r="K991" s="499"/>
      <c r="L991" s="499"/>
      <c r="M991" s="499"/>
      <c r="N991" s="499"/>
      <c r="O991" s="499"/>
      <c r="P991" s="499"/>
      <c r="Q991" s="499"/>
      <c r="R991" s="499"/>
      <c r="S991" s="499"/>
      <c r="T991" s="499"/>
      <c r="U991" s="499"/>
      <c r="V991" s="499"/>
      <c r="W991" s="499"/>
      <c r="X991" s="499"/>
      <c r="Y991" s="499"/>
      <c r="Z991" s="499"/>
      <c r="AA991" s="499"/>
      <c r="AB991" s="499"/>
      <c r="AC991" s="499"/>
    </row>
    <row r="992" spans="1:29" ht="12" customHeight="1" x14ac:dyDescent="0.25">
      <c r="A992" s="499"/>
      <c r="B992" s="499"/>
      <c r="C992" s="499"/>
      <c r="D992" s="499"/>
      <c r="E992" s="499"/>
      <c r="F992" s="499"/>
      <c r="G992" s="499"/>
      <c r="H992" s="499"/>
      <c r="I992" s="499"/>
      <c r="J992" s="499"/>
      <c r="K992" s="499"/>
      <c r="L992" s="499"/>
      <c r="M992" s="499"/>
      <c r="N992" s="499"/>
      <c r="O992" s="499"/>
      <c r="P992" s="499"/>
      <c r="Q992" s="499"/>
      <c r="R992" s="499"/>
      <c r="S992" s="499"/>
      <c r="T992" s="499"/>
      <c r="U992" s="499"/>
      <c r="V992" s="499"/>
      <c r="W992" s="499"/>
      <c r="X992" s="499"/>
      <c r="Y992" s="499"/>
      <c r="Z992" s="499"/>
      <c r="AA992" s="499"/>
      <c r="AB992" s="499"/>
      <c r="AC992" s="499"/>
    </row>
    <row r="993" spans="1:29" ht="12" customHeight="1" x14ac:dyDescent="0.25">
      <c r="A993" s="499"/>
      <c r="B993" s="499"/>
      <c r="C993" s="499"/>
      <c r="D993" s="499"/>
      <c r="E993" s="499"/>
      <c r="F993" s="499"/>
      <c r="G993" s="499"/>
      <c r="H993" s="499"/>
      <c r="I993" s="499"/>
      <c r="J993" s="499"/>
      <c r="K993" s="499"/>
      <c r="L993" s="499"/>
      <c r="M993" s="499"/>
      <c r="N993" s="499"/>
      <c r="O993" s="499"/>
      <c r="P993" s="499"/>
      <c r="Q993" s="499"/>
      <c r="R993" s="499"/>
      <c r="S993" s="499"/>
      <c r="T993" s="499"/>
      <c r="U993" s="499"/>
      <c r="V993" s="499"/>
      <c r="W993" s="499"/>
      <c r="X993" s="499"/>
      <c r="Y993" s="499"/>
      <c r="Z993" s="499"/>
      <c r="AA993" s="499"/>
      <c r="AB993" s="499"/>
      <c r="AC993" s="499"/>
    </row>
    <row r="994" spans="1:29" ht="12" customHeight="1" x14ac:dyDescent="0.25">
      <c r="A994" s="499"/>
      <c r="B994" s="499"/>
      <c r="C994" s="499"/>
      <c r="D994" s="499"/>
      <c r="E994" s="499"/>
      <c r="F994" s="499"/>
      <c r="G994" s="499"/>
      <c r="H994" s="499"/>
      <c r="I994" s="499"/>
      <c r="J994" s="499"/>
      <c r="K994" s="499"/>
      <c r="L994" s="499"/>
      <c r="M994" s="499"/>
      <c r="N994" s="499"/>
      <c r="O994" s="499"/>
      <c r="P994" s="499"/>
      <c r="Q994" s="499"/>
      <c r="R994" s="499"/>
      <c r="S994" s="499"/>
      <c r="T994" s="499"/>
      <c r="U994" s="499"/>
      <c r="V994" s="499"/>
      <c r="W994" s="499"/>
      <c r="X994" s="499"/>
      <c r="Y994" s="499"/>
      <c r="Z994" s="499"/>
      <c r="AA994" s="499"/>
      <c r="AB994" s="499"/>
      <c r="AC994" s="499"/>
    </row>
    <row r="995" spans="1:29" ht="12" customHeight="1" x14ac:dyDescent="0.25">
      <c r="A995" s="499"/>
      <c r="B995" s="499"/>
      <c r="C995" s="499"/>
      <c r="D995" s="499"/>
      <c r="E995" s="499"/>
      <c r="F995" s="499"/>
      <c r="G995" s="499"/>
      <c r="H995" s="499"/>
      <c r="I995" s="499"/>
      <c r="J995" s="499"/>
      <c r="K995" s="499"/>
      <c r="L995" s="499"/>
      <c r="M995" s="499"/>
      <c r="N995" s="499"/>
      <c r="O995" s="499"/>
      <c r="P995" s="499"/>
      <c r="Q995" s="499"/>
      <c r="R995" s="499"/>
      <c r="S995" s="499"/>
      <c r="T995" s="499"/>
      <c r="U995" s="499"/>
      <c r="V995" s="499"/>
      <c r="W995" s="499"/>
      <c r="X995" s="499"/>
      <c r="Y995" s="499"/>
      <c r="Z995" s="499"/>
      <c r="AA995" s="499"/>
      <c r="AB995" s="499"/>
      <c r="AC995" s="499"/>
    </row>
    <row r="996" spans="1:29" ht="12" customHeight="1" x14ac:dyDescent="0.25">
      <c r="A996" s="499"/>
      <c r="B996" s="499"/>
      <c r="C996" s="499"/>
      <c r="D996" s="499"/>
      <c r="E996" s="499"/>
      <c r="F996" s="499"/>
      <c r="G996" s="499"/>
      <c r="H996" s="499"/>
      <c r="I996" s="499"/>
      <c r="J996" s="499"/>
      <c r="K996" s="499"/>
      <c r="L996" s="499"/>
      <c r="M996" s="499"/>
      <c r="N996" s="499"/>
      <c r="O996" s="499"/>
      <c r="P996" s="499"/>
      <c r="Q996" s="499"/>
      <c r="R996" s="499"/>
      <c r="S996" s="499"/>
      <c r="T996" s="499"/>
      <c r="U996" s="499"/>
      <c r="V996" s="499"/>
      <c r="W996" s="499"/>
      <c r="X996" s="499"/>
      <c r="Y996" s="499"/>
      <c r="Z996" s="499"/>
      <c r="AA996" s="499"/>
      <c r="AB996" s="499"/>
      <c r="AC996" s="499"/>
    </row>
    <row r="997" spans="1:29" ht="12" customHeight="1" x14ac:dyDescent="0.25">
      <c r="A997" s="499"/>
      <c r="B997" s="499"/>
      <c r="C997" s="499"/>
      <c r="D997" s="499"/>
      <c r="E997" s="499"/>
      <c r="F997" s="499"/>
      <c r="G997" s="499"/>
      <c r="H997" s="499"/>
      <c r="I997" s="499"/>
      <c r="J997" s="499"/>
      <c r="K997" s="499"/>
      <c r="L997" s="499"/>
      <c r="M997" s="499"/>
      <c r="N997" s="499"/>
      <c r="O997" s="499"/>
      <c r="P997" s="499"/>
      <c r="Q997" s="499"/>
      <c r="R997" s="499"/>
      <c r="S997" s="499"/>
      <c r="T997" s="499"/>
      <c r="U997" s="499"/>
      <c r="V997" s="499"/>
      <c r="W997" s="499"/>
      <c r="X997" s="499"/>
      <c r="Y997" s="499"/>
      <c r="Z997" s="499"/>
      <c r="AA997" s="499"/>
      <c r="AB997" s="499"/>
      <c r="AC997" s="499"/>
    </row>
    <row r="998" spans="1:29" ht="12" customHeight="1" x14ac:dyDescent="0.25">
      <c r="A998" s="499"/>
      <c r="B998" s="499"/>
      <c r="C998" s="499"/>
      <c r="D998" s="499"/>
      <c r="E998" s="499"/>
      <c r="F998" s="499"/>
      <c r="G998" s="499"/>
      <c r="H998" s="499"/>
      <c r="I998" s="499"/>
      <c r="J998" s="499"/>
      <c r="K998" s="499"/>
      <c r="L998" s="499"/>
      <c r="M998" s="499"/>
      <c r="N998" s="499"/>
      <c r="O998" s="499"/>
      <c r="P998" s="499"/>
      <c r="Q998" s="499"/>
      <c r="R998" s="499"/>
      <c r="S998" s="499"/>
      <c r="T998" s="499"/>
      <c r="U998" s="499"/>
      <c r="V998" s="499"/>
      <c r="W998" s="499"/>
      <c r="X998" s="499"/>
      <c r="Y998" s="499"/>
      <c r="Z998" s="499"/>
      <c r="AA998" s="499"/>
      <c r="AB998" s="499"/>
      <c r="AC998" s="499"/>
    </row>
    <row r="999" spans="1:29" ht="12" customHeight="1" x14ac:dyDescent="0.25">
      <c r="A999" s="499"/>
      <c r="B999" s="499"/>
      <c r="C999" s="499"/>
      <c r="D999" s="499"/>
      <c r="E999" s="499"/>
      <c r="F999" s="499"/>
      <c r="G999" s="499"/>
      <c r="H999" s="499"/>
      <c r="I999" s="499"/>
      <c r="J999" s="499"/>
      <c r="K999" s="499"/>
      <c r="L999" s="499"/>
      <c r="M999" s="499"/>
      <c r="N999" s="499"/>
      <c r="O999" s="499"/>
      <c r="P999" s="499"/>
      <c r="Q999" s="499"/>
      <c r="R999" s="499"/>
      <c r="S999" s="499"/>
      <c r="T999" s="499"/>
      <c r="U999" s="499"/>
      <c r="V999" s="499"/>
      <c r="W999" s="499"/>
      <c r="X999" s="499"/>
      <c r="Y999" s="499"/>
      <c r="Z999" s="499"/>
      <c r="AA999" s="499"/>
      <c r="AB999" s="499"/>
      <c r="AC999" s="499"/>
    </row>
    <row r="1000" spans="1:29" ht="12" customHeight="1" x14ac:dyDescent="0.25">
      <c r="A1000" s="499"/>
      <c r="B1000" s="499"/>
      <c r="C1000" s="499"/>
      <c r="D1000" s="499"/>
      <c r="E1000" s="499"/>
      <c r="F1000" s="499"/>
      <c r="G1000" s="499"/>
      <c r="H1000" s="499"/>
      <c r="I1000" s="499"/>
      <c r="J1000" s="499"/>
      <c r="K1000" s="499"/>
      <c r="L1000" s="499"/>
      <c r="M1000" s="499"/>
      <c r="N1000" s="499"/>
      <c r="O1000" s="499"/>
      <c r="P1000" s="499"/>
      <c r="Q1000" s="499"/>
      <c r="R1000" s="499"/>
      <c r="S1000" s="499"/>
      <c r="T1000" s="499"/>
      <c r="U1000" s="499"/>
      <c r="V1000" s="499"/>
      <c r="W1000" s="499"/>
      <c r="X1000" s="499"/>
      <c r="Y1000" s="499"/>
      <c r="Z1000" s="499"/>
      <c r="AA1000" s="499"/>
      <c r="AB1000" s="499"/>
      <c r="AC1000" s="499"/>
    </row>
  </sheetData>
  <mergeCells count="4">
    <mergeCell ref="A1:B1"/>
    <mergeCell ref="B4:I4"/>
    <mergeCell ref="K4:R4"/>
    <mergeCell ref="K24:L2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77F6-1BE0-4C18-840B-C2798A476DA8}">
  <sheetPr>
    <tabColor theme="5" tint="0.39997558519241921"/>
  </sheetPr>
  <dimension ref="B1:AD1000"/>
  <sheetViews>
    <sheetView workbookViewId="0">
      <selection activeCell="E5" sqref="E5"/>
    </sheetView>
  </sheetViews>
  <sheetFormatPr baseColWidth="10" defaultColWidth="14.42578125" defaultRowHeight="12" x14ac:dyDescent="0.2"/>
  <cols>
    <col min="1" max="1" width="4" style="429" customWidth="1"/>
    <col min="2" max="2" width="14.42578125" style="429"/>
    <col min="3" max="3" width="14.140625" style="429" customWidth="1"/>
    <col min="4" max="4" width="9.5703125" style="429" customWidth="1"/>
    <col min="5" max="5" width="10.42578125" style="429" customWidth="1"/>
    <col min="6" max="10" width="11.42578125" style="429" customWidth="1"/>
    <col min="11" max="11" width="11.28515625" style="429" customWidth="1"/>
    <col min="12" max="12" width="16" style="429" customWidth="1"/>
    <col min="13" max="21" width="11.42578125" style="429" customWidth="1"/>
    <col min="22" max="22" width="14.42578125" style="429" bestFit="1" customWidth="1"/>
    <col min="23" max="25" width="6.5703125" style="429" bestFit="1" customWidth="1"/>
    <col min="26" max="30" width="11.42578125" style="429" customWidth="1"/>
    <col min="31" max="16384" width="14.42578125" style="429"/>
  </cols>
  <sheetData>
    <row r="1" spans="2:30" ht="12" customHeight="1" x14ac:dyDescent="0.2">
      <c r="B1" s="754" t="s">
        <v>345</v>
      </c>
      <c r="C1" s="754"/>
      <c r="E1" s="769"/>
      <c r="F1" s="769"/>
      <c r="G1" s="76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</row>
    <row r="2" spans="2:30" ht="12" customHeight="1" thickBot="1" x14ac:dyDescent="0.25">
      <c r="E2" s="499"/>
      <c r="F2" s="499"/>
      <c r="G2" s="499"/>
      <c r="H2" s="499"/>
      <c r="I2" s="499"/>
      <c r="J2" s="499"/>
      <c r="K2" s="499"/>
      <c r="L2" s="499"/>
      <c r="M2" s="499"/>
      <c r="N2" s="499"/>
      <c r="O2" s="499"/>
      <c r="P2" s="499"/>
      <c r="Q2" s="499"/>
      <c r="R2" s="499"/>
      <c r="S2" s="499"/>
      <c r="T2" s="499"/>
      <c r="U2" s="499"/>
      <c r="V2" s="499"/>
      <c r="W2" s="499"/>
      <c r="X2" s="499"/>
      <c r="Y2" s="499"/>
      <c r="Z2" s="499"/>
      <c r="AA2" s="499"/>
      <c r="AB2" s="499"/>
      <c r="AC2" s="499"/>
      <c r="AD2" s="499"/>
    </row>
    <row r="3" spans="2:30" ht="12.75" thickBot="1" x14ac:dyDescent="0.25">
      <c r="B3" s="770" t="s">
        <v>357</v>
      </c>
      <c r="C3" s="771"/>
      <c r="D3" s="490"/>
      <c r="E3" s="499"/>
      <c r="F3" s="772" t="s">
        <v>189</v>
      </c>
      <c r="G3" s="773"/>
      <c r="H3" s="773"/>
      <c r="I3" s="773"/>
      <c r="J3" s="774"/>
      <c r="K3" s="499"/>
      <c r="L3" s="775" t="s">
        <v>346</v>
      </c>
      <c r="M3" s="776"/>
      <c r="N3" s="776"/>
      <c r="O3" s="777"/>
      <c r="P3" s="499"/>
      <c r="Q3" s="499"/>
      <c r="R3" s="499"/>
      <c r="S3" s="499"/>
      <c r="T3" s="499"/>
      <c r="U3" s="499"/>
      <c r="V3" s="499"/>
      <c r="W3" s="499"/>
      <c r="X3" s="499"/>
    </row>
    <row r="4" spans="2:30" ht="12" customHeight="1" thickBot="1" x14ac:dyDescent="0.25">
      <c r="B4" s="561" t="s">
        <v>70</v>
      </c>
      <c r="C4" s="562" t="s">
        <v>81</v>
      </c>
      <c r="E4" s="499"/>
      <c r="F4" s="563" t="s">
        <v>132</v>
      </c>
      <c r="G4" s="564" t="s">
        <v>133</v>
      </c>
      <c r="H4" s="430" t="s">
        <v>347</v>
      </c>
      <c r="I4" s="430" t="s">
        <v>348</v>
      </c>
      <c r="J4" s="565" t="s">
        <v>349</v>
      </c>
      <c r="K4" s="499"/>
      <c r="L4" s="441" t="s">
        <v>70</v>
      </c>
      <c r="M4" s="566">
        <v>2025</v>
      </c>
      <c r="N4" s="566">
        <v>2030</v>
      </c>
      <c r="O4" s="567">
        <v>2035</v>
      </c>
      <c r="P4" s="499"/>
      <c r="Q4" s="499" t="s">
        <v>70</v>
      </c>
      <c r="R4" s="499">
        <v>2010</v>
      </c>
      <c r="S4" s="499">
        <v>2015</v>
      </c>
      <c r="T4" s="499">
        <v>2020</v>
      </c>
      <c r="U4" s="499"/>
      <c r="V4" s="568" t="s">
        <v>70</v>
      </c>
      <c r="W4" s="569">
        <v>2010</v>
      </c>
      <c r="X4" s="569">
        <v>2015</v>
      </c>
      <c r="Y4" s="570">
        <v>2020</v>
      </c>
    </row>
    <row r="5" spans="2:30" ht="12" customHeight="1" x14ac:dyDescent="0.25">
      <c r="B5" s="441" t="s">
        <v>120</v>
      </c>
      <c r="C5" s="571">
        <f>'Pob mitad de año'!G10</f>
        <v>16641.423081313664</v>
      </c>
      <c r="D5" s="572"/>
      <c r="E5" s="499"/>
      <c r="F5" s="573">
        <v>0</v>
      </c>
      <c r="G5" s="574">
        <v>5</v>
      </c>
      <c r="H5" s="575">
        <f>AVERAGE('Rel sob'!O6:P6)</f>
        <v>0.99680831336078191</v>
      </c>
      <c r="I5" s="575">
        <f>AVERAGE('Rel sob'!P6:Q6)</f>
        <v>0.99648713652793397</v>
      </c>
      <c r="J5" s="576">
        <f>AVERAGE('Rel sob'!Q6:R6)</f>
        <v>0.99734200434940656</v>
      </c>
      <c r="K5" s="499"/>
      <c r="L5" s="441" t="s">
        <v>350</v>
      </c>
      <c r="M5" s="577">
        <f>M36*H23</f>
        <v>73988.535264989536</v>
      </c>
      <c r="N5" s="578">
        <f>N36*I23</f>
        <v>72503.410449261835</v>
      </c>
      <c r="O5" s="579">
        <f>O36*J23</f>
        <v>70050.361925418227</v>
      </c>
      <c r="P5" s="499"/>
      <c r="Q5" s="580" t="s">
        <v>351</v>
      </c>
      <c r="R5" s="581">
        <v>17720.038509834914</v>
      </c>
      <c r="S5" s="581">
        <v>15261.48084162868</v>
      </c>
      <c r="T5" s="581">
        <v>16641.423081313664</v>
      </c>
      <c r="U5" s="582"/>
      <c r="V5" s="441" t="s">
        <v>350</v>
      </c>
      <c r="W5" s="578">
        <f>R5+R6</f>
        <v>86341.069265893922</v>
      </c>
      <c r="X5" s="578">
        <f>S5+S6</f>
        <v>81129.018627016805</v>
      </c>
      <c r="Y5" s="579">
        <f>T5+T6</f>
        <v>87372.557567615033</v>
      </c>
    </row>
    <row r="6" spans="2:30" ht="12" customHeight="1" x14ac:dyDescent="0.25">
      <c r="B6" s="441" t="s">
        <v>121</v>
      </c>
      <c r="C6" s="571">
        <f>'Pob mitad de año'!G11</f>
        <v>70731.134486301366</v>
      </c>
      <c r="D6" s="572"/>
      <c r="E6" s="499"/>
      <c r="F6" s="573">
        <v>5</v>
      </c>
      <c r="G6" s="574">
        <v>5</v>
      </c>
      <c r="H6" s="575">
        <f>AVERAGE('Rel sob'!O7:P7)</f>
        <v>0.99853427180125487</v>
      </c>
      <c r="I6" s="575">
        <f>AVERAGE('Rel sob'!P7:Q7)</f>
        <v>0.99872699229045769</v>
      </c>
      <c r="J6" s="576">
        <f>AVERAGE('Rel sob'!Q7:R7)</f>
        <v>0.99902757721126001</v>
      </c>
      <c r="K6" s="499"/>
      <c r="L6" s="441" t="s">
        <v>71</v>
      </c>
      <c r="M6" s="583">
        <f t="shared" ref="M6:M21" si="0">C6*H5</f>
        <v>70505.382869384703</v>
      </c>
      <c r="N6" s="578">
        <f t="shared" ref="N6:O21" si="1">M5*I5</f>
        <v>73728.623642105478</v>
      </c>
      <c r="O6" s="579">
        <f t="shared" si="1"/>
        <v>72310.6966996345</v>
      </c>
      <c r="P6" s="499"/>
      <c r="Q6" s="580" t="s">
        <v>121</v>
      </c>
      <c r="R6" s="584">
        <v>68621.030756059001</v>
      </c>
      <c r="S6" s="584">
        <v>65867.537785388122</v>
      </c>
      <c r="T6" s="584">
        <v>70731.134486301366</v>
      </c>
      <c r="U6" s="585"/>
      <c r="V6" s="441" t="s">
        <v>71</v>
      </c>
      <c r="W6" s="578">
        <f>R7</f>
        <v>74893.838965051211</v>
      </c>
      <c r="X6" s="578">
        <f t="shared" ref="X6:Y21" si="2">S7</f>
        <v>76104.613940210213</v>
      </c>
      <c r="Y6" s="579">
        <f t="shared" si="2"/>
        <v>77335.642184250231</v>
      </c>
    </row>
    <row r="7" spans="2:30" ht="12" customHeight="1" x14ac:dyDescent="0.25">
      <c r="B7" s="441" t="s">
        <v>71</v>
      </c>
      <c r="C7" s="571">
        <f>'Pob mitad de año'!G12</f>
        <v>77335.642184250231</v>
      </c>
      <c r="D7" s="586"/>
      <c r="E7" s="499"/>
      <c r="F7" s="573">
        <v>10</v>
      </c>
      <c r="G7" s="574">
        <v>5</v>
      </c>
      <c r="H7" s="575">
        <f>AVERAGE('Rel sob'!O8:P8)</f>
        <v>0.99865121903254039</v>
      </c>
      <c r="I7" s="575">
        <f>AVERAGE('Rel sob'!P8:Q8)</f>
        <v>0.99883171069296772</v>
      </c>
      <c r="J7" s="576">
        <f>AVERAGE('Rel sob'!Q8:R8)</f>
        <v>0.99910476115862346</v>
      </c>
      <c r="K7" s="499"/>
      <c r="L7" s="587" t="s">
        <v>72</v>
      </c>
      <c r="M7" s="583">
        <f>C7*H6</f>
        <v>77222.289152732716</v>
      </c>
      <c r="N7" s="583">
        <f t="shared" si="1"/>
        <v>70415.628973427738</v>
      </c>
      <c r="O7" s="588">
        <f t="shared" si="1"/>
        <v>73656.928248293465</v>
      </c>
      <c r="P7" s="499"/>
      <c r="Q7" s="589" t="s">
        <v>71</v>
      </c>
      <c r="R7" s="590">
        <v>74893.838965051211</v>
      </c>
      <c r="S7" s="590">
        <v>76104.613940210213</v>
      </c>
      <c r="T7" s="590">
        <v>77335.642184250231</v>
      </c>
      <c r="U7" s="591"/>
      <c r="V7" s="587" t="s">
        <v>72</v>
      </c>
      <c r="W7" s="578">
        <f t="shared" ref="W7:Y22" si="3">R8</f>
        <v>79612.84974499057</v>
      </c>
      <c r="X7" s="578">
        <f t="shared" si="2"/>
        <v>77274.403611264192</v>
      </c>
      <c r="Y7" s="579">
        <f t="shared" si="2"/>
        <v>75003.419430736394</v>
      </c>
    </row>
    <row r="8" spans="2:30" ht="12" customHeight="1" x14ac:dyDescent="0.25">
      <c r="B8" s="592" t="s">
        <v>72</v>
      </c>
      <c r="C8" s="571">
        <f>'Pob mitad de año'!G13</f>
        <v>75003.419430736394</v>
      </c>
      <c r="D8" s="586"/>
      <c r="E8" s="499"/>
      <c r="F8" s="573">
        <v>15</v>
      </c>
      <c r="G8" s="574">
        <v>5</v>
      </c>
      <c r="H8" s="575">
        <f>AVERAGE('Rel sob'!O9:P9)</f>
        <v>0.9979476186815871</v>
      </c>
      <c r="I8" s="575">
        <f>AVERAGE('Rel sob'!P9:Q9)</f>
        <v>0.99822677239702562</v>
      </c>
      <c r="J8" s="576">
        <f>AVERAGE('Rel sob'!Q9:R9)</f>
        <v>0.99863694970584826</v>
      </c>
      <c r="K8" s="499"/>
      <c r="L8" s="441" t="s">
        <v>8</v>
      </c>
      <c r="M8" s="578">
        <f t="shared" si="0"/>
        <v>74902.25624611383</v>
      </c>
      <c r="N8" s="578">
        <f t="shared" si="1"/>
        <v>77132.071178051017</v>
      </c>
      <c r="O8" s="579">
        <f t="shared" si="1"/>
        <v>70352.590167330767</v>
      </c>
      <c r="P8" s="499"/>
      <c r="Q8" s="589" t="s">
        <v>72</v>
      </c>
      <c r="R8" s="590">
        <v>79612.84974499057</v>
      </c>
      <c r="S8" s="590">
        <v>77274.403611264192</v>
      </c>
      <c r="T8" s="590">
        <v>75003.419430736394</v>
      </c>
      <c r="U8" s="591"/>
      <c r="V8" s="441" t="s">
        <v>8</v>
      </c>
      <c r="W8" s="578">
        <f t="shared" si="3"/>
        <v>76479.685236852121</v>
      </c>
      <c r="X8" s="578">
        <f t="shared" si="2"/>
        <v>73533.013433194705</v>
      </c>
      <c r="Y8" s="579">
        <f t="shared" si="2"/>
        <v>70698.352150767329</v>
      </c>
    </row>
    <row r="9" spans="2:30" ht="12" customHeight="1" x14ac:dyDescent="0.25">
      <c r="B9" s="441" t="s">
        <v>8</v>
      </c>
      <c r="C9" s="571">
        <f>'Pob mitad de año'!G14</f>
        <v>70698.352150767329</v>
      </c>
      <c r="D9" s="586"/>
      <c r="E9" s="499"/>
      <c r="F9" s="573">
        <v>20</v>
      </c>
      <c r="G9" s="574">
        <v>5</v>
      </c>
      <c r="H9" s="575">
        <f>AVERAGE('Rel sob'!O10:P10)</f>
        <v>0.99693458119096401</v>
      </c>
      <c r="I9" s="575">
        <f>AVERAGE('Rel sob'!P10:Q10)</f>
        <v>0.99735971829701464</v>
      </c>
      <c r="J9" s="576">
        <f>AVERAGE('Rel sob'!Q10:R10)</f>
        <v>0.99796256570380326</v>
      </c>
      <c r="K9" s="499"/>
      <c r="L9" s="441" t="s">
        <v>9</v>
      </c>
      <c r="M9" s="578">
        <f t="shared" si="0"/>
        <v>70553.252173570523</v>
      </c>
      <c r="N9" s="578">
        <f t="shared" si="1"/>
        <v>74769.437497813167</v>
      </c>
      <c r="O9" s="579">
        <f t="shared" si="1"/>
        <v>77026.936285743242</v>
      </c>
      <c r="P9" s="499"/>
      <c r="Q9" s="589" t="s">
        <v>8</v>
      </c>
      <c r="R9" s="590">
        <v>76479.685236852121</v>
      </c>
      <c r="S9" s="590">
        <v>73533.013433194705</v>
      </c>
      <c r="T9" s="590">
        <v>70698.352150767329</v>
      </c>
      <c r="U9" s="591"/>
      <c r="V9" s="441" t="s">
        <v>9</v>
      </c>
      <c r="W9" s="578">
        <f t="shared" si="3"/>
        <v>67726.228664324633</v>
      </c>
      <c r="X9" s="578">
        <f t="shared" si="2"/>
        <v>67017.722098470695</v>
      </c>
      <c r="Y9" s="579">
        <f t="shared" si="2"/>
        <v>66316.245520449855</v>
      </c>
    </row>
    <row r="10" spans="2:30" ht="12" customHeight="1" x14ac:dyDescent="0.25">
      <c r="B10" s="441" t="s">
        <v>9</v>
      </c>
      <c r="C10" s="571">
        <f>'Pob mitad de año'!G15</f>
        <v>66316.245520449855</v>
      </c>
      <c r="D10" s="586"/>
      <c r="E10" s="499"/>
      <c r="F10" s="573">
        <v>25</v>
      </c>
      <c r="G10" s="574">
        <v>5</v>
      </c>
      <c r="H10" s="575">
        <f>AVERAGE('Rel sob'!O11:P11)</f>
        <v>0.99579642421243353</v>
      </c>
      <c r="I10" s="575">
        <f>AVERAGE('Rel sob'!P11:Q11)</f>
        <v>0.99639298952041688</v>
      </c>
      <c r="J10" s="576">
        <f>AVERAGE('Rel sob'!Q11:R11)</f>
        <v>0.99720302292091867</v>
      </c>
      <c r="K10" s="499"/>
      <c r="L10" s="441" t="s">
        <v>10</v>
      </c>
      <c r="M10" s="578">
        <f t="shared" si="0"/>
        <v>66112.958454086824</v>
      </c>
      <c r="N10" s="578">
        <f t="shared" si="1"/>
        <v>70366.971712770537</v>
      </c>
      <c r="O10" s="579">
        <f t="shared" si="1"/>
        <v>74617.099681547785</v>
      </c>
      <c r="P10" s="499"/>
      <c r="Q10" s="589" t="s">
        <v>9</v>
      </c>
      <c r="R10" s="590">
        <v>67726.228664324633</v>
      </c>
      <c r="S10" s="590">
        <v>67017.722098470695</v>
      </c>
      <c r="T10" s="590">
        <v>66316.245520449855</v>
      </c>
      <c r="U10" s="591"/>
      <c r="V10" s="441" t="s">
        <v>10</v>
      </c>
      <c r="W10" s="578">
        <f t="shared" si="3"/>
        <v>59196.732177595433</v>
      </c>
      <c r="X10" s="578">
        <f t="shared" si="2"/>
        <v>60984.236065556419</v>
      </c>
      <c r="Y10" s="579">
        <f t="shared" si="2"/>
        <v>62826.738962209332</v>
      </c>
    </row>
    <row r="11" spans="2:30" ht="12" customHeight="1" x14ac:dyDescent="0.25">
      <c r="B11" s="441" t="s">
        <v>10</v>
      </c>
      <c r="C11" s="571">
        <f>'Pob mitad de año'!G16</f>
        <v>62826.738962209332</v>
      </c>
      <c r="D11" s="586"/>
      <c r="E11" s="499"/>
      <c r="F11" s="573">
        <v>30</v>
      </c>
      <c r="G11" s="574">
        <v>5</v>
      </c>
      <c r="H11" s="575">
        <f>AVERAGE('Rel sob'!O12:P12)</f>
        <v>0.99432616598537238</v>
      </c>
      <c r="I11" s="575">
        <f>AVERAGE('Rel sob'!P12:Q12)</f>
        <v>0.99515181541848619</v>
      </c>
      <c r="J11" s="576">
        <f>AVERAGE('Rel sob'!Q12:R12)</f>
        <v>0.99621890146109793</v>
      </c>
      <c r="K11" s="499"/>
      <c r="L11" s="441" t="s">
        <v>11</v>
      </c>
      <c r="M11" s="578">
        <f t="shared" si="0"/>
        <v>62562.642003496032</v>
      </c>
      <c r="N11" s="578">
        <f t="shared" si="1"/>
        <v>65874.488320106684</v>
      </c>
      <c r="O11" s="579">
        <f t="shared" si="1"/>
        <v>70170.156905765558</v>
      </c>
      <c r="P11" s="499"/>
      <c r="Q11" s="589" t="s">
        <v>10</v>
      </c>
      <c r="R11" s="590">
        <v>59196.732177595433</v>
      </c>
      <c r="S11" s="590">
        <v>60984.236065556419</v>
      </c>
      <c r="T11" s="590">
        <v>62826.738962209332</v>
      </c>
      <c r="U11" s="591"/>
      <c r="V11" s="441" t="s">
        <v>11</v>
      </c>
      <c r="W11" s="578">
        <f t="shared" si="3"/>
        <v>55457.761784309951</v>
      </c>
      <c r="X11" s="578">
        <f t="shared" si="2"/>
        <v>57598.25625514079</v>
      </c>
      <c r="Y11" s="579">
        <f t="shared" si="2"/>
        <v>59822.607740363303</v>
      </c>
    </row>
    <row r="12" spans="2:30" ht="12" customHeight="1" x14ac:dyDescent="0.25">
      <c r="B12" s="441" t="s">
        <v>11</v>
      </c>
      <c r="C12" s="571">
        <f>'Pob mitad de año'!G17</f>
        <v>59822.607740363303</v>
      </c>
      <c r="D12" s="586"/>
      <c r="E12" s="499"/>
      <c r="F12" s="573">
        <v>35</v>
      </c>
      <c r="G12" s="574">
        <v>5</v>
      </c>
      <c r="H12" s="575">
        <f>AVERAGE('Rel sob'!O13:P13)</f>
        <v>0.99227480177143867</v>
      </c>
      <c r="I12" s="575">
        <f>AVERAGE('Rel sob'!P13:Q13)</f>
        <v>0.99342852131845039</v>
      </c>
      <c r="J12" s="576">
        <f>AVERAGE('Rel sob'!Q13:R13)</f>
        <v>0.994840697989958</v>
      </c>
      <c r="K12" s="499"/>
      <c r="L12" s="441" t="s">
        <v>12</v>
      </c>
      <c r="M12" s="578">
        <f t="shared" si="0"/>
        <v>59483.184193722307</v>
      </c>
      <c r="N12" s="578">
        <f t="shared" si="1"/>
        <v>62259.326767155915</v>
      </c>
      <c r="O12" s="579">
        <f t="shared" si="1"/>
        <v>65625.410388568605</v>
      </c>
      <c r="P12" s="499"/>
      <c r="Q12" s="589" t="s">
        <v>11</v>
      </c>
      <c r="R12" s="590">
        <v>55457.761784309951</v>
      </c>
      <c r="S12" s="590">
        <v>57598.25625514079</v>
      </c>
      <c r="T12" s="590">
        <v>59822.607740363303</v>
      </c>
      <c r="U12" s="591"/>
      <c r="V12" s="441" t="s">
        <v>12</v>
      </c>
      <c r="W12" s="578">
        <f t="shared" si="3"/>
        <v>52793.243239544441</v>
      </c>
      <c r="X12" s="578">
        <f t="shared" si="2"/>
        <v>54519.648393030679</v>
      </c>
      <c r="Y12" s="579">
        <f t="shared" si="2"/>
        <v>56303.501333438857</v>
      </c>
    </row>
    <row r="13" spans="2:30" ht="12" customHeight="1" x14ac:dyDescent="0.25">
      <c r="B13" s="441" t="s">
        <v>12</v>
      </c>
      <c r="C13" s="571">
        <f>'Pob mitad de año'!G18</f>
        <v>56303.501333438857</v>
      </c>
      <c r="D13" s="586"/>
      <c r="E13" s="499"/>
      <c r="F13" s="573">
        <v>40</v>
      </c>
      <c r="G13" s="574">
        <v>5</v>
      </c>
      <c r="H13" s="575">
        <f>AVERAGE('Rel sob'!O14:P14)</f>
        <v>0.98925147810806457</v>
      </c>
      <c r="I13" s="575">
        <f>AVERAGE('Rel sob'!P14:Q14)</f>
        <v>0.99089953272889542</v>
      </c>
      <c r="J13" s="576">
        <f>AVERAGE('Rel sob'!Q14:R14)</f>
        <v>0.99279900689208533</v>
      </c>
      <c r="K13" s="499"/>
      <c r="L13" s="441" t="s">
        <v>13</v>
      </c>
      <c r="M13" s="578">
        <f t="shared" si="0"/>
        <v>55868.545624675971</v>
      </c>
      <c r="N13" s="578">
        <f t="shared" si="1"/>
        <v>59092.291716882573</v>
      </c>
      <c r="O13" s="579">
        <f t="shared" si="1"/>
        <v>61938.112097422265</v>
      </c>
      <c r="P13" s="499"/>
      <c r="Q13" s="589" t="s">
        <v>12</v>
      </c>
      <c r="R13" s="590">
        <v>52793.243239544441</v>
      </c>
      <c r="S13" s="590">
        <v>54519.648393030679</v>
      </c>
      <c r="T13" s="590">
        <v>56303.501333438857</v>
      </c>
      <c r="U13" s="591"/>
      <c r="V13" s="441" t="s">
        <v>13</v>
      </c>
      <c r="W13" s="578">
        <f t="shared" si="3"/>
        <v>46684.036478826434</v>
      </c>
      <c r="X13" s="578">
        <f t="shared" si="2"/>
        <v>49887.964265916453</v>
      </c>
      <c r="Y13" s="579">
        <f t="shared" si="2"/>
        <v>53313.71576770924</v>
      </c>
    </row>
    <row r="14" spans="2:30" ht="12" customHeight="1" x14ac:dyDescent="0.25">
      <c r="B14" s="441" t="s">
        <v>13</v>
      </c>
      <c r="C14" s="571">
        <f>'Pob mitad de año'!G19</f>
        <v>53313.71576770924</v>
      </c>
      <c r="D14" s="586"/>
      <c r="E14" s="499"/>
      <c r="F14" s="573">
        <v>45</v>
      </c>
      <c r="G14" s="574">
        <v>5</v>
      </c>
      <c r="H14" s="575">
        <f>AVERAGE('Rel sob'!O15:P15)</f>
        <v>0.98430775796225967</v>
      </c>
      <c r="I14" s="575">
        <f>AVERAGE('Rel sob'!P15:Q15)</f>
        <v>0.98677709366253052</v>
      </c>
      <c r="J14" s="576">
        <f>AVERAGE('Rel sob'!Q15:R15)</f>
        <v>0.98943625478723884</v>
      </c>
      <c r="K14" s="499"/>
      <c r="L14" s="441" t="s">
        <v>14</v>
      </c>
      <c r="M14" s="578">
        <f t="shared" si="0"/>
        <v>52740.672126639598</v>
      </c>
      <c r="N14" s="578">
        <f t="shared" si="1"/>
        <v>55360.115753734397</v>
      </c>
      <c r="O14" s="579">
        <f t="shared" si="1"/>
        <v>58666.768531498419</v>
      </c>
      <c r="P14" s="499"/>
      <c r="Q14" s="589" t="s">
        <v>13</v>
      </c>
      <c r="R14" s="590">
        <v>46684.036478826434</v>
      </c>
      <c r="S14" s="590">
        <v>49887.964265916453</v>
      </c>
      <c r="T14" s="590">
        <v>53313.71576770924</v>
      </c>
      <c r="U14" s="591"/>
      <c r="V14" s="441" t="s">
        <v>14</v>
      </c>
      <c r="W14" s="578">
        <f t="shared" si="3"/>
        <v>39454.072372491471</v>
      </c>
      <c r="X14" s="578">
        <f t="shared" si="2"/>
        <v>44440.472480269505</v>
      </c>
      <c r="Y14" s="579">
        <f t="shared" si="2"/>
        <v>50060.341088044705</v>
      </c>
    </row>
    <row r="15" spans="2:30" ht="12" customHeight="1" x14ac:dyDescent="0.25">
      <c r="B15" s="441" t="s">
        <v>14</v>
      </c>
      <c r="C15" s="571">
        <f>'Pob mitad de año'!G20</f>
        <v>50060.341088044705</v>
      </c>
      <c r="D15" s="586"/>
      <c r="E15" s="499"/>
      <c r="F15" s="573">
        <v>50</v>
      </c>
      <c r="G15" s="574">
        <v>5</v>
      </c>
      <c r="H15" s="575">
        <f>AVERAGE('Rel sob'!O16:P16)</f>
        <v>0.97500110906619608</v>
      </c>
      <c r="I15" s="575">
        <f>AVERAGE('Rel sob'!P16:Q16)</f>
        <v>0.97903042739308144</v>
      </c>
      <c r="J15" s="576">
        <f>AVERAGE('Rel sob'!Q16:R16)</f>
        <v>0.98303329707789044</v>
      </c>
      <c r="K15" s="499"/>
      <c r="L15" s="441" t="s">
        <v>73</v>
      </c>
      <c r="M15" s="578">
        <f t="shared" si="0"/>
        <v>49274.78209919927</v>
      </c>
      <c r="N15" s="578">
        <f t="shared" si="1"/>
        <v>52043.287158933854</v>
      </c>
      <c r="O15" s="579">
        <f t="shared" si="1"/>
        <v>54775.305595962978</v>
      </c>
      <c r="P15" s="499"/>
      <c r="Q15" s="589" t="s">
        <v>14</v>
      </c>
      <c r="R15" s="590">
        <v>39454.072372491471</v>
      </c>
      <c r="S15" s="590">
        <v>44440.472480269505</v>
      </c>
      <c r="T15" s="590">
        <v>50060.341088044705</v>
      </c>
      <c r="U15" s="591"/>
      <c r="V15" s="441" t="s">
        <v>73</v>
      </c>
      <c r="W15" s="578">
        <f t="shared" si="3"/>
        <v>32276.998099543802</v>
      </c>
      <c r="X15" s="578">
        <f t="shared" si="2"/>
        <v>38027.38933886883</v>
      </c>
      <c r="Y15" s="579">
        <f t="shared" si="2"/>
        <v>44806.279112487216</v>
      </c>
    </row>
    <row r="16" spans="2:30" ht="12" customHeight="1" x14ac:dyDescent="0.25">
      <c r="B16" s="441" t="s">
        <v>73</v>
      </c>
      <c r="C16" s="571">
        <f>'Pob mitad de año'!G21</f>
        <v>44806.279112487216</v>
      </c>
      <c r="D16" s="586"/>
      <c r="E16" s="499"/>
      <c r="F16" s="573">
        <v>55</v>
      </c>
      <c r="G16" s="574">
        <v>5</v>
      </c>
      <c r="H16" s="575">
        <f>AVERAGE('Rel sob'!O17:P17)</f>
        <v>0.95838497587579385</v>
      </c>
      <c r="I16" s="575">
        <f>AVERAGE('Rel sob'!P17:Q17)</f>
        <v>0.96520807119584728</v>
      </c>
      <c r="J16" s="576">
        <f>AVERAGE('Rel sob'!Q17:R17)</f>
        <v>0.97137234854533561</v>
      </c>
      <c r="K16" s="499"/>
      <c r="L16" s="441" t="s">
        <v>74</v>
      </c>
      <c r="M16" s="578">
        <f t="shared" si="0"/>
        <v>43686.171827804574</v>
      </c>
      <c r="N16" s="578">
        <f t="shared" si="1"/>
        <v>48241.510978280021</v>
      </c>
      <c r="O16" s="579">
        <f t="shared" si="1"/>
        <v>51160.284166618185</v>
      </c>
      <c r="P16" s="499"/>
      <c r="Q16" s="589" t="s">
        <v>73</v>
      </c>
      <c r="R16" s="590">
        <v>32276.998099543802</v>
      </c>
      <c r="S16" s="590">
        <v>38027.38933886883</v>
      </c>
      <c r="T16" s="590">
        <v>44806.279112487216</v>
      </c>
      <c r="U16" s="591"/>
      <c r="V16" s="441" t="s">
        <v>74</v>
      </c>
      <c r="W16" s="578">
        <f t="shared" si="3"/>
        <v>25561.327079125898</v>
      </c>
      <c r="X16" s="578">
        <f t="shared" si="2"/>
        <v>30994.252936546967</v>
      </c>
      <c r="Y16" s="579">
        <f t="shared" si="2"/>
        <v>37585.88537088914</v>
      </c>
    </row>
    <row r="17" spans="2:30" ht="12" customHeight="1" x14ac:dyDescent="0.25">
      <c r="B17" s="441" t="s">
        <v>74</v>
      </c>
      <c r="C17" s="571">
        <f>'Pob mitad de año'!G22</f>
        <v>37585.88537088914</v>
      </c>
      <c r="D17" s="586"/>
      <c r="E17" s="499"/>
      <c r="F17" s="573">
        <v>60</v>
      </c>
      <c r="G17" s="574">
        <v>5</v>
      </c>
      <c r="H17" s="575">
        <f>AVERAGE('Rel sob'!O18:P18)</f>
        <v>0.92683688779759632</v>
      </c>
      <c r="I17" s="575">
        <f>AVERAGE('Rel sob'!P18:Q18)</f>
        <v>0.9388027031102818</v>
      </c>
      <c r="J17" s="576">
        <f>AVERAGE('Rel sob'!Q18:R18)</f>
        <v>0.94840546114653712</v>
      </c>
      <c r="K17" s="499"/>
      <c r="L17" s="441" t="s">
        <v>75</v>
      </c>
      <c r="M17" s="578">
        <f t="shared" si="0"/>
        <v>36021.747844449943</v>
      </c>
      <c r="N17" s="578">
        <f t="shared" si="1"/>
        <v>42166.245647845615</v>
      </c>
      <c r="O17" s="579">
        <f t="shared" si="1"/>
        <v>46860.469816347453</v>
      </c>
      <c r="P17" s="499"/>
      <c r="Q17" s="589" t="s">
        <v>74</v>
      </c>
      <c r="R17" s="590">
        <v>25561.327079125898</v>
      </c>
      <c r="S17" s="590">
        <v>30994.252936546967</v>
      </c>
      <c r="T17" s="590">
        <v>37585.88537088914</v>
      </c>
      <c r="U17" s="591"/>
      <c r="V17" s="441" t="s">
        <v>75</v>
      </c>
      <c r="W17" s="578">
        <f t="shared" si="3"/>
        <v>20925.944277352024</v>
      </c>
      <c r="X17" s="578">
        <f t="shared" si="2"/>
        <v>25156.148790687712</v>
      </c>
      <c r="Y17" s="579">
        <f t="shared" si="2"/>
        <v>30244.543529830342</v>
      </c>
    </row>
    <row r="18" spans="2:30" ht="12" customHeight="1" x14ac:dyDescent="0.25">
      <c r="B18" s="441" t="s">
        <v>75</v>
      </c>
      <c r="C18" s="571">
        <f>'Pob mitad de año'!G23</f>
        <v>30244.543529830342</v>
      </c>
      <c r="D18" s="586"/>
      <c r="E18" s="499"/>
      <c r="F18" s="573">
        <v>65</v>
      </c>
      <c r="G18" s="574">
        <v>5</v>
      </c>
      <c r="H18" s="575">
        <f>AVERAGE('Rel sob'!O19:P19)</f>
        <v>0.8607860759208783</v>
      </c>
      <c r="I18" s="575">
        <f>AVERAGE('Rel sob'!P19:Q19)</f>
        <v>0.88226101771458698</v>
      </c>
      <c r="J18" s="576">
        <f>AVERAGE('Rel sob'!Q19:R19)</f>
        <v>0.89705279686143569</v>
      </c>
      <c r="K18" s="499"/>
      <c r="L18" s="441" t="s">
        <v>76</v>
      </c>
      <c r="M18" s="578">
        <f t="shared" si="0"/>
        <v>28031.758598046883</v>
      </c>
      <c r="N18" s="578">
        <f t="shared" si="1"/>
        <v>33817.314247126575</v>
      </c>
      <c r="O18" s="579">
        <f t="shared" si="1"/>
        <v>39990.697648463181</v>
      </c>
      <c r="P18" s="499"/>
      <c r="Q18" s="589" t="s">
        <v>75</v>
      </c>
      <c r="R18" s="590">
        <v>20925.944277352024</v>
      </c>
      <c r="S18" s="590">
        <v>25156.148790687712</v>
      </c>
      <c r="T18" s="590">
        <v>30244.543529830342</v>
      </c>
      <c r="U18" s="591"/>
      <c r="V18" s="441" t="s">
        <v>76</v>
      </c>
      <c r="W18" s="578">
        <f t="shared" si="3"/>
        <v>17819.570670289406</v>
      </c>
      <c r="X18" s="578">
        <f t="shared" si="2"/>
        <v>20540.718924369798</v>
      </c>
      <c r="Y18" s="579">
        <f t="shared" si="2"/>
        <v>23679.244568734815</v>
      </c>
    </row>
    <row r="19" spans="2:30" ht="12" customHeight="1" x14ac:dyDescent="0.25">
      <c r="B19" s="441" t="s">
        <v>76</v>
      </c>
      <c r="C19" s="571">
        <f>'Pob mitad de año'!G24</f>
        <v>23679.244568734815</v>
      </c>
      <c r="D19" s="586"/>
      <c r="E19" s="499"/>
      <c r="F19" s="573">
        <v>70</v>
      </c>
      <c r="G19" s="574">
        <v>5</v>
      </c>
      <c r="H19" s="575">
        <f>AVERAGE('Rel sob'!O20:P20)</f>
        <v>0.72434365111113574</v>
      </c>
      <c r="I19" s="575">
        <f>AVERAGE('Rel sob'!P20:Q20)</f>
        <v>0.75855462825190778</v>
      </c>
      <c r="J19" s="576">
        <f>AVERAGE('Rel sob'!Q20:R20)</f>
        <v>0.77755376462161829</v>
      </c>
      <c r="K19" s="499"/>
      <c r="L19" s="441" t="s">
        <v>77</v>
      </c>
      <c r="M19" s="578">
        <f t="shared" si="0"/>
        <v>20382.764013092012</v>
      </c>
      <c r="N19" s="578">
        <f t="shared" si="1"/>
        <v>24731.327869042467</v>
      </c>
      <c r="O19" s="579">
        <f t="shared" si="1"/>
        <v>30335.916327726969</v>
      </c>
      <c r="P19" s="499"/>
      <c r="Q19" s="589" t="s">
        <v>76</v>
      </c>
      <c r="R19" s="590">
        <v>17819.570670289406</v>
      </c>
      <c r="S19" s="590">
        <v>20540.718924369798</v>
      </c>
      <c r="T19" s="590">
        <v>23679.244568734815</v>
      </c>
      <c r="U19" s="591"/>
      <c r="V19" s="441" t="s">
        <v>77</v>
      </c>
      <c r="W19" s="578">
        <f t="shared" si="3"/>
        <v>14664.465688314338</v>
      </c>
      <c r="X19" s="578">
        <f t="shared" si="2"/>
        <v>16257.84476370184</v>
      </c>
      <c r="Y19" s="579">
        <f t="shared" si="2"/>
        <v>18025.371898367397</v>
      </c>
    </row>
    <row r="20" spans="2:30" ht="12" customHeight="1" x14ac:dyDescent="0.25">
      <c r="B20" s="441" t="s">
        <v>77</v>
      </c>
      <c r="C20" s="571">
        <f>'Pob mitad de año'!G25</f>
        <v>18025.371898367397</v>
      </c>
      <c r="D20" s="586"/>
      <c r="E20" s="499"/>
      <c r="F20" s="573">
        <v>75</v>
      </c>
      <c r="G20" s="574">
        <v>5</v>
      </c>
      <c r="H20" s="575">
        <f>AVERAGE('Rel sob'!O21:P21)</f>
        <v>0.49140882099282601</v>
      </c>
      <c r="I20" s="575">
        <f>AVERAGE('Rel sob'!P21:Q21)</f>
        <v>0.52606094830036931</v>
      </c>
      <c r="J20" s="576">
        <f>AVERAGE('Rel sob'!Q21:R21)</f>
        <v>0.53961000657063041</v>
      </c>
      <c r="K20" s="499"/>
      <c r="L20" s="441" t="s">
        <v>78</v>
      </c>
      <c r="M20" s="578">
        <f t="shared" si="0"/>
        <v>13056.563693499504</v>
      </c>
      <c r="N20" s="578">
        <f t="shared" si="1"/>
        <v>15461.439978697375</v>
      </c>
      <c r="O20" s="579">
        <f t="shared" si="1"/>
        <v>19229.937088665516</v>
      </c>
      <c r="P20" s="499"/>
      <c r="Q20" s="589" t="s">
        <v>77</v>
      </c>
      <c r="R20" s="590">
        <v>14664.465688314338</v>
      </c>
      <c r="S20" s="590">
        <v>16257.84476370184</v>
      </c>
      <c r="T20" s="590">
        <v>18025.371898367397</v>
      </c>
      <c r="U20" s="591"/>
      <c r="V20" s="441" t="s">
        <v>78</v>
      </c>
      <c r="W20" s="578">
        <f t="shared" si="3"/>
        <v>10571.482904825045</v>
      </c>
      <c r="X20" s="578">
        <f t="shared" si="2"/>
        <v>11917.613127795592</v>
      </c>
      <c r="Y20" s="579">
        <f t="shared" si="2"/>
        <v>13436.036075751377</v>
      </c>
    </row>
    <row r="21" spans="2:30" ht="12" customHeight="1" thickBot="1" x14ac:dyDescent="0.3">
      <c r="B21" s="441" t="s">
        <v>78</v>
      </c>
      <c r="C21" s="571">
        <f>'Pob mitad de año'!G26</f>
        <v>13436.036075751377</v>
      </c>
      <c r="D21" s="586"/>
      <c r="E21" s="499"/>
      <c r="F21" s="593">
        <v>80</v>
      </c>
      <c r="G21" s="594" t="s">
        <v>142</v>
      </c>
      <c r="H21" s="595">
        <f>AVERAGE('Rel sob'!O22:P22)</f>
        <v>0.31668183174817033</v>
      </c>
      <c r="I21" s="595">
        <f>AVERAGE('Rel sob'!P22:Q22)</f>
        <v>0.34508497428856766</v>
      </c>
      <c r="J21" s="596">
        <f>AVERAGE('Rel sob'!Q22:R22)</f>
        <v>0.3535180887753212</v>
      </c>
      <c r="K21" s="499"/>
      <c r="L21" s="441" t="s">
        <v>79</v>
      </c>
      <c r="M21" s="578">
        <f t="shared" si="0"/>
        <v>6602.5866468020613</v>
      </c>
      <c r="N21" s="578">
        <f t="shared" si="1"/>
        <v>6868.5482781465216</v>
      </c>
      <c r="O21" s="579">
        <f t="shared" si="1"/>
        <v>8343.1477284962984</v>
      </c>
      <c r="P21" s="499"/>
      <c r="Q21" s="589" t="s">
        <v>78</v>
      </c>
      <c r="R21" s="590">
        <v>10571.482904825045</v>
      </c>
      <c r="S21" s="590">
        <v>11917.613127795592</v>
      </c>
      <c r="T21" s="590">
        <v>13436.036075751377</v>
      </c>
      <c r="U21" s="591"/>
      <c r="V21" s="441" t="s">
        <v>79</v>
      </c>
      <c r="W21" s="578">
        <f t="shared" si="3"/>
        <v>7083.2322318522747</v>
      </c>
      <c r="X21" s="578">
        <f t="shared" si="2"/>
        <v>8202.0160533123526</v>
      </c>
      <c r="Y21" s="579">
        <f t="shared" si="2"/>
        <v>9498.2725662363337</v>
      </c>
    </row>
    <row r="22" spans="2:30" ht="12" customHeight="1" thickBot="1" x14ac:dyDescent="0.3">
      <c r="B22" s="441" t="s">
        <v>79</v>
      </c>
      <c r="C22" s="571">
        <f>'Pob mitad de año'!G27</f>
        <v>9498.2725662363337</v>
      </c>
      <c r="D22" s="586"/>
      <c r="E22" s="499"/>
      <c r="F22" s="499"/>
      <c r="G22" s="499"/>
      <c r="H22" s="499"/>
      <c r="I22" s="499"/>
      <c r="J22" s="499"/>
      <c r="K22" s="499"/>
      <c r="L22" s="441" t="s">
        <v>80</v>
      </c>
      <c r="M22" s="578">
        <f>(C22+C23)*H21</f>
        <v>5973.4207230578677</v>
      </c>
      <c r="N22" s="578">
        <f>SUM(M21:M22)*I21</f>
        <v>4339.7911798809509</v>
      </c>
      <c r="O22" s="579">
        <f>SUM(N21:N22)*J21</f>
        <v>3962.3507435468914</v>
      </c>
      <c r="P22" s="499"/>
      <c r="Q22" s="589" t="s">
        <v>79</v>
      </c>
      <c r="R22" s="590">
        <v>7083.2322318522747</v>
      </c>
      <c r="S22" s="590">
        <v>8202.0160533123526</v>
      </c>
      <c r="T22" s="590">
        <v>9498.2725662363337</v>
      </c>
      <c r="U22" s="591"/>
      <c r="V22" s="447" t="s">
        <v>80</v>
      </c>
      <c r="W22" s="597">
        <f t="shared" si="3"/>
        <v>6703.0337902110696</v>
      </c>
      <c r="X22" s="597">
        <f t="shared" si="3"/>
        <v>7922.3224483640533</v>
      </c>
      <c r="Y22" s="598">
        <f t="shared" si="3"/>
        <v>9364.2579745368839</v>
      </c>
    </row>
    <row r="23" spans="2:30" ht="12" customHeight="1" thickBot="1" x14ac:dyDescent="0.3">
      <c r="B23" s="441" t="s">
        <v>80</v>
      </c>
      <c r="C23" s="571">
        <f>'Pob mitad de año'!G28</f>
        <v>9364.2579745368839</v>
      </c>
      <c r="D23" s="586"/>
      <c r="E23" s="499"/>
      <c r="F23" s="778" t="s">
        <v>190</v>
      </c>
      <c r="G23" s="779"/>
      <c r="H23" s="599">
        <f>AVERAGE('Rel sob'!O24:P24)</f>
        <v>0.99080143094517648</v>
      </c>
      <c r="I23" s="600">
        <f>AVERAGE('Rel sob'!P24:Q24)</f>
        <v>0.99249695006183858</v>
      </c>
      <c r="J23" s="601">
        <f>AVERAGE('Rel sob'!Q24:R24)</f>
        <v>0.99444099076196879</v>
      </c>
      <c r="K23" s="499"/>
      <c r="L23" s="602" t="s">
        <v>19</v>
      </c>
      <c r="M23" s="603">
        <f>SUM(M4:M22)</f>
        <v>868994.5135553641</v>
      </c>
      <c r="N23" s="603">
        <f>SUM(N4:N22)</f>
        <v>911201.83134926273</v>
      </c>
      <c r="O23" s="604">
        <f>SUM(O4:O22)</f>
        <v>951108.17004705046</v>
      </c>
      <c r="P23" s="499"/>
      <c r="Q23" s="589" t="s">
        <v>80</v>
      </c>
      <c r="R23" s="590">
        <v>6703.0337902110696</v>
      </c>
      <c r="S23" s="590">
        <v>7922.3224483640533</v>
      </c>
      <c r="T23" s="590">
        <v>9364.2579745368839</v>
      </c>
      <c r="U23" s="591"/>
    </row>
    <row r="24" spans="2:30" ht="12" customHeight="1" thickBot="1" x14ac:dyDescent="0.25">
      <c r="B24" s="602" t="s">
        <v>19</v>
      </c>
      <c r="C24" s="605">
        <f>SUM(C5:C23)</f>
        <v>845693.01284241758</v>
      </c>
      <c r="D24" s="586"/>
      <c r="E24" s="499"/>
      <c r="F24" s="499"/>
      <c r="G24" s="499"/>
      <c r="H24" s="499"/>
      <c r="I24" s="499"/>
      <c r="J24" s="499"/>
      <c r="K24" s="499"/>
      <c r="L24" s="606"/>
      <c r="M24" s="575"/>
      <c r="N24" s="575"/>
      <c r="O24" s="575"/>
      <c r="P24" s="499"/>
      <c r="Q24" s="499"/>
      <c r="R24" s="499"/>
      <c r="S24" s="499"/>
      <c r="T24" s="499"/>
      <c r="U24" s="499"/>
      <c r="V24" s="499"/>
      <c r="W24" s="499"/>
      <c r="X24" s="499"/>
      <c r="Y24" s="499"/>
      <c r="Z24" s="499"/>
      <c r="AA24" s="499"/>
      <c r="AB24" s="499"/>
      <c r="AC24" s="499"/>
      <c r="AD24" s="499"/>
    </row>
    <row r="25" spans="2:30" ht="12" customHeight="1" x14ac:dyDescent="0.2">
      <c r="E25" s="499"/>
      <c r="F25" s="499"/>
      <c r="G25" s="499"/>
      <c r="H25" s="499"/>
      <c r="I25" s="499"/>
      <c r="J25" s="499"/>
      <c r="K25" s="499"/>
      <c r="L25" s="499"/>
      <c r="M25" s="499"/>
      <c r="N25" s="499"/>
      <c r="O25" s="499"/>
      <c r="P25" s="499"/>
      <c r="Q25" s="499"/>
      <c r="R25" s="499"/>
      <c r="S25" s="499"/>
      <c r="T25" s="499"/>
      <c r="U25" s="499"/>
      <c r="V25" s="499"/>
      <c r="W25" s="499"/>
      <c r="X25" s="499"/>
      <c r="Y25" s="499"/>
      <c r="Z25" s="499"/>
      <c r="AA25" s="499"/>
      <c r="AB25" s="499"/>
      <c r="AC25" s="499"/>
      <c r="AD25" s="499"/>
    </row>
    <row r="26" spans="2:30" ht="12" customHeight="1" thickBot="1" x14ac:dyDescent="0.25">
      <c r="G26" s="429" t="s">
        <v>332</v>
      </c>
      <c r="H26" s="497">
        <f>'Bilogito Proyección'!E40</f>
        <v>0.49288878677454856</v>
      </c>
      <c r="I26" s="497">
        <f>'Bilogito Proyección'!F40</f>
        <v>0.49288878677454856</v>
      </c>
      <c r="J26" s="497">
        <f>'Bilogito Proyección'!G40</f>
        <v>0.49288878677454856</v>
      </c>
      <c r="P26" s="499"/>
      <c r="Q26" s="499"/>
      <c r="R26" s="499"/>
      <c r="S26" s="499"/>
      <c r="T26" s="499"/>
      <c r="U26" s="499"/>
      <c r="V26" s="499"/>
      <c r="W26" s="499"/>
      <c r="X26" s="499"/>
      <c r="Y26" s="499"/>
      <c r="Z26" s="499"/>
      <c r="AA26" s="499"/>
      <c r="AB26" s="499"/>
      <c r="AC26" s="499"/>
      <c r="AD26" s="499"/>
    </row>
    <row r="27" spans="2:30" ht="12" customHeight="1" thickBot="1" x14ac:dyDescent="0.25">
      <c r="B27" s="769"/>
      <c r="C27" s="769"/>
      <c r="D27" s="769"/>
      <c r="G27" s="747" t="s">
        <v>352</v>
      </c>
      <c r="H27" s="748"/>
      <c r="I27" s="748"/>
      <c r="J27" s="749"/>
      <c r="L27" s="747" t="s">
        <v>353</v>
      </c>
      <c r="M27" s="748"/>
      <c r="N27" s="748"/>
      <c r="O27" s="749"/>
      <c r="P27" s="499"/>
      <c r="Q27" s="499"/>
      <c r="R27" s="499"/>
      <c r="S27" s="499"/>
      <c r="T27" s="499"/>
      <c r="U27" s="499"/>
      <c r="V27" s="499"/>
      <c r="W27" s="499"/>
      <c r="X27" s="499"/>
      <c r="Y27" s="499"/>
      <c r="Z27" s="499"/>
      <c r="AA27" s="499"/>
      <c r="AB27" s="499"/>
      <c r="AC27" s="499"/>
      <c r="AD27" s="499"/>
    </row>
    <row r="28" spans="2:30" ht="12" customHeight="1" x14ac:dyDescent="0.2">
      <c r="B28" s="499"/>
      <c r="C28" s="499"/>
      <c r="D28" s="499"/>
      <c r="E28" s="499"/>
      <c r="G28" s="607" t="s">
        <v>261</v>
      </c>
      <c r="H28" s="430">
        <v>2025</v>
      </c>
      <c r="I28" s="430">
        <v>2030</v>
      </c>
      <c r="J28" s="565">
        <v>2035</v>
      </c>
      <c r="L28" s="607" t="s">
        <v>261</v>
      </c>
      <c r="M28" s="430" t="s">
        <v>347</v>
      </c>
      <c r="N28" s="430" t="s">
        <v>348</v>
      </c>
      <c r="O28" s="565" t="s">
        <v>349</v>
      </c>
      <c r="P28" s="499"/>
      <c r="Q28" s="499"/>
      <c r="R28" s="499"/>
      <c r="S28" s="499"/>
      <c r="T28" s="499"/>
      <c r="U28" s="499"/>
      <c r="V28" s="499"/>
      <c r="W28" s="499"/>
      <c r="X28" s="499"/>
      <c r="Y28" s="499"/>
      <c r="Z28" s="499"/>
      <c r="AA28" s="499"/>
      <c r="AB28" s="499"/>
      <c r="AC28" s="499"/>
      <c r="AD28" s="499"/>
    </row>
    <row r="29" spans="2:30" ht="12" customHeight="1" x14ac:dyDescent="0.2">
      <c r="E29" s="499"/>
      <c r="G29" s="608" t="s">
        <v>262</v>
      </c>
      <c r="H29" s="443">
        <f>'Bilogito Proyección'!E43</f>
        <v>3.5681951171094746E-2</v>
      </c>
      <c r="I29" s="443">
        <f>'Bilogito Proyección'!F43</f>
        <v>3.3099168273402528E-2</v>
      </c>
      <c r="J29" s="455">
        <f>'Bilogito Proyección'!G43</f>
        <v>3.0703336124693323E-2</v>
      </c>
      <c r="L29" s="608" t="s">
        <v>262</v>
      </c>
      <c r="M29" s="609">
        <f t="shared" ref="M29:M35" si="4">((C9+M8)/2)*(5*H29)</f>
        <v>12988.284498248002</v>
      </c>
      <c r="N29" s="609">
        <f t="shared" ref="N29:O35" si="5">((M8+N8)/2)*(5*I29)</f>
        <v>12580.524466865025</v>
      </c>
      <c r="O29" s="610">
        <f t="shared" si="5"/>
        <v>11320.677826309555</v>
      </c>
      <c r="Q29" s="499"/>
      <c r="R29" s="499"/>
      <c r="S29" s="499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</row>
    <row r="30" spans="2:30" ht="12" customHeight="1" x14ac:dyDescent="0.2">
      <c r="E30" s="499"/>
      <c r="G30" s="608" t="s">
        <v>263</v>
      </c>
      <c r="H30" s="443">
        <f>'Bilogito Proyección'!E44</f>
        <v>6.2176373494177088E-2</v>
      </c>
      <c r="I30" s="443">
        <f>'Bilogito Proyección'!F44</f>
        <v>5.7675832777351783E-2</v>
      </c>
      <c r="J30" s="455">
        <f>'Bilogito Proyección'!G44</f>
        <v>5.3501056745816455E-2</v>
      </c>
      <c r="L30" s="608" t="s">
        <v>263</v>
      </c>
      <c r="M30" s="609">
        <f t="shared" si="4"/>
        <v>21275.122521459554</v>
      </c>
      <c r="N30" s="609">
        <f t="shared" si="5"/>
        <v>20954.017870604286</v>
      </c>
      <c r="O30" s="610">
        <f t="shared" si="5"/>
        <v>20303.16601900804</v>
      </c>
      <c r="Q30" s="499"/>
      <c r="R30" s="499"/>
      <c r="S30" s="499"/>
      <c r="T30" s="499"/>
      <c r="U30" s="499"/>
      <c r="V30" s="499"/>
      <c r="W30" s="499"/>
      <c r="X30" s="499"/>
      <c r="Y30" s="499"/>
      <c r="Z30" s="499"/>
      <c r="AA30" s="499"/>
      <c r="AB30" s="499"/>
      <c r="AC30" s="499"/>
      <c r="AD30" s="499"/>
    </row>
    <row r="31" spans="2:30" x14ac:dyDescent="0.2">
      <c r="E31" s="499"/>
      <c r="G31" s="608" t="s">
        <v>264</v>
      </c>
      <c r="H31" s="443">
        <f>'Bilogito Proyección'!E45</f>
        <v>5.8747857761438718E-2</v>
      </c>
      <c r="I31" s="443">
        <f>'Bilogito Proyección'!F45</f>
        <v>5.4495484857985645E-2</v>
      </c>
      <c r="J31" s="455">
        <f>'Bilogito Proyección'!G45</f>
        <v>5.0550913396134947E-2</v>
      </c>
      <c r="L31" s="608" t="s">
        <v>264</v>
      </c>
      <c r="M31" s="609">
        <f t="shared" si="4"/>
        <v>18937.327509038783</v>
      </c>
      <c r="N31" s="609">
        <f t="shared" si="5"/>
        <v>18593.849919567285</v>
      </c>
      <c r="O31" s="610">
        <f t="shared" si="5"/>
        <v>18322.693092183075</v>
      </c>
      <c r="Q31" s="499"/>
      <c r="R31" s="499"/>
      <c r="S31" s="499"/>
      <c r="T31" s="499"/>
      <c r="U31" s="499"/>
      <c r="V31" s="499"/>
      <c r="W31" s="499"/>
      <c r="X31" s="499"/>
      <c r="Y31" s="499"/>
      <c r="Z31" s="499"/>
      <c r="AA31" s="499"/>
      <c r="AB31" s="499"/>
      <c r="AC31" s="499"/>
      <c r="AD31" s="499"/>
    </row>
    <row r="32" spans="2:30" ht="12" customHeight="1" x14ac:dyDescent="0.2">
      <c r="E32" s="499"/>
      <c r="G32" s="608" t="s">
        <v>265</v>
      </c>
      <c r="H32" s="443">
        <f>'Bilogito Proyección'!E46</f>
        <v>4.26979655126659E-2</v>
      </c>
      <c r="I32" s="443">
        <f>'Bilogito Proyección'!F46</f>
        <v>3.9607339258412713E-2</v>
      </c>
      <c r="J32" s="455">
        <f>'Bilogito Proyección'!G46</f>
        <v>3.6740423209758094E-2</v>
      </c>
      <c r="L32" s="608" t="s">
        <v>265</v>
      </c>
      <c r="M32" s="609">
        <f t="shared" si="4"/>
        <v>13064.002932055775</v>
      </c>
      <c r="N32" s="609">
        <f t="shared" si="5"/>
        <v>12717.632485259748</v>
      </c>
      <c r="O32" s="610">
        <f t="shared" si="5"/>
        <v>12495.844602549854</v>
      </c>
      <c r="Q32" s="499"/>
      <c r="R32" s="499"/>
      <c r="S32" s="499"/>
      <c r="T32" s="499"/>
      <c r="U32" s="499"/>
      <c r="V32" s="499"/>
      <c r="W32" s="499"/>
      <c r="X32" s="499"/>
      <c r="Y32" s="499"/>
      <c r="Z32" s="499"/>
    </row>
    <row r="33" spans="5:30" ht="12" customHeight="1" x14ac:dyDescent="0.2">
      <c r="E33" s="499"/>
      <c r="G33" s="608" t="s">
        <v>266</v>
      </c>
      <c r="H33" s="443">
        <f>'Bilogito Proyección'!E47</f>
        <v>2.2952095171698356E-2</v>
      </c>
      <c r="I33" s="443">
        <f>'Bilogito Proyección'!F47</f>
        <v>2.1290743229608135E-2</v>
      </c>
      <c r="J33" s="455">
        <f>'Bilogito Proyección'!G47</f>
        <v>1.9749645680628411E-2</v>
      </c>
      <c r="L33" s="608" t="s">
        <v>266</v>
      </c>
      <c r="M33" s="609">
        <f t="shared" si="4"/>
        <v>6643.867564587279</v>
      </c>
      <c r="N33" s="609">
        <f t="shared" si="5"/>
        <v>6479.9713524895305</v>
      </c>
      <c r="O33" s="610">
        <f t="shared" si="5"/>
        <v>6314.1956169646364</v>
      </c>
      <c r="Q33" s="499"/>
      <c r="R33" s="499"/>
      <c r="S33" s="499"/>
      <c r="T33" s="499"/>
      <c r="U33" s="499"/>
      <c r="V33" s="499"/>
      <c r="W33" s="499"/>
      <c r="X33" s="499"/>
      <c r="Y33" s="499"/>
      <c r="Z33" s="499"/>
    </row>
    <row r="34" spans="5:30" ht="12" customHeight="1" x14ac:dyDescent="0.2">
      <c r="E34" s="499"/>
      <c r="G34" s="608" t="s">
        <v>267</v>
      </c>
      <c r="H34" s="443">
        <f>'Bilogito Proyección'!E48</f>
        <v>5.9924004570600159E-3</v>
      </c>
      <c r="I34" s="443">
        <f>'Bilogito Proyección'!F48</f>
        <v>5.5586498097816425E-3</v>
      </c>
      <c r="J34" s="455">
        <f>'Bilogito Proyección'!G48</f>
        <v>5.156295532849773E-3</v>
      </c>
      <c r="L34" s="608" t="s">
        <v>267</v>
      </c>
      <c r="M34" s="609">
        <f t="shared" si="4"/>
        <v>1635.659582676438</v>
      </c>
      <c r="N34" s="609">
        <f t="shared" si="5"/>
        <v>1597.5675915524819</v>
      </c>
      <c r="O34" s="610">
        <f t="shared" si="5"/>
        <v>1560.1713263167603</v>
      </c>
      <c r="Q34" s="499"/>
      <c r="R34" s="499"/>
      <c r="S34" s="499"/>
      <c r="T34" s="499"/>
      <c r="U34" s="499"/>
      <c r="V34" s="499"/>
      <c r="W34" s="499"/>
      <c r="X34" s="499"/>
      <c r="Y34" s="499"/>
      <c r="Z34" s="499"/>
    </row>
    <row r="35" spans="5:30" ht="12" customHeight="1" thickBot="1" x14ac:dyDescent="0.25">
      <c r="E35" s="499"/>
      <c r="G35" s="611" t="s">
        <v>268</v>
      </c>
      <c r="H35" s="460">
        <f>'Bilogito Proyección'!E49</f>
        <v>5.104147018294929E-4</v>
      </c>
      <c r="I35" s="460">
        <f>'Bilogito Proyección'!F49</f>
        <v>4.7346912236006605E-4</v>
      </c>
      <c r="J35" s="461">
        <f>'Bilogito Proyección'!G49</f>
        <v>4.391977915700743E-4</v>
      </c>
      <c r="L35" s="611" t="s">
        <v>268</v>
      </c>
      <c r="M35" s="612">
        <f t="shared" si="4"/>
        <v>131.1778712693571</v>
      </c>
      <c r="N35" s="612">
        <f t="shared" si="5"/>
        <v>127.95596291038086</v>
      </c>
      <c r="O35" s="613">
        <f t="shared" si="5"/>
        <v>125.20088939422664</v>
      </c>
      <c r="Q35" s="499"/>
      <c r="R35" s="499"/>
      <c r="S35" s="499"/>
      <c r="T35" s="499"/>
      <c r="U35" s="499"/>
      <c r="V35" s="499"/>
      <c r="W35" s="499"/>
      <c r="X35" s="499"/>
      <c r="Y35" s="499"/>
      <c r="Z35" s="499"/>
    </row>
    <row r="36" spans="5:30" ht="12" customHeight="1" x14ac:dyDescent="0.2">
      <c r="E36" s="499"/>
      <c r="F36" s="499"/>
      <c r="G36" s="499"/>
      <c r="H36" s="499"/>
      <c r="I36" s="499"/>
      <c r="J36" s="499"/>
      <c r="L36" s="499" t="s">
        <v>354</v>
      </c>
      <c r="M36" s="614">
        <f>SUM(M29:M35)</f>
        <v>74675.442479335208</v>
      </c>
      <c r="N36" s="614">
        <f>SUM(N29:N35)</f>
        <v>73051.51964924873</v>
      </c>
      <c r="O36" s="614">
        <f>SUM(O29:O35)</f>
        <v>70441.949372726143</v>
      </c>
      <c r="Q36" s="499"/>
      <c r="R36" s="499"/>
      <c r="S36" s="499"/>
      <c r="T36" s="499"/>
      <c r="U36" s="499"/>
      <c r="V36" s="499"/>
      <c r="W36" s="499"/>
      <c r="X36" s="499"/>
      <c r="Y36" s="499"/>
      <c r="Z36" s="499"/>
    </row>
    <row r="37" spans="5:30" ht="12" customHeight="1" x14ac:dyDescent="0.2">
      <c r="E37" s="499"/>
      <c r="G37" s="499"/>
      <c r="H37" s="499"/>
      <c r="I37" s="499"/>
      <c r="J37" s="499"/>
      <c r="L37" s="499" t="s">
        <v>355</v>
      </c>
      <c r="M37" s="614">
        <f>M36/5</f>
        <v>14935.088495867041</v>
      </c>
      <c r="N37" s="614">
        <f>N36/5</f>
        <v>14610.303929849746</v>
      </c>
      <c r="O37" s="614">
        <f>O36/5</f>
        <v>14088.389874545228</v>
      </c>
      <c r="Q37" s="499"/>
      <c r="R37" s="499"/>
      <c r="S37" s="499"/>
      <c r="T37" s="499"/>
      <c r="U37" s="499"/>
      <c r="V37" s="499"/>
      <c r="W37" s="499"/>
      <c r="X37" s="499"/>
      <c r="Y37" s="499"/>
      <c r="Z37" s="499"/>
    </row>
    <row r="38" spans="5:30" ht="12" customHeight="1" x14ac:dyDescent="0.2">
      <c r="E38" s="499"/>
      <c r="G38" s="499"/>
      <c r="Q38" s="499"/>
      <c r="R38" s="499"/>
      <c r="S38" s="499"/>
      <c r="T38" s="499"/>
      <c r="U38" s="499"/>
      <c r="V38" s="499"/>
      <c r="W38" s="499"/>
      <c r="X38" s="499"/>
      <c r="Y38" s="499"/>
      <c r="Z38" s="499"/>
      <c r="AA38" s="499"/>
      <c r="AB38" s="499"/>
      <c r="AC38" s="499"/>
      <c r="AD38" s="499"/>
    </row>
    <row r="39" spans="5:30" ht="12" customHeight="1" x14ac:dyDescent="0.2">
      <c r="E39" s="499"/>
      <c r="Q39" s="499"/>
      <c r="R39" s="499"/>
      <c r="S39" s="499"/>
      <c r="T39" s="499"/>
      <c r="U39" s="499"/>
      <c r="V39" s="499"/>
      <c r="W39" s="499"/>
      <c r="X39" s="499"/>
      <c r="Y39" s="499"/>
      <c r="Z39" s="499"/>
      <c r="AA39" s="499"/>
      <c r="AB39" s="499"/>
      <c r="AC39" s="499"/>
      <c r="AD39" s="499"/>
    </row>
    <row r="40" spans="5:30" ht="12" customHeight="1" x14ac:dyDescent="0.2">
      <c r="E40" s="499"/>
      <c r="F40" s="499"/>
      <c r="P40" s="499"/>
      <c r="Q40" s="499"/>
      <c r="R40" s="499"/>
      <c r="S40" s="499"/>
      <c r="T40" s="499"/>
      <c r="U40" s="499"/>
      <c r="V40" s="499"/>
      <c r="W40" s="499"/>
      <c r="X40" s="499"/>
      <c r="Y40" s="499"/>
      <c r="Z40" s="499"/>
      <c r="AA40" s="499"/>
      <c r="AB40" s="499"/>
      <c r="AC40" s="499"/>
      <c r="AD40" s="499"/>
    </row>
    <row r="41" spans="5:30" ht="12" customHeight="1" x14ac:dyDescent="0.2">
      <c r="E41" s="499"/>
      <c r="F41" s="499"/>
      <c r="P41" s="499"/>
      <c r="Q41" s="499"/>
      <c r="R41" s="499"/>
      <c r="S41" s="499"/>
      <c r="T41" s="499"/>
      <c r="U41" s="499"/>
      <c r="V41" s="499"/>
      <c r="W41" s="499"/>
      <c r="X41" s="499"/>
      <c r="Y41" s="499"/>
      <c r="Z41" s="499"/>
      <c r="AA41" s="499"/>
      <c r="AB41" s="499"/>
      <c r="AC41" s="499"/>
      <c r="AD41" s="499"/>
    </row>
    <row r="42" spans="5:30" ht="12" customHeight="1" x14ac:dyDescent="0.2">
      <c r="E42" s="499"/>
      <c r="F42" s="499"/>
      <c r="P42" s="499"/>
      <c r="Q42" s="499"/>
      <c r="R42" s="499"/>
      <c r="S42" s="499"/>
      <c r="T42" s="499"/>
      <c r="U42" s="499"/>
      <c r="V42" s="499"/>
      <c r="W42" s="499"/>
      <c r="X42" s="499"/>
      <c r="Y42" s="499"/>
      <c r="Z42" s="499"/>
      <c r="AA42" s="499"/>
      <c r="AB42" s="499"/>
      <c r="AC42" s="499"/>
      <c r="AD42" s="499"/>
    </row>
    <row r="43" spans="5:30" ht="12" customHeight="1" x14ac:dyDescent="0.2">
      <c r="E43" s="499"/>
      <c r="F43" s="499"/>
      <c r="P43" s="499"/>
      <c r="Q43" s="499"/>
      <c r="R43" s="499"/>
      <c r="S43" s="499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</row>
    <row r="44" spans="5:30" ht="12" customHeight="1" x14ac:dyDescent="0.2">
      <c r="E44" s="499"/>
      <c r="F44" s="499"/>
      <c r="P44" s="499"/>
      <c r="Q44" s="499"/>
      <c r="R44" s="499"/>
      <c r="S44" s="499"/>
      <c r="T44" s="499"/>
      <c r="U44" s="499"/>
      <c r="V44" s="499"/>
      <c r="W44" s="499"/>
      <c r="X44" s="499"/>
      <c r="Y44" s="499"/>
      <c r="Z44" s="499"/>
      <c r="AA44" s="499"/>
      <c r="AB44" s="499"/>
      <c r="AC44" s="499"/>
      <c r="AD44" s="499"/>
    </row>
    <row r="45" spans="5:30" ht="12" customHeight="1" x14ac:dyDescent="0.2">
      <c r="E45" s="499"/>
      <c r="F45" s="499"/>
      <c r="M45" s="586"/>
      <c r="N45" s="586"/>
      <c r="O45" s="586"/>
      <c r="P45" s="499"/>
      <c r="Q45" s="499"/>
      <c r="R45" s="499"/>
      <c r="S45" s="499"/>
      <c r="T45" s="499"/>
      <c r="U45" s="499"/>
      <c r="V45" s="499"/>
      <c r="W45" s="499"/>
      <c r="X45" s="499"/>
      <c r="Y45" s="499"/>
      <c r="Z45" s="499"/>
      <c r="AA45" s="499"/>
      <c r="AB45" s="499"/>
      <c r="AC45" s="499"/>
      <c r="AD45" s="499"/>
    </row>
    <row r="46" spans="5:30" ht="12" customHeight="1" x14ac:dyDescent="0.2">
      <c r="E46" s="499"/>
      <c r="F46" s="499"/>
      <c r="P46" s="499"/>
      <c r="Q46" s="499"/>
      <c r="R46" s="499"/>
      <c r="S46" s="499"/>
      <c r="T46" s="499"/>
      <c r="U46" s="499"/>
      <c r="V46" s="499"/>
      <c r="W46" s="499"/>
      <c r="X46" s="499"/>
      <c r="Y46" s="499"/>
      <c r="Z46" s="499"/>
      <c r="AA46" s="499"/>
      <c r="AB46" s="499"/>
      <c r="AC46" s="499"/>
      <c r="AD46" s="499"/>
    </row>
    <row r="47" spans="5:30" ht="12" customHeight="1" x14ac:dyDescent="0.2">
      <c r="E47" s="499"/>
      <c r="F47" s="499"/>
      <c r="P47" s="499"/>
      <c r="Q47" s="499"/>
      <c r="R47" s="499"/>
      <c r="S47" s="499"/>
      <c r="T47" s="499"/>
      <c r="U47" s="499"/>
      <c r="V47" s="499"/>
      <c r="W47" s="499"/>
      <c r="X47" s="499"/>
      <c r="Y47" s="499"/>
      <c r="Z47" s="499"/>
      <c r="AA47" s="499"/>
      <c r="AB47" s="499"/>
      <c r="AC47" s="499"/>
      <c r="AD47" s="499"/>
    </row>
    <row r="48" spans="5:30" ht="12" customHeight="1" x14ac:dyDescent="0.2">
      <c r="E48" s="499"/>
      <c r="F48" s="499"/>
      <c r="P48" s="499"/>
      <c r="Q48" s="499"/>
      <c r="R48" s="499"/>
      <c r="S48" s="499"/>
      <c r="T48" s="499"/>
      <c r="U48" s="499"/>
      <c r="V48" s="499"/>
      <c r="W48" s="499"/>
      <c r="X48" s="499"/>
      <c r="Y48" s="499"/>
      <c r="Z48" s="499"/>
      <c r="AA48" s="499"/>
      <c r="AB48" s="499"/>
      <c r="AC48" s="499"/>
      <c r="AD48" s="499"/>
    </row>
    <row r="49" spans="5:30" ht="12" customHeight="1" x14ac:dyDescent="0.2">
      <c r="E49" s="499"/>
      <c r="F49" s="499"/>
      <c r="P49" s="499"/>
      <c r="Q49" s="499"/>
      <c r="R49" s="499"/>
      <c r="S49" s="499"/>
      <c r="T49" s="499"/>
      <c r="U49" s="499"/>
      <c r="V49" s="499"/>
      <c r="W49" s="499"/>
      <c r="X49" s="499"/>
      <c r="Y49" s="499"/>
      <c r="Z49" s="499"/>
      <c r="AA49" s="499"/>
      <c r="AB49" s="499"/>
      <c r="AC49" s="499"/>
      <c r="AD49" s="499"/>
    </row>
    <row r="50" spans="5:30" ht="12" customHeight="1" x14ac:dyDescent="0.2">
      <c r="E50" s="499"/>
      <c r="F50" s="499"/>
      <c r="P50" s="499"/>
      <c r="Q50" s="499"/>
      <c r="R50" s="499"/>
      <c r="S50" s="499"/>
      <c r="T50" s="499"/>
      <c r="U50" s="499"/>
      <c r="V50" s="499"/>
      <c r="W50" s="499"/>
      <c r="X50" s="499"/>
      <c r="Y50" s="499"/>
      <c r="Z50" s="499"/>
      <c r="AA50" s="499"/>
      <c r="AB50" s="499"/>
      <c r="AC50" s="499"/>
      <c r="AD50" s="499"/>
    </row>
    <row r="51" spans="5:30" ht="12" customHeight="1" x14ac:dyDescent="0.2">
      <c r="E51" s="499"/>
      <c r="F51" s="499"/>
      <c r="P51" s="499"/>
      <c r="Q51" s="499"/>
      <c r="R51" s="499"/>
      <c r="S51" s="499"/>
      <c r="T51" s="499"/>
      <c r="U51" s="499"/>
      <c r="V51" s="499"/>
      <c r="W51" s="499"/>
      <c r="X51" s="499"/>
      <c r="Y51" s="499"/>
      <c r="Z51" s="499"/>
      <c r="AA51" s="499"/>
      <c r="AB51" s="499"/>
      <c r="AC51" s="499"/>
      <c r="AD51" s="499"/>
    </row>
    <row r="52" spans="5:30" ht="12" customHeight="1" x14ac:dyDescent="0.2">
      <c r="E52" s="499"/>
      <c r="F52" s="499"/>
      <c r="G52" s="499"/>
      <c r="H52" s="499"/>
      <c r="I52" s="499"/>
      <c r="J52" s="499"/>
      <c r="K52" s="499"/>
      <c r="L52" s="499"/>
      <c r="M52" s="499"/>
      <c r="N52" s="499"/>
      <c r="O52" s="499"/>
      <c r="P52" s="499"/>
      <c r="Q52" s="499"/>
      <c r="R52" s="499"/>
      <c r="S52" s="499"/>
      <c r="T52" s="499"/>
      <c r="U52" s="499"/>
      <c r="V52" s="499"/>
      <c r="W52" s="499"/>
      <c r="X52" s="499"/>
      <c r="Y52" s="499"/>
      <c r="Z52" s="499"/>
      <c r="AA52" s="499"/>
      <c r="AB52" s="499"/>
      <c r="AC52" s="499"/>
      <c r="AD52" s="499"/>
    </row>
    <row r="53" spans="5:30" ht="12" customHeight="1" x14ac:dyDescent="0.2">
      <c r="E53" s="499"/>
      <c r="F53" s="499"/>
      <c r="G53" s="499"/>
      <c r="H53" s="499"/>
      <c r="I53" s="499"/>
      <c r="J53" s="499"/>
      <c r="K53" s="499"/>
      <c r="L53" s="499"/>
      <c r="M53" s="499"/>
      <c r="N53" s="499"/>
      <c r="O53" s="499"/>
      <c r="P53" s="499"/>
      <c r="Q53" s="499"/>
      <c r="R53" s="499"/>
      <c r="S53" s="499"/>
      <c r="T53" s="499"/>
      <c r="U53" s="499"/>
      <c r="V53" s="499"/>
      <c r="W53" s="499"/>
      <c r="X53" s="499"/>
      <c r="Y53" s="499"/>
      <c r="Z53" s="499"/>
      <c r="AA53" s="499"/>
      <c r="AB53" s="499"/>
      <c r="AC53" s="499"/>
      <c r="AD53" s="499"/>
    </row>
    <row r="54" spans="5:30" ht="12" customHeight="1" x14ac:dyDescent="0.2"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499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</row>
    <row r="55" spans="5:30" ht="12" customHeight="1" x14ac:dyDescent="0.2">
      <c r="E55" s="499"/>
      <c r="F55" s="499"/>
      <c r="G55" s="499"/>
      <c r="H55" s="499"/>
      <c r="I55" s="499"/>
      <c r="J55" s="499"/>
      <c r="K55" s="499"/>
      <c r="L55" s="499"/>
      <c r="M55" s="499"/>
      <c r="N55" s="499"/>
      <c r="O55" s="499"/>
      <c r="P55" s="499"/>
      <c r="Q55" s="499"/>
      <c r="R55" s="499"/>
      <c r="S55" s="499"/>
      <c r="T55" s="499"/>
      <c r="U55" s="499"/>
      <c r="V55" s="499"/>
      <c r="W55" s="499"/>
      <c r="X55" s="499"/>
      <c r="Y55" s="499"/>
      <c r="Z55" s="499"/>
      <c r="AA55" s="499"/>
      <c r="AB55" s="499"/>
      <c r="AC55" s="499"/>
      <c r="AD55" s="499"/>
    </row>
    <row r="56" spans="5:30" ht="12" customHeight="1" x14ac:dyDescent="0.2">
      <c r="E56" s="499"/>
      <c r="F56" s="499"/>
      <c r="G56" s="499"/>
      <c r="H56" s="499"/>
      <c r="I56" s="499"/>
      <c r="J56" s="499"/>
      <c r="K56" s="499"/>
      <c r="L56" s="499"/>
      <c r="M56" s="499"/>
      <c r="N56" s="499"/>
      <c r="O56" s="499"/>
      <c r="P56" s="499"/>
      <c r="Q56" s="499"/>
      <c r="R56" s="499"/>
      <c r="S56" s="499"/>
      <c r="T56" s="499"/>
      <c r="U56" s="499"/>
      <c r="V56" s="499"/>
      <c r="W56" s="499"/>
      <c r="X56" s="499"/>
      <c r="Y56" s="499"/>
      <c r="Z56" s="499"/>
      <c r="AA56" s="499"/>
      <c r="AB56" s="499"/>
      <c r="AC56" s="499"/>
      <c r="AD56" s="499"/>
    </row>
    <row r="57" spans="5:30" ht="12" customHeight="1" x14ac:dyDescent="0.2">
      <c r="E57" s="499"/>
      <c r="F57" s="499"/>
      <c r="G57" s="499"/>
      <c r="H57" s="499"/>
      <c r="I57" s="499"/>
      <c r="J57" s="499"/>
      <c r="K57" s="499"/>
      <c r="L57" s="499"/>
      <c r="M57" s="499"/>
      <c r="N57" s="499"/>
      <c r="O57" s="499"/>
      <c r="P57" s="499"/>
      <c r="Q57" s="499"/>
      <c r="R57" s="499"/>
      <c r="S57" s="499"/>
      <c r="T57" s="499"/>
      <c r="U57" s="499"/>
      <c r="V57" s="499"/>
      <c r="W57" s="499"/>
      <c r="X57" s="499"/>
      <c r="Y57" s="499"/>
      <c r="Z57" s="499"/>
      <c r="AA57" s="499"/>
      <c r="AB57" s="499"/>
      <c r="AC57" s="499"/>
      <c r="AD57" s="499"/>
    </row>
    <row r="58" spans="5:30" ht="12" customHeight="1" x14ac:dyDescent="0.2">
      <c r="E58" s="499"/>
      <c r="F58" s="499"/>
      <c r="G58" s="499"/>
      <c r="H58" s="499"/>
      <c r="I58" s="499"/>
      <c r="J58" s="499"/>
      <c r="K58" s="499"/>
      <c r="L58" s="499"/>
      <c r="M58" s="499"/>
      <c r="N58" s="499"/>
      <c r="O58" s="499"/>
      <c r="P58" s="499"/>
      <c r="Q58" s="499"/>
      <c r="R58" s="499"/>
      <c r="S58" s="499"/>
      <c r="T58" s="499"/>
      <c r="U58" s="499"/>
      <c r="V58" s="499"/>
      <c r="W58" s="499"/>
      <c r="X58" s="499"/>
      <c r="Y58" s="499"/>
      <c r="Z58" s="499"/>
      <c r="AA58" s="499"/>
      <c r="AB58" s="499"/>
      <c r="AC58" s="499"/>
      <c r="AD58" s="499"/>
    </row>
    <row r="59" spans="5:30" ht="12" customHeight="1" x14ac:dyDescent="0.2">
      <c r="E59" s="499"/>
      <c r="F59" s="499"/>
      <c r="G59" s="499"/>
      <c r="H59" s="499"/>
      <c r="I59" s="499"/>
      <c r="J59" s="499"/>
      <c r="K59" s="499"/>
      <c r="L59" s="499"/>
      <c r="M59" s="499"/>
      <c r="N59" s="499"/>
      <c r="O59" s="499"/>
      <c r="P59" s="499"/>
      <c r="Q59" s="499"/>
      <c r="R59" s="499"/>
      <c r="S59" s="499"/>
      <c r="T59" s="499"/>
      <c r="U59" s="499"/>
      <c r="V59" s="499"/>
      <c r="W59" s="499"/>
      <c r="X59" s="499"/>
      <c r="Y59" s="499"/>
      <c r="Z59" s="499"/>
      <c r="AA59" s="499"/>
      <c r="AB59" s="499"/>
      <c r="AC59" s="499"/>
      <c r="AD59" s="499"/>
    </row>
    <row r="60" spans="5:30" ht="12" customHeight="1" x14ac:dyDescent="0.2">
      <c r="E60" s="499"/>
      <c r="F60" s="499"/>
      <c r="G60" s="499"/>
      <c r="H60" s="499"/>
      <c r="I60" s="499"/>
      <c r="J60" s="499"/>
      <c r="K60" s="499"/>
      <c r="L60" s="499"/>
      <c r="M60" s="499"/>
      <c r="N60" s="499"/>
      <c r="O60" s="499"/>
      <c r="P60" s="499"/>
      <c r="Q60" s="499"/>
      <c r="R60" s="499"/>
      <c r="S60" s="499"/>
      <c r="T60" s="499"/>
      <c r="U60" s="499"/>
      <c r="V60" s="499"/>
      <c r="W60" s="499"/>
      <c r="X60" s="499"/>
      <c r="Y60" s="499"/>
      <c r="Z60" s="499"/>
      <c r="AA60" s="499"/>
      <c r="AB60" s="499"/>
      <c r="AC60" s="499"/>
      <c r="AD60" s="499"/>
    </row>
    <row r="61" spans="5:30" ht="12" customHeight="1" x14ac:dyDescent="0.2"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499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</row>
    <row r="62" spans="5:30" ht="12" customHeight="1" x14ac:dyDescent="0.2">
      <c r="E62" s="499"/>
      <c r="F62" s="499"/>
      <c r="G62" s="499"/>
      <c r="H62" s="499"/>
      <c r="I62" s="499"/>
      <c r="J62" s="499"/>
      <c r="K62" s="499"/>
      <c r="L62" s="499"/>
      <c r="M62" s="499"/>
      <c r="N62" s="499"/>
      <c r="O62" s="499"/>
      <c r="P62" s="499"/>
      <c r="Q62" s="499"/>
      <c r="R62" s="499"/>
      <c r="S62" s="499"/>
      <c r="T62" s="499"/>
      <c r="U62" s="499"/>
      <c r="V62" s="499"/>
      <c r="W62" s="499"/>
      <c r="X62" s="499"/>
      <c r="Y62" s="499"/>
      <c r="Z62" s="499"/>
      <c r="AA62" s="499"/>
      <c r="AB62" s="499"/>
      <c r="AC62" s="499"/>
      <c r="AD62" s="499"/>
    </row>
    <row r="63" spans="5:30" ht="12" customHeight="1" x14ac:dyDescent="0.2">
      <c r="E63" s="499"/>
      <c r="F63" s="499"/>
      <c r="G63" s="499"/>
      <c r="H63" s="499"/>
      <c r="I63" s="499"/>
      <c r="J63" s="499"/>
      <c r="K63" s="499"/>
      <c r="L63" s="499"/>
      <c r="M63" s="499"/>
      <c r="N63" s="499"/>
      <c r="O63" s="499"/>
      <c r="P63" s="499"/>
      <c r="Q63" s="499"/>
      <c r="R63" s="499"/>
      <c r="S63" s="499"/>
      <c r="T63" s="499"/>
      <c r="U63" s="499"/>
      <c r="V63" s="499"/>
      <c r="W63" s="499"/>
      <c r="X63" s="499"/>
      <c r="Y63" s="499"/>
      <c r="Z63" s="499"/>
      <c r="AA63" s="499"/>
      <c r="AB63" s="499"/>
      <c r="AC63" s="499"/>
      <c r="AD63" s="499"/>
    </row>
    <row r="64" spans="5:30" ht="12" customHeight="1" x14ac:dyDescent="0.2">
      <c r="E64" s="499"/>
      <c r="F64" s="499"/>
      <c r="G64" s="499"/>
      <c r="H64" s="499"/>
      <c r="I64" s="499"/>
      <c r="J64" s="499"/>
      <c r="K64" s="499"/>
      <c r="L64" s="499"/>
      <c r="M64" s="499"/>
      <c r="N64" s="499"/>
      <c r="O64" s="499"/>
      <c r="P64" s="499"/>
      <c r="Q64" s="499"/>
      <c r="R64" s="499"/>
      <c r="S64" s="499"/>
      <c r="T64" s="499"/>
      <c r="U64" s="499"/>
      <c r="V64" s="499"/>
      <c r="W64" s="499"/>
      <c r="X64" s="499"/>
      <c r="Y64" s="499"/>
      <c r="Z64" s="499"/>
      <c r="AA64" s="499"/>
      <c r="AB64" s="499"/>
      <c r="AC64" s="499"/>
      <c r="AD64" s="499"/>
    </row>
    <row r="65" spans="5:30" ht="12" customHeight="1" x14ac:dyDescent="0.2">
      <c r="E65" s="499"/>
      <c r="F65" s="499"/>
      <c r="G65" s="499"/>
      <c r="H65" s="499"/>
      <c r="I65" s="499"/>
      <c r="J65" s="499"/>
      <c r="K65" s="499"/>
      <c r="L65" s="499"/>
      <c r="M65" s="499"/>
      <c r="N65" s="499"/>
      <c r="O65" s="499"/>
      <c r="P65" s="499"/>
      <c r="Q65" s="499"/>
      <c r="R65" s="499"/>
      <c r="S65" s="499"/>
      <c r="T65" s="499"/>
      <c r="U65" s="499"/>
      <c r="V65" s="499"/>
      <c r="W65" s="499"/>
      <c r="X65" s="499"/>
      <c r="Y65" s="499"/>
      <c r="Z65" s="499"/>
      <c r="AA65" s="499"/>
      <c r="AB65" s="499"/>
      <c r="AC65" s="499"/>
      <c r="AD65" s="499"/>
    </row>
    <row r="66" spans="5:30" ht="12" customHeight="1" x14ac:dyDescent="0.2">
      <c r="E66" s="499"/>
      <c r="F66" s="499"/>
      <c r="G66" s="499"/>
      <c r="H66" s="499"/>
      <c r="I66" s="499"/>
      <c r="J66" s="499"/>
      <c r="K66" s="499"/>
      <c r="L66" s="499"/>
      <c r="M66" s="499"/>
      <c r="N66" s="499"/>
      <c r="O66" s="499"/>
      <c r="P66" s="499"/>
      <c r="Q66" s="499"/>
      <c r="R66" s="499"/>
      <c r="S66" s="499"/>
      <c r="T66" s="499"/>
      <c r="U66" s="499"/>
      <c r="V66" s="499"/>
      <c r="W66" s="499"/>
      <c r="X66" s="499"/>
      <c r="Y66" s="499"/>
      <c r="Z66" s="499"/>
      <c r="AA66" s="499"/>
      <c r="AB66" s="499"/>
      <c r="AC66" s="499"/>
      <c r="AD66" s="499"/>
    </row>
    <row r="67" spans="5:30" ht="12" customHeight="1" x14ac:dyDescent="0.2">
      <c r="E67" s="499"/>
      <c r="F67" s="499"/>
      <c r="G67" s="499"/>
      <c r="H67" s="499"/>
      <c r="I67" s="499"/>
      <c r="J67" s="499"/>
      <c r="K67" s="499"/>
      <c r="L67" s="499"/>
      <c r="M67" s="499"/>
      <c r="N67" s="499"/>
      <c r="O67" s="499"/>
      <c r="P67" s="499"/>
      <c r="Q67" s="499"/>
      <c r="R67" s="499"/>
      <c r="S67" s="499"/>
      <c r="T67" s="499"/>
      <c r="U67" s="499"/>
      <c r="V67" s="499"/>
      <c r="W67" s="499"/>
      <c r="X67" s="499"/>
      <c r="Y67" s="499"/>
      <c r="Z67" s="499"/>
      <c r="AA67" s="499"/>
      <c r="AB67" s="499"/>
      <c r="AC67" s="499"/>
      <c r="AD67" s="499"/>
    </row>
    <row r="68" spans="5:30" ht="12" customHeight="1" x14ac:dyDescent="0.2"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499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</row>
    <row r="69" spans="5:30" ht="12" customHeight="1" x14ac:dyDescent="0.2">
      <c r="E69" s="499"/>
      <c r="F69" s="499"/>
      <c r="G69" s="499"/>
      <c r="H69" s="499"/>
      <c r="I69" s="499"/>
      <c r="J69" s="499"/>
      <c r="K69" s="499"/>
      <c r="L69" s="499"/>
      <c r="M69" s="499"/>
      <c r="N69" s="499"/>
      <c r="O69" s="499"/>
      <c r="P69" s="499"/>
      <c r="Q69" s="499"/>
      <c r="R69" s="499"/>
      <c r="S69" s="499"/>
      <c r="T69" s="499"/>
      <c r="U69" s="499"/>
      <c r="V69" s="499"/>
      <c r="W69" s="499"/>
      <c r="X69" s="499"/>
      <c r="Y69" s="499"/>
      <c r="Z69" s="499"/>
      <c r="AA69" s="499"/>
      <c r="AB69" s="499"/>
      <c r="AC69" s="499"/>
      <c r="AD69" s="499"/>
    </row>
    <row r="70" spans="5:30" ht="12" customHeight="1" x14ac:dyDescent="0.2">
      <c r="E70" s="499"/>
      <c r="F70" s="499"/>
      <c r="G70" s="499"/>
      <c r="H70" s="499"/>
      <c r="I70" s="499"/>
      <c r="J70" s="499"/>
      <c r="K70" s="499"/>
      <c r="L70" s="499"/>
      <c r="M70" s="499"/>
      <c r="N70" s="499"/>
      <c r="O70" s="499"/>
      <c r="P70" s="499"/>
      <c r="Q70" s="499"/>
      <c r="R70" s="499"/>
      <c r="S70" s="499"/>
      <c r="T70" s="499"/>
      <c r="U70" s="499"/>
      <c r="V70" s="499"/>
      <c r="W70" s="499"/>
      <c r="X70" s="499"/>
      <c r="Y70" s="499"/>
      <c r="Z70" s="499"/>
      <c r="AA70" s="499"/>
      <c r="AB70" s="499"/>
      <c r="AC70" s="499"/>
      <c r="AD70" s="499"/>
    </row>
    <row r="71" spans="5:30" ht="12" customHeight="1" x14ac:dyDescent="0.2">
      <c r="E71" s="499"/>
      <c r="F71" s="499"/>
      <c r="G71" s="499"/>
      <c r="H71" s="499"/>
      <c r="I71" s="499"/>
      <c r="J71" s="499"/>
      <c r="K71" s="499"/>
      <c r="L71" s="499"/>
      <c r="M71" s="499"/>
      <c r="N71" s="499"/>
      <c r="O71" s="499"/>
      <c r="P71" s="499"/>
      <c r="Q71" s="499"/>
      <c r="R71" s="499"/>
      <c r="S71" s="499"/>
      <c r="T71" s="499"/>
      <c r="U71" s="499"/>
      <c r="V71" s="499"/>
      <c r="W71" s="499"/>
      <c r="X71" s="499"/>
      <c r="Y71" s="499"/>
      <c r="Z71" s="499"/>
      <c r="AA71" s="499"/>
      <c r="AB71" s="499"/>
      <c r="AC71" s="499"/>
      <c r="AD71" s="499"/>
    </row>
    <row r="72" spans="5:30" ht="12" customHeight="1" x14ac:dyDescent="0.2">
      <c r="E72" s="499"/>
      <c r="F72" s="499"/>
      <c r="G72" s="499"/>
      <c r="H72" s="499"/>
      <c r="I72" s="499"/>
      <c r="J72" s="499"/>
      <c r="K72" s="499"/>
      <c r="L72" s="499"/>
      <c r="M72" s="499"/>
      <c r="N72" s="499"/>
      <c r="O72" s="499"/>
      <c r="P72" s="499"/>
      <c r="Q72" s="499"/>
      <c r="R72" s="499"/>
      <c r="S72" s="499"/>
      <c r="T72" s="499"/>
      <c r="U72" s="499"/>
      <c r="V72" s="499"/>
      <c r="W72" s="499"/>
      <c r="X72" s="499"/>
      <c r="Y72" s="499"/>
      <c r="Z72" s="499"/>
      <c r="AA72" s="499"/>
      <c r="AB72" s="499"/>
      <c r="AC72" s="499"/>
      <c r="AD72" s="499"/>
    </row>
    <row r="73" spans="5:30" ht="12" customHeight="1" x14ac:dyDescent="0.2">
      <c r="E73" s="499"/>
      <c r="F73" s="499"/>
      <c r="G73" s="499"/>
      <c r="H73" s="499"/>
      <c r="I73" s="499"/>
      <c r="J73" s="499"/>
      <c r="K73" s="499"/>
      <c r="L73" s="499"/>
      <c r="M73" s="499"/>
      <c r="N73" s="499"/>
      <c r="O73" s="499"/>
      <c r="P73" s="499"/>
      <c r="Q73" s="499"/>
      <c r="R73" s="499"/>
      <c r="S73" s="499"/>
      <c r="T73" s="499"/>
      <c r="U73" s="499"/>
      <c r="V73" s="499"/>
      <c r="W73" s="499"/>
      <c r="X73" s="499"/>
      <c r="Y73" s="499"/>
      <c r="Z73" s="499"/>
      <c r="AA73" s="499"/>
      <c r="AB73" s="499"/>
      <c r="AC73" s="499"/>
      <c r="AD73" s="499"/>
    </row>
    <row r="74" spans="5:30" ht="12" customHeight="1" x14ac:dyDescent="0.2">
      <c r="E74" s="499"/>
      <c r="F74" s="499"/>
      <c r="G74" s="499"/>
      <c r="H74" s="499"/>
      <c r="I74" s="499"/>
      <c r="J74" s="499"/>
      <c r="K74" s="499"/>
      <c r="L74" s="499"/>
      <c r="M74" s="499"/>
      <c r="N74" s="499"/>
      <c r="O74" s="499"/>
      <c r="P74" s="499"/>
      <c r="Q74" s="499"/>
      <c r="R74" s="499"/>
      <c r="S74" s="499"/>
      <c r="T74" s="499"/>
      <c r="U74" s="499"/>
      <c r="V74" s="499"/>
      <c r="W74" s="499"/>
      <c r="X74" s="499"/>
      <c r="Y74" s="499"/>
      <c r="Z74" s="499"/>
      <c r="AA74" s="499"/>
      <c r="AB74" s="499"/>
      <c r="AC74" s="499"/>
      <c r="AD74" s="499"/>
    </row>
    <row r="75" spans="5:30" ht="12" customHeight="1" x14ac:dyDescent="0.2"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499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</row>
    <row r="76" spans="5:30" ht="12" customHeight="1" x14ac:dyDescent="0.2">
      <c r="E76" s="499"/>
      <c r="F76" s="499"/>
      <c r="G76" s="499"/>
      <c r="H76" s="499"/>
      <c r="I76" s="499"/>
      <c r="J76" s="499"/>
      <c r="K76" s="499"/>
      <c r="L76" s="499"/>
      <c r="M76" s="499"/>
      <c r="N76" s="499"/>
      <c r="O76" s="499"/>
      <c r="P76" s="499"/>
      <c r="Q76" s="499"/>
      <c r="R76" s="499"/>
      <c r="S76" s="499"/>
      <c r="T76" s="499"/>
      <c r="U76" s="499"/>
      <c r="V76" s="499"/>
      <c r="W76" s="499"/>
      <c r="X76" s="499"/>
      <c r="Y76" s="499"/>
      <c r="Z76" s="499"/>
      <c r="AA76" s="499"/>
      <c r="AB76" s="499"/>
      <c r="AC76" s="499"/>
      <c r="AD76" s="499"/>
    </row>
    <row r="77" spans="5:30" ht="12" customHeight="1" x14ac:dyDescent="0.2">
      <c r="E77" s="499"/>
      <c r="F77" s="499"/>
      <c r="G77" s="499"/>
      <c r="H77" s="499"/>
      <c r="I77" s="499"/>
      <c r="J77" s="499"/>
      <c r="K77" s="499"/>
      <c r="L77" s="499"/>
      <c r="M77" s="499"/>
      <c r="N77" s="499"/>
      <c r="O77" s="499"/>
      <c r="P77" s="499"/>
      <c r="Q77" s="499"/>
      <c r="R77" s="499"/>
      <c r="S77" s="499"/>
      <c r="T77" s="499"/>
      <c r="U77" s="499"/>
      <c r="V77" s="499"/>
      <c r="W77" s="499"/>
      <c r="X77" s="499"/>
      <c r="Y77" s="499"/>
      <c r="Z77" s="499"/>
      <c r="AA77" s="499"/>
      <c r="AB77" s="499"/>
      <c r="AC77" s="499"/>
      <c r="AD77" s="499"/>
    </row>
    <row r="78" spans="5:30" ht="12" customHeight="1" x14ac:dyDescent="0.2">
      <c r="E78" s="499"/>
      <c r="F78" s="499"/>
      <c r="G78" s="499"/>
      <c r="H78" s="499"/>
      <c r="I78" s="499"/>
      <c r="J78" s="499"/>
      <c r="K78" s="499"/>
      <c r="L78" s="499"/>
      <c r="M78" s="499"/>
      <c r="N78" s="499"/>
      <c r="O78" s="499"/>
      <c r="P78" s="499"/>
      <c r="Q78" s="499"/>
      <c r="R78" s="499"/>
      <c r="S78" s="499"/>
      <c r="T78" s="499"/>
      <c r="U78" s="499"/>
      <c r="V78" s="499"/>
      <c r="W78" s="499"/>
      <c r="X78" s="499"/>
      <c r="Y78" s="499"/>
      <c r="Z78" s="499"/>
      <c r="AA78" s="499"/>
      <c r="AB78" s="499"/>
      <c r="AC78" s="499"/>
      <c r="AD78" s="499"/>
    </row>
    <row r="79" spans="5:30" ht="12" customHeight="1" x14ac:dyDescent="0.2">
      <c r="E79" s="499"/>
      <c r="F79" s="499"/>
      <c r="G79" s="499"/>
      <c r="H79" s="499"/>
      <c r="I79" s="499"/>
      <c r="J79" s="499"/>
      <c r="K79" s="499"/>
      <c r="L79" s="499"/>
      <c r="M79" s="499"/>
      <c r="N79" s="499"/>
      <c r="O79" s="499"/>
      <c r="P79" s="499"/>
      <c r="Q79" s="499"/>
      <c r="R79" s="499"/>
      <c r="S79" s="499"/>
      <c r="T79" s="499"/>
      <c r="U79" s="499"/>
      <c r="V79" s="499"/>
      <c r="W79" s="499"/>
      <c r="X79" s="499"/>
      <c r="Y79" s="499"/>
      <c r="Z79" s="499"/>
      <c r="AA79" s="499"/>
      <c r="AB79" s="499"/>
      <c r="AC79" s="499"/>
      <c r="AD79" s="499"/>
    </row>
    <row r="80" spans="5:30" ht="12" customHeight="1" x14ac:dyDescent="0.2">
      <c r="E80" s="499"/>
      <c r="F80" s="499"/>
      <c r="G80" s="499"/>
      <c r="H80" s="499"/>
      <c r="I80" s="499"/>
      <c r="J80" s="499"/>
      <c r="K80" s="499"/>
      <c r="L80" s="499"/>
      <c r="M80" s="499"/>
      <c r="N80" s="499"/>
      <c r="O80" s="499"/>
      <c r="P80" s="499"/>
      <c r="Q80" s="499"/>
      <c r="R80" s="499"/>
      <c r="S80" s="499"/>
      <c r="T80" s="499"/>
      <c r="U80" s="499"/>
      <c r="V80" s="499"/>
      <c r="W80" s="499"/>
      <c r="X80" s="499"/>
      <c r="Y80" s="499"/>
      <c r="Z80" s="499"/>
      <c r="AA80" s="499"/>
      <c r="AB80" s="499"/>
      <c r="AC80" s="499"/>
      <c r="AD80" s="499"/>
    </row>
    <row r="81" spans="5:30" ht="12" customHeight="1" x14ac:dyDescent="0.2">
      <c r="E81" s="499"/>
      <c r="F81" s="499"/>
      <c r="G81" s="499"/>
      <c r="H81" s="499"/>
      <c r="I81" s="499"/>
      <c r="J81" s="499"/>
      <c r="K81" s="499"/>
      <c r="L81" s="499"/>
      <c r="M81" s="499"/>
      <c r="N81" s="499"/>
      <c r="O81" s="499"/>
      <c r="P81" s="499"/>
      <c r="Q81" s="499"/>
      <c r="R81" s="499"/>
      <c r="S81" s="499"/>
      <c r="T81" s="499"/>
      <c r="U81" s="499"/>
      <c r="V81" s="499"/>
      <c r="W81" s="499"/>
      <c r="X81" s="499"/>
      <c r="Y81" s="499"/>
      <c r="Z81" s="499"/>
      <c r="AA81" s="499"/>
      <c r="AB81" s="499"/>
      <c r="AC81" s="499"/>
      <c r="AD81" s="499"/>
    </row>
    <row r="82" spans="5:30" ht="12" customHeight="1" x14ac:dyDescent="0.2"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499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</row>
    <row r="83" spans="5:30" ht="12" customHeight="1" x14ac:dyDescent="0.2">
      <c r="E83" s="499"/>
      <c r="F83" s="499"/>
      <c r="G83" s="499"/>
      <c r="H83" s="499"/>
      <c r="I83" s="499"/>
      <c r="J83" s="499"/>
      <c r="K83" s="499"/>
      <c r="L83" s="499"/>
      <c r="M83" s="499"/>
      <c r="N83" s="499"/>
      <c r="O83" s="499"/>
      <c r="P83" s="499"/>
      <c r="Q83" s="499"/>
      <c r="R83" s="499"/>
      <c r="S83" s="499"/>
      <c r="T83" s="499"/>
      <c r="U83" s="499"/>
      <c r="V83" s="499"/>
      <c r="W83" s="499"/>
      <c r="X83" s="499"/>
      <c r="Y83" s="499"/>
      <c r="Z83" s="499"/>
      <c r="AA83" s="499"/>
      <c r="AB83" s="499"/>
      <c r="AC83" s="499"/>
      <c r="AD83" s="499"/>
    </row>
    <row r="84" spans="5:30" ht="12" customHeight="1" x14ac:dyDescent="0.2">
      <c r="E84" s="499"/>
      <c r="F84" s="499"/>
      <c r="G84" s="499"/>
      <c r="H84" s="499"/>
      <c r="I84" s="499"/>
      <c r="J84" s="499"/>
      <c r="K84" s="499"/>
      <c r="L84" s="499"/>
      <c r="M84" s="499"/>
      <c r="N84" s="499"/>
      <c r="O84" s="499"/>
      <c r="P84" s="499"/>
      <c r="Q84" s="499"/>
      <c r="R84" s="499"/>
      <c r="S84" s="499"/>
      <c r="T84" s="499"/>
      <c r="U84" s="499"/>
      <c r="V84" s="499"/>
      <c r="W84" s="499"/>
      <c r="X84" s="499"/>
      <c r="Y84" s="499"/>
      <c r="Z84" s="499"/>
      <c r="AA84" s="499"/>
      <c r="AB84" s="499"/>
      <c r="AC84" s="499"/>
      <c r="AD84" s="499"/>
    </row>
    <row r="85" spans="5:30" ht="12" customHeight="1" x14ac:dyDescent="0.2">
      <c r="E85" s="499"/>
      <c r="F85" s="499"/>
      <c r="G85" s="499"/>
      <c r="H85" s="499"/>
      <c r="I85" s="499"/>
      <c r="J85" s="499"/>
      <c r="K85" s="499"/>
      <c r="L85" s="499"/>
      <c r="M85" s="499"/>
      <c r="N85" s="499"/>
      <c r="O85" s="499"/>
      <c r="P85" s="499"/>
      <c r="Q85" s="499"/>
      <c r="R85" s="499"/>
      <c r="S85" s="499"/>
      <c r="T85" s="499"/>
      <c r="U85" s="499"/>
      <c r="V85" s="499"/>
      <c r="W85" s="499"/>
      <c r="X85" s="499"/>
      <c r="Y85" s="499"/>
      <c r="Z85" s="499"/>
      <c r="AA85" s="499"/>
      <c r="AB85" s="499"/>
      <c r="AC85" s="499"/>
      <c r="AD85" s="499"/>
    </row>
    <row r="86" spans="5:30" ht="12" customHeight="1" x14ac:dyDescent="0.2">
      <c r="E86" s="499"/>
      <c r="F86" s="499"/>
      <c r="G86" s="499"/>
      <c r="H86" s="499"/>
      <c r="I86" s="499"/>
      <c r="J86" s="499"/>
      <c r="K86" s="499"/>
      <c r="L86" s="499"/>
      <c r="M86" s="499"/>
      <c r="N86" s="499"/>
      <c r="O86" s="499"/>
      <c r="P86" s="499"/>
      <c r="Q86" s="499"/>
      <c r="R86" s="499"/>
      <c r="S86" s="499"/>
      <c r="T86" s="499"/>
      <c r="U86" s="499"/>
      <c r="V86" s="499"/>
      <c r="W86" s="499"/>
      <c r="X86" s="499"/>
      <c r="Y86" s="499"/>
      <c r="Z86" s="499"/>
      <c r="AA86" s="499"/>
      <c r="AB86" s="499"/>
      <c r="AC86" s="499"/>
      <c r="AD86" s="499"/>
    </row>
    <row r="87" spans="5:30" ht="12" customHeight="1" x14ac:dyDescent="0.2">
      <c r="E87" s="499"/>
      <c r="F87" s="499"/>
      <c r="G87" s="499"/>
      <c r="H87" s="499"/>
      <c r="I87" s="499"/>
      <c r="J87" s="499"/>
      <c r="K87" s="499"/>
      <c r="L87" s="499"/>
      <c r="M87" s="499"/>
      <c r="N87" s="499"/>
      <c r="O87" s="499"/>
      <c r="P87" s="499"/>
      <c r="Q87" s="499"/>
      <c r="R87" s="499"/>
      <c r="S87" s="499"/>
      <c r="T87" s="499"/>
      <c r="U87" s="499"/>
      <c r="V87" s="499"/>
      <c r="W87" s="499"/>
      <c r="X87" s="499"/>
      <c r="Y87" s="499"/>
      <c r="Z87" s="499"/>
      <c r="AA87" s="499"/>
      <c r="AB87" s="499"/>
      <c r="AC87" s="499"/>
      <c r="AD87" s="499"/>
    </row>
    <row r="88" spans="5:30" ht="12" customHeight="1" x14ac:dyDescent="0.2">
      <c r="E88" s="499"/>
      <c r="F88" s="499"/>
      <c r="G88" s="499"/>
      <c r="H88" s="499"/>
      <c r="I88" s="499"/>
      <c r="J88" s="499"/>
      <c r="K88" s="499"/>
      <c r="L88" s="499"/>
      <c r="M88" s="499"/>
      <c r="N88" s="499"/>
      <c r="O88" s="499"/>
      <c r="P88" s="499"/>
      <c r="Q88" s="499"/>
      <c r="R88" s="499"/>
      <c r="S88" s="499"/>
      <c r="T88" s="499"/>
      <c r="U88" s="499"/>
      <c r="V88" s="499"/>
      <c r="W88" s="499"/>
      <c r="X88" s="499"/>
      <c r="Y88" s="499"/>
      <c r="Z88" s="499"/>
      <c r="AA88" s="499"/>
      <c r="AB88" s="499"/>
      <c r="AC88" s="499"/>
      <c r="AD88" s="499"/>
    </row>
    <row r="89" spans="5:30" ht="12" customHeight="1" x14ac:dyDescent="0.2">
      <c r="E89" s="499"/>
      <c r="F89" s="499"/>
      <c r="G89" s="499"/>
      <c r="H89" s="499"/>
      <c r="I89" s="499"/>
      <c r="J89" s="499"/>
      <c r="K89" s="499"/>
      <c r="L89" s="499"/>
      <c r="M89" s="499"/>
      <c r="N89" s="499"/>
      <c r="O89" s="499"/>
      <c r="P89" s="499"/>
      <c r="Q89" s="499"/>
      <c r="R89" s="499"/>
      <c r="S89" s="499"/>
      <c r="T89" s="499"/>
      <c r="U89" s="499"/>
      <c r="V89" s="499"/>
      <c r="W89" s="499"/>
      <c r="X89" s="499"/>
      <c r="Y89" s="499"/>
      <c r="Z89" s="499"/>
      <c r="AA89" s="499"/>
      <c r="AB89" s="499"/>
      <c r="AC89" s="499"/>
      <c r="AD89" s="499"/>
    </row>
    <row r="90" spans="5:30" ht="12" customHeight="1" x14ac:dyDescent="0.2">
      <c r="E90" s="499"/>
      <c r="F90" s="499"/>
      <c r="G90" s="499"/>
      <c r="H90" s="499"/>
      <c r="I90" s="499"/>
      <c r="J90" s="499"/>
      <c r="K90" s="499"/>
      <c r="L90" s="499"/>
      <c r="M90" s="499"/>
      <c r="N90" s="499"/>
      <c r="O90" s="499"/>
      <c r="P90" s="499"/>
      <c r="Q90" s="499"/>
      <c r="R90" s="499"/>
      <c r="S90" s="499"/>
      <c r="T90" s="499"/>
      <c r="U90" s="499"/>
      <c r="V90" s="499"/>
      <c r="W90" s="499"/>
      <c r="X90" s="499"/>
      <c r="Y90" s="499"/>
      <c r="Z90" s="499"/>
      <c r="AA90" s="499"/>
      <c r="AB90" s="499"/>
      <c r="AC90" s="499"/>
      <c r="AD90" s="499"/>
    </row>
    <row r="91" spans="5:30" ht="12" customHeight="1" x14ac:dyDescent="0.2">
      <c r="E91" s="499"/>
      <c r="F91" s="499"/>
      <c r="G91" s="499"/>
      <c r="H91" s="499"/>
      <c r="I91" s="499"/>
      <c r="J91" s="499"/>
      <c r="K91" s="499"/>
      <c r="L91" s="499"/>
      <c r="M91" s="499"/>
      <c r="N91" s="499"/>
      <c r="O91" s="499"/>
      <c r="P91" s="499"/>
      <c r="Q91" s="499"/>
      <c r="R91" s="499"/>
      <c r="S91" s="499"/>
      <c r="T91" s="499"/>
      <c r="U91" s="499"/>
      <c r="V91" s="499"/>
      <c r="W91" s="499"/>
      <c r="X91" s="499"/>
      <c r="Y91" s="499"/>
      <c r="Z91" s="499"/>
      <c r="AA91" s="499"/>
      <c r="AB91" s="499"/>
      <c r="AC91" s="499"/>
      <c r="AD91" s="499"/>
    </row>
    <row r="92" spans="5:30" ht="12" customHeight="1" x14ac:dyDescent="0.2">
      <c r="E92" s="499"/>
      <c r="F92" s="499"/>
      <c r="G92" s="499"/>
      <c r="H92" s="499"/>
      <c r="I92" s="499"/>
      <c r="J92" s="499"/>
      <c r="K92" s="499"/>
      <c r="L92" s="499"/>
      <c r="M92" s="499"/>
      <c r="N92" s="499"/>
      <c r="O92" s="499"/>
      <c r="P92" s="499"/>
      <c r="Q92" s="499"/>
      <c r="R92" s="499"/>
      <c r="S92" s="499"/>
      <c r="T92" s="499"/>
      <c r="U92" s="499"/>
      <c r="V92" s="499"/>
      <c r="W92" s="499"/>
      <c r="X92" s="499"/>
      <c r="Y92" s="499"/>
      <c r="Z92" s="499"/>
      <c r="AA92" s="499"/>
      <c r="AB92" s="499"/>
      <c r="AC92" s="499"/>
      <c r="AD92" s="499"/>
    </row>
    <row r="93" spans="5:30" ht="12" customHeight="1" x14ac:dyDescent="0.2">
      <c r="E93" s="499"/>
      <c r="F93" s="499"/>
      <c r="G93" s="499"/>
      <c r="H93" s="499"/>
      <c r="I93" s="499"/>
      <c r="J93" s="499"/>
      <c r="K93" s="499"/>
      <c r="L93" s="499"/>
      <c r="M93" s="499"/>
      <c r="N93" s="499"/>
      <c r="O93" s="499"/>
      <c r="P93" s="499"/>
      <c r="Q93" s="499"/>
      <c r="R93" s="499"/>
      <c r="S93" s="499"/>
      <c r="T93" s="499"/>
      <c r="U93" s="499"/>
      <c r="V93" s="499"/>
      <c r="W93" s="499"/>
      <c r="X93" s="499"/>
      <c r="Y93" s="499"/>
      <c r="Z93" s="499"/>
      <c r="AA93" s="499"/>
      <c r="AB93" s="499"/>
      <c r="AC93" s="499"/>
      <c r="AD93" s="499"/>
    </row>
    <row r="94" spans="5:30" ht="12" customHeight="1" x14ac:dyDescent="0.2">
      <c r="E94" s="499"/>
      <c r="F94" s="499"/>
      <c r="G94" s="499"/>
      <c r="H94" s="499"/>
      <c r="I94" s="499"/>
      <c r="J94" s="499"/>
      <c r="K94" s="499"/>
      <c r="L94" s="499"/>
      <c r="M94" s="499"/>
      <c r="N94" s="499"/>
      <c r="O94" s="499"/>
      <c r="P94" s="499"/>
      <c r="Q94" s="499"/>
      <c r="R94" s="499"/>
      <c r="S94" s="499"/>
      <c r="T94" s="499"/>
      <c r="U94" s="499"/>
      <c r="V94" s="499"/>
      <c r="W94" s="499"/>
      <c r="X94" s="499"/>
      <c r="Y94" s="499"/>
      <c r="Z94" s="499"/>
      <c r="AA94" s="499"/>
      <c r="AB94" s="499"/>
      <c r="AC94" s="499"/>
      <c r="AD94" s="499"/>
    </row>
    <row r="95" spans="5:30" ht="12" customHeight="1" x14ac:dyDescent="0.2">
      <c r="E95" s="499"/>
      <c r="F95" s="499"/>
      <c r="G95" s="499"/>
      <c r="H95" s="499"/>
      <c r="I95" s="499"/>
      <c r="J95" s="499"/>
      <c r="K95" s="499"/>
      <c r="L95" s="499"/>
      <c r="M95" s="499"/>
      <c r="N95" s="499"/>
      <c r="O95" s="499"/>
      <c r="P95" s="499"/>
      <c r="Q95" s="499"/>
      <c r="R95" s="499"/>
      <c r="S95" s="499"/>
      <c r="T95" s="499"/>
      <c r="U95" s="499"/>
      <c r="V95" s="499"/>
      <c r="W95" s="499"/>
      <c r="X95" s="499"/>
      <c r="Y95" s="499"/>
      <c r="Z95" s="499"/>
      <c r="AA95" s="499"/>
      <c r="AB95" s="499"/>
      <c r="AC95" s="499"/>
      <c r="AD95" s="499"/>
    </row>
    <row r="96" spans="5:30" ht="12" customHeight="1" x14ac:dyDescent="0.2">
      <c r="E96" s="499"/>
      <c r="F96" s="499"/>
      <c r="G96" s="499"/>
      <c r="H96" s="499"/>
      <c r="I96" s="499"/>
      <c r="J96" s="499"/>
      <c r="K96" s="499"/>
      <c r="L96" s="499"/>
      <c r="M96" s="499"/>
      <c r="N96" s="499"/>
      <c r="O96" s="499"/>
      <c r="P96" s="499"/>
      <c r="Q96" s="499"/>
      <c r="R96" s="499"/>
      <c r="S96" s="499"/>
      <c r="T96" s="499"/>
      <c r="U96" s="499"/>
      <c r="V96" s="499"/>
      <c r="W96" s="499"/>
      <c r="X96" s="499"/>
      <c r="Y96" s="499"/>
      <c r="Z96" s="499"/>
      <c r="AA96" s="499"/>
      <c r="AB96" s="499"/>
      <c r="AC96" s="499"/>
      <c r="AD96" s="499"/>
    </row>
    <row r="97" spans="5:30" ht="12" customHeight="1" x14ac:dyDescent="0.2">
      <c r="E97" s="499"/>
      <c r="F97" s="499"/>
      <c r="G97" s="499"/>
      <c r="H97" s="499"/>
      <c r="I97" s="499"/>
      <c r="J97" s="499"/>
      <c r="K97" s="499"/>
      <c r="L97" s="499"/>
      <c r="M97" s="499"/>
      <c r="N97" s="499"/>
      <c r="O97" s="499"/>
      <c r="P97" s="499"/>
      <c r="Q97" s="499"/>
      <c r="R97" s="499"/>
      <c r="S97" s="499"/>
      <c r="T97" s="499"/>
      <c r="U97" s="499"/>
      <c r="V97" s="499"/>
      <c r="W97" s="499"/>
      <c r="X97" s="499"/>
      <c r="Y97" s="499"/>
      <c r="Z97" s="499"/>
      <c r="AA97" s="499"/>
      <c r="AB97" s="499"/>
      <c r="AC97" s="499"/>
      <c r="AD97" s="499"/>
    </row>
    <row r="98" spans="5:30" ht="12" customHeight="1" x14ac:dyDescent="0.2">
      <c r="E98" s="499"/>
      <c r="F98" s="499"/>
      <c r="G98" s="499"/>
      <c r="H98" s="499"/>
      <c r="I98" s="499"/>
      <c r="J98" s="499"/>
      <c r="K98" s="499"/>
      <c r="L98" s="499"/>
      <c r="M98" s="499"/>
      <c r="N98" s="499"/>
      <c r="O98" s="499"/>
      <c r="P98" s="499"/>
      <c r="Q98" s="499"/>
      <c r="R98" s="499"/>
      <c r="S98" s="499"/>
      <c r="T98" s="499"/>
      <c r="U98" s="499"/>
      <c r="V98" s="499"/>
      <c r="W98" s="499"/>
      <c r="X98" s="499"/>
      <c r="Y98" s="499"/>
      <c r="Z98" s="499"/>
      <c r="AA98" s="499"/>
      <c r="AB98" s="499"/>
      <c r="AC98" s="499"/>
      <c r="AD98" s="499"/>
    </row>
    <row r="99" spans="5:30" ht="12" customHeight="1" x14ac:dyDescent="0.2">
      <c r="E99" s="499"/>
      <c r="F99" s="499"/>
      <c r="G99" s="499"/>
      <c r="H99" s="499"/>
      <c r="I99" s="499"/>
      <c r="J99" s="499"/>
      <c r="K99" s="499"/>
      <c r="L99" s="499"/>
      <c r="M99" s="499"/>
      <c r="N99" s="499"/>
      <c r="O99" s="499"/>
      <c r="P99" s="499"/>
      <c r="Q99" s="499"/>
      <c r="R99" s="499"/>
      <c r="S99" s="499"/>
      <c r="T99" s="499"/>
      <c r="U99" s="499"/>
      <c r="V99" s="499"/>
      <c r="W99" s="499"/>
      <c r="X99" s="499"/>
      <c r="Y99" s="499"/>
      <c r="Z99" s="499"/>
      <c r="AA99" s="499"/>
      <c r="AB99" s="499"/>
      <c r="AC99" s="499"/>
      <c r="AD99" s="499"/>
    </row>
    <row r="100" spans="5:30" ht="12" customHeight="1" x14ac:dyDescent="0.2">
      <c r="E100" s="499"/>
      <c r="F100" s="499"/>
      <c r="G100" s="499"/>
      <c r="H100" s="499"/>
      <c r="I100" s="499"/>
      <c r="J100" s="499"/>
      <c r="K100" s="499"/>
      <c r="L100" s="499"/>
      <c r="M100" s="499"/>
      <c r="N100" s="499"/>
      <c r="O100" s="499"/>
      <c r="P100" s="499"/>
      <c r="Q100" s="499"/>
      <c r="R100" s="499"/>
      <c r="S100" s="499"/>
      <c r="T100" s="499"/>
      <c r="U100" s="499"/>
      <c r="V100" s="499"/>
      <c r="W100" s="499"/>
      <c r="X100" s="499"/>
      <c r="Y100" s="499"/>
      <c r="Z100" s="499"/>
      <c r="AA100" s="499"/>
      <c r="AB100" s="499"/>
      <c r="AC100" s="499"/>
      <c r="AD100" s="499"/>
    </row>
    <row r="101" spans="5:30" ht="12" customHeight="1" x14ac:dyDescent="0.2">
      <c r="E101" s="499"/>
      <c r="F101" s="499"/>
      <c r="G101" s="499"/>
      <c r="H101" s="499"/>
      <c r="I101" s="499"/>
      <c r="J101" s="499"/>
      <c r="K101" s="499"/>
      <c r="L101" s="499"/>
      <c r="M101" s="499"/>
      <c r="N101" s="499"/>
      <c r="O101" s="499"/>
      <c r="P101" s="499"/>
      <c r="Q101" s="499"/>
      <c r="R101" s="499"/>
      <c r="S101" s="499"/>
      <c r="T101" s="499"/>
      <c r="U101" s="499"/>
      <c r="V101" s="499"/>
      <c r="W101" s="499"/>
      <c r="X101" s="499"/>
      <c r="Y101" s="499"/>
      <c r="Z101" s="499"/>
      <c r="AA101" s="499"/>
      <c r="AB101" s="499"/>
      <c r="AC101" s="499"/>
      <c r="AD101" s="499"/>
    </row>
    <row r="102" spans="5:30" ht="12" customHeight="1" x14ac:dyDescent="0.2">
      <c r="E102" s="499"/>
      <c r="F102" s="499"/>
      <c r="G102" s="499"/>
      <c r="H102" s="499"/>
      <c r="I102" s="499"/>
      <c r="J102" s="499"/>
      <c r="K102" s="499"/>
      <c r="L102" s="499"/>
      <c r="M102" s="499"/>
      <c r="N102" s="499"/>
      <c r="O102" s="499"/>
      <c r="P102" s="499"/>
      <c r="Q102" s="499"/>
      <c r="R102" s="499"/>
      <c r="S102" s="499"/>
      <c r="T102" s="499"/>
      <c r="U102" s="499"/>
      <c r="V102" s="499"/>
      <c r="W102" s="499"/>
      <c r="X102" s="499"/>
      <c r="Y102" s="499"/>
      <c r="Z102" s="499"/>
      <c r="AA102" s="499"/>
      <c r="AB102" s="499"/>
      <c r="AC102" s="499"/>
      <c r="AD102" s="499"/>
    </row>
    <row r="103" spans="5:30" ht="12" customHeight="1" x14ac:dyDescent="0.2">
      <c r="E103" s="499"/>
      <c r="F103" s="499"/>
      <c r="G103" s="499"/>
      <c r="H103" s="499"/>
      <c r="I103" s="499"/>
      <c r="J103" s="499"/>
      <c r="K103" s="499"/>
      <c r="L103" s="499"/>
      <c r="M103" s="499"/>
      <c r="N103" s="499"/>
      <c r="O103" s="499"/>
      <c r="P103" s="499"/>
      <c r="Q103" s="499"/>
      <c r="R103" s="499"/>
      <c r="S103" s="499"/>
      <c r="T103" s="499"/>
      <c r="U103" s="499"/>
      <c r="V103" s="499"/>
      <c r="W103" s="499"/>
      <c r="X103" s="499"/>
      <c r="Y103" s="499"/>
      <c r="Z103" s="499"/>
      <c r="AA103" s="499"/>
      <c r="AB103" s="499"/>
      <c r="AC103" s="499"/>
      <c r="AD103" s="499"/>
    </row>
    <row r="104" spans="5:30" ht="12" customHeight="1" x14ac:dyDescent="0.2">
      <c r="E104" s="499"/>
      <c r="F104" s="499"/>
      <c r="G104" s="499"/>
      <c r="H104" s="499"/>
      <c r="I104" s="499"/>
      <c r="J104" s="499"/>
      <c r="K104" s="499"/>
      <c r="L104" s="499"/>
      <c r="M104" s="499"/>
      <c r="N104" s="499"/>
      <c r="O104" s="499"/>
      <c r="P104" s="499"/>
      <c r="Q104" s="499"/>
      <c r="R104" s="499"/>
      <c r="S104" s="499"/>
      <c r="T104" s="499"/>
      <c r="U104" s="499"/>
      <c r="V104" s="499"/>
      <c r="W104" s="499"/>
      <c r="X104" s="499"/>
      <c r="Y104" s="499"/>
      <c r="Z104" s="499"/>
      <c r="AA104" s="499"/>
      <c r="AB104" s="499"/>
      <c r="AC104" s="499"/>
      <c r="AD104" s="499"/>
    </row>
    <row r="105" spans="5:30" ht="12" customHeight="1" x14ac:dyDescent="0.2">
      <c r="E105" s="499"/>
      <c r="F105" s="499"/>
      <c r="G105" s="499"/>
      <c r="H105" s="499"/>
      <c r="I105" s="499"/>
      <c r="J105" s="499"/>
      <c r="K105" s="499"/>
      <c r="L105" s="499"/>
      <c r="M105" s="499"/>
      <c r="N105" s="499"/>
      <c r="O105" s="499"/>
      <c r="P105" s="499"/>
      <c r="Q105" s="499"/>
      <c r="R105" s="499"/>
      <c r="S105" s="499"/>
      <c r="T105" s="499"/>
      <c r="U105" s="499"/>
      <c r="V105" s="499"/>
      <c r="W105" s="499"/>
      <c r="X105" s="499"/>
      <c r="Y105" s="499"/>
      <c r="Z105" s="499"/>
      <c r="AA105" s="499"/>
      <c r="AB105" s="499"/>
      <c r="AC105" s="499"/>
      <c r="AD105" s="499"/>
    </row>
    <row r="106" spans="5:30" ht="12" customHeight="1" x14ac:dyDescent="0.2">
      <c r="E106" s="499"/>
      <c r="F106" s="499"/>
      <c r="G106" s="499"/>
      <c r="H106" s="499"/>
      <c r="I106" s="499"/>
      <c r="J106" s="499"/>
      <c r="K106" s="499"/>
      <c r="L106" s="499"/>
      <c r="M106" s="499"/>
      <c r="N106" s="499"/>
      <c r="O106" s="499"/>
      <c r="P106" s="499"/>
      <c r="Q106" s="499"/>
      <c r="R106" s="499"/>
      <c r="S106" s="499"/>
      <c r="T106" s="499"/>
      <c r="U106" s="499"/>
      <c r="V106" s="499"/>
      <c r="W106" s="499"/>
      <c r="X106" s="499"/>
      <c r="Y106" s="499"/>
      <c r="Z106" s="499"/>
      <c r="AA106" s="499"/>
      <c r="AB106" s="499"/>
      <c r="AC106" s="499"/>
      <c r="AD106" s="499"/>
    </row>
    <row r="107" spans="5:30" ht="12" customHeight="1" x14ac:dyDescent="0.2">
      <c r="E107" s="499"/>
      <c r="F107" s="499"/>
      <c r="G107" s="499"/>
      <c r="H107" s="499"/>
      <c r="I107" s="499"/>
      <c r="J107" s="499"/>
      <c r="K107" s="499"/>
      <c r="L107" s="499"/>
      <c r="M107" s="499"/>
      <c r="N107" s="499"/>
      <c r="O107" s="499"/>
      <c r="P107" s="499"/>
      <c r="Q107" s="499"/>
      <c r="R107" s="499"/>
      <c r="S107" s="499"/>
      <c r="T107" s="499"/>
      <c r="U107" s="499"/>
      <c r="V107" s="499"/>
      <c r="W107" s="499"/>
      <c r="X107" s="499"/>
      <c r="Y107" s="499"/>
      <c r="Z107" s="499"/>
      <c r="AA107" s="499"/>
      <c r="AB107" s="499"/>
      <c r="AC107" s="499"/>
      <c r="AD107" s="499"/>
    </row>
    <row r="108" spans="5:30" ht="12" customHeight="1" x14ac:dyDescent="0.2">
      <c r="E108" s="499"/>
      <c r="F108" s="499"/>
      <c r="G108" s="499"/>
      <c r="H108" s="499"/>
      <c r="I108" s="499"/>
      <c r="J108" s="499"/>
      <c r="K108" s="499"/>
      <c r="L108" s="499"/>
      <c r="M108" s="499"/>
      <c r="N108" s="499"/>
      <c r="O108" s="499"/>
      <c r="P108" s="499"/>
      <c r="Q108" s="499"/>
      <c r="R108" s="499"/>
      <c r="S108" s="499"/>
      <c r="T108" s="499"/>
      <c r="U108" s="499"/>
      <c r="V108" s="499"/>
      <c r="W108" s="499"/>
      <c r="X108" s="499"/>
      <c r="Y108" s="499"/>
      <c r="Z108" s="499"/>
      <c r="AA108" s="499"/>
      <c r="AB108" s="499"/>
      <c r="AC108" s="499"/>
      <c r="AD108" s="499"/>
    </row>
    <row r="109" spans="5:30" ht="12" customHeight="1" x14ac:dyDescent="0.2">
      <c r="E109" s="499"/>
      <c r="F109" s="499"/>
      <c r="G109" s="499"/>
      <c r="H109" s="499"/>
      <c r="I109" s="499"/>
      <c r="J109" s="499"/>
      <c r="K109" s="499"/>
      <c r="L109" s="499"/>
      <c r="M109" s="499"/>
      <c r="N109" s="499"/>
      <c r="O109" s="499"/>
      <c r="P109" s="499"/>
      <c r="Q109" s="499"/>
      <c r="R109" s="499"/>
      <c r="S109" s="499"/>
      <c r="T109" s="499"/>
      <c r="U109" s="499"/>
      <c r="V109" s="499"/>
      <c r="W109" s="499"/>
      <c r="X109" s="499"/>
      <c r="Y109" s="499"/>
      <c r="Z109" s="499"/>
      <c r="AA109" s="499"/>
      <c r="AB109" s="499"/>
      <c r="AC109" s="499"/>
      <c r="AD109" s="499"/>
    </row>
    <row r="110" spans="5:30" ht="12" customHeight="1" x14ac:dyDescent="0.2">
      <c r="E110" s="499"/>
      <c r="F110" s="499"/>
      <c r="G110" s="499"/>
      <c r="H110" s="499"/>
      <c r="I110" s="499"/>
      <c r="J110" s="499"/>
      <c r="K110" s="499"/>
      <c r="L110" s="499"/>
      <c r="M110" s="499"/>
      <c r="N110" s="499"/>
      <c r="O110" s="499"/>
      <c r="P110" s="499"/>
      <c r="Q110" s="499"/>
      <c r="R110" s="499"/>
      <c r="S110" s="499"/>
      <c r="T110" s="499"/>
      <c r="U110" s="499"/>
      <c r="V110" s="499"/>
      <c r="W110" s="499"/>
      <c r="X110" s="499"/>
      <c r="Y110" s="499"/>
      <c r="Z110" s="499"/>
      <c r="AA110" s="499"/>
      <c r="AB110" s="499"/>
      <c r="AC110" s="499"/>
      <c r="AD110" s="499"/>
    </row>
    <row r="111" spans="5:30" ht="12" customHeight="1" x14ac:dyDescent="0.2">
      <c r="E111" s="499"/>
      <c r="F111" s="499"/>
      <c r="G111" s="499"/>
      <c r="H111" s="499"/>
      <c r="I111" s="499"/>
      <c r="J111" s="499"/>
      <c r="K111" s="499"/>
      <c r="L111" s="499"/>
      <c r="M111" s="499"/>
      <c r="N111" s="499"/>
      <c r="O111" s="499"/>
      <c r="P111" s="499"/>
      <c r="Q111" s="499"/>
      <c r="R111" s="499"/>
      <c r="S111" s="499"/>
      <c r="T111" s="499"/>
      <c r="U111" s="499"/>
      <c r="V111" s="499"/>
      <c r="W111" s="499"/>
      <c r="X111" s="499"/>
      <c r="Y111" s="499"/>
      <c r="Z111" s="499"/>
      <c r="AA111" s="499"/>
      <c r="AB111" s="499"/>
      <c r="AC111" s="499"/>
      <c r="AD111" s="499"/>
    </row>
    <row r="112" spans="5:30" ht="12" customHeight="1" x14ac:dyDescent="0.2">
      <c r="E112" s="499"/>
      <c r="F112" s="499"/>
      <c r="G112" s="499"/>
      <c r="H112" s="499"/>
      <c r="I112" s="499"/>
      <c r="J112" s="499"/>
      <c r="K112" s="499"/>
      <c r="L112" s="499"/>
      <c r="M112" s="499"/>
      <c r="N112" s="499"/>
      <c r="O112" s="499"/>
      <c r="P112" s="499"/>
      <c r="Q112" s="499"/>
      <c r="R112" s="499"/>
      <c r="S112" s="499"/>
      <c r="T112" s="499"/>
      <c r="U112" s="499"/>
      <c r="V112" s="499"/>
      <c r="W112" s="499"/>
      <c r="X112" s="499"/>
      <c r="Y112" s="499"/>
      <c r="Z112" s="499"/>
      <c r="AA112" s="499"/>
      <c r="AB112" s="499"/>
      <c r="AC112" s="499"/>
      <c r="AD112" s="499"/>
    </row>
    <row r="113" spans="5:30" ht="12" customHeight="1" x14ac:dyDescent="0.2">
      <c r="E113" s="499"/>
      <c r="F113" s="499"/>
      <c r="G113" s="499"/>
      <c r="H113" s="499"/>
      <c r="I113" s="499"/>
      <c r="J113" s="499"/>
      <c r="K113" s="499"/>
      <c r="L113" s="499"/>
      <c r="M113" s="499"/>
      <c r="N113" s="499"/>
      <c r="O113" s="499"/>
      <c r="P113" s="499"/>
      <c r="Q113" s="499"/>
      <c r="R113" s="499"/>
      <c r="S113" s="499"/>
      <c r="T113" s="499"/>
      <c r="U113" s="499"/>
      <c r="V113" s="499"/>
      <c r="W113" s="499"/>
      <c r="X113" s="499"/>
      <c r="Y113" s="499"/>
      <c r="Z113" s="499"/>
      <c r="AA113" s="499"/>
      <c r="AB113" s="499"/>
      <c r="AC113" s="499"/>
      <c r="AD113" s="499"/>
    </row>
    <row r="114" spans="5:30" ht="12" customHeight="1" x14ac:dyDescent="0.2">
      <c r="E114" s="499"/>
      <c r="F114" s="499"/>
      <c r="G114" s="499"/>
      <c r="H114" s="499"/>
      <c r="I114" s="499"/>
      <c r="J114" s="499"/>
      <c r="K114" s="499"/>
      <c r="L114" s="499"/>
      <c r="M114" s="499"/>
      <c r="N114" s="499"/>
      <c r="O114" s="499"/>
      <c r="P114" s="499"/>
      <c r="Q114" s="499"/>
      <c r="R114" s="499"/>
      <c r="S114" s="499"/>
      <c r="T114" s="499"/>
      <c r="U114" s="499"/>
      <c r="V114" s="499"/>
      <c r="W114" s="499"/>
      <c r="X114" s="499"/>
      <c r="Y114" s="499"/>
      <c r="Z114" s="499"/>
      <c r="AA114" s="499"/>
      <c r="AB114" s="499"/>
      <c r="AC114" s="499"/>
      <c r="AD114" s="499"/>
    </row>
    <row r="115" spans="5:30" ht="12" customHeight="1" x14ac:dyDescent="0.2">
      <c r="E115" s="499"/>
      <c r="F115" s="499"/>
      <c r="G115" s="499"/>
      <c r="H115" s="499"/>
      <c r="I115" s="499"/>
      <c r="J115" s="499"/>
      <c r="K115" s="499"/>
      <c r="L115" s="499"/>
      <c r="M115" s="499"/>
      <c r="N115" s="499"/>
      <c r="O115" s="499"/>
      <c r="P115" s="499"/>
      <c r="Q115" s="499"/>
      <c r="R115" s="499"/>
      <c r="S115" s="499"/>
      <c r="T115" s="499"/>
      <c r="U115" s="499"/>
      <c r="V115" s="499"/>
      <c r="W115" s="499"/>
      <c r="X115" s="499"/>
      <c r="Y115" s="499"/>
      <c r="Z115" s="499"/>
      <c r="AA115" s="499"/>
      <c r="AB115" s="499"/>
      <c r="AC115" s="499"/>
      <c r="AD115" s="499"/>
    </row>
    <row r="116" spans="5:30" ht="12" customHeight="1" x14ac:dyDescent="0.2">
      <c r="E116" s="499"/>
      <c r="F116" s="499"/>
      <c r="G116" s="499"/>
      <c r="H116" s="499"/>
      <c r="I116" s="499"/>
      <c r="J116" s="499"/>
      <c r="K116" s="499"/>
      <c r="L116" s="499"/>
      <c r="M116" s="499"/>
      <c r="N116" s="499"/>
      <c r="O116" s="499"/>
      <c r="P116" s="499"/>
      <c r="Q116" s="499"/>
      <c r="R116" s="499"/>
      <c r="S116" s="499"/>
      <c r="T116" s="499"/>
      <c r="U116" s="499"/>
      <c r="V116" s="499"/>
      <c r="W116" s="499"/>
      <c r="X116" s="499"/>
      <c r="Y116" s="499"/>
      <c r="Z116" s="499"/>
      <c r="AA116" s="499"/>
      <c r="AB116" s="499"/>
      <c r="AC116" s="499"/>
      <c r="AD116" s="499"/>
    </row>
    <row r="117" spans="5:30" ht="12" customHeight="1" x14ac:dyDescent="0.2">
      <c r="E117" s="499"/>
      <c r="F117" s="499"/>
      <c r="G117" s="499"/>
      <c r="H117" s="499"/>
      <c r="I117" s="499"/>
      <c r="J117" s="499"/>
      <c r="K117" s="499"/>
      <c r="L117" s="499"/>
      <c r="M117" s="499"/>
      <c r="N117" s="499"/>
      <c r="O117" s="499"/>
      <c r="P117" s="499"/>
      <c r="Q117" s="499"/>
      <c r="R117" s="499"/>
      <c r="S117" s="499"/>
      <c r="T117" s="499"/>
      <c r="U117" s="499"/>
      <c r="V117" s="499"/>
      <c r="W117" s="499"/>
      <c r="X117" s="499"/>
      <c r="Y117" s="499"/>
      <c r="Z117" s="499"/>
      <c r="AA117" s="499"/>
      <c r="AB117" s="499"/>
      <c r="AC117" s="499"/>
      <c r="AD117" s="499"/>
    </row>
    <row r="118" spans="5:30" ht="12" customHeight="1" x14ac:dyDescent="0.2">
      <c r="E118" s="499"/>
      <c r="F118" s="499"/>
      <c r="G118" s="499"/>
      <c r="H118" s="499"/>
      <c r="I118" s="499"/>
      <c r="J118" s="499"/>
      <c r="K118" s="499"/>
      <c r="L118" s="499"/>
      <c r="M118" s="499"/>
      <c r="N118" s="499"/>
      <c r="O118" s="499"/>
      <c r="P118" s="499"/>
      <c r="Q118" s="499"/>
      <c r="R118" s="499"/>
      <c r="S118" s="499"/>
      <c r="T118" s="499"/>
      <c r="U118" s="499"/>
      <c r="V118" s="499"/>
      <c r="W118" s="499"/>
      <c r="X118" s="499"/>
      <c r="Y118" s="499"/>
      <c r="Z118" s="499"/>
      <c r="AA118" s="499"/>
      <c r="AB118" s="499"/>
      <c r="AC118" s="499"/>
      <c r="AD118" s="499"/>
    </row>
    <row r="119" spans="5:30" ht="12" customHeight="1" x14ac:dyDescent="0.2">
      <c r="E119" s="499"/>
      <c r="F119" s="499"/>
      <c r="G119" s="499"/>
      <c r="H119" s="499"/>
      <c r="I119" s="499"/>
      <c r="J119" s="499"/>
      <c r="K119" s="499"/>
      <c r="L119" s="499"/>
      <c r="M119" s="499"/>
      <c r="N119" s="499"/>
      <c r="O119" s="499"/>
      <c r="P119" s="499"/>
      <c r="Q119" s="499"/>
      <c r="R119" s="499"/>
      <c r="S119" s="499"/>
      <c r="T119" s="499"/>
      <c r="U119" s="499"/>
      <c r="V119" s="499"/>
      <c r="W119" s="499"/>
      <c r="X119" s="499"/>
      <c r="Y119" s="499"/>
      <c r="Z119" s="499"/>
      <c r="AA119" s="499"/>
      <c r="AB119" s="499"/>
      <c r="AC119" s="499"/>
      <c r="AD119" s="499"/>
    </row>
    <row r="120" spans="5:30" ht="12" customHeight="1" x14ac:dyDescent="0.2">
      <c r="E120" s="499"/>
      <c r="F120" s="499"/>
      <c r="G120" s="499"/>
      <c r="H120" s="499"/>
      <c r="I120" s="499"/>
      <c r="J120" s="499"/>
      <c r="K120" s="499"/>
      <c r="L120" s="499"/>
      <c r="M120" s="499"/>
      <c r="N120" s="499"/>
      <c r="O120" s="499"/>
      <c r="P120" s="499"/>
      <c r="Q120" s="499"/>
      <c r="R120" s="499"/>
      <c r="S120" s="499"/>
      <c r="T120" s="499"/>
      <c r="U120" s="499"/>
      <c r="V120" s="499"/>
      <c r="W120" s="499"/>
      <c r="X120" s="499"/>
      <c r="Y120" s="499"/>
      <c r="Z120" s="499"/>
      <c r="AA120" s="499"/>
      <c r="AB120" s="499"/>
      <c r="AC120" s="499"/>
      <c r="AD120" s="499"/>
    </row>
    <row r="121" spans="5:30" ht="12" customHeight="1" x14ac:dyDescent="0.2">
      <c r="E121" s="499"/>
      <c r="F121" s="499"/>
      <c r="G121" s="499"/>
      <c r="H121" s="499"/>
      <c r="I121" s="499"/>
      <c r="J121" s="499"/>
      <c r="K121" s="499"/>
      <c r="L121" s="499"/>
      <c r="M121" s="499"/>
      <c r="N121" s="499"/>
      <c r="O121" s="499"/>
      <c r="P121" s="499"/>
      <c r="Q121" s="499"/>
      <c r="R121" s="499"/>
      <c r="S121" s="499"/>
      <c r="T121" s="499"/>
      <c r="U121" s="499"/>
      <c r="V121" s="499"/>
      <c r="W121" s="499"/>
      <c r="X121" s="499"/>
      <c r="Y121" s="499"/>
      <c r="Z121" s="499"/>
      <c r="AA121" s="499"/>
      <c r="AB121" s="499"/>
      <c r="AC121" s="499"/>
      <c r="AD121" s="499"/>
    </row>
    <row r="122" spans="5:30" ht="12" customHeight="1" x14ac:dyDescent="0.2">
      <c r="E122" s="499"/>
      <c r="F122" s="499"/>
      <c r="G122" s="499"/>
      <c r="H122" s="499"/>
      <c r="I122" s="499"/>
      <c r="J122" s="499"/>
      <c r="K122" s="499"/>
      <c r="L122" s="499"/>
      <c r="M122" s="499"/>
      <c r="N122" s="499"/>
      <c r="O122" s="499"/>
      <c r="P122" s="499"/>
      <c r="Q122" s="499"/>
      <c r="R122" s="499"/>
      <c r="S122" s="499"/>
      <c r="T122" s="499"/>
      <c r="U122" s="499"/>
      <c r="V122" s="499"/>
      <c r="W122" s="499"/>
      <c r="X122" s="499"/>
      <c r="Y122" s="499"/>
      <c r="Z122" s="499"/>
      <c r="AA122" s="499"/>
      <c r="AB122" s="499"/>
      <c r="AC122" s="499"/>
      <c r="AD122" s="499"/>
    </row>
    <row r="123" spans="5:30" ht="12" customHeight="1" x14ac:dyDescent="0.2">
      <c r="E123" s="499"/>
      <c r="F123" s="499"/>
      <c r="G123" s="499"/>
      <c r="H123" s="499"/>
      <c r="I123" s="499"/>
      <c r="J123" s="499"/>
      <c r="K123" s="499"/>
      <c r="L123" s="499"/>
      <c r="M123" s="499"/>
      <c r="N123" s="499"/>
      <c r="O123" s="499"/>
      <c r="P123" s="499"/>
      <c r="Q123" s="499"/>
      <c r="R123" s="499"/>
      <c r="S123" s="499"/>
      <c r="T123" s="499"/>
      <c r="U123" s="499"/>
      <c r="V123" s="499"/>
      <c r="W123" s="499"/>
      <c r="X123" s="499"/>
      <c r="Y123" s="499"/>
      <c r="Z123" s="499"/>
      <c r="AA123" s="499"/>
      <c r="AB123" s="499"/>
      <c r="AC123" s="499"/>
      <c r="AD123" s="499"/>
    </row>
    <row r="124" spans="5:30" ht="12" customHeight="1" x14ac:dyDescent="0.2">
      <c r="E124" s="499"/>
      <c r="F124" s="499"/>
      <c r="G124" s="499"/>
      <c r="H124" s="499"/>
      <c r="I124" s="499"/>
      <c r="J124" s="499"/>
      <c r="K124" s="499"/>
      <c r="L124" s="499"/>
      <c r="M124" s="499"/>
      <c r="N124" s="499"/>
      <c r="O124" s="499"/>
      <c r="P124" s="499"/>
      <c r="Q124" s="499"/>
      <c r="R124" s="499"/>
      <c r="S124" s="499"/>
      <c r="T124" s="499"/>
      <c r="U124" s="499"/>
      <c r="V124" s="499"/>
      <c r="W124" s="499"/>
      <c r="X124" s="499"/>
      <c r="Y124" s="499"/>
      <c r="Z124" s="499"/>
      <c r="AA124" s="499"/>
      <c r="AB124" s="499"/>
      <c r="AC124" s="499"/>
      <c r="AD124" s="499"/>
    </row>
    <row r="125" spans="5:30" ht="12" customHeight="1" x14ac:dyDescent="0.2">
      <c r="E125" s="499"/>
      <c r="F125" s="499"/>
      <c r="G125" s="499"/>
      <c r="H125" s="499"/>
      <c r="I125" s="499"/>
      <c r="J125" s="499"/>
      <c r="K125" s="499"/>
      <c r="L125" s="499"/>
      <c r="M125" s="499"/>
      <c r="N125" s="499"/>
      <c r="O125" s="499"/>
      <c r="P125" s="499"/>
      <c r="Q125" s="499"/>
      <c r="R125" s="499"/>
      <c r="S125" s="499"/>
      <c r="T125" s="499"/>
      <c r="U125" s="499"/>
      <c r="V125" s="499"/>
      <c r="W125" s="499"/>
      <c r="X125" s="499"/>
      <c r="Y125" s="499"/>
      <c r="Z125" s="499"/>
      <c r="AA125" s="499"/>
      <c r="AB125" s="499"/>
      <c r="AC125" s="499"/>
      <c r="AD125" s="499"/>
    </row>
    <row r="126" spans="5:30" ht="12" customHeight="1" x14ac:dyDescent="0.2">
      <c r="E126" s="499"/>
      <c r="F126" s="499"/>
      <c r="G126" s="499"/>
      <c r="H126" s="499"/>
      <c r="I126" s="499"/>
      <c r="J126" s="499"/>
      <c r="K126" s="499"/>
      <c r="L126" s="499"/>
      <c r="M126" s="499"/>
      <c r="N126" s="499"/>
      <c r="O126" s="499"/>
      <c r="P126" s="499"/>
      <c r="Q126" s="499"/>
      <c r="R126" s="499"/>
      <c r="S126" s="499"/>
      <c r="T126" s="499"/>
      <c r="U126" s="499"/>
      <c r="V126" s="499"/>
      <c r="W126" s="499"/>
      <c r="X126" s="499"/>
      <c r="Y126" s="499"/>
      <c r="Z126" s="499"/>
      <c r="AA126" s="499"/>
      <c r="AB126" s="499"/>
      <c r="AC126" s="499"/>
      <c r="AD126" s="499"/>
    </row>
    <row r="127" spans="5:30" ht="12" customHeight="1" x14ac:dyDescent="0.2">
      <c r="E127" s="499"/>
      <c r="F127" s="499"/>
      <c r="G127" s="499"/>
      <c r="H127" s="499"/>
      <c r="I127" s="499"/>
      <c r="J127" s="499"/>
      <c r="K127" s="499"/>
      <c r="L127" s="499"/>
      <c r="M127" s="499"/>
      <c r="N127" s="499"/>
      <c r="O127" s="499"/>
      <c r="P127" s="499"/>
      <c r="Q127" s="499"/>
      <c r="R127" s="499"/>
      <c r="S127" s="499"/>
      <c r="T127" s="499"/>
      <c r="U127" s="499"/>
      <c r="V127" s="499"/>
      <c r="W127" s="499"/>
      <c r="X127" s="499"/>
      <c r="Y127" s="499"/>
      <c r="Z127" s="499"/>
      <c r="AA127" s="499"/>
      <c r="AB127" s="499"/>
      <c r="AC127" s="499"/>
      <c r="AD127" s="499"/>
    </row>
    <row r="128" spans="5:30" ht="12" customHeight="1" x14ac:dyDescent="0.2">
      <c r="E128" s="499"/>
      <c r="F128" s="499"/>
      <c r="G128" s="499"/>
      <c r="H128" s="499"/>
      <c r="I128" s="499"/>
      <c r="J128" s="499"/>
      <c r="K128" s="499"/>
      <c r="L128" s="499"/>
      <c r="M128" s="499"/>
      <c r="N128" s="499"/>
      <c r="O128" s="499"/>
      <c r="P128" s="499"/>
      <c r="Q128" s="499"/>
      <c r="R128" s="499"/>
      <c r="S128" s="499"/>
      <c r="T128" s="499"/>
      <c r="U128" s="499"/>
      <c r="V128" s="499"/>
      <c r="W128" s="499"/>
      <c r="X128" s="499"/>
      <c r="Y128" s="499"/>
      <c r="Z128" s="499"/>
      <c r="AA128" s="499"/>
      <c r="AB128" s="499"/>
      <c r="AC128" s="499"/>
      <c r="AD128" s="499"/>
    </row>
    <row r="129" spans="5:30" ht="12" customHeight="1" x14ac:dyDescent="0.2">
      <c r="E129" s="499"/>
      <c r="F129" s="499"/>
      <c r="G129" s="499"/>
      <c r="H129" s="499"/>
      <c r="I129" s="499"/>
      <c r="J129" s="499"/>
      <c r="K129" s="499"/>
      <c r="L129" s="499"/>
      <c r="M129" s="499"/>
      <c r="N129" s="499"/>
      <c r="O129" s="499"/>
      <c r="P129" s="499"/>
      <c r="Q129" s="499"/>
      <c r="R129" s="499"/>
      <c r="S129" s="499"/>
      <c r="T129" s="499"/>
      <c r="U129" s="499"/>
      <c r="V129" s="499"/>
      <c r="W129" s="499"/>
      <c r="X129" s="499"/>
      <c r="Y129" s="499"/>
      <c r="Z129" s="499"/>
      <c r="AA129" s="499"/>
      <c r="AB129" s="499"/>
      <c r="AC129" s="499"/>
      <c r="AD129" s="499"/>
    </row>
    <row r="130" spans="5:30" ht="12" customHeight="1" x14ac:dyDescent="0.2">
      <c r="E130" s="499"/>
      <c r="F130" s="499"/>
      <c r="G130" s="499"/>
      <c r="H130" s="499"/>
      <c r="I130" s="499"/>
      <c r="J130" s="499"/>
      <c r="K130" s="499"/>
      <c r="L130" s="499"/>
      <c r="M130" s="499"/>
      <c r="N130" s="499"/>
      <c r="O130" s="499"/>
      <c r="P130" s="499"/>
      <c r="Q130" s="499"/>
      <c r="R130" s="499"/>
      <c r="S130" s="499"/>
      <c r="T130" s="499"/>
      <c r="U130" s="499"/>
      <c r="V130" s="499"/>
      <c r="W130" s="499"/>
      <c r="X130" s="499"/>
      <c r="Y130" s="499"/>
      <c r="Z130" s="499"/>
      <c r="AA130" s="499"/>
      <c r="AB130" s="499"/>
      <c r="AC130" s="499"/>
      <c r="AD130" s="499"/>
    </row>
    <row r="131" spans="5:30" ht="12" customHeight="1" x14ac:dyDescent="0.2">
      <c r="E131" s="499"/>
      <c r="F131" s="499"/>
      <c r="G131" s="499"/>
      <c r="H131" s="499"/>
      <c r="I131" s="499"/>
      <c r="J131" s="499"/>
      <c r="K131" s="499"/>
      <c r="L131" s="499"/>
      <c r="M131" s="499"/>
      <c r="N131" s="499"/>
      <c r="O131" s="499"/>
      <c r="P131" s="499"/>
      <c r="Q131" s="499"/>
      <c r="R131" s="499"/>
      <c r="S131" s="499"/>
      <c r="T131" s="499"/>
      <c r="U131" s="499"/>
      <c r="V131" s="499"/>
      <c r="W131" s="499"/>
      <c r="X131" s="499"/>
      <c r="Y131" s="499"/>
      <c r="Z131" s="499"/>
      <c r="AA131" s="499"/>
      <c r="AB131" s="499"/>
      <c r="AC131" s="499"/>
      <c r="AD131" s="499"/>
    </row>
    <row r="132" spans="5:30" ht="12" customHeight="1" x14ac:dyDescent="0.2">
      <c r="E132" s="499"/>
      <c r="F132" s="499"/>
      <c r="G132" s="499"/>
      <c r="H132" s="499"/>
      <c r="I132" s="499"/>
      <c r="J132" s="499"/>
      <c r="K132" s="499"/>
      <c r="L132" s="499"/>
      <c r="M132" s="499"/>
      <c r="N132" s="499"/>
      <c r="O132" s="499"/>
      <c r="P132" s="499"/>
      <c r="Q132" s="499"/>
      <c r="R132" s="499"/>
      <c r="S132" s="499"/>
      <c r="T132" s="499"/>
      <c r="U132" s="499"/>
      <c r="V132" s="499"/>
      <c r="W132" s="499"/>
      <c r="X132" s="499"/>
      <c r="Y132" s="499"/>
      <c r="Z132" s="499"/>
      <c r="AA132" s="499"/>
      <c r="AB132" s="499"/>
      <c r="AC132" s="499"/>
      <c r="AD132" s="499"/>
    </row>
    <row r="133" spans="5:30" ht="12" customHeight="1" x14ac:dyDescent="0.2">
      <c r="E133" s="499"/>
      <c r="F133" s="499"/>
      <c r="G133" s="499"/>
      <c r="H133" s="499"/>
      <c r="I133" s="499"/>
      <c r="J133" s="499"/>
      <c r="K133" s="499"/>
      <c r="L133" s="499"/>
      <c r="M133" s="499"/>
      <c r="N133" s="499"/>
      <c r="O133" s="499"/>
      <c r="P133" s="499"/>
      <c r="Q133" s="499"/>
      <c r="R133" s="499"/>
      <c r="S133" s="499"/>
      <c r="T133" s="499"/>
      <c r="U133" s="499"/>
      <c r="V133" s="499"/>
      <c r="W133" s="499"/>
      <c r="X133" s="499"/>
      <c r="Y133" s="499"/>
      <c r="Z133" s="499"/>
      <c r="AA133" s="499"/>
      <c r="AB133" s="499"/>
      <c r="AC133" s="499"/>
      <c r="AD133" s="499"/>
    </row>
    <row r="134" spans="5:30" ht="12" customHeight="1" x14ac:dyDescent="0.2">
      <c r="E134" s="499"/>
      <c r="F134" s="499"/>
      <c r="G134" s="499"/>
      <c r="H134" s="499"/>
      <c r="I134" s="499"/>
      <c r="J134" s="499"/>
      <c r="K134" s="499"/>
      <c r="L134" s="499"/>
      <c r="M134" s="499"/>
      <c r="N134" s="499"/>
      <c r="O134" s="499"/>
      <c r="P134" s="499"/>
      <c r="Q134" s="499"/>
      <c r="R134" s="499"/>
      <c r="S134" s="499"/>
      <c r="T134" s="499"/>
      <c r="U134" s="499"/>
      <c r="V134" s="499"/>
      <c r="W134" s="499"/>
      <c r="X134" s="499"/>
      <c r="Y134" s="499"/>
      <c r="Z134" s="499"/>
      <c r="AA134" s="499"/>
      <c r="AB134" s="499"/>
      <c r="AC134" s="499"/>
      <c r="AD134" s="499"/>
    </row>
    <row r="135" spans="5:30" ht="12" customHeight="1" x14ac:dyDescent="0.2">
      <c r="E135" s="499"/>
      <c r="F135" s="499"/>
      <c r="G135" s="499"/>
      <c r="H135" s="499"/>
      <c r="I135" s="499"/>
      <c r="J135" s="499"/>
      <c r="K135" s="499"/>
      <c r="L135" s="499"/>
      <c r="M135" s="499"/>
      <c r="N135" s="499"/>
      <c r="O135" s="499"/>
      <c r="P135" s="499"/>
      <c r="Q135" s="499"/>
      <c r="R135" s="499"/>
      <c r="S135" s="499"/>
      <c r="T135" s="499"/>
      <c r="U135" s="499"/>
      <c r="V135" s="499"/>
      <c r="W135" s="499"/>
      <c r="X135" s="499"/>
      <c r="Y135" s="499"/>
      <c r="Z135" s="499"/>
      <c r="AA135" s="499"/>
      <c r="AB135" s="499"/>
      <c r="AC135" s="499"/>
      <c r="AD135" s="499"/>
    </row>
    <row r="136" spans="5:30" ht="12" customHeight="1" x14ac:dyDescent="0.2">
      <c r="E136" s="499"/>
      <c r="F136" s="499"/>
      <c r="G136" s="499"/>
      <c r="H136" s="499"/>
      <c r="I136" s="499"/>
      <c r="J136" s="499"/>
      <c r="K136" s="499"/>
      <c r="L136" s="499"/>
      <c r="M136" s="499"/>
      <c r="N136" s="499"/>
      <c r="O136" s="499"/>
      <c r="P136" s="499"/>
      <c r="Q136" s="499"/>
      <c r="R136" s="499"/>
      <c r="S136" s="499"/>
      <c r="T136" s="499"/>
      <c r="U136" s="499"/>
      <c r="V136" s="499"/>
      <c r="W136" s="499"/>
      <c r="X136" s="499"/>
      <c r="Y136" s="499"/>
      <c r="Z136" s="499"/>
      <c r="AA136" s="499"/>
      <c r="AB136" s="499"/>
      <c r="AC136" s="499"/>
      <c r="AD136" s="499"/>
    </row>
    <row r="137" spans="5:30" ht="12" customHeight="1" x14ac:dyDescent="0.2">
      <c r="E137" s="499"/>
      <c r="F137" s="499"/>
      <c r="G137" s="499"/>
      <c r="H137" s="499"/>
      <c r="I137" s="499"/>
      <c r="J137" s="499"/>
      <c r="K137" s="499"/>
      <c r="L137" s="499"/>
      <c r="M137" s="499"/>
      <c r="N137" s="499"/>
      <c r="O137" s="499"/>
      <c r="P137" s="499"/>
      <c r="Q137" s="499"/>
      <c r="R137" s="499"/>
      <c r="S137" s="499"/>
      <c r="T137" s="499"/>
      <c r="U137" s="499"/>
      <c r="V137" s="499"/>
      <c r="W137" s="499"/>
      <c r="X137" s="499"/>
      <c r="Y137" s="499"/>
      <c r="Z137" s="499"/>
      <c r="AA137" s="499"/>
      <c r="AB137" s="499"/>
      <c r="AC137" s="499"/>
      <c r="AD137" s="499"/>
    </row>
    <row r="138" spans="5:30" ht="12" customHeight="1" x14ac:dyDescent="0.2">
      <c r="E138" s="499"/>
      <c r="F138" s="499"/>
      <c r="G138" s="499"/>
      <c r="H138" s="499"/>
      <c r="I138" s="499"/>
      <c r="J138" s="499"/>
      <c r="K138" s="499"/>
      <c r="L138" s="499"/>
      <c r="M138" s="499"/>
      <c r="N138" s="499"/>
      <c r="O138" s="499"/>
      <c r="P138" s="499"/>
      <c r="Q138" s="499"/>
      <c r="R138" s="499"/>
      <c r="S138" s="499"/>
      <c r="T138" s="499"/>
      <c r="U138" s="499"/>
      <c r="V138" s="499"/>
      <c r="W138" s="499"/>
      <c r="X138" s="499"/>
      <c r="Y138" s="499"/>
      <c r="Z138" s="499"/>
      <c r="AA138" s="499"/>
      <c r="AB138" s="499"/>
      <c r="AC138" s="499"/>
      <c r="AD138" s="499"/>
    </row>
    <row r="139" spans="5:30" ht="12" customHeight="1" x14ac:dyDescent="0.2">
      <c r="E139" s="499"/>
      <c r="F139" s="499"/>
      <c r="G139" s="499"/>
      <c r="H139" s="499"/>
      <c r="I139" s="499"/>
      <c r="J139" s="499"/>
      <c r="K139" s="499"/>
      <c r="L139" s="499"/>
      <c r="M139" s="499"/>
      <c r="N139" s="499"/>
      <c r="O139" s="499"/>
      <c r="P139" s="499"/>
      <c r="Q139" s="499"/>
      <c r="R139" s="499"/>
      <c r="S139" s="499"/>
      <c r="T139" s="499"/>
      <c r="U139" s="499"/>
      <c r="V139" s="499"/>
      <c r="W139" s="499"/>
      <c r="X139" s="499"/>
      <c r="Y139" s="499"/>
      <c r="Z139" s="499"/>
      <c r="AA139" s="499"/>
      <c r="AB139" s="499"/>
      <c r="AC139" s="499"/>
      <c r="AD139" s="499"/>
    </row>
    <row r="140" spans="5:30" ht="12" customHeight="1" x14ac:dyDescent="0.2">
      <c r="E140" s="499"/>
      <c r="F140" s="499"/>
      <c r="G140" s="499"/>
      <c r="H140" s="499"/>
      <c r="I140" s="499"/>
      <c r="J140" s="499"/>
      <c r="K140" s="499"/>
      <c r="L140" s="499"/>
      <c r="M140" s="499"/>
      <c r="N140" s="499"/>
      <c r="O140" s="499"/>
      <c r="P140" s="499"/>
      <c r="Q140" s="499"/>
      <c r="R140" s="499"/>
      <c r="S140" s="499"/>
      <c r="T140" s="499"/>
      <c r="U140" s="499"/>
      <c r="V140" s="499"/>
      <c r="W140" s="499"/>
      <c r="X140" s="499"/>
      <c r="Y140" s="499"/>
      <c r="Z140" s="499"/>
      <c r="AA140" s="499"/>
      <c r="AB140" s="499"/>
      <c r="AC140" s="499"/>
      <c r="AD140" s="499"/>
    </row>
    <row r="141" spans="5:30" ht="12" customHeight="1" x14ac:dyDescent="0.2">
      <c r="E141" s="499"/>
      <c r="F141" s="499"/>
      <c r="G141" s="499"/>
      <c r="H141" s="499"/>
      <c r="I141" s="499"/>
      <c r="J141" s="499"/>
      <c r="K141" s="499"/>
      <c r="L141" s="499"/>
      <c r="M141" s="499"/>
      <c r="N141" s="499"/>
      <c r="O141" s="499"/>
      <c r="P141" s="499"/>
      <c r="Q141" s="499"/>
      <c r="R141" s="499"/>
      <c r="S141" s="499"/>
      <c r="T141" s="499"/>
      <c r="U141" s="499"/>
      <c r="V141" s="499"/>
      <c r="W141" s="499"/>
      <c r="X141" s="499"/>
      <c r="Y141" s="499"/>
      <c r="Z141" s="499"/>
      <c r="AA141" s="499"/>
      <c r="AB141" s="499"/>
      <c r="AC141" s="499"/>
      <c r="AD141" s="499"/>
    </row>
    <row r="142" spans="5:30" ht="12" customHeight="1" x14ac:dyDescent="0.2">
      <c r="E142" s="499"/>
      <c r="F142" s="499"/>
      <c r="G142" s="499"/>
      <c r="H142" s="499"/>
      <c r="I142" s="499"/>
      <c r="J142" s="499"/>
      <c r="K142" s="499"/>
      <c r="L142" s="499"/>
      <c r="M142" s="499"/>
      <c r="N142" s="499"/>
      <c r="O142" s="499"/>
      <c r="P142" s="499"/>
      <c r="Q142" s="499"/>
      <c r="R142" s="499"/>
      <c r="S142" s="499"/>
      <c r="T142" s="499"/>
      <c r="U142" s="499"/>
      <c r="V142" s="499"/>
      <c r="W142" s="499"/>
      <c r="X142" s="499"/>
      <c r="Y142" s="499"/>
      <c r="Z142" s="499"/>
      <c r="AA142" s="499"/>
      <c r="AB142" s="499"/>
      <c r="AC142" s="499"/>
      <c r="AD142" s="499"/>
    </row>
    <row r="143" spans="5:30" ht="12" customHeight="1" x14ac:dyDescent="0.2">
      <c r="E143" s="499"/>
      <c r="F143" s="499"/>
      <c r="G143" s="499"/>
      <c r="H143" s="499"/>
      <c r="I143" s="499"/>
      <c r="J143" s="499"/>
      <c r="K143" s="499"/>
      <c r="L143" s="499"/>
      <c r="M143" s="499"/>
      <c r="N143" s="499"/>
      <c r="O143" s="499"/>
      <c r="P143" s="499"/>
      <c r="Q143" s="499"/>
      <c r="R143" s="499"/>
      <c r="S143" s="499"/>
      <c r="T143" s="499"/>
      <c r="U143" s="499"/>
      <c r="V143" s="499"/>
      <c r="W143" s="499"/>
      <c r="X143" s="499"/>
      <c r="Y143" s="499"/>
      <c r="Z143" s="499"/>
      <c r="AA143" s="499"/>
      <c r="AB143" s="499"/>
      <c r="AC143" s="499"/>
      <c r="AD143" s="499"/>
    </row>
    <row r="144" spans="5:30" ht="12" customHeight="1" x14ac:dyDescent="0.2">
      <c r="E144" s="499"/>
      <c r="F144" s="499"/>
      <c r="G144" s="499"/>
      <c r="H144" s="499"/>
      <c r="I144" s="499"/>
      <c r="J144" s="499"/>
      <c r="K144" s="499"/>
      <c r="L144" s="499"/>
      <c r="M144" s="499"/>
      <c r="N144" s="499"/>
      <c r="O144" s="499"/>
      <c r="P144" s="499"/>
      <c r="Q144" s="499"/>
      <c r="R144" s="499"/>
      <c r="S144" s="499"/>
      <c r="T144" s="499"/>
      <c r="U144" s="499"/>
      <c r="V144" s="499"/>
      <c r="W144" s="499"/>
      <c r="X144" s="499"/>
      <c r="Y144" s="499"/>
      <c r="Z144" s="499"/>
      <c r="AA144" s="499"/>
      <c r="AB144" s="499"/>
      <c r="AC144" s="499"/>
      <c r="AD144" s="499"/>
    </row>
    <row r="145" spans="5:30" ht="12" customHeight="1" x14ac:dyDescent="0.2">
      <c r="E145" s="499"/>
      <c r="F145" s="499"/>
      <c r="G145" s="499"/>
      <c r="H145" s="499"/>
      <c r="I145" s="499"/>
      <c r="J145" s="499"/>
      <c r="K145" s="499"/>
      <c r="L145" s="499"/>
      <c r="M145" s="499"/>
      <c r="N145" s="499"/>
      <c r="O145" s="499"/>
      <c r="P145" s="499"/>
      <c r="Q145" s="499"/>
      <c r="R145" s="499"/>
      <c r="S145" s="499"/>
      <c r="T145" s="499"/>
      <c r="U145" s="499"/>
      <c r="V145" s="499"/>
      <c r="W145" s="499"/>
      <c r="X145" s="499"/>
      <c r="Y145" s="499"/>
      <c r="Z145" s="499"/>
      <c r="AA145" s="499"/>
      <c r="AB145" s="499"/>
      <c r="AC145" s="499"/>
      <c r="AD145" s="499"/>
    </row>
    <row r="146" spans="5:30" ht="12" customHeight="1" x14ac:dyDescent="0.2">
      <c r="E146" s="499"/>
      <c r="F146" s="499"/>
      <c r="G146" s="499"/>
      <c r="H146" s="499"/>
      <c r="I146" s="499"/>
      <c r="J146" s="499"/>
      <c r="K146" s="499"/>
      <c r="L146" s="499"/>
      <c r="M146" s="499"/>
      <c r="N146" s="499"/>
      <c r="O146" s="499"/>
      <c r="P146" s="499"/>
      <c r="Q146" s="499"/>
      <c r="R146" s="499"/>
      <c r="S146" s="499"/>
      <c r="T146" s="499"/>
      <c r="U146" s="499"/>
      <c r="V146" s="499"/>
      <c r="W146" s="499"/>
      <c r="X146" s="499"/>
      <c r="Y146" s="499"/>
      <c r="Z146" s="499"/>
      <c r="AA146" s="499"/>
      <c r="AB146" s="499"/>
      <c r="AC146" s="499"/>
      <c r="AD146" s="499"/>
    </row>
    <row r="147" spans="5:30" ht="12" customHeight="1" x14ac:dyDescent="0.2">
      <c r="E147" s="499"/>
      <c r="F147" s="499"/>
      <c r="G147" s="499"/>
      <c r="H147" s="499"/>
      <c r="I147" s="499"/>
      <c r="J147" s="499"/>
      <c r="K147" s="499"/>
      <c r="L147" s="499"/>
      <c r="M147" s="499"/>
      <c r="N147" s="499"/>
      <c r="O147" s="499"/>
      <c r="P147" s="499"/>
      <c r="Q147" s="499"/>
      <c r="R147" s="499"/>
      <c r="S147" s="499"/>
      <c r="T147" s="499"/>
      <c r="U147" s="499"/>
      <c r="V147" s="499"/>
      <c r="W147" s="499"/>
      <c r="X147" s="499"/>
      <c r="Y147" s="499"/>
      <c r="Z147" s="499"/>
      <c r="AA147" s="499"/>
      <c r="AB147" s="499"/>
      <c r="AC147" s="499"/>
      <c r="AD147" s="499"/>
    </row>
    <row r="148" spans="5:30" ht="12" customHeight="1" x14ac:dyDescent="0.2">
      <c r="E148" s="499"/>
      <c r="F148" s="499"/>
      <c r="G148" s="499"/>
      <c r="H148" s="499"/>
      <c r="I148" s="499"/>
      <c r="J148" s="499"/>
      <c r="K148" s="499"/>
      <c r="L148" s="499"/>
      <c r="M148" s="499"/>
      <c r="N148" s="499"/>
      <c r="O148" s="499"/>
      <c r="P148" s="499"/>
      <c r="Q148" s="499"/>
      <c r="R148" s="499"/>
      <c r="S148" s="499"/>
      <c r="T148" s="499"/>
      <c r="U148" s="499"/>
      <c r="V148" s="499"/>
      <c r="W148" s="499"/>
      <c r="X148" s="499"/>
      <c r="Y148" s="499"/>
      <c r="Z148" s="499"/>
      <c r="AA148" s="499"/>
      <c r="AB148" s="499"/>
      <c r="AC148" s="499"/>
      <c r="AD148" s="499"/>
    </row>
    <row r="149" spans="5:30" ht="12" customHeight="1" x14ac:dyDescent="0.2">
      <c r="E149" s="499"/>
      <c r="F149" s="499"/>
      <c r="G149" s="499"/>
      <c r="H149" s="499"/>
      <c r="I149" s="499"/>
      <c r="J149" s="499"/>
      <c r="K149" s="499"/>
      <c r="L149" s="499"/>
      <c r="M149" s="499"/>
      <c r="N149" s="499"/>
      <c r="O149" s="499"/>
      <c r="P149" s="499"/>
      <c r="Q149" s="499"/>
      <c r="R149" s="499"/>
      <c r="S149" s="499"/>
      <c r="T149" s="499"/>
      <c r="U149" s="499"/>
      <c r="V149" s="499"/>
      <c r="W149" s="499"/>
      <c r="X149" s="499"/>
      <c r="Y149" s="499"/>
      <c r="Z149" s="499"/>
      <c r="AA149" s="499"/>
      <c r="AB149" s="499"/>
      <c r="AC149" s="499"/>
      <c r="AD149" s="499"/>
    </row>
    <row r="150" spans="5:30" ht="12" customHeight="1" x14ac:dyDescent="0.2">
      <c r="E150" s="499"/>
      <c r="F150" s="499"/>
      <c r="G150" s="499"/>
      <c r="H150" s="499"/>
      <c r="I150" s="499"/>
      <c r="J150" s="499"/>
      <c r="K150" s="499"/>
      <c r="L150" s="499"/>
      <c r="M150" s="499"/>
      <c r="N150" s="499"/>
      <c r="O150" s="499"/>
      <c r="P150" s="499"/>
      <c r="Q150" s="499"/>
      <c r="R150" s="499"/>
      <c r="S150" s="499"/>
      <c r="T150" s="499"/>
      <c r="U150" s="499"/>
      <c r="V150" s="499"/>
      <c r="W150" s="499"/>
      <c r="X150" s="499"/>
      <c r="Y150" s="499"/>
      <c r="Z150" s="499"/>
      <c r="AA150" s="499"/>
      <c r="AB150" s="499"/>
      <c r="AC150" s="499"/>
      <c r="AD150" s="499"/>
    </row>
    <row r="151" spans="5:30" ht="12" customHeight="1" x14ac:dyDescent="0.2">
      <c r="E151" s="499"/>
      <c r="F151" s="499"/>
      <c r="G151" s="499"/>
      <c r="H151" s="499"/>
      <c r="I151" s="499"/>
      <c r="J151" s="499"/>
      <c r="K151" s="499"/>
      <c r="L151" s="499"/>
      <c r="M151" s="499"/>
      <c r="N151" s="499"/>
      <c r="O151" s="499"/>
      <c r="P151" s="499"/>
      <c r="Q151" s="499"/>
      <c r="R151" s="499"/>
      <c r="S151" s="499"/>
      <c r="T151" s="499"/>
      <c r="U151" s="499"/>
      <c r="V151" s="499"/>
      <c r="W151" s="499"/>
      <c r="X151" s="499"/>
      <c r="Y151" s="499"/>
      <c r="Z151" s="499"/>
      <c r="AA151" s="499"/>
      <c r="AB151" s="499"/>
      <c r="AC151" s="499"/>
      <c r="AD151" s="499"/>
    </row>
    <row r="152" spans="5:30" ht="12" customHeight="1" x14ac:dyDescent="0.2">
      <c r="E152" s="499"/>
      <c r="F152" s="499"/>
      <c r="G152" s="499"/>
      <c r="H152" s="499"/>
      <c r="I152" s="499"/>
      <c r="J152" s="499"/>
      <c r="K152" s="499"/>
      <c r="L152" s="499"/>
      <c r="M152" s="499"/>
      <c r="N152" s="499"/>
      <c r="O152" s="499"/>
      <c r="P152" s="499"/>
      <c r="Q152" s="499"/>
      <c r="R152" s="499"/>
      <c r="S152" s="499"/>
      <c r="T152" s="499"/>
      <c r="U152" s="499"/>
      <c r="V152" s="499"/>
      <c r="W152" s="499"/>
      <c r="X152" s="499"/>
      <c r="Y152" s="499"/>
      <c r="Z152" s="499"/>
      <c r="AA152" s="499"/>
      <c r="AB152" s="499"/>
      <c r="AC152" s="499"/>
      <c r="AD152" s="499"/>
    </row>
    <row r="153" spans="5:30" ht="12" customHeight="1" x14ac:dyDescent="0.2">
      <c r="E153" s="499"/>
      <c r="F153" s="499"/>
      <c r="G153" s="499"/>
      <c r="H153" s="499"/>
      <c r="I153" s="499"/>
      <c r="J153" s="499"/>
      <c r="K153" s="499"/>
      <c r="L153" s="499"/>
      <c r="M153" s="499"/>
      <c r="N153" s="499"/>
      <c r="O153" s="499"/>
      <c r="P153" s="499"/>
      <c r="Q153" s="499"/>
      <c r="R153" s="499"/>
      <c r="S153" s="499"/>
      <c r="T153" s="499"/>
      <c r="U153" s="499"/>
      <c r="V153" s="499"/>
      <c r="W153" s="499"/>
      <c r="X153" s="499"/>
      <c r="Y153" s="499"/>
      <c r="Z153" s="499"/>
      <c r="AA153" s="499"/>
      <c r="AB153" s="499"/>
      <c r="AC153" s="499"/>
      <c r="AD153" s="499"/>
    </row>
    <row r="154" spans="5:30" ht="12" customHeight="1" x14ac:dyDescent="0.2">
      <c r="E154" s="499"/>
      <c r="F154" s="499"/>
      <c r="G154" s="499"/>
      <c r="H154" s="499"/>
      <c r="I154" s="499"/>
      <c r="J154" s="499"/>
      <c r="K154" s="499"/>
      <c r="L154" s="499"/>
      <c r="M154" s="499"/>
      <c r="N154" s="499"/>
      <c r="O154" s="499"/>
      <c r="P154" s="499"/>
      <c r="Q154" s="499"/>
      <c r="R154" s="499"/>
      <c r="S154" s="499"/>
      <c r="T154" s="499"/>
      <c r="U154" s="499"/>
      <c r="V154" s="499"/>
      <c r="W154" s="499"/>
      <c r="X154" s="499"/>
      <c r="Y154" s="499"/>
      <c r="Z154" s="499"/>
      <c r="AA154" s="499"/>
      <c r="AB154" s="499"/>
      <c r="AC154" s="499"/>
      <c r="AD154" s="499"/>
    </row>
    <row r="155" spans="5:30" ht="12" customHeight="1" x14ac:dyDescent="0.2">
      <c r="E155" s="499"/>
      <c r="F155" s="499"/>
      <c r="G155" s="499"/>
      <c r="H155" s="499"/>
      <c r="I155" s="499"/>
      <c r="J155" s="499"/>
      <c r="K155" s="499"/>
      <c r="L155" s="499"/>
      <c r="M155" s="499"/>
      <c r="N155" s="499"/>
      <c r="O155" s="499"/>
      <c r="P155" s="499"/>
      <c r="Q155" s="499"/>
      <c r="R155" s="499"/>
      <c r="S155" s="499"/>
      <c r="T155" s="499"/>
      <c r="U155" s="499"/>
      <c r="V155" s="499"/>
      <c r="W155" s="499"/>
      <c r="X155" s="499"/>
      <c r="Y155" s="499"/>
      <c r="Z155" s="499"/>
      <c r="AA155" s="499"/>
      <c r="AB155" s="499"/>
      <c r="AC155" s="499"/>
      <c r="AD155" s="499"/>
    </row>
    <row r="156" spans="5:30" ht="12" customHeight="1" x14ac:dyDescent="0.2">
      <c r="E156" s="499"/>
      <c r="F156" s="499"/>
      <c r="G156" s="499"/>
      <c r="H156" s="499"/>
      <c r="I156" s="499"/>
      <c r="J156" s="499"/>
      <c r="K156" s="499"/>
      <c r="L156" s="499"/>
      <c r="M156" s="499"/>
      <c r="N156" s="499"/>
      <c r="O156" s="499"/>
      <c r="P156" s="499"/>
      <c r="Q156" s="499"/>
      <c r="R156" s="499"/>
      <c r="S156" s="499"/>
      <c r="T156" s="499"/>
      <c r="U156" s="499"/>
      <c r="V156" s="499"/>
      <c r="W156" s="499"/>
      <c r="X156" s="499"/>
      <c r="Y156" s="499"/>
      <c r="Z156" s="499"/>
      <c r="AA156" s="499"/>
      <c r="AB156" s="499"/>
      <c r="AC156" s="499"/>
      <c r="AD156" s="499"/>
    </row>
    <row r="157" spans="5:30" ht="12" customHeight="1" x14ac:dyDescent="0.2">
      <c r="E157" s="499"/>
      <c r="F157" s="499"/>
      <c r="G157" s="499"/>
      <c r="H157" s="499"/>
      <c r="I157" s="499"/>
      <c r="J157" s="499"/>
      <c r="K157" s="499"/>
      <c r="L157" s="499"/>
      <c r="M157" s="499"/>
      <c r="N157" s="499"/>
      <c r="O157" s="499"/>
      <c r="P157" s="499"/>
      <c r="Q157" s="499"/>
      <c r="R157" s="499"/>
      <c r="S157" s="499"/>
      <c r="T157" s="499"/>
      <c r="U157" s="499"/>
      <c r="V157" s="499"/>
      <c r="W157" s="499"/>
      <c r="X157" s="499"/>
      <c r="Y157" s="499"/>
      <c r="Z157" s="499"/>
      <c r="AA157" s="499"/>
      <c r="AB157" s="499"/>
      <c r="AC157" s="499"/>
      <c r="AD157" s="499"/>
    </row>
    <row r="158" spans="5:30" ht="12" customHeight="1" x14ac:dyDescent="0.2">
      <c r="E158" s="499"/>
      <c r="F158" s="499"/>
      <c r="G158" s="499"/>
      <c r="H158" s="499"/>
      <c r="I158" s="499"/>
      <c r="J158" s="499"/>
      <c r="K158" s="499"/>
      <c r="L158" s="499"/>
      <c r="M158" s="499"/>
      <c r="N158" s="499"/>
      <c r="O158" s="499"/>
      <c r="P158" s="499"/>
      <c r="Q158" s="499"/>
      <c r="R158" s="499"/>
      <c r="S158" s="499"/>
      <c r="T158" s="499"/>
      <c r="U158" s="499"/>
      <c r="V158" s="499"/>
      <c r="W158" s="499"/>
      <c r="X158" s="499"/>
      <c r="Y158" s="499"/>
      <c r="Z158" s="499"/>
      <c r="AA158" s="499"/>
      <c r="AB158" s="499"/>
      <c r="AC158" s="499"/>
      <c r="AD158" s="499"/>
    </row>
    <row r="159" spans="5:30" ht="12" customHeight="1" x14ac:dyDescent="0.2">
      <c r="E159" s="499"/>
      <c r="F159" s="499"/>
      <c r="G159" s="499"/>
      <c r="H159" s="499"/>
      <c r="I159" s="499"/>
      <c r="J159" s="499"/>
      <c r="K159" s="499"/>
      <c r="L159" s="499"/>
      <c r="M159" s="499"/>
      <c r="N159" s="499"/>
      <c r="O159" s="499"/>
      <c r="P159" s="499"/>
      <c r="Q159" s="499"/>
      <c r="R159" s="499"/>
      <c r="S159" s="499"/>
      <c r="T159" s="499"/>
      <c r="U159" s="499"/>
      <c r="V159" s="499"/>
      <c r="W159" s="499"/>
      <c r="X159" s="499"/>
      <c r="Y159" s="499"/>
      <c r="Z159" s="499"/>
      <c r="AA159" s="499"/>
      <c r="AB159" s="499"/>
      <c r="AC159" s="499"/>
      <c r="AD159" s="499"/>
    </row>
    <row r="160" spans="5:30" ht="12" customHeight="1" x14ac:dyDescent="0.2">
      <c r="E160" s="499"/>
      <c r="F160" s="499"/>
      <c r="G160" s="499"/>
      <c r="H160" s="499"/>
      <c r="I160" s="499"/>
      <c r="J160" s="499"/>
      <c r="K160" s="499"/>
      <c r="L160" s="499"/>
      <c r="M160" s="499"/>
      <c r="N160" s="499"/>
      <c r="O160" s="499"/>
      <c r="P160" s="499"/>
      <c r="Q160" s="499"/>
      <c r="R160" s="499"/>
      <c r="S160" s="499"/>
      <c r="T160" s="499"/>
      <c r="U160" s="499"/>
      <c r="V160" s="499"/>
      <c r="W160" s="499"/>
      <c r="X160" s="499"/>
      <c r="Y160" s="499"/>
      <c r="Z160" s="499"/>
      <c r="AA160" s="499"/>
      <c r="AB160" s="499"/>
      <c r="AC160" s="499"/>
      <c r="AD160" s="499"/>
    </row>
    <row r="161" spans="5:30" ht="12" customHeight="1" x14ac:dyDescent="0.2">
      <c r="E161" s="499"/>
      <c r="F161" s="499"/>
      <c r="G161" s="499"/>
      <c r="H161" s="499"/>
      <c r="I161" s="499"/>
      <c r="J161" s="499"/>
      <c r="K161" s="499"/>
      <c r="L161" s="499"/>
      <c r="M161" s="499"/>
      <c r="N161" s="499"/>
      <c r="O161" s="499"/>
      <c r="P161" s="499"/>
      <c r="Q161" s="499"/>
      <c r="R161" s="499"/>
      <c r="S161" s="499"/>
      <c r="T161" s="499"/>
      <c r="U161" s="499"/>
      <c r="V161" s="499"/>
      <c r="W161" s="499"/>
      <c r="X161" s="499"/>
      <c r="Y161" s="499"/>
      <c r="Z161" s="499"/>
      <c r="AA161" s="499"/>
      <c r="AB161" s="499"/>
      <c r="AC161" s="499"/>
      <c r="AD161" s="499"/>
    </row>
    <row r="162" spans="5:30" ht="12" customHeight="1" x14ac:dyDescent="0.2">
      <c r="E162" s="499"/>
      <c r="F162" s="499"/>
      <c r="G162" s="499"/>
      <c r="H162" s="499"/>
      <c r="I162" s="499"/>
      <c r="J162" s="499"/>
      <c r="K162" s="499"/>
      <c r="L162" s="499"/>
      <c r="M162" s="499"/>
      <c r="N162" s="499"/>
      <c r="O162" s="499"/>
      <c r="P162" s="499"/>
      <c r="Q162" s="499"/>
      <c r="R162" s="499"/>
      <c r="S162" s="499"/>
      <c r="T162" s="499"/>
      <c r="U162" s="499"/>
      <c r="V162" s="499"/>
      <c r="W162" s="499"/>
      <c r="X162" s="499"/>
      <c r="Y162" s="499"/>
      <c r="Z162" s="499"/>
      <c r="AA162" s="499"/>
      <c r="AB162" s="499"/>
      <c r="AC162" s="499"/>
      <c r="AD162" s="499"/>
    </row>
    <row r="163" spans="5:30" ht="12" customHeight="1" x14ac:dyDescent="0.2">
      <c r="E163" s="499"/>
      <c r="F163" s="499"/>
      <c r="G163" s="499"/>
      <c r="H163" s="499"/>
      <c r="I163" s="499"/>
      <c r="J163" s="499"/>
      <c r="K163" s="499"/>
      <c r="L163" s="499"/>
      <c r="M163" s="499"/>
      <c r="N163" s="499"/>
      <c r="O163" s="499"/>
      <c r="P163" s="499"/>
      <c r="Q163" s="499"/>
      <c r="R163" s="499"/>
      <c r="S163" s="499"/>
      <c r="T163" s="499"/>
      <c r="U163" s="499"/>
      <c r="V163" s="499"/>
      <c r="W163" s="499"/>
      <c r="X163" s="499"/>
      <c r="Y163" s="499"/>
      <c r="Z163" s="499"/>
      <c r="AA163" s="499"/>
      <c r="AB163" s="499"/>
      <c r="AC163" s="499"/>
      <c r="AD163" s="499"/>
    </row>
    <row r="164" spans="5:30" ht="12" customHeight="1" x14ac:dyDescent="0.2">
      <c r="E164" s="499"/>
      <c r="F164" s="499"/>
      <c r="G164" s="499"/>
      <c r="H164" s="499"/>
      <c r="I164" s="499"/>
      <c r="J164" s="499"/>
      <c r="K164" s="499"/>
      <c r="L164" s="499"/>
      <c r="M164" s="499"/>
      <c r="N164" s="499"/>
      <c r="O164" s="499"/>
      <c r="P164" s="499"/>
      <c r="Q164" s="499"/>
      <c r="R164" s="499"/>
      <c r="S164" s="499"/>
      <c r="T164" s="499"/>
      <c r="U164" s="499"/>
      <c r="V164" s="499"/>
      <c r="W164" s="499"/>
      <c r="X164" s="499"/>
      <c r="Y164" s="499"/>
      <c r="Z164" s="499"/>
      <c r="AA164" s="499"/>
      <c r="AB164" s="499"/>
      <c r="AC164" s="499"/>
      <c r="AD164" s="499"/>
    </row>
    <row r="165" spans="5:30" ht="12" customHeight="1" x14ac:dyDescent="0.2">
      <c r="E165" s="499"/>
      <c r="F165" s="499"/>
      <c r="G165" s="499"/>
      <c r="H165" s="499"/>
      <c r="I165" s="499"/>
      <c r="J165" s="499"/>
      <c r="K165" s="499"/>
      <c r="L165" s="499"/>
      <c r="M165" s="499"/>
      <c r="N165" s="499"/>
      <c r="O165" s="499"/>
      <c r="P165" s="499"/>
      <c r="Q165" s="499"/>
      <c r="R165" s="499"/>
      <c r="S165" s="499"/>
      <c r="T165" s="499"/>
      <c r="U165" s="499"/>
      <c r="V165" s="499"/>
      <c r="W165" s="499"/>
      <c r="X165" s="499"/>
      <c r="Y165" s="499"/>
      <c r="Z165" s="499"/>
      <c r="AA165" s="499"/>
      <c r="AB165" s="499"/>
      <c r="AC165" s="499"/>
      <c r="AD165" s="499"/>
    </row>
    <row r="166" spans="5:30" ht="12" customHeight="1" x14ac:dyDescent="0.2">
      <c r="E166" s="499"/>
      <c r="F166" s="499"/>
      <c r="G166" s="499"/>
      <c r="H166" s="499"/>
      <c r="I166" s="499"/>
      <c r="J166" s="499"/>
      <c r="K166" s="499"/>
      <c r="L166" s="499"/>
      <c r="M166" s="499"/>
      <c r="N166" s="499"/>
      <c r="O166" s="499"/>
      <c r="P166" s="499"/>
      <c r="Q166" s="499"/>
      <c r="R166" s="499"/>
      <c r="S166" s="499"/>
      <c r="T166" s="499"/>
      <c r="U166" s="499"/>
      <c r="V166" s="499"/>
      <c r="W166" s="499"/>
      <c r="X166" s="499"/>
      <c r="Y166" s="499"/>
      <c r="Z166" s="499"/>
      <c r="AA166" s="499"/>
      <c r="AB166" s="499"/>
      <c r="AC166" s="499"/>
      <c r="AD166" s="499"/>
    </row>
    <row r="167" spans="5:30" ht="12" customHeight="1" x14ac:dyDescent="0.2">
      <c r="E167" s="499"/>
      <c r="F167" s="499"/>
      <c r="G167" s="499"/>
      <c r="H167" s="499"/>
      <c r="I167" s="499"/>
      <c r="J167" s="499"/>
      <c r="K167" s="499"/>
      <c r="L167" s="499"/>
      <c r="M167" s="499"/>
      <c r="N167" s="499"/>
      <c r="O167" s="499"/>
      <c r="P167" s="499"/>
      <c r="Q167" s="499"/>
      <c r="R167" s="499"/>
      <c r="S167" s="499"/>
      <c r="T167" s="499"/>
      <c r="U167" s="499"/>
      <c r="V167" s="499"/>
      <c r="W167" s="499"/>
      <c r="X167" s="499"/>
      <c r="Y167" s="499"/>
      <c r="Z167" s="499"/>
      <c r="AA167" s="499"/>
      <c r="AB167" s="499"/>
      <c r="AC167" s="499"/>
      <c r="AD167" s="499"/>
    </row>
    <row r="168" spans="5:30" ht="12" customHeight="1" x14ac:dyDescent="0.2">
      <c r="E168" s="499"/>
      <c r="F168" s="499"/>
      <c r="G168" s="499"/>
      <c r="H168" s="499"/>
      <c r="I168" s="499"/>
      <c r="J168" s="499"/>
      <c r="K168" s="499"/>
      <c r="L168" s="499"/>
      <c r="M168" s="499"/>
      <c r="N168" s="499"/>
      <c r="O168" s="499"/>
      <c r="P168" s="499"/>
      <c r="Q168" s="499"/>
      <c r="R168" s="499"/>
      <c r="S168" s="499"/>
      <c r="T168" s="499"/>
      <c r="U168" s="499"/>
      <c r="V168" s="499"/>
      <c r="W168" s="499"/>
      <c r="X168" s="499"/>
      <c r="Y168" s="499"/>
      <c r="Z168" s="499"/>
      <c r="AA168" s="499"/>
      <c r="AB168" s="499"/>
      <c r="AC168" s="499"/>
      <c r="AD168" s="499"/>
    </row>
    <row r="169" spans="5:30" ht="12" customHeight="1" x14ac:dyDescent="0.2">
      <c r="E169" s="499"/>
      <c r="F169" s="499"/>
      <c r="G169" s="499"/>
      <c r="H169" s="499"/>
      <c r="I169" s="499"/>
      <c r="J169" s="499"/>
      <c r="K169" s="499"/>
      <c r="L169" s="499"/>
      <c r="M169" s="499"/>
      <c r="N169" s="499"/>
      <c r="O169" s="499"/>
      <c r="P169" s="499"/>
      <c r="Q169" s="499"/>
      <c r="R169" s="499"/>
      <c r="S169" s="499"/>
      <c r="T169" s="499"/>
      <c r="U169" s="499"/>
      <c r="V169" s="499"/>
      <c r="W169" s="499"/>
      <c r="X169" s="499"/>
      <c r="Y169" s="499"/>
      <c r="Z169" s="499"/>
      <c r="AA169" s="499"/>
      <c r="AB169" s="499"/>
      <c r="AC169" s="499"/>
      <c r="AD169" s="499"/>
    </row>
    <row r="170" spans="5:30" ht="12" customHeight="1" x14ac:dyDescent="0.2">
      <c r="E170" s="499"/>
      <c r="F170" s="499"/>
      <c r="G170" s="499"/>
      <c r="H170" s="499"/>
      <c r="I170" s="499"/>
      <c r="J170" s="499"/>
      <c r="K170" s="499"/>
      <c r="L170" s="499"/>
      <c r="M170" s="499"/>
      <c r="N170" s="499"/>
      <c r="O170" s="499"/>
      <c r="P170" s="499"/>
      <c r="Q170" s="499"/>
      <c r="R170" s="499"/>
      <c r="S170" s="499"/>
      <c r="T170" s="499"/>
      <c r="U170" s="499"/>
      <c r="V170" s="499"/>
      <c r="W170" s="499"/>
      <c r="X170" s="499"/>
      <c r="Y170" s="499"/>
      <c r="Z170" s="499"/>
      <c r="AA170" s="499"/>
      <c r="AB170" s="499"/>
      <c r="AC170" s="499"/>
      <c r="AD170" s="499"/>
    </row>
    <row r="171" spans="5:30" ht="12" customHeight="1" x14ac:dyDescent="0.2">
      <c r="E171" s="499"/>
      <c r="F171" s="499"/>
      <c r="G171" s="499"/>
      <c r="H171" s="499"/>
      <c r="I171" s="499"/>
      <c r="J171" s="499"/>
      <c r="K171" s="499"/>
      <c r="L171" s="499"/>
      <c r="M171" s="499"/>
      <c r="N171" s="499"/>
      <c r="O171" s="499"/>
      <c r="P171" s="499"/>
      <c r="Q171" s="499"/>
      <c r="R171" s="499"/>
      <c r="S171" s="499"/>
      <c r="T171" s="499"/>
      <c r="U171" s="499"/>
      <c r="V171" s="499"/>
      <c r="W171" s="499"/>
      <c r="X171" s="499"/>
      <c r="Y171" s="499"/>
      <c r="Z171" s="499"/>
      <c r="AA171" s="499"/>
      <c r="AB171" s="499"/>
      <c r="AC171" s="499"/>
      <c r="AD171" s="499"/>
    </row>
    <row r="172" spans="5:30" ht="12" customHeight="1" x14ac:dyDescent="0.2">
      <c r="E172" s="499"/>
      <c r="F172" s="499"/>
      <c r="G172" s="499"/>
      <c r="H172" s="499"/>
      <c r="I172" s="499"/>
      <c r="J172" s="499"/>
      <c r="K172" s="499"/>
      <c r="L172" s="499"/>
      <c r="M172" s="499"/>
      <c r="N172" s="499"/>
      <c r="O172" s="499"/>
      <c r="P172" s="499"/>
      <c r="Q172" s="499"/>
      <c r="R172" s="499"/>
      <c r="S172" s="499"/>
      <c r="T172" s="499"/>
      <c r="U172" s="499"/>
      <c r="V172" s="499"/>
      <c r="W172" s="499"/>
      <c r="X172" s="499"/>
      <c r="Y172" s="499"/>
      <c r="Z172" s="499"/>
      <c r="AA172" s="499"/>
      <c r="AB172" s="499"/>
      <c r="AC172" s="499"/>
      <c r="AD172" s="499"/>
    </row>
    <row r="173" spans="5:30" ht="12" customHeight="1" x14ac:dyDescent="0.2">
      <c r="E173" s="499"/>
      <c r="F173" s="499"/>
      <c r="G173" s="499"/>
      <c r="H173" s="499"/>
      <c r="I173" s="499"/>
      <c r="J173" s="499"/>
      <c r="K173" s="499"/>
      <c r="L173" s="499"/>
      <c r="M173" s="499"/>
      <c r="N173" s="499"/>
      <c r="O173" s="499"/>
      <c r="P173" s="499"/>
      <c r="Q173" s="499"/>
      <c r="R173" s="499"/>
      <c r="S173" s="499"/>
      <c r="T173" s="499"/>
      <c r="U173" s="499"/>
      <c r="V173" s="499"/>
      <c r="W173" s="499"/>
      <c r="X173" s="499"/>
      <c r="Y173" s="499"/>
      <c r="Z173" s="499"/>
      <c r="AA173" s="499"/>
      <c r="AB173" s="499"/>
      <c r="AC173" s="499"/>
      <c r="AD173" s="499"/>
    </row>
    <row r="174" spans="5:30" ht="12" customHeight="1" x14ac:dyDescent="0.2">
      <c r="E174" s="499"/>
      <c r="F174" s="499"/>
      <c r="G174" s="499"/>
      <c r="H174" s="499"/>
      <c r="I174" s="499"/>
      <c r="J174" s="499"/>
      <c r="K174" s="499"/>
      <c r="L174" s="499"/>
      <c r="M174" s="499"/>
      <c r="N174" s="499"/>
      <c r="O174" s="499"/>
      <c r="P174" s="499"/>
      <c r="Q174" s="499"/>
      <c r="R174" s="499"/>
      <c r="S174" s="499"/>
      <c r="T174" s="499"/>
      <c r="U174" s="499"/>
      <c r="V174" s="499"/>
      <c r="W174" s="499"/>
      <c r="X174" s="499"/>
      <c r="Y174" s="499"/>
      <c r="Z174" s="499"/>
      <c r="AA174" s="499"/>
      <c r="AB174" s="499"/>
      <c r="AC174" s="499"/>
      <c r="AD174" s="499"/>
    </row>
    <row r="175" spans="5:30" ht="12" customHeight="1" x14ac:dyDescent="0.2">
      <c r="E175" s="499"/>
      <c r="F175" s="499"/>
      <c r="G175" s="499"/>
      <c r="H175" s="499"/>
      <c r="I175" s="499"/>
      <c r="J175" s="499"/>
      <c r="K175" s="499"/>
      <c r="L175" s="499"/>
      <c r="M175" s="499"/>
      <c r="N175" s="499"/>
      <c r="O175" s="499"/>
      <c r="P175" s="499"/>
      <c r="Q175" s="499"/>
      <c r="R175" s="499"/>
      <c r="S175" s="499"/>
      <c r="T175" s="499"/>
      <c r="U175" s="499"/>
      <c r="V175" s="499"/>
      <c r="W175" s="499"/>
      <c r="X175" s="499"/>
      <c r="Y175" s="499"/>
      <c r="Z175" s="499"/>
      <c r="AA175" s="499"/>
      <c r="AB175" s="499"/>
      <c r="AC175" s="499"/>
      <c r="AD175" s="499"/>
    </row>
    <row r="176" spans="5:30" ht="12" customHeight="1" x14ac:dyDescent="0.2">
      <c r="E176" s="499"/>
      <c r="F176" s="499"/>
      <c r="G176" s="499"/>
      <c r="H176" s="499"/>
      <c r="I176" s="499"/>
      <c r="J176" s="499"/>
      <c r="K176" s="499"/>
      <c r="L176" s="499"/>
      <c r="M176" s="499"/>
      <c r="N176" s="499"/>
      <c r="O176" s="499"/>
      <c r="P176" s="499"/>
      <c r="Q176" s="499"/>
      <c r="R176" s="499"/>
      <c r="S176" s="499"/>
      <c r="T176" s="499"/>
      <c r="U176" s="499"/>
      <c r="V176" s="499"/>
      <c r="W176" s="499"/>
      <c r="X176" s="499"/>
      <c r="Y176" s="499"/>
      <c r="Z176" s="499"/>
      <c r="AA176" s="499"/>
      <c r="AB176" s="499"/>
      <c r="AC176" s="499"/>
      <c r="AD176" s="499"/>
    </row>
    <row r="177" spans="5:30" ht="12" customHeight="1" x14ac:dyDescent="0.2">
      <c r="E177" s="499"/>
      <c r="F177" s="499"/>
      <c r="G177" s="499"/>
      <c r="H177" s="499"/>
      <c r="I177" s="499"/>
      <c r="J177" s="499"/>
      <c r="K177" s="499"/>
      <c r="L177" s="499"/>
      <c r="M177" s="499"/>
      <c r="N177" s="499"/>
      <c r="O177" s="499"/>
      <c r="P177" s="499"/>
      <c r="Q177" s="499"/>
      <c r="R177" s="499"/>
      <c r="S177" s="499"/>
      <c r="T177" s="499"/>
      <c r="U177" s="499"/>
      <c r="V177" s="499"/>
      <c r="W177" s="499"/>
      <c r="X177" s="499"/>
      <c r="Y177" s="499"/>
      <c r="Z177" s="499"/>
      <c r="AA177" s="499"/>
      <c r="AB177" s="499"/>
      <c r="AC177" s="499"/>
      <c r="AD177" s="499"/>
    </row>
    <row r="178" spans="5:30" ht="12" customHeight="1" x14ac:dyDescent="0.2">
      <c r="E178" s="499"/>
      <c r="F178" s="499"/>
      <c r="G178" s="499"/>
      <c r="H178" s="499"/>
      <c r="I178" s="499"/>
      <c r="J178" s="499"/>
      <c r="K178" s="499"/>
      <c r="L178" s="499"/>
      <c r="M178" s="499"/>
      <c r="N178" s="499"/>
      <c r="O178" s="499"/>
      <c r="P178" s="499"/>
      <c r="Q178" s="499"/>
      <c r="R178" s="499"/>
      <c r="S178" s="499"/>
      <c r="T178" s="499"/>
      <c r="U178" s="499"/>
      <c r="V178" s="499"/>
      <c r="W178" s="499"/>
      <c r="X178" s="499"/>
      <c r="Y178" s="499"/>
      <c r="Z178" s="499"/>
      <c r="AA178" s="499"/>
      <c r="AB178" s="499"/>
      <c r="AC178" s="499"/>
      <c r="AD178" s="499"/>
    </row>
    <row r="179" spans="5:30" ht="12" customHeight="1" x14ac:dyDescent="0.2">
      <c r="E179" s="499"/>
      <c r="F179" s="499"/>
      <c r="G179" s="499"/>
      <c r="H179" s="499"/>
      <c r="I179" s="499"/>
      <c r="J179" s="499"/>
      <c r="K179" s="499"/>
      <c r="L179" s="499"/>
      <c r="M179" s="499"/>
      <c r="N179" s="499"/>
      <c r="O179" s="499"/>
      <c r="P179" s="499"/>
      <c r="Q179" s="499"/>
      <c r="R179" s="499"/>
      <c r="S179" s="499"/>
      <c r="T179" s="499"/>
      <c r="U179" s="499"/>
      <c r="V179" s="499"/>
      <c r="W179" s="499"/>
      <c r="X179" s="499"/>
      <c r="Y179" s="499"/>
      <c r="Z179" s="499"/>
      <c r="AA179" s="499"/>
      <c r="AB179" s="499"/>
      <c r="AC179" s="499"/>
      <c r="AD179" s="499"/>
    </row>
    <row r="180" spans="5:30" ht="12" customHeight="1" x14ac:dyDescent="0.2">
      <c r="E180" s="499"/>
      <c r="F180" s="499"/>
      <c r="G180" s="499"/>
      <c r="H180" s="499"/>
      <c r="I180" s="499"/>
      <c r="J180" s="499"/>
      <c r="K180" s="499"/>
      <c r="L180" s="499"/>
      <c r="M180" s="499"/>
      <c r="N180" s="499"/>
      <c r="O180" s="499"/>
      <c r="P180" s="499"/>
      <c r="Q180" s="499"/>
      <c r="R180" s="499"/>
      <c r="S180" s="499"/>
      <c r="T180" s="499"/>
      <c r="U180" s="499"/>
      <c r="V180" s="499"/>
      <c r="W180" s="499"/>
      <c r="X180" s="499"/>
      <c r="Y180" s="499"/>
      <c r="Z180" s="499"/>
      <c r="AA180" s="499"/>
      <c r="AB180" s="499"/>
      <c r="AC180" s="499"/>
      <c r="AD180" s="499"/>
    </row>
    <row r="181" spans="5:30" ht="12" customHeight="1" x14ac:dyDescent="0.2">
      <c r="E181" s="499"/>
      <c r="F181" s="499"/>
      <c r="G181" s="499"/>
      <c r="H181" s="499"/>
      <c r="I181" s="499"/>
      <c r="J181" s="499"/>
      <c r="K181" s="499"/>
      <c r="L181" s="499"/>
      <c r="M181" s="499"/>
      <c r="N181" s="499"/>
      <c r="O181" s="499"/>
      <c r="P181" s="499"/>
      <c r="Q181" s="499"/>
      <c r="R181" s="499"/>
      <c r="S181" s="499"/>
      <c r="T181" s="499"/>
      <c r="U181" s="499"/>
      <c r="V181" s="499"/>
      <c r="W181" s="499"/>
      <c r="X181" s="499"/>
      <c r="Y181" s="499"/>
      <c r="Z181" s="499"/>
      <c r="AA181" s="499"/>
      <c r="AB181" s="499"/>
      <c r="AC181" s="499"/>
      <c r="AD181" s="499"/>
    </row>
    <row r="182" spans="5:30" ht="12" customHeight="1" x14ac:dyDescent="0.2">
      <c r="E182" s="499"/>
      <c r="F182" s="499"/>
      <c r="G182" s="499"/>
      <c r="H182" s="499"/>
      <c r="I182" s="499"/>
      <c r="J182" s="499"/>
      <c r="K182" s="499"/>
      <c r="L182" s="499"/>
      <c r="M182" s="499"/>
      <c r="N182" s="499"/>
      <c r="O182" s="499"/>
      <c r="P182" s="499"/>
      <c r="Q182" s="499"/>
      <c r="R182" s="499"/>
      <c r="S182" s="499"/>
      <c r="T182" s="499"/>
      <c r="U182" s="499"/>
      <c r="V182" s="499"/>
      <c r="W182" s="499"/>
      <c r="X182" s="499"/>
      <c r="Y182" s="499"/>
      <c r="Z182" s="499"/>
      <c r="AA182" s="499"/>
      <c r="AB182" s="499"/>
      <c r="AC182" s="499"/>
      <c r="AD182" s="499"/>
    </row>
    <row r="183" spans="5:30" ht="12" customHeight="1" x14ac:dyDescent="0.2">
      <c r="E183" s="499"/>
      <c r="F183" s="499"/>
      <c r="G183" s="499"/>
      <c r="H183" s="499"/>
      <c r="I183" s="499"/>
      <c r="J183" s="499"/>
      <c r="K183" s="499"/>
      <c r="L183" s="499"/>
      <c r="M183" s="499"/>
      <c r="N183" s="499"/>
      <c r="O183" s="499"/>
      <c r="P183" s="499"/>
      <c r="Q183" s="499"/>
      <c r="R183" s="499"/>
      <c r="S183" s="499"/>
      <c r="T183" s="499"/>
      <c r="U183" s="499"/>
      <c r="V183" s="499"/>
      <c r="W183" s="499"/>
      <c r="X183" s="499"/>
      <c r="Y183" s="499"/>
      <c r="Z183" s="499"/>
      <c r="AA183" s="499"/>
      <c r="AB183" s="499"/>
      <c r="AC183" s="499"/>
      <c r="AD183" s="499"/>
    </row>
    <row r="184" spans="5:30" ht="12" customHeight="1" x14ac:dyDescent="0.2">
      <c r="E184" s="499"/>
      <c r="F184" s="499"/>
      <c r="G184" s="499"/>
      <c r="H184" s="499"/>
      <c r="I184" s="499"/>
      <c r="J184" s="499"/>
      <c r="K184" s="499"/>
      <c r="L184" s="499"/>
      <c r="M184" s="499"/>
      <c r="N184" s="499"/>
      <c r="O184" s="499"/>
      <c r="P184" s="499"/>
      <c r="Q184" s="499"/>
      <c r="R184" s="499"/>
      <c r="S184" s="499"/>
      <c r="T184" s="499"/>
      <c r="U184" s="499"/>
      <c r="V184" s="499"/>
      <c r="W184" s="499"/>
      <c r="X184" s="499"/>
      <c r="Y184" s="499"/>
      <c r="Z184" s="499"/>
      <c r="AA184" s="499"/>
      <c r="AB184" s="499"/>
      <c r="AC184" s="499"/>
      <c r="AD184" s="499"/>
    </row>
    <row r="185" spans="5:30" ht="12" customHeight="1" x14ac:dyDescent="0.2">
      <c r="E185" s="499"/>
      <c r="F185" s="499"/>
      <c r="G185" s="499"/>
      <c r="H185" s="499"/>
      <c r="I185" s="499"/>
      <c r="J185" s="499"/>
      <c r="K185" s="499"/>
      <c r="L185" s="499"/>
      <c r="M185" s="499"/>
      <c r="N185" s="499"/>
      <c r="O185" s="499"/>
      <c r="P185" s="499"/>
      <c r="Q185" s="499"/>
      <c r="R185" s="499"/>
      <c r="S185" s="499"/>
      <c r="T185" s="499"/>
      <c r="U185" s="499"/>
      <c r="V185" s="499"/>
      <c r="W185" s="499"/>
      <c r="X185" s="499"/>
      <c r="Y185" s="499"/>
      <c r="Z185" s="499"/>
      <c r="AA185" s="499"/>
      <c r="AB185" s="499"/>
      <c r="AC185" s="499"/>
      <c r="AD185" s="499"/>
    </row>
    <row r="186" spans="5:30" ht="12" customHeight="1" x14ac:dyDescent="0.2">
      <c r="E186" s="499"/>
      <c r="F186" s="499"/>
      <c r="G186" s="499"/>
      <c r="H186" s="499"/>
      <c r="I186" s="499"/>
      <c r="J186" s="499"/>
      <c r="K186" s="499"/>
      <c r="L186" s="499"/>
      <c r="M186" s="499"/>
      <c r="N186" s="499"/>
      <c r="O186" s="499"/>
      <c r="P186" s="499"/>
      <c r="Q186" s="499"/>
      <c r="R186" s="499"/>
      <c r="S186" s="499"/>
      <c r="T186" s="499"/>
      <c r="U186" s="499"/>
      <c r="V186" s="499"/>
      <c r="W186" s="499"/>
      <c r="X186" s="499"/>
      <c r="Y186" s="499"/>
      <c r="Z186" s="499"/>
      <c r="AA186" s="499"/>
      <c r="AB186" s="499"/>
      <c r="AC186" s="499"/>
      <c r="AD186" s="499"/>
    </row>
    <row r="187" spans="5:30" ht="12" customHeight="1" x14ac:dyDescent="0.2">
      <c r="E187" s="499"/>
      <c r="F187" s="499"/>
      <c r="G187" s="499"/>
      <c r="H187" s="499"/>
      <c r="I187" s="499"/>
      <c r="J187" s="499"/>
      <c r="K187" s="499"/>
      <c r="L187" s="499"/>
      <c r="M187" s="499"/>
      <c r="N187" s="499"/>
      <c r="O187" s="499"/>
      <c r="P187" s="499"/>
      <c r="Q187" s="499"/>
      <c r="R187" s="499"/>
      <c r="S187" s="499"/>
      <c r="T187" s="499"/>
      <c r="U187" s="499"/>
      <c r="V187" s="499"/>
      <c r="W187" s="499"/>
      <c r="X187" s="499"/>
      <c r="Y187" s="499"/>
      <c r="Z187" s="499"/>
      <c r="AA187" s="499"/>
      <c r="AB187" s="499"/>
      <c r="AC187" s="499"/>
      <c r="AD187" s="499"/>
    </row>
    <row r="188" spans="5:30" ht="12" customHeight="1" x14ac:dyDescent="0.2">
      <c r="E188" s="499"/>
      <c r="F188" s="499"/>
      <c r="G188" s="499"/>
      <c r="H188" s="499"/>
      <c r="I188" s="499"/>
      <c r="J188" s="499"/>
      <c r="K188" s="499"/>
      <c r="L188" s="499"/>
      <c r="M188" s="499"/>
      <c r="N188" s="499"/>
      <c r="O188" s="499"/>
      <c r="P188" s="499"/>
      <c r="Q188" s="499"/>
      <c r="R188" s="499"/>
      <c r="S188" s="499"/>
      <c r="T188" s="499"/>
      <c r="U188" s="499"/>
      <c r="V188" s="499"/>
      <c r="W188" s="499"/>
      <c r="X188" s="499"/>
      <c r="Y188" s="499"/>
      <c r="Z188" s="499"/>
      <c r="AA188" s="499"/>
      <c r="AB188" s="499"/>
      <c r="AC188" s="499"/>
      <c r="AD188" s="499"/>
    </row>
    <row r="189" spans="5:30" ht="12" customHeight="1" x14ac:dyDescent="0.2">
      <c r="E189" s="499"/>
      <c r="F189" s="499"/>
      <c r="G189" s="499"/>
      <c r="H189" s="499"/>
      <c r="I189" s="499"/>
      <c r="J189" s="499"/>
      <c r="K189" s="499"/>
      <c r="L189" s="499"/>
      <c r="M189" s="499"/>
      <c r="N189" s="499"/>
      <c r="O189" s="499"/>
      <c r="P189" s="499"/>
      <c r="Q189" s="499"/>
      <c r="R189" s="499"/>
      <c r="S189" s="499"/>
      <c r="T189" s="499"/>
      <c r="U189" s="499"/>
      <c r="V189" s="499"/>
      <c r="W189" s="499"/>
      <c r="X189" s="499"/>
      <c r="Y189" s="499"/>
      <c r="Z189" s="499"/>
      <c r="AA189" s="499"/>
      <c r="AB189" s="499"/>
      <c r="AC189" s="499"/>
      <c r="AD189" s="499"/>
    </row>
    <row r="190" spans="5:30" ht="12" customHeight="1" x14ac:dyDescent="0.2">
      <c r="E190" s="499"/>
      <c r="F190" s="499"/>
      <c r="G190" s="499"/>
      <c r="H190" s="499"/>
      <c r="I190" s="499"/>
      <c r="J190" s="499"/>
      <c r="K190" s="499"/>
      <c r="L190" s="499"/>
      <c r="M190" s="499"/>
      <c r="N190" s="499"/>
      <c r="O190" s="499"/>
      <c r="P190" s="499"/>
      <c r="Q190" s="499"/>
      <c r="R190" s="499"/>
      <c r="S190" s="499"/>
      <c r="T190" s="499"/>
      <c r="U190" s="499"/>
      <c r="V190" s="499"/>
      <c r="W190" s="499"/>
      <c r="X190" s="499"/>
      <c r="Y190" s="499"/>
      <c r="Z190" s="499"/>
      <c r="AA190" s="499"/>
      <c r="AB190" s="499"/>
      <c r="AC190" s="499"/>
      <c r="AD190" s="499"/>
    </row>
    <row r="191" spans="5:30" ht="12" customHeight="1" x14ac:dyDescent="0.2">
      <c r="E191" s="499"/>
      <c r="F191" s="499"/>
      <c r="G191" s="499"/>
      <c r="H191" s="499"/>
      <c r="I191" s="499"/>
      <c r="J191" s="499"/>
      <c r="K191" s="499"/>
      <c r="L191" s="499"/>
      <c r="M191" s="499"/>
      <c r="N191" s="499"/>
      <c r="O191" s="499"/>
      <c r="P191" s="499"/>
      <c r="Q191" s="499"/>
      <c r="R191" s="499"/>
      <c r="S191" s="499"/>
      <c r="T191" s="499"/>
      <c r="U191" s="499"/>
      <c r="V191" s="499"/>
      <c r="W191" s="499"/>
      <c r="X191" s="499"/>
      <c r="Y191" s="499"/>
      <c r="Z191" s="499"/>
      <c r="AA191" s="499"/>
      <c r="AB191" s="499"/>
      <c r="AC191" s="499"/>
      <c r="AD191" s="499"/>
    </row>
    <row r="192" spans="5:30" ht="12" customHeight="1" x14ac:dyDescent="0.2">
      <c r="E192" s="499"/>
      <c r="F192" s="499"/>
      <c r="G192" s="499"/>
      <c r="H192" s="499"/>
      <c r="I192" s="499"/>
      <c r="J192" s="499"/>
      <c r="K192" s="499"/>
      <c r="L192" s="499"/>
      <c r="M192" s="499"/>
      <c r="N192" s="499"/>
      <c r="O192" s="499"/>
      <c r="P192" s="499"/>
      <c r="Q192" s="499"/>
      <c r="R192" s="499"/>
      <c r="S192" s="499"/>
      <c r="T192" s="499"/>
      <c r="U192" s="499"/>
      <c r="V192" s="499"/>
      <c r="W192" s="499"/>
      <c r="X192" s="499"/>
      <c r="Y192" s="499"/>
      <c r="Z192" s="499"/>
      <c r="AA192" s="499"/>
      <c r="AB192" s="499"/>
      <c r="AC192" s="499"/>
      <c r="AD192" s="499"/>
    </row>
    <row r="193" spans="5:30" ht="12" customHeight="1" x14ac:dyDescent="0.2">
      <c r="E193" s="499"/>
      <c r="F193" s="499"/>
      <c r="G193" s="499"/>
      <c r="H193" s="499"/>
      <c r="I193" s="499"/>
      <c r="J193" s="499"/>
      <c r="K193" s="499"/>
      <c r="L193" s="499"/>
      <c r="M193" s="499"/>
      <c r="N193" s="499"/>
      <c r="O193" s="499"/>
      <c r="P193" s="499"/>
      <c r="Q193" s="499"/>
      <c r="R193" s="499"/>
      <c r="S193" s="499"/>
      <c r="T193" s="499"/>
      <c r="U193" s="499"/>
      <c r="V193" s="499"/>
      <c r="W193" s="499"/>
      <c r="X193" s="499"/>
      <c r="Y193" s="499"/>
      <c r="Z193" s="499"/>
      <c r="AA193" s="499"/>
      <c r="AB193" s="499"/>
      <c r="AC193" s="499"/>
      <c r="AD193" s="499"/>
    </row>
    <row r="194" spans="5:30" ht="12" customHeight="1" x14ac:dyDescent="0.2">
      <c r="E194" s="499"/>
      <c r="F194" s="499"/>
      <c r="G194" s="499"/>
      <c r="H194" s="499"/>
      <c r="I194" s="499"/>
      <c r="J194" s="499"/>
      <c r="K194" s="499"/>
      <c r="L194" s="499"/>
      <c r="M194" s="499"/>
      <c r="N194" s="499"/>
      <c r="O194" s="499"/>
      <c r="P194" s="499"/>
      <c r="Q194" s="499"/>
      <c r="R194" s="499"/>
      <c r="S194" s="499"/>
      <c r="T194" s="499"/>
      <c r="U194" s="499"/>
      <c r="V194" s="499"/>
      <c r="W194" s="499"/>
      <c r="X194" s="499"/>
      <c r="Y194" s="499"/>
      <c r="Z194" s="499"/>
      <c r="AA194" s="499"/>
      <c r="AB194" s="499"/>
      <c r="AC194" s="499"/>
      <c r="AD194" s="499"/>
    </row>
    <row r="195" spans="5:30" ht="12" customHeight="1" x14ac:dyDescent="0.2">
      <c r="E195" s="499"/>
      <c r="F195" s="499"/>
      <c r="G195" s="499"/>
      <c r="H195" s="499"/>
      <c r="I195" s="499"/>
      <c r="J195" s="499"/>
      <c r="K195" s="499"/>
      <c r="L195" s="499"/>
      <c r="M195" s="499"/>
      <c r="N195" s="499"/>
      <c r="O195" s="499"/>
      <c r="P195" s="499"/>
      <c r="Q195" s="499"/>
      <c r="R195" s="499"/>
      <c r="S195" s="499"/>
      <c r="T195" s="499"/>
      <c r="U195" s="499"/>
      <c r="V195" s="499"/>
      <c r="W195" s="499"/>
      <c r="X195" s="499"/>
      <c r="Y195" s="499"/>
      <c r="Z195" s="499"/>
      <c r="AA195" s="499"/>
      <c r="AB195" s="499"/>
      <c r="AC195" s="499"/>
      <c r="AD195" s="499"/>
    </row>
    <row r="196" spans="5:30" ht="12" customHeight="1" x14ac:dyDescent="0.2">
      <c r="E196" s="499"/>
      <c r="F196" s="499"/>
      <c r="G196" s="499"/>
      <c r="H196" s="499"/>
      <c r="I196" s="499"/>
      <c r="J196" s="499"/>
      <c r="K196" s="499"/>
      <c r="L196" s="499"/>
      <c r="M196" s="499"/>
      <c r="N196" s="499"/>
      <c r="O196" s="499"/>
      <c r="P196" s="499"/>
      <c r="Q196" s="499"/>
      <c r="R196" s="499"/>
      <c r="S196" s="499"/>
      <c r="T196" s="499"/>
      <c r="U196" s="499"/>
      <c r="V196" s="499"/>
      <c r="W196" s="499"/>
      <c r="X196" s="499"/>
      <c r="Y196" s="499"/>
      <c r="Z196" s="499"/>
      <c r="AA196" s="499"/>
      <c r="AB196" s="499"/>
      <c r="AC196" s="499"/>
      <c r="AD196" s="499"/>
    </row>
    <row r="197" spans="5:30" ht="12" customHeight="1" x14ac:dyDescent="0.2">
      <c r="E197" s="499"/>
      <c r="F197" s="499"/>
      <c r="G197" s="499"/>
      <c r="H197" s="499"/>
      <c r="I197" s="499"/>
      <c r="J197" s="499"/>
      <c r="K197" s="499"/>
      <c r="L197" s="499"/>
      <c r="M197" s="499"/>
      <c r="N197" s="499"/>
      <c r="O197" s="499"/>
      <c r="P197" s="499"/>
      <c r="Q197" s="499"/>
      <c r="R197" s="499"/>
      <c r="S197" s="499"/>
      <c r="T197" s="499"/>
      <c r="U197" s="499"/>
      <c r="V197" s="499"/>
      <c r="W197" s="499"/>
      <c r="X197" s="499"/>
      <c r="Y197" s="499"/>
      <c r="Z197" s="499"/>
      <c r="AA197" s="499"/>
      <c r="AB197" s="499"/>
      <c r="AC197" s="499"/>
      <c r="AD197" s="499"/>
    </row>
    <row r="198" spans="5:30" ht="12" customHeight="1" x14ac:dyDescent="0.2">
      <c r="E198" s="499"/>
      <c r="F198" s="499"/>
      <c r="G198" s="499"/>
      <c r="H198" s="499"/>
      <c r="I198" s="499"/>
      <c r="J198" s="499"/>
      <c r="K198" s="499"/>
      <c r="L198" s="499"/>
      <c r="M198" s="499"/>
      <c r="N198" s="499"/>
      <c r="O198" s="499"/>
      <c r="P198" s="499"/>
      <c r="Q198" s="499"/>
      <c r="R198" s="499"/>
      <c r="S198" s="499"/>
      <c r="T198" s="499"/>
      <c r="U198" s="499"/>
      <c r="V198" s="499"/>
      <c r="W198" s="499"/>
      <c r="X198" s="499"/>
      <c r="Y198" s="499"/>
      <c r="Z198" s="499"/>
      <c r="AA198" s="499"/>
      <c r="AB198" s="499"/>
      <c r="AC198" s="499"/>
      <c r="AD198" s="499"/>
    </row>
    <row r="199" spans="5:30" ht="12" customHeight="1" x14ac:dyDescent="0.2">
      <c r="E199" s="499"/>
      <c r="F199" s="499"/>
      <c r="G199" s="499"/>
      <c r="H199" s="499"/>
      <c r="I199" s="499"/>
      <c r="J199" s="499"/>
      <c r="K199" s="499"/>
      <c r="L199" s="499"/>
      <c r="M199" s="499"/>
      <c r="N199" s="499"/>
      <c r="O199" s="499"/>
      <c r="P199" s="499"/>
      <c r="Q199" s="499"/>
      <c r="R199" s="499"/>
      <c r="S199" s="499"/>
      <c r="T199" s="499"/>
      <c r="U199" s="499"/>
      <c r="V199" s="499"/>
      <c r="W199" s="499"/>
      <c r="X199" s="499"/>
      <c r="Y199" s="499"/>
      <c r="Z199" s="499"/>
      <c r="AA199" s="499"/>
      <c r="AB199" s="499"/>
      <c r="AC199" s="499"/>
      <c r="AD199" s="499"/>
    </row>
    <row r="200" spans="5:30" ht="12" customHeight="1" x14ac:dyDescent="0.2">
      <c r="E200" s="499"/>
      <c r="F200" s="499"/>
      <c r="G200" s="499"/>
      <c r="H200" s="499"/>
      <c r="I200" s="499"/>
      <c r="J200" s="499"/>
      <c r="K200" s="499"/>
      <c r="L200" s="499"/>
      <c r="M200" s="499"/>
      <c r="N200" s="499"/>
      <c r="O200" s="499"/>
      <c r="P200" s="499"/>
      <c r="Q200" s="499"/>
      <c r="R200" s="499"/>
      <c r="S200" s="499"/>
      <c r="T200" s="499"/>
      <c r="U200" s="499"/>
      <c r="V200" s="499"/>
      <c r="W200" s="499"/>
      <c r="X200" s="499"/>
      <c r="Y200" s="499"/>
      <c r="Z200" s="499"/>
      <c r="AA200" s="499"/>
      <c r="AB200" s="499"/>
      <c r="AC200" s="499"/>
      <c r="AD200" s="499"/>
    </row>
    <row r="201" spans="5:30" ht="12" customHeight="1" x14ac:dyDescent="0.2">
      <c r="E201" s="499"/>
      <c r="F201" s="499"/>
      <c r="G201" s="499"/>
      <c r="H201" s="499"/>
      <c r="I201" s="499"/>
      <c r="J201" s="499"/>
      <c r="K201" s="499"/>
      <c r="L201" s="499"/>
      <c r="M201" s="499"/>
      <c r="N201" s="499"/>
      <c r="O201" s="499"/>
      <c r="P201" s="499"/>
      <c r="Q201" s="499"/>
      <c r="R201" s="499"/>
      <c r="S201" s="499"/>
      <c r="T201" s="499"/>
      <c r="U201" s="499"/>
      <c r="V201" s="499"/>
      <c r="W201" s="499"/>
      <c r="X201" s="499"/>
      <c r="Y201" s="499"/>
      <c r="Z201" s="499"/>
      <c r="AA201" s="499"/>
      <c r="AB201" s="499"/>
      <c r="AC201" s="499"/>
      <c r="AD201" s="499"/>
    </row>
    <row r="202" spans="5:30" ht="12" customHeight="1" x14ac:dyDescent="0.2">
      <c r="E202" s="499"/>
      <c r="F202" s="499"/>
      <c r="G202" s="499"/>
      <c r="H202" s="499"/>
      <c r="I202" s="499"/>
      <c r="J202" s="499"/>
      <c r="K202" s="499"/>
      <c r="L202" s="499"/>
      <c r="M202" s="499"/>
      <c r="N202" s="499"/>
      <c r="O202" s="499"/>
      <c r="P202" s="499"/>
      <c r="Q202" s="499"/>
      <c r="R202" s="499"/>
      <c r="S202" s="499"/>
      <c r="T202" s="499"/>
      <c r="U202" s="499"/>
      <c r="V202" s="499"/>
      <c r="W202" s="499"/>
      <c r="X202" s="499"/>
      <c r="Y202" s="499"/>
      <c r="Z202" s="499"/>
      <c r="AA202" s="499"/>
      <c r="AB202" s="499"/>
      <c r="AC202" s="499"/>
      <c r="AD202" s="499"/>
    </row>
    <row r="203" spans="5:30" ht="12" customHeight="1" x14ac:dyDescent="0.2">
      <c r="E203" s="499"/>
      <c r="F203" s="499"/>
      <c r="G203" s="499"/>
      <c r="H203" s="499"/>
      <c r="I203" s="499"/>
      <c r="J203" s="499"/>
      <c r="K203" s="499"/>
      <c r="L203" s="499"/>
      <c r="M203" s="499"/>
      <c r="N203" s="499"/>
      <c r="O203" s="499"/>
      <c r="P203" s="499"/>
      <c r="Q203" s="499"/>
      <c r="R203" s="499"/>
      <c r="S203" s="499"/>
      <c r="T203" s="499"/>
      <c r="U203" s="499"/>
      <c r="V203" s="499"/>
      <c r="W203" s="499"/>
      <c r="X203" s="499"/>
      <c r="Y203" s="499"/>
      <c r="Z203" s="499"/>
      <c r="AA203" s="499"/>
      <c r="AB203" s="499"/>
      <c r="AC203" s="499"/>
      <c r="AD203" s="499"/>
    </row>
    <row r="204" spans="5:30" ht="12" customHeight="1" x14ac:dyDescent="0.2">
      <c r="E204" s="499"/>
      <c r="F204" s="499"/>
      <c r="G204" s="499"/>
      <c r="H204" s="499"/>
      <c r="I204" s="499"/>
      <c r="J204" s="499"/>
      <c r="K204" s="499"/>
      <c r="L204" s="499"/>
      <c r="M204" s="499"/>
      <c r="N204" s="499"/>
      <c r="O204" s="499"/>
      <c r="P204" s="499"/>
      <c r="Q204" s="499"/>
      <c r="R204" s="499"/>
      <c r="S204" s="499"/>
      <c r="T204" s="499"/>
      <c r="U204" s="499"/>
      <c r="V204" s="499"/>
      <c r="W204" s="499"/>
      <c r="X204" s="499"/>
      <c r="Y204" s="499"/>
      <c r="Z204" s="499"/>
      <c r="AA204" s="499"/>
      <c r="AB204" s="499"/>
      <c r="AC204" s="499"/>
      <c r="AD204" s="499"/>
    </row>
    <row r="205" spans="5:30" ht="12" customHeight="1" x14ac:dyDescent="0.2">
      <c r="E205" s="499"/>
      <c r="F205" s="499"/>
      <c r="G205" s="499"/>
      <c r="H205" s="499"/>
      <c r="I205" s="499"/>
      <c r="J205" s="499"/>
      <c r="K205" s="499"/>
      <c r="L205" s="499"/>
      <c r="M205" s="499"/>
      <c r="N205" s="499"/>
      <c r="O205" s="499"/>
      <c r="P205" s="499"/>
      <c r="Q205" s="499"/>
      <c r="R205" s="499"/>
      <c r="S205" s="499"/>
      <c r="T205" s="499"/>
      <c r="U205" s="499"/>
      <c r="V205" s="499"/>
      <c r="W205" s="499"/>
      <c r="X205" s="499"/>
      <c r="Y205" s="499"/>
      <c r="Z205" s="499"/>
      <c r="AA205" s="499"/>
      <c r="AB205" s="499"/>
      <c r="AC205" s="499"/>
      <c r="AD205" s="499"/>
    </row>
    <row r="206" spans="5:30" ht="12" customHeight="1" x14ac:dyDescent="0.2">
      <c r="E206" s="499"/>
      <c r="F206" s="499"/>
      <c r="G206" s="499"/>
      <c r="H206" s="499"/>
      <c r="I206" s="499"/>
      <c r="J206" s="499"/>
      <c r="K206" s="499"/>
      <c r="L206" s="499"/>
      <c r="M206" s="499"/>
      <c r="N206" s="499"/>
      <c r="O206" s="499"/>
      <c r="P206" s="499"/>
      <c r="Q206" s="499"/>
      <c r="R206" s="499"/>
      <c r="S206" s="499"/>
      <c r="T206" s="499"/>
      <c r="U206" s="499"/>
      <c r="V206" s="499"/>
      <c r="W206" s="499"/>
      <c r="X206" s="499"/>
      <c r="Y206" s="499"/>
      <c r="Z206" s="499"/>
      <c r="AA206" s="499"/>
      <c r="AB206" s="499"/>
      <c r="AC206" s="499"/>
      <c r="AD206" s="499"/>
    </row>
    <row r="207" spans="5:30" ht="12" customHeight="1" x14ac:dyDescent="0.2">
      <c r="E207" s="499"/>
      <c r="F207" s="499"/>
      <c r="G207" s="499"/>
      <c r="H207" s="499"/>
      <c r="I207" s="499"/>
      <c r="J207" s="499"/>
      <c r="K207" s="499"/>
      <c r="L207" s="499"/>
      <c r="M207" s="499"/>
      <c r="N207" s="499"/>
      <c r="O207" s="499"/>
      <c r="P207" s="499"/>
      <c r="Q207" s="499"/>
      <c r="R207" s="499"/>
      <c r="S207" s="499"/>
      <c r="T207" s="499"/>
      <c r="U207" s="499"/>
      <c r="V207" s="499"/>
      <c r="W207" s="499"/>
      <c r="X207" s="499"/>
      <c r="Y207" s="499"/>
      <c r="Z207" s="499"/>
      <c r="AA207" s="499"/>
      <c r="AB207" s="499"/>
      <c r="AC207" s="499"/>
      <c r="AD207" s="499"/>
    </row>
    <row r="208" spans="5:30" ht="12" customHeight="1" x14ac:dyDescent="0.2">
      <c r="E208" s="499"/>
      <c r="F208" s="499"/>
      <c r="G208" s="499"/>
      <c r="H208" s="499"/>
      <c r="I208" s="499"/>
      <c r="J208" s="499"/>
      <c r="K208" s="499"/>
      <c r="L208" s="499"/>
      <c r="M208" s="499"/>
      <c r="N208" s="499"/>
      <c r="O208" s="499"/>
      <c r="P208" s="499"/>
      <c r="Q208" s="499"/>
      <c r="R208" s="499"/>
      <c r="S208" s="499"/>
      <c r="T208" s="499"/>
      <c r="U208" s="499"/>
      <c r="V208" s="499"/>
      <c r="W208" s="499"/>
      <c r="X208" s="499"/>
      <c r="Y208" s="499"/>
      <c r="Z208" s="499"/>
      <c r="AA208" s="499"/>
      <c r="AB208" s="499"/>
      <c r="AC208" s="499"/>
      <c r="AD208" s="499"/>
    </row>
    <row r="209" spans="5:30" ht="12" customHeight="1" x14ac:dyDescent="0.2">
      <c r="E209" s="499"/>
      <c r="F209" s="499"/>
      <c r="G209" s="499"/>
      <c r="H209" s="499"/>
      <c r="I209" s="499"/>
      <c r="J209" s="499"/>
      <c r="K209" s="499"/>
      <c r="L209" s="499"/>
      <c r="M209" s="499"/>
      <c r="N209" s="499"/>
      <c r="O209" s="499"/>
      <c r="P209" s="499"/>
      <c r="Q209" s="499"/>
      <c r="R209" s="499"/>
      <c r="S209" s="499"/>
      <c r="T209" s="499"/>
      <c r="U209" s="499"/>
      <c r="V209" s="499"/>
      <c r="W209" s="499"/>
      <c r="X209" s="499"/>
      <c r="Y209" s="499"/>
      <c r="Z209" s="499"/>
      <c r="AA209" s="499"/>
      <c r="AB209" s="499"/>
      <c r="AC209" s="499"/>
      <c r="AD209" s="499"/>
    </row>
    <row r="210" spans="5:30" ht="12" customHeight="1" x14ac:dyDescent="0.2">
      <c r="E210" s="499"/>
      <c r="F210" s="499"/>
      <c r="G210" s="499"/>
      <c r="H210" s="499"/>
      <c r="I210" s="499"/>
      <c r="J210" s="499"/>
      <c r="K210" s="499"/>
      <c r="L210" s="499"/>
      <c r="M210" s="499"/>
      <c r="N210" s="499"/>
      <c r="O210" s="499"/>
      <c r="P210" s="499"/>
      <c r="Q210" s="499"/>
      <c r="R210" s="499"/>
      <c r="S210" s="499"/>
      <c r="T210" s="499"/>
      <c r="U210" s="499"/>
      <c r="V210" s="499"/>
      <c r="W210" s="499"/>
      <c r="X210" s="499"/>
      <c r="Y210" s="499"/>
      <c r="Z210" s="499"/>
      <c r="AA210" s="499"/>
      <c r="AB210" s="499"/>
      <c r="AC210" s="499"/>
      <c r="AD210" s="499"/>
    </row>
    <row r="211" spans="5:30" ht="12" customHeight="1" x14ac:dyDescent="0.2">
      <c r="E211" s="499"/>
      <c r="F211" s="499"/>
      <c r="G211" s="499"/>
      <c r="H211" s="499"/>
      <c r="I211" s="499"/>
      <c r="J211" s="499"/>
      <c r="K211" s="499"/>
      <c r="L211" s="499"/>
      <c r="M211" s="499"/>
      <c r="N211" s="499"/>
      <c r="O211" s="499"/>
      <c r="P211" s="499"/>
      <c r="Q211" s="499"/>
      <c r="R211" s="499"/>
      <c r="S211" s="499"/>
      <c r="T211" s="499"/>
      <c r="U211" s="499"/>
      <c r="V211" s="499"/>
      <c r="W211" s="499"/>
      <c r="X211" s="499"/>
      <c r="Y211" s="499"/>
      <c r="Z211" s="499"/>
      <c r="AA211" s="499"/>
      <c r="AB211" s="499"/>
      <c r="AC211" s="499"/>
      <c r="AD211" s="499"/>
    </row>
    <row r="212" spans="5:30" ht="12" customHeight="1" x14ac:dyDescent="0.2">
      <c r="E212" s="499"/>
      <c r="F212" s="499"/>
      <c r="G212" s="499"/>
      <c r="H212" s="499"/>
      <c r="I212" s="499"/>
      <c r="J212" s="499"/>
      <c r="K212" s="499"/>
      <c r="L212" s="499"/>
      <c r="M212" s="499"/>
      <c r="N212" s="499"/>
      <c r="O212" s="499"/>
      <c r="P212" s="499"/>
      <c r="Q212" s="499"/>
      <c r="R212" s="499"/>
      <c r="S212" s="499"/>
      <c r="T212" s="499"/>
      <c r="U212" s="499"/>
      <c r="V212" s="499"/>
      <c r="W212" s="499"/>
      <c r="X212" s="499"/>
      <c r="Y212" s="499"/>
      <c r="Z212" s="499"/>
      <c r="AA212" s="499"/>
      <c r="AB212" s="499"/>
      <c r="AC212" s="499"/>
      <c r="AD212" s="499"/>
    </row>
    <row r="213" spans="5:30" ht="12" customHeight="1" x14ac:dyDescent="0.2">
      <c r="E213" s="499"/>
      <c r="F213" s="499"/>
      <c r="G213" s="499"/>
      <c r="H213" s="499"/>
      <c r="I213" s="499"/>
      <c r="J213" s="499"/>
      <c r="K213" s="499"/>
      <c r="L213" s="499"/>
      <c r="M213" s="499"/>
      <c r="N213" s="499"/>
      <c r="O213" s="499"/>
      <c r="P213" s="499"/>
      <c r="Q213" s="499"/>
      <c r="R213" s="499"/>
      <c r="S213" s="499"/>
      <c r="T213" s="499"/>
      <c r="U213" s="499"/>
      <c r="V213" s="499"/>
      <c r="W213" s="499"/>
      <c r="X213" s="499"/>
      <c r="Y213" s="499"/>
      <c r="Z213" s="499"/>
      <c r="AA213" s="499"/>
      <c r="AB213" s="499"/>
      <c r="AC213" s="499"/>
      <c r="AD213" s="499"/>
    </row>
    <row r="214" spans="5:30" ht="12" customHeight="1" x14ac:dyDescent="0.2">
      <c r="E214" s="499"/>
      <c r="F214" s="499"/>
      <c r="G214" s="499"/>
      <c r="H214" s="499"/>
      <c r="I214" s="499"/>
      <c r="J214" s="499"/>
      <c r="K214" s="499"/>
      <c r="L214" s="499"/>
      <c r="M214" s="499"/>
      <c r="N214" s="499"/>
      <c r="O214" s="499"/>
      <c r="P214" s="499"/>
      <c r="Q214" s="499"/>
      <c r="R214" s="499"/>
      <c r="S214" s="499"/>
      <c r="T214" s="499"/>
      <c r="U214" s="499"/>
      <c r="V214" s="499"/>
      <c r="W214" s="499"/>
      <c r="X214" s="499"/>
      <c r="Y214" s="499"/>
      <c r="Z214" s="499"/>
      <c r="AA214" s="499"/>
      <c r="AB214" s="499"/>
      <c r="AC214" s="499"/>
      <c r="AD214" s="499"/>
    </row>
    <row r="215" spans="5:30" ht="12" customHeight="1" x14ac:dyDescent="0.2">
      <c r="E215" s="499"/>
      <c r="F215" s="499"/>
      <c r="G215" s="499"/>
      <c r="H215" s="499"/>
      <c r="I215" s="499"/>
      <c r="J215" s="499"/>
      <c r="K215" s="499"/>
      <c r="L215" s="499"/>
      <c r="M215" s="499"/>
      <c r="N215" s="499"/>
      <c r="O215" s="499"/>
      <c r="P215" s="499"/>
      <c r="Q215" s="499"/>
      <c r="R215" s="499"/>
      <c r="S215" s="499"/>
      <c r="T215" s="499"/>
      <c r="U215" s="499"/>
      <c r="V215" s="499"/>
      <c r="W215" s="499"/>
      <c r="X215" s="499"/>
      <c r="Y215" s="499"/>
      <c r="Z215" s="499"/>
      <c r="AA215" s="499"/>
      <c r="AB215" s="499"/>
      <c r="AC215" s="499"/>
      <c r="AD215" s="499"/>
    </row>
    <row r="216" spans="5:30" ht="12" customHeight="1" x14ac:dyDescent="0.2">
      <c r="E216" s="499"/>
      <c r="F216" s="499"/>
      <c r="G216" s="499"/>
      <c r="H216" s="499"/>
      <c r="I216" s="499"/>
      <c r="J216" s="499"/>
      <c r="K216" s="499"/>
      <c r="L216" s="499"/>
      <c r="M216" s="499"/>
      <c r="N216" s="499"/>
      <c r="O216" s="499"/>
      <c r="P216" s="499"/>
      <c r="Q216" s="499"/>
      <c r="R216" s="499"/>
      <c r="S216" s="499"/>
      <c r="T216" s="499"/>
      <c r="U216" s="499"/>
      <c r="V216" s="499"/>
      <c r="W216" s="499"/>
      <c r="X216" s="499"/>
      <c r="Y216" s="499"/>
      <c r="Z216" s="499"/>
      <c r="AA216" s="499"/>
      <c r="AB216" s="499"/>
      <c r="AC216" s="499"/>
      <c r="AD216" s="499"/>
    </row>
    <row r="217" spans="5:30" ht="12" customHeight="1" x14ac:dyDescent="0.2">
      <c r="E217" s="499"/>
      <c r="F217" s="499"/>
      <c r="G217" s="499"/>
      <c r="H217" s="499"/>
      <c r="I217" s="499"/>
      <c r="J217" s="499"/>
      <c r="K217" s="499"/>
      <c r="L217" s="499"/>
      <c r="M217" s="499"/>
      <c r="N217" s="499"/>
      <c r="O217" s="499"/>
      <c r="P217" s="499"/>
      <c r="Q217" s="499"/>
      <c r="R217" s="499"/>
      <c r="S217" s="499"/>
      <c r="T217" s="499"/>
      <c r="U217" s="499"/>
      <c r="V217" s="499"/>
      <c r="W217" s="499"/>
      <c r="X217" s="499"/>
      <c r="Y217" s="499"/>
      <c r="Z217" s="499"/>
      <c r="AA217" s="499"/>
      <c r="AB217" s="499"/>
      <c r="AC217" s="499"/>
      <c r="AD217" s="499"/>
    </row>
    <row r="218" spans="5:30" ht="12" customHeight="1" x14ac:dyDescent="0.2">
      <c r="E218" s="499"/>
      <c r="F218" s="499"/>
      <c r="G218" s="499"/>
      <c r="H218" s="499"/>
      <c r="I218" s="499"/>
      <c r="J218" s="499"/>
      <c r="K218" s="499"/>
      <c r="L218" s="499"/>
      <c r="M218" s="499"/>
      <c r="N218" s="499"/>
      <c r="O218" s="499"/>
      <c r="P218" s="499"/>
      <c r="Q218" s="499"/>
      <c r="R218" s="499"/>
      <c r="S218" s="499"/>
      <c r="T218" s="499"/>
      <c r="U218" s="499"/>
      <c r="V218" s="499"/>
      <c r="W218" s="499"/>
      <c r="X218" s="499"/>
      <c r="Y218" s="499"/>
      <c r="Z218" s="499"/>
      <c r="AA218" s="499"/>
      <c r="AB218" s="499"/>
      <c r="AC218" s="499"/>
      <c r="AD218" s="499"/>
    </row>
    <row r="219" spans="5:30" ht="12" customHeight="1" x14ac:dyDescent="0.2">
      <c r="E219" s="499"/>
      <c r="F219" s="499"/>
      <c r="G219" s="499"/>
      <c r="H219" s="499"/>
      <c r="I219" s="499"/>
      <c r="J219" s="499"/>
      <c r="K219" s="499"/>
      <c r="L219" s="499"/>
      <c r="M219" s="499"/>
      <c r="N219" s="499"/>
      <c r="O219" s="499"/>
      <c r="P219" s="499"/>
      <c r="Q219" s="499"/>
      <c r="R219" s="499"/>
      <c r="S219" s="499"/>
      <c r="T219" s="499"/>
      <c r="U219" s="499"/>
      <c r="V219" s="499"/>
      <c r="W219" s="499"/>
      <c r="X219" s="499"/>
      <c r="Y219" s="499"/>
      <c r="Z219" s="499"/>
      <c r="AA219" s="499"/>
      <c r="AB219" s="499"/>
      <c r="AC219" s="499"/>
      <c r="AD219" s="499"/>
    </row>
    <row r="220" spans="5:30" ht="12" customHeight="1" x14ac:dyDescent="0.2">
      <c r="E220" s="499"/>
      <c r="F220" s="499"/>
      <c r="G220" s="499"/>
      <c r="H220" s="499"/>
      <c r="I220" s="499"/>
      <c r="J220" s="499"/>
      <c r="K220" s="499"/>
      <c r="L220" s="499"/>
      <c r="M220" s="499"/>
      <c r="N220" s="499"/>
      <c r="O220" s="499"/>
      <c r="P220" s="499"/>
      <c r="Q220" s="499"/>
      <c r="R220" s="499"/>
      <c r="S220" s="499"/>
      <c r="T220" s="499"/>
      <c r="U220" s="499"/>
      <c r="V220" s="499"/>
      <c r="W220" s="499"/>
      <c r="X220" s="499"/>
      <c r="Y220" s="499"/>
      <c r="Z220" s="499"/>
      <c r="AA220" s="499"/>
      <c r="AB220" s="499"/>
      <c r="AC220" s="499"/>
      <c r="AD220" s="499"/>
    </row>
    <row r="221" spans="5:30" ht="12" customHeight="1" x14ac:dyDescent="0.2">
      <c r="E221" s="499"/>
      <c r="F221" s="499"/>
      <c r="G221" s="499"/>
      <c r="H221" s="499"/>
      <c r="I221" s="499"/>
      <c r="J221" s="499"/>
      <c r="K221" s="499"/>
      <c r="L221" s="499"/>
      <c r="M221" s="499"/>
      <c r="N221" s="499"/>
      <c r="O221" s="499"/>
      <c r="P221" s="499"/>
      <c r="Q221" s="499"/>
      <c r="R221" s="499"/>
      <c r="S221" s="499"/>
      <c r="T221" s="499"/>
      <c r="U221" s="499"/>
      <c r="V221" s="499"/>
      <c r="W221" s="499"/>
      <c r="X221" s="499"/>
      <c r="Y221" s="499"/>
      <c r="Z221" s="499"/>
      <c r="AA221" s="499"/>
      <c r="AB221" s="499"/>
      <c r="AC221" s="499"/>
      <c r="AD221" s="499"/>
    </row>
    <row r="222" spans="5:30" ht="12" customHeight="1" x14ac:dyDescent="0.2">
      <c r="E222" s="499"/>
      <c r="F222" s="499"/>
      <c r="G222" s="499"/>
      <c r="H222" s="499"/>
      <c r="I222" s="499"/>
      <c r="J222" s="499"/>
      <c r="K222" s="499"/>
      <c r="L222" s="499"/>
      <c r="M222" s="499"/>
      <c r="N222" s="499"/>
      <c r="O222" s="499"/>
      <c r="P222" s="499"/>
      <c r="Q222" s="499"/>
      <c r="R222" s="499"/>
      <c r="S222" s="499"/>
      <c r="T222" s="499"/>
      <c r="U222" s="499"/>
      <c r="V222" s="499"/>
      <c r="W222" s="499"/>
      <c r="X222" s="499"/>
      <c r="Y222" s="499"/>
      <c r="Z222" s="499"/>
      <c r="AA222" s="499"/>
      <c r="AB222" s="499"/>
      <c r="AC222" s="499"/>
      <c r="AD222" s="499"/>
    </row>
    <row r="223" spans="5:30" ht="12" customHeight="1" x14ac:dyDescent="0.2">
      <c r="E223" s="499"/>
      <c r="F223" s="499"/>
      <c r="G223" s="499"/>
      <c r="H223" s="499"/>
      <c r="I223" s="499"/>
      <c r="J223" s="499"/>
      <c r="K223" s="499"/>
      <c r="L223" s="499"/>
      <c r="M223" s="499"/>
      <c r="N223" s="499"/>
      <c r="O223" s="499"/>
      <c r="P223" s="499"/>
      <c r="Q223" s="499"/>
      <c r="R223" s="499"/>
      <c r="S223" s="499"/>
      <c r="T223" s="499"/>
      <c r="U223" s="499"/>
      <c r="V223" s="499"/>
      <c r="W223" s="499"/>
      <c r="X223" s="499"/>
      <c r="Y223" s="499"/>
      <c r="Z223" s="499"/>
      <c r="AA223" s="499"/>
      <c r="AB223" s="499"/>
      <c r="AC223" s="499"/>
      <c r="AD223" s="499"/>
    </row>
    <row r="224" spans="5:30" ht="12" customHeight="1" x14ac:dyDescent="0.2">
      <c r="E224" s="499"/>
      <c r="F224" s="499"/>
      <c r="G224" s="499"/>
      <c r="H224" s="499"/>
      <c r="I224" s="499"/>
      <c r="J224" s="499"/>
      <c r="K224" s="499"/>
      <c r="L224" s="499"/>
      <c r="M224" s="499"/>
      <c r="N224" s="499"/>
      <c r="O224" s="499"/>
      <c r="P224" s="499"/>
      <c r="Q224" s="499"/>
      <c r="R224" s="499"/>
      <c r="S224" s="499"/>
      <c r="T224" s="499"/>
      <c r="U224" s="499"/>
      <c r="V224" s="499"/>
      <c r="W224" s="499"/>
      <c r="X224" s="499"/>
      <c r="Y224" s="499"/>
      <c r="Z224" s="499"/>
      <c r="AA224" s="499"/>
      <c r="AB224" s="499"/>
      <c r="AC224" s="499"/>
      <c r="AD224" s="499"/>
    </row>
    <row r="225" spans="5:30" ht="12" customHeight="1" x14ac:dyDescent="0.2">
      <c r="E225" s="499"/>
      <c r="F225" s="499"/>
      <c r="G225" s="499"/>
      <c r="H225" s="499"/>
      <c r="I225" s="499"/>
      <c r="J225" s="499"/>
      <c r="K225" s="499"/>
      <c r="L225" s="499"/>
      <c r="M225" s="499"/>
      <c r="N225" s="499"/>
      <c r="O225" s="499"/>
      <c r="P225" s="499"/>
      <c r="Q225" s="499"/>
      <c r="R225" s="499"/>
      <c r="S225" s="499"/>
      <c r="T225" s="499"/>
      <c r="U225" s="499"/>
      <c r="V225" s="499"/>
      <c r="W225" s="499"/>
      <c r="X225" s="499"/>
      <c r="Y225" s="499"/>
      <c r="Z225" s="499"/>
      <c r="AA225" s="499"/>
      <c r="AB225" s="499"/>
      <c r="AC225" s="499"/>
      <c r="AD225" s="499"/>
    </row>
    <row r="226" spans="5:30" ht="12" customHeight="1" x14ac:dyDescent="0.2">
      <c r="E226" s="499"/>
      <c r="F226" s="499"/>
      <c r="G226" s="499"/>
      <c r="H226" s="499"/>
      <c r="I226" s="499"/>
      <c r="J226" s="499"/>
      <c r="K226" s="499"/>
      <c r="L226" s="499"/>
      <c r="M226" s="499"/>
      <c r="N226" s="499"/>
      <c r="O226" s="499"/>
      <c r="P226" s="499"/>
      <c r="Q226" s="499"/>
      <c r="R226" s="499"/>
      <c r="S226" s="499"/>
      <c r="T226" s="499"/>
      <c r="U226" s="499"/>
      <c r="V226" s="499"/>
      <c r="W226" s="499"/>
      <c r="X226" s="499"/>
      <c r="Y226" s="499"/>
      <c r="Z226" s="499"/>
      <c r="AA226" s="499"/>
      <c r="AB226" s="499"/>
      <c r="AC226" s="499"/>
      <c r="AD226" s="499"/>
    </row>
    <row r="227" spans="5:30" ht="12" customHeight="1" x14ac:dyDescent="0.2">
      <c r="E227" s="499"/>
      <c r="F227" s="499"/>
      <c r="G227" s="499"/>
      <c r="H227" s="499"/>
      <c r="I227" s="499"/>
      <c r="J227" s="499"/>
      <c r="K227" s="499"/>
      <c r="L227" s="499"/>
      <c r="M227" s="499"/>
      <c r="N227" s="499"/>
      <c r="O227" s="499"/>
      <c r="P227" s="499"/>
      <c r="Q227" s="499"/>
      <c r="R227" s="499"/>
      <c r="S227" s="499"/>
      <c r="T227" s="499"/>
      <c r="U227" s="499"/>
      <c r="V227" s="499"/>
      <c r="W227" s="499"/>
      <c r="X227" s="499"/>
      <c r="Y227" s="499"/>
      <c r="Z227" s="499"/>
      <c r="AA227" s="499"/>
      <c r="AB227" s="499"/>
      <c r="AC227" s="499"/>
      <c r="AD227" s="499"/>
    </row>
    <row r="228" spans="5:30" ht="12" customHeight="1" x14ac:dyDescent="0.2">
      <c r="E228" s="499"/>
      <c r="F228" s="499"/>
      <c r="G228" s="499"/>
      <c r="H228" s="499"/>
      <c r="I228" s="499"/>
      <c r="J228" s="499"/>
      <c r="K228" s="499"/>
      <c r="L228" s="499"/>
      <c r="M228" s="499"/>
      <c r="N228" s="499"/>
      <c r="O228" s="499"/>
      <c r="P228" s="499"/>
      <c r="Q228" s="499"/>
      <c r="R228" s="499"/>
      <c r="S228" s="499"/>
      <c r="T228" s="499"/>
      <c r="U228" s="499"/>
      <c r="V228" s="499"/>
      <c r="W228" s="499"/>
      <c r="X228" s="499"/>
      <c r="Y228" s="499"/>
      <c r="Z228" s="499"/>
      <c r="AA228" s="499"/>
      <c r="AB228" s="499"/>
      <c r="AC228" s="499"/>
      <c r="AD228" s="499"/>
    </row>
    <row r="229" spans="5:30" ht="12" customHeight="1" x14ac:dyDescent="0.2">
      <c r="E229" s="499"/>
      <c r="F229" s="499"/>
      <c r="G229" s="499"/>
      <c r="H229" s="499"/>
      <c r="I229" s="499"/>
      <c r="J229" s="499"/>
      <c r="K229" s="499"/>
      <c r="L229" s="499"/>
      <c r="M229" s="499"/>
      <c r="N229" s="499"/>
      <c r="O229" s="499"/>
      <c r="P229" s="499"/>
      <c r="Q229" s="499"/>
      <c r="R229" s="499"/>
      <c r="S229" s="499"/>
      <c r="T229" s="499"/>
      <c r="U229" s="499"/>
      <c r="V229" s="499"/>
      <c r="W229" s="499"/>
      <c r="X229" s="499"/>
      <c r="Y229" s="499"/>
      <c r="Z229" s="499"/>
      <c r="AA229" s="499"/>
      <c r="AB229" s="499"/>
      <c r="AC229" s="499"/>
      <c r="AD229" s="499"/>
    </row>
    <row r="230" spans="5:30" ht="12" customHeight="1" x14ac:dyDescent="0.2">
      <c r="E230" s="499"/>
      <c r="F230" s="499"/>
      <c r="G230" s="499"/>
      <c r="H230" s="499"/>
      <c r="I230" s="499"/>
      <c r="J230" s="499"/>
      <c r="K230" s="499"/>
      <c r="L230" s="499"/>
      <c r="M230" s="499"/>
      <c r="N230" s="499"/>
      <c r="O230" s="499"/>
      <c r="P230" s="499"/>
      <c r="Q230" s="499"/>
      <c r="R230" s="499"/>
      <c r="S230" s="499"/>
      <c r="T230" s="499"/>
      <c r="U230" s="499"/>
      <c r="V230" s="499"/>
      <c r="W230" s="499"/>
      <c r="X230" s="499"/>
      <c r="Y230" s="499"/>
      <c r="Z230" s="499"/>
      <c r="AA230" s="499"/>
      <c r="AB230" s="499"/>
      <c r="AC230" s="499"/>
      <c r="AD230" s="499"/>
    </row>
    <row r="231" spans="5:30" ht="12" customHeight="1" x14ac:dyDescent="0.2">
      <c r="E231" s="499"/>
      <c r="F231" s="499"/>
      <c r="G231" s="499"/>
      <c r="H231" s="499"/>
      <c r="I231" s="499"/>
      <c r="J231" s="499"/>
      <c r="K231" s="499"/>
      <c r="L231" s="499"/>
      <c r="M231" s="499"/>
      <c r="N231" s="499"/>
      <c r="O231" s="499"/>
      <c r="P231" s="499"/>
      <c r="Q231" s="499"/>
      <c r="R231" s="499"/>
      <c r="S231" s="499"/>
      <c r="T231" s="499"/>
      <c r="U231" s="499"/>
      <c r="V231" s="499"/>
      <c r="W231" s="499"/>
      <c r="X231" s="499"/>
      <c r="Y231" s="499"/>
      <c r="Z231" s="499"/>
      <c r="AA231" s="499"/>
      <c r="AB231" s="499"/>
      <c r="AC231" s="499"/>
      <c r="AD231" s="499"/>
    </row>
    <row r="232" spans="5:30" ht="12" customHeight="1" x14ac:dyDescent="0.2">
      <c r="E232" s="499"/>
      <c r="F232" s="499"/>
      <c r="G232" s="499"/>
      <c r="H232" s="499"/>
      <c r="I232" s="499"/>
      <c r="J232" s="499"/>
      <c r="K232" s="499"/>
      <c r="L232" s="499"/>
      <c r="M232" s="499"/>
      <c r="N232" s="499"/>
      <c r="O232" s="499"/>
      <c r="P232" s="499"/>
      <c r="Q232" s="499"/>
      <c r="R232" s="499"/>
      <c r="S232" s="499"/>
      <c r="T232" s="499"/>
      <c r="U232" s="499"/>
      <c r="V232" s="499"/>
      <c r="W232" s="499"/>
      <c r="X232" s="499"/>
      <c r="Y232" s="499"/>
      <c r="Z232" s="499"/>
      <c r="AA232" s="499"/>
      <c r="AB232" s="499"/>
      <c r="AC232" s="499"/>
      <c r="AD232" s="499"/>
    </row>
    <row r="233" spans="5:30" ht="12" customHeight="1" x14ac:dyDescent="0.2">
      <c r="E233" s="499"/>
      <c r="F233" s="499"/>
      <c r="G233" s="499"/>
      <c r="H233" s="499"/>
      <c r="I233" s="499"/>
      <c r="J233" s="499"/>
      <c r="K233" s="499"/>
      <c r="L233" s="499"/>
      <c r="M233" s="499"/>
      <c r="N233" s="499"/>
      <c r="O233" s="499"/>
      <c r="P233" s="499"/>
      <c r="Q233" s="499"/>
      <c r="R233" s="499"/>
      <c r="S233" s="499"/>
      <c r="T233" s="499"/>
      <c r="U233" s="499"/>
      <c r="V233" s="499"/>
      <c r="W233" s="499"/>
      <c r="X233" s="499"/>
      <c r="Y233" s="499"/>
      <c r="Z233" s="499"/>
      <c r="AA233" s="499"/>
      <c r="AB233" s="499"/>
      <c r="AC233" s="499"/>
      <c r="AD233" s="499"/>
    </row>
    <row r="234" spans="5:30" ht="12" customHeight="1" x14ac:dyDescent="0.2">
      <c r="E234" s="499"/>
      <c r="F234" s="499"/>
      <c r="G234" s="499"/>
      <c r="H234" s="499"/>
      <c r="I234" s="499"/>
      <c r="J234" s="499"/>
      <c r="K234" s="499"/>
      <c r="L234" s="499"/>
      <c r="M234" s="499"/>
      <c r="N234" s="499"/>
      <c r="O234" s="499"/>
      <c r="P234" s="499"/>
      <c r="Q234" s="499"/>
      <c r="R234" s="499"/>
      <c r="S234" s="499"/>
      <c r="T234" s="499"/>
      <c r="U234" s="499"/>
      <c r="V234" s="499"/>
      <c r="W234" s="499"/>
      <c r="X234" s="499"/>
      <c r="Y234" s="499"/>
      <c r="Z234" s="499"/>
      <c r="AA234" s="499"/>
      <c r="AB234" s="499"/>
      <c r="AC234" s="499"/>
      <c r="AD234" s="499"/>
    </row>
    <row r="235" spans="5:30" ht="12" customHeight="1" x14ac:dyDescent="0.2">
      <c r="E235" s="499"/>
      <c r="F235" s="499"/>
      <c r="G235" s="499"/>
      <c r="H235" s="499"/>
      <c r="I235" s="499"/>
      <c r="J235" s="499"/>
      <c r="K235" s="499"/>
      <c r="L235" s="499"/>
      <c r="M235" s="499"/>
      <c r="N235" s="499"/>
      <c r="O235" s="499"/>
      <c r="P235" s="499"/>
      <c r="Q235" s="499"/>
      <c r="R235" s="499"/>
      <c r="S235" s="499"/>
      <c r="T235" s="499"/>
      <c r="U235" s="499"/>
      <c r="V235" s="499"/>
      <c r="W235" s="499"/>
      <c r="X235" s="499"/>
      <c r="Y235" s="499"/>
      <c r="Z235" s="499"/>
      <c r="AA235" s="499"/>
      <c r="AB235" s="499"/>
      <c r="AC235" s="499"/>
      <c r="AD235" s="499"/>
    </row>
    <row r="236" spans="5:30" ht="12" customHeight="1" x14ac:dyDescent="0.2">
      <c r="E236" s="499"/>
      <c r="F236" s="499"/>
      <c r="G236" s="499"/>
      <c r="H236" s="499"/>
      <c r="I236" s="499"/>
      <c r="J236" s="499"/>
      <c r="K236" s="499"/>
      <c r="L236" s="499"/>
      <c r="M236" s="499"/>
      <c r="N236" s="499"/>
      <c r="O236" s="499"/>
      <c r="P236" s="499"/>
      <c r="Q236" s="499"/>
      <c r="R236" s="499"/>
      <c r="S236" s="499"/>
      <c r="T236" s="499"/>
      <c r="U236" s="499"/>
      <c r="V236" s="499"/>
      <c r="W236" s="499"/>
      <c r="X236" s="499"/>
      <c r="Y236" s="499"/>
      <c r="Z236" s="499"/>
      <c r="AA236" s="499"/>
      <c r="AB236" s="499"/>
      <c r="AC236" s="499"/>
      <c r="AD236" s="499"/>
    </row>
    <row r="237" spans="5:30" ht="12" customHeight="1" x14ac:dyDescent="0.2">
      <c r="E237" s="499"/>
      <c r="F237" s="499"/>
      <c r="G237" s="499"/>
      <c r="H237" s="499"/>
      <c r="I237" s="499"/>
      <c r="J237" s="499"/>
      <c r="K237" s="499"/>
      <c r="L237" s="499"/>
      <c r="M237" s="499"/>
      <c r="N237" s="499"/>
      <c r="O237" s="499"/>
      <c r="P237" s="499"/>
      <c r="Q237" s="499"/>
      <c r="R237" s="499"/>
      <c r="S237" s="499"/>
      <c r="T237" s="499"/>
      <c r="U237" s="499"/>
      <c r="V237" s="499"/>
      <c r="W237" s="499"/>
      <c r="X237" s="499"/>
      <c r="Y237" s="499"/>
      <c r="Z237" s="499"/>
      <c r="AA237" s="499"/>
      <c r="AB237" s="499"/>
      <c r="AC237" s="499"/>
      <c r="AD237" s="499"/>
    </row>
    <row r="238" spans="5:30" ht="12" customHeight="1" x14ac:dyDescent="0.2">
      <c r="E238" s="499"/>
      <c r="F238" s="499"/>
      <c r="G238" s="499"/>
      <c r="H238" s="499"/>
      <c r="I238" s="499"/>
      <c r="J238" s="499"/>
      <c r="K238" s="499"/>
      <c r="L238" s="499"/>
      <c r="M238" s="499"/>
      <c r="N238" s="499"/>
      <c r="O238" s="499"/>
      <c r="P238" s="499"/>
      <c r="Q238" s="499"/>
      <c r="R238" s="499"/>
      <c r="S238" s="499"/>
      <c r="T238" s="499"/>
      <c r="U238" s="499"/>
      <c r="V238" s="499"/>
      <c r="W238" s="499"/>
      <c r="X238" s="499"/>
      <c r="Y238" s="499"/>
      <c r="Z238" s="499"/>
      <c r="AA238" s="499"/>
      <c r="AB238" s="499"/>
      <c r="AC238" s="499"/>
      <c r="AD238" s="499"/>
    </row>
    <row r="239" spans="5:30" ht="12" customHeight="1" x14ac:dyDescent="0.2">
      <c r="E239" s="499"/>
      <c r="F239" s="499"/>
      <c r="G239" s="499"/>
      <c r="H239" s="499"/>
      <c r="I239" s="499"/>
      <c r="J239" s="499"/>
      <c r="K239" s="499"/>
      <c r="L239" s="499"/>
      <c r="M239" s="499"/>
      <c r="N239" s="499"/>
      <c r="O239" s="499"/>
      <c r="P239" s="499"/>
      <c r="Q239" s="499"/>
      <c r="R239" s="499"/>
      <c r="S239" s="499"/>
      <c r="T239" s="499"/>
      <c r="U239" s="499"/>
      <c r="V239" s="499"/>
      <c r="W239" s="499"/>
      <c r="X239" s="499"/>
      <c r="Y239" s="499"/>
      <c r="Z239" s="499"/>
      <c r="AA239" s="499"/>
      <c r="AB239" s="499"/>
      <c r="AC239" s="499"/>
      <c r="AD239" s="499"/>
    </row>
    <row r="240" spans="5:30" ht="12" customHeight="1" x14ac:dyDescent="0.2">
      <c r="E240" s="499"/>
      <c r="F240" s="499"/>
      <c r="G240" s="499"/>
      <c r="H240" s="499"/>
      <c r="I240" s="499"/>
      <c r="J240" s="499"/>
      <c r="K240" s="499"/>
      <c r="L240" s="499"/>
      <c r="M240" s="499"/>
      <c r="N240" s="499"/>
      <c r="O240" s="499"/>
      <c r="P240" s="499"/>
      <c r="Q240" s="499"/>
      <c r="R240" s="499"/>
      <c r="S240" s="499"/>
      <c r="T240" s="499"/>
      <c r="U240" s="499"/>
      <c r="V240" s="499"/>
      <c r="W240" s="499"/>
      <c r="X240" s="499"/>
      <c r="Y240" s="499"/>
      <c r="Z240" s="499"/>
      <c r="AA240" s="499"/>
      <c r="AB240" s="499"/>
      <c r="AC240" s="499"/>
      <c r="AD240" s="499"/>
    </row>
    <row r="241" spans="5:30" ht="12" customHeight="1" x14ac:dyDescent="0.2">
      <c r="E241" s="499"/>
      <c r="F241" s="499"/>
      <c r="G241" s="499"/>
      <c r="H241" s="499"/>
      <c r="I241" s="499"/>
      <c r="J241" s="499"/>
      <c r="K241" s="499"/>
      <c r="L241" s="499"/>
      <c r="M241" s="499"/>
      <c r="N241" s="499"/>
      <c r="O241" s="499"/>
      <c r="P241" s="499"/>
      <c r="Q241" s="499"/>
      <c r="R241" s="499"/>
      <c r="S241" s="499"/>
      <c r="T241" s="499"/>
      <c r="U241" s="499"/>
      <c r="V241" s="499"/>
      <c r="W241" s="499"/>
      <c r="X241" s="499"/>
      <c r="Y241" s="499"/>
      <c r="Z241" s="499"/>
      <c r="AA241" s="499"/>
      <c r="AB241" s="499"/>
      <c r="AC241" s="499"/>
      <c r="AD241" s="499"/>
    </row>
    <row r="242" spans="5:30" ht="12" customHeight="1" x14ac:dyDescent="0.2">
      <c r="E242" s="499"/>
      <c r="F242" s="499"/>
      <c r="G242" s="499"/>
      <c r="H242" s="499"/>
      <c r="I242" s="499"/>
      <c r="J242" s="499"/>
      <c r="K242" s="499"/>
      <c r="L242" s="499"/>
      <c r="M242" s="499"/>
      <c r="N242" s="499"/>
      <c r="O242" s="499"/>
      <c r="P242" s="499"/>
      <c r="Q242" s="499"/>
      <c r="R242" s="499"/>
      <c r="S242" s="499"/>
      <c r="T242" s="499"/>
      <c r="U242" s="499"/>
      <c r="V242" s="499"/>
      <c r="W242" s="499"/>
      <c r="X242" s="499"/>
      <c r="Y242" s="499"/>
      <c r="Z242" s="499"/>
      <c r="AA242" s="499"/>
      <c r="AB242" s="499"/>
      <c r="AC242" s="499"/>
      <c r="AD242" s="499"/>
    </row>
    <row r="243" spans="5:30" ht="12" customHeight="1" x14ac:dyDescent="0.2">
      <c r="E243" s="499"/>
      <c r="F243" s="499"/>
      <c r="G243" s="499"/>
      <c r="H243" s="499"/>
      <c r="I243" s="499"/>
      <c r="J243" s="499"/>
      <c r="K243" s="499"/>
      <c r="L243" s="499"/>
      <c r="M243" s="499"/>
      <c r="N243" s="499"/>
      <c r="O243" s="499"/>
      <c r="P243" s="499"/>
      <c r="Q243" s="499"/>
      <c r="R243" s="499"/>
      <c r="S243" s="499"/>
      <c r="T243" s="499"/>
      <c r="U243" s="499"/>
      <c r="V243" s="499"/>
      <c r="W243" s="499"/>
      <c r="X243" s="499"/>
      <c r="Y243" s="499"/>
      <c r="Z243" s="499"/>
      <c r="AA243" s="499"/>
      <c r="AB243" s="499"/>
      <c r="AC243" s="499"/>
      <c r="AD243" s="499"/>
    </row>
    <row r="244" spans="5:30" ht="12" customHeight="1" x14ac:dyDescent="0.2">
      <c r="E244" s="499"/>
      <c r="F244" s="499"/>
      <c r="G244" s="499"/>
      <c r="H244" s="499"/>
      <c r="I244" s="499"/>
      <c r="J244" s="499"/>
      <c r="K244" s="499"/>
      <c r="L244" s="499"/>
      <c r="M244" s="499"/>
      <c r="N244" s="499"/>
      <c r="O244" s="499"/>
      <c r="P244" s="499"/>
      <c r="Q244" s="499"/>
      <c r="R244" s="499"/>
      <c r="S244" s="499"/>
      <c r="T244" s="499"/>
      <c r="U244" s="499"/>
      <c r="V244" s="499"/>
      <c r="W244" s="499"/>
      <c r="X244" s="499"/>
      <c r="Y244" s="499"/>
      <c r="Z244" s="499"/>
      <c r="AA244" s="499"/>
      <c r="AB244" s="499"/>
      <c r="AC244" s="499"/>
      <c r="AD244" s="499"/>
    </row>
    <row r="245" spans="5:30" ht="12" customHeight="1" x14ac:dyDescent="0.2">
      <c r="E245" s="499"/>
      <c r="F245" s="499"/>
      <c r="G245" s="499"/>
      <c r="H245" s="499"/>
      <c r="I245" s="499"/>
      <c r="J245" s="499"/>
      <c r="K245" s="499"/>
      <c r="L245" s="499"/>
      <c r="M245" s="499"/>
      <c r="N245" s="499"/>
      <c r="O245" s="499"/>
      <c r="P245" s="499"/>
      <c r="Q245" s="499"/>
      <c r="R245" s="499"/>
      <c r="S245" s="499"/>
      <c r="T245" s="499"/>
      <c r="U245" s="499"/>
      <c r="V245" s="499"/>
      <c r="W245" s="499"/>
      <c r="X245" s="499"/>
      <c r="Y245" s="499"/>
      <c r="Z245" s="499"/>
      <c r="AA245" s="499"/>
      <c r="AB245" s="499"/>
      <c r="AC245" s="499"/>
      <c r="AD245" s="499"/>
    </row>
    <row r="246" spans="5:30" ht="12" customHeight="1" x14ac:dyDescent="0.2">
      <c r="E246" s="499"/>
      <c r="F246" s="499"/>
      <c r="G246" s="499"/>
      <c r="H246" s="499"/>
      <c r="I246" s="499"/>
      <c r="J246" s="499"/>
      <c r="K246" s="499"/>
      <c r="L246" s="499"/>
      <c r="M246" s="499"/>
      <c r="N246" s="499"/>
      <c r="O246" s="499"/>
      <c r="P246" s="499"/>
      <c r="Q246" s="499"/>
      <c r="R246" s="499"/>
      <c r="S246" s="499"/>
      <c r="T246" s="499"/>
      <c r="U246" s="499"/>
      <c r="V246" s="499"/>
      <c r="W246" s="499"/>
      <c r="X246" s="499"/>
      <c r="Y246" s="499"/>
      <c r="Z246" s="499"/>
      <c r="AA246" s="499"/>
      <c r="AB246" s="499"/>
      <c r="AC246" s="499"/>
      <c r="AD246" s="499"/>
    </row>
    <row r="247" spans="5:30" ht="12" customHeight="1" x14ac:dyDescent="0.2">
      <c r="E247" s="499"/>
      <c r="F247" s="499"/>
      <c r="G247" s="499"/>
      <c r="H247" s="499"/>
      <c r="I247" s="499"/>
      <c r="J247" s="499"/>
      <c r="K247" s="499"/>
      <c r="L247" s="499"/>
      <c r="M247" s="499"/>
      <c r="N247" s="499"/>
      <c r="O247" s="499"/>
      <c r="P247" s="499"/>
      <c r="Q247" s="499"/>
      <c r="R247" s="499"/>
      <c r="S247" s="499"/>
      <c r="T247" s="499"/>
      <c r="U247" s="499"/>
      <c r="V247" s="499"/>
      <c r="W247" s="499"/>
      <c r="X247" s="499"/>
      <c r="Y247" s="499"/>
      <c r="Z247" s="499"/>
      <c r="AA247" s="499"/>
      <c r="AB247" s="499"/>
      <c r="AC247" s="499"/>
      <c r="AD247" s="499"/>
    </row>
    <row r="248" spans="5:30" ht="12" customHeight="1" x14ac:dyDescent="0.2">
      <c r="E248" s="499"/>
      <c r="F248" s="499"/>
      <c r="G248" s="499"/>
      <c r="H248" s="499"/>
      <c r="I248" s="499"/>
      <c r="J248" s="499"/>
      <c r="K248" s="499"/>
      <c r="L248" s="499"/>
      <c r="M248" s="499"/>
      <c r="N248" s="499"/>
      <c r="O248" s="499"/>
      <c r="P248" s="499"/>
      <c r="Q248" s="499"/>
      <c r="R248" s="499"/>
      <c r="S248" s="499"/>
      <c r="T248" s="499"/>
      <c r="U248" s="499"/>
      <c r="V248" s="499"/>
      <c r="W248" s="499"/>
      <c r="X248" s="499"/>
      <c r="Y248" s="499"/>
      <c r="Z248" s="499"/>
      <c r="AA248" s="499"/>
      <c r="AB248" s="499"/>
      <c r="AC248" s="499"/>
      <c r="AD248" s="499"/>
    </row>
    <row r="249" spans="5:30" ht="12" customHeight="1" x14ac:dyDescent="0.2">
      <c r="E249" s="499"/>
      <c r="F249" s="499"/>
      <c r="G249" s="499"/>
      <c r="H249" s="499"/>
      <c r="I249" s="499"/>
      <c r="J249" s="499"/>
      <c r="K249" s="499"/>
      <c r="L249" s="499"/>
      <c r="M249" s="499"/>
      <c r="N249" s="499"/>
      <c r="O249" s="499"/>
      <c r="P249" s="499"/>
      <c r="Q249" s="499"/>
      <c r="R249" s="499"/>
      <c r="S249" s="499"/>
      <c r="T249" s="499"/>
      <c r="U249" s="499"/>
      <c r="V249" s="499"/>
      <c r="W249" s="499"/>
      <c r="X249" s="499"/>
      <c r="Y249" s="499"/>
      <c r="Z249" s="499"/>
      <c r="AA249" s="499"/>
      <c r="AB249" s="499"/>
      <c r="AC249" s="499"/>
      <c r="AD249" s="499"/>
    </row>
    <row r="250" spans="5:30" ht="12" customHeight="1" x14ac:dyDescent="0.2">
      <c r="E250" s="499"/>
      <c r="F250" s="499"/>
      <c r="G250" s="499"/>
      <c r="H250" s="499"/>
      <c r="I250" s="499"/>
      <c r="J250" s="499"/>
      <c r="K250" s="499"/>
      <c r="L250" s="499"/>
      <c r="M250" s="499"/>
      <c r="N250" s="499"/>
      <c r="O250" s="499"/>
      <c r="P250" s="499"/>
      <c r="Q250" s="499"/>
      <c r="R250" s="499"/>
      <c r="S250" s="499"/>
      <c r="T250" s="499"/>
      <c r="U250" s="499"/>
      <c r="V250" s="499"/>
      <c r="W250" s="499"/>
      <c r="X250" s="499"/>
      <c r="Y250" s="499"/>
      <c r="Z250" s="499"/>
      <c r="AA250" s="499"/>
      <c r="AB250" s="499"/>
      <c r="AC250" s="499"/>
      <c r="AD250" s="499"/>
    </row>
    <row r="251" spans="5:30" ht="12" customHeight="1" x14ac:dyDescent="0.2">
      <c r="E251" s="499"/>
      <c r="F251" s="499"/>
      <c r="G251" s="499"/>
      <c r="H251" s="499"/>
      <c r="I251" s="499"/>
      <c r="J251" s="499"/>
      <c r="K251" s="499"/>
      <c r="L251" s="499"/>
      <c r="M251" s="499"/>
      <c r="N251" s="499"/>
      <c r="O251" s="499"/>
      <c r="P251" s="499"/>
      <c r="Q251" s="499"/>
      <c r="R251" s="499"/>
      <c r="S251" s="499"/>
      <c r="T251" s="499"/>
      <c r="U251" s="499"/>
      <c r="V251" s="499"/>
      <c r="W251" s="499"/>
      <c r="X251" s="499"/>
      <c r="Y251" s="499"/>
      <c r="Z251" s="499"/>
      <c r="AA251" s="499"/>
      <c r="AB251" s="499"/>
      <c r="AC251" s="499"/>
      <c r="AD251" s="499"/>
    </row>
    <row r="252" spans="5:30" ht="12" customHeight="1" x14ac:dyDescent="0.2">
      <c r="E252" s="499"/>
      <c r="F252" s="499"/>
      <c r="G252" s="499"/>
      <c r="H252" s="499"/>
      <c r="I252" s="499"/>
      <c r="J252" s="499"/>
      <c r="K252" s="499"/>
      <c r="L252" s="499"/>
      <c r="M252" s="499"/>
      <c r="N252" s="499"/>
      <c r="O252" s="499"/>
      <c r="P252" s="499"/>
      <c r="Q252" s="499"/>
      <c r="R252" s="499"/>
      <c r="S252" s="499"/>
      <c r="T252" s="499"/>
      <c r="U252" s="499"/>
      <c r="V252" s="499"/>
      <c r="W252" s="499"/>
      <c r="X252" s="499"/>
      <c r="Y252" s="499"/>
      <c r="Z252" s="499"/>
      <c r="AA252" s="499"/>
      <c r="AB252" s="499"/>
      <c r="AC252" s="499"/>
      <c r="AD252" s="499"/>
    </row>
    <row r="253" spans="5:30" ht="12" customHeight="1" x14ac:dyDescent="0.2">
      <c r="E253" s="499"/>
      <c r="F253" s="499"/>
      <c r="G253" s="499"/>
      <c r="H253" s="499"/>
      <c r="I253" s="499"/>
      <c r="J253" s="499"/>
      <c r="K253" s="499"/>
      <c r="L253" s="499"/>
      <c r="M253" s="499"/>
      <c r="N253" s="499"/>
      <c r="O253" s="499"/>
      <c r="P253" s="499"/>
      <c r="Q253" s="499"/>
      <c r="R253" s="499"/>
      <c r="S253" s="499"/>
      <c r="T253" s="499"/>
      <c r="U253" s="499"/>
      <c r="V253" s="499"/>
      <c r="W253" s="499"/>
      <c r="X253" s="499"/>
      <c r="Y253" s="499"/>
      <c r="Z253" s="499"/>
      <c r="AA253" s="499"/>
      <c r="AB253" s="499"/>
      <c r="AC253" s="499"/>
      <c r="AD253" s="499"/>
    </row>
    <row r="254" spans="5:30" ht="12" customHeight="1" x14ac:dyDescent="0.2">
      <c r="E254" s="499"/>
      <c r="F254" s="499"/>
      <c r="G254" s="499"/>
      <c r="H254" s="499"/>
      <c r="I254" s="499"/>
      <c r="J254" s="499"/>
      <c r="K254" s="499"/>
      <c r="L254" s="499"/>
      <c r="M254" s="499"/>
      <c r="N254" s="499"/>
      <c r="O254" s="499"/>
      <c r="P254" s="499"/>
      <c r="Q254" s="499"/>
      <c r="R254" s="499"/>
      <c r="S254" s="499"/>
      <c r="T254" s="499"/>
      <c r="U254" s="499"/>
      <c r="V254" s="499"/>
      <c r="W254" s="499"/>
      <c r="X254" s="499"/>
      <c r="Y254" s="499"/>
      <c r="Z254" s="499"/>
      <c r="AA254" s="499"/>
      <c r="AB254" s="499"/>
      <c r="AC254" s="499"/>
      <c r="AD254" s="499"/>
    </row>
    <row r="255" spans="5:30" ht="12" customHeight="1" x14ac:dyDescent="0.2">
      <c r="E255" s="499"/>
      <c r="F255" s="499"/>
      <c r="G255" s="499"/>
      <c r="H255" s="499"/>
      <c r="I255" s="499"/>
      <c r="J255" s="499"/>
      <c r="K255" s="499"/>
      <c r="L255" s="499"/>
      <c r="M255" s="499"/>
      <c r="N255" s="499"/>
      <c r="O255" s="499"/>
      <c r="P255" s="499"/>
      <c r="Q255" s="499"/>
      <c r="R255" s="499"/>
      <c r="S255" s="499"/>
      <c r="T255" s="499"/>
      <c r="U255" s="499"/>
      <c r="V255" s="499"/>
      <c r="W255" s="499"/>
      <c r="X255" s="499"/>
      <c r="Y255" s="499"/>
      <c r="Z255" s="499"/>
      <c r="AA255" s="499"/>
      <c r="AB255" s="499"/>
      <c r="AC255" s="499"/>
      <c r="AD255" s="499"/>
    </row>
    <row r="256" spans="5:30" ht="12" customHeight="1" x14ac:dyDescent="0.2">
      <c r="E256" s="499"/>
      <c r="F256" s="499"/>
      <c r="G256" s="499"/>
      <c r="H256" s="499"/>
      <c r="I256" s="499"/>
      <c r="J256" s="499"/>
      <c r="K256" s="499"/>
      <c r="L256" s="499"/>
      <c r="M256" s="499"/>
      <c r="N256" s="499"/>
      <c r="O256" s="499"/>
      <c r="P256" s="499"/>
      <c r="Q256" s="499"/>
      <c r="R256" s="499"/>
      <c r="S256" s="499"/>
      <c r="T256" s="499"/>
      <c r="U256" s="499"/>
      <c r="V256" s="499"/>
      <c r="W256" s="499"/>
      <c r="X256" s="499"/>
      <c r="Y256" s="499"/>
      <c r="Z256" s="499"/>
      <c r="AA256" s="499"/>
      <c r="AB256" s="499"/>
      <c r="AC256" s="499"/>
      <c r="AD256" s="499"/>
    </row>
    <row r="257" spans="5:30" ht="12" customHeight="1" x14ac:dyDescent="0.2">
      <c r="E257" s="499"/>
      <c r="F257" s="499"/>
      <c r="G257" s="499"/>
      <c r="H257" s="499"/>
      <c r="I257" s="499"/>
      <c r="J257" s="499"/>
      <c r="K257" s="499"/>
      <c r="L257" s="499"/>
      <c r="M257" s="499"/>
      <c r="N257" s="499"/>
      <c r="O257" s="499"/>
      <c r="P257" s="499"/>
      <c r="Q257" s="499"/>
      <c r="R257" s="499"/>
      <c r="S257" s="499"/>
      <c r="T257" s="499"/>
      <c r="U257" s="499"/>
      <c r="V257" s="499"/>
      <c r="W257" s="499"/>
      <c r="X257" s="499"/>
      <c r="Y257" s="499"/>
      <c r="Z257" s="499"/>
      <c r="AA257" s="499"/>
      <c r="AB257" s="499"/>
      <c r="AC257" s="499"/>
      <c r="AD257" s="499"/>
    </row>
    <row r="258" spans="5:30" ht="12" customHeight="1" x14ac:dyDescent="0.2">
      <c r="E258" s="499"/>
      <c r="F258" s="499"/>
      <c r="G258" s="499"/>
      <c r="H258" s="499"/>
      <c r="I258" s="499"/>
      <c r="J258" s="499"/>
      <c r="K258" s="499"/>
      <c r="L258" s="499"/>
      <c r="M258" s="499"/>
      <c r="N258" s="499"/>
      <c r="O258" s="499"/>
      <c r="P258" s="499"/>
      <c r="Q258" s="499"/>
      <c r="R258" s="499"/>
      <c r="S258" s="499"/>
      <c r="T258" s="499"/>
      <c r="U258" s="499"/>
      <c r="V258" s="499"/>
      <c r="W258" s="499"/>
      <c r="X258" s="499"/>
      <c r="Y258" s="499"/>
      <c r="Z258" s="499"/>
      <c r="AA258" s="499"/>
      <c r="AB258" s="499"/>
      <c r="AC258" s="499"/>
      <c r="AD258" s="499"/>
    </row>
    <row r="259" spans="5:30" ht="12" customHeight="1" x14ac:dyDescent="0.2">
      <c r="E259" s="499"/>
      <c r="F259" s="499"/>
      <c r="G259" s="499"/>
      <c r="H259" s="499"/>
      <c r="I259" s="499"/>
      <c r="J259" s="499"/>
      <c r="K259" s="499"/>
      <c r="L259" s="499"/>
      <c r="M259" s="499"/>
      <c r="N259" s="499"/>
      <c r="O259" s="499"/>
      <c r="P259" s="499"/>
      <c r="Q259" s="499"/>
      <c r="R259" s="499"/>
      <c r="S259" s="499"/>
      <c r="T259" s="499"/>
      <c r="U259" s="499"/>
      <c r="V259" s="499"/>
      <c r="W259" s="499"/>
      <c r="X259" s="499"/>
      <c r="Y259" s="499"/>
      <c r="Z259" s="499"/>
      <c r="AA259" s="499"/>
      <c r="AB259" s="499"/>
      <c r="AC259" s="499"/>
      <c r="AD259" s="499"/>
    </row>
    <row r="260" spans="5:30" ht="12" customHeight="1" x14ac:dyDescent="0.2">
      <c r="E260" s="499"/>
      <c r="F260" s="499"/>
      <c r="G260" s="499"/>
      <c r="H260" s="499"/>
      <c r="I260" s="499"/>
      <c r="J260" s="499"/>
      <c r="K260" s="499"/>
      <c r="L260" s="499"/>
      <c r="M260" s="499"/>
      <c r="N260" s="499"/>
      <c r="O260" s="499"/>
      <c r="P260" s="499"/>
      <c r="Q260" s="499"/>
      <c r="R260" s="499"/>
      <c r="S260" s="499"/>
      <c r="T260" s="499"/>
      <c r="U260" s="499"/>
      <c r="V260" s="499"/>
      <c r="W260" s="499"/>
      <c r="X260" s="499"/>
      <c r="Y260" s="499"/>
      <c r="Z260" s="499"/>
      <c r="AA260" s="499"/>
      <c r="AB260" s="499"/>
      <c r="AC260" s="499"/>
      <c r="AD260" s="499"/>
    </row>
    <row r="261" spans="5:30" ht="12" customHeight="1" x14ac:dyDescent="0.2">
      <c r="E261" s="499"/>
      <c r="F261" s="499"/>
      <c r="G261" s="499"/>
      <c r="H261" s="499"/>
      <c r="I261" s="499"/>
      <c r="J261" s="499"/>
      <c r="K261" s="499"/>
      <c r="L261" s="499"/>
      <c r="M261" s="499"/>
      <c r="N261" s="499"/>
      <c r="O261" s="499"/>
      <c r="P261" s="499"/>
      <c r="Q261" s="499"/>
      <c r="R261" s="499"/>
      <c r="S261" s="499"/>
      <c r="T261" s="499"/>
      <c r="U261" s="499"/>
      <c r="V261" s="499"/>
      <c r="W261" s="499"/>
      <c r="X261" s="499"/>
      <c r="Y261" s="499"/>
      <c r="Z261" s="499"/>
      <c r="AA261" s="499"/>
      <c r="AB261" s="499"/>
      <c r="AC261" s="499"/>
      <c r="AD261" s="499"/>
    </row>
    <row r="262" spans="5:30" ht="12" customHeight="1" x14ac:dyDescent="0.2">
      <c r="E262" s="499"/>
      <c r="F262" s="499"/>
      <c r="G262" s="499"/>
      <c r="H262" s="499"/>
      <c r="I262" s="499"/>
      <c r="J262" s="499"/>
      <c r="K262" s="499"/>
      <c r="L262" s="499"/>
      <c r="M262" s="499"/>
      <c r="N262" s="499"/>
      <c r="O262" s="499"/>
      <c r="P262" s="499"/>
      <c r="Q262" s="499"/>
      <c r="R262" s="499"/>
      <c r="S262" s="499"/>
      <c r="T262" s="499"/>
      <c r="U262" s="499"/>
      <c r="V262" s="499"/>
      <c r="W262" s="499"/>
      <c r="X262" s="499"/>
      <c r="Y262" s="499"/>
      <c r="Z262" s="499"/>
      <c r="AA262" s="499"/>
      <c r="AB262" s="499"/>
      <c r="AC262" s="499"/>
      <c r="AD262" s="499"/>
    </row>
    <row r="263" spans="5:30" ht="12" customHeight="1" x14ac:dyDescent="0.2">
      <c r="E263" s="499"/>
      <c r="F263" s="499"/>
      <c r="G263" s="499"/>
      <c r="H263" s="499"/>
      <c r="I263" s="499"/>
      <c r="J263" s="499"/>
      <c r="K263" s="499"/>
      <c r="L263" s="499"/>
      <c r="M263" s="499"/>
      <c r="N263" s="499"/>
      <c r="O263" s="499"/>
      <c r="P263" s="499"/>
      <c r="Q263" s="499"/>
      <c r="R263" s="499"/>
      <c r="S263" s="499"/>
      <c r="T263" s="499"/>
      <c r="U263" s="499"/>
      <c r="V263" s="499"/>
      <c r="W263" s="499"/>
      <c r="X263" s="499"/>
      <c r="Y263" s="499"/>
      <c r="Z263" s="499"/>
      <c r="AA263" s="499"/>
      <c r="AB263" s="499"/>
      <c r="AC263" s="499"/>
      <c r="AD263" s="499"/>
    </row>
    <row r="264" spans="5:30" ht="12" customHeight="1" x14ac:dyDescent="0.2">
      <c r="E264" s="499"/>
      <c r="F264" s="499"/>
      <c r="G264" s="499"/>
      <c r="H264" s="499"/>
      <c r="I264" s="499"/>
      <c r="J264" s="499"/>
      <c r="K264" s="499"/>
      <c r="L264" s="499"/>
      <c r="M264" s="499"/>
      <c r="N264" s="499"/>
      <c r="O264" s="499"/>
      <c r="P264" s="499"/>
      <c r="Q264" s="499"/>
      <c r="R264" s="499"/>
      <c r="S264" s="499"/>
      <c r="T264" s="499"/>
      <c r="U264" s="499"/>
      <c r="V264" s="499"/>
      <c r="W264" s="499"/>
      <c r="X264" s="499"/>
      <c r="Y264" s="499"/>
      <c r="Z264" s="499"/>
      <c r="AA264" s="499"/>
      <c r="AB264" s="499"/>
      <c r="AC264" s="499"/>
      <c r="AD264" s="499"/>
    </row>
    <row r="265" spans="5:30" ht="12" customHeight="1" x14ac:dyDescent="0.2">
      <c r="E265" s="499"/>
      <c r="F265" s="499"/>
      <c r="G265" s="499"/>
      <c r="H265" s="499"/>
      <c r="I265" s="499"/>
      <c r="J265" s="499"/>
      <c r="K265" s="499"/>
      <c r="L265" s="499"/>
      <c r="M265" s="499"/>
      <c r="N265" s="499"/>
      <c r="O265" s="499"/>
      <c r="P265" s="499"/>
      <c r="Q265" s="499"/>
      <c r="R265" s="499"/>
      <c r="S265" s="499"/>
      <c r="T265" s="499"/>
      <c r="U265" s="499"/>
      <c r="V265" s="499"/>
      <c r="W265" s="499"/>
      <c r="X265" s="499"/>
      <c r="Y265" s="499"/>
      <c r="Z265" s="499"/>
      <c r="AA265" s="499"/>
      <c r="AB265" s="499"/>
      <c r="AC265" s="499"/>
      <c r="AD265" s="499"/>
    </row>
    <row r="266" spans="5:30" ht="12" customHeight="1" x14ac:dyDescent="0.2">
      <c r="E266" s="499"/>
      <c r="F266" s="499"/>
      <c r="G266" s="499"/>
      <c r="H266" s="499"/>
      <c r="I266" s="499"/>
      <c r="J266" s="499"/>
      <c r="K266" s="499"/>
      <c r="L266" s="499"/>
      <c r="M266" s="499"/>
      <c r="N266" s="499"/>
      <c r="O266" s="499"/>
      <c r="P266" s="499"/>
      <c r="Q266" s="499"/>
      <c r="R266" s="499"/>
      <c r="S266" s="499"/>
      <c r="T266" s="499"/>
      <c r="U266" s="499"/>
      <c r="V266" s="499"/>
      <c r="W266" s="499"/>
      <c r="X266" s="499"/>
      <c r="Y266" s="499"/>
      <c r="Z266" s="499"/>
      <c r="AA266" s="499"/>
      <c r="AB266" s="499"/>
      <c r="AC266" s="499"/>
      <c r="AD266" s="499"/>
    </row>
    <row r="267" spans="5:30" ht="12" customHeight="1" x14ac:dyDescent="0.2">
      <c r="E267" s="499"/>
      <c r="F267" s="499"/>
      <c r="G267" s="499"/>
      <c r="H267" s="499"/>
      <c r="I267" s="499"/>
      <c r="J267" s="499"/>
      <c r="K267" s="499"/>
      <c r="L267" s="499"/>
      <c r="M267" s="499"/>
      <c r="N267" s="499"/>
      <c r="O267" s="499"/>
      <c r="P267" s="499"/>
      <c r="Q267" s="499"/>
      <c r="R267" s="499"/>
      <c r="S267" s="499"/>
      <c r="T267" s="499"/>
      <c r="U267" s="499"/>
      <c r="V267" s="499"/>
      <c r="W267" s="499"/>
      <c r="X267" s="499"/>
      <c r="Y267" s="499"/>
      <c r="Z267" s="499"/>
      <c r="AA267" s="499"/>
      <c r="AB267" s="499"/>
      <c r="AC267" s="499"/>
      <c r="AD267" s="499"/>
    </row>
    <row r="268" spans="5:30" ht="12" customHeight="1" x14ac:dyDescent="0.2">
      <c r="E268" s="499"/>
      <c r="F268" s="499"/>
      <c r="G268" s="499"/>
      <c r="H268" s="499"/>
      <c r="I268" s="499"/>
      <c r="J268" s="499"/>
      <c r="K268" s="499"/>
      <c r="L268" s="499"/>
      <c r="M268" s="499"/>
      <c r="N268" s="499"/>
      <c r="O268" s="499"/>
      <c r="P268" s="499"/>
      <c r="Q268" s="499"/>
      <c r="R268" s="499"/>
      <c r="S268" s="499"/>
      <c r="T268" s="499"/>
      <c r="U268" s="499"/>
      <c r="V268" s="499"/>
      <c r="W268" s="499"/>
      <c r="X268" s="499"/>
      <c r="Y268" s="499"/>
      <c r="Z268" s="499"/>
      <c r="AA268" s="499"/>
      <c r="AB268" s="499"/>
      <c r="AC268" s="499"/>
      <c r="AD268" s="499"/>
    </row>
    <row r="269" spans="5:30" ht="12" customHeight="1" x14ac:dyDescent="0.2">
      <c r="E269" s="499"/>
      <c r="F269" s="499"/>
      <c r="G269" s="499"/>
      <c r="H269" s="499"/>
      <c r="I269" s="499"/>
      <c r="J269" s="499"/>
      <c r="K269" s="499"/>
      <c r="L269" s="499"/>
      <c r="M269" s="499"/>
      <c r="N269" s="499"/>
      <c r="O269" s="499"/>
      <c r="P269" s="499"/>
      <c r="Q269" s="499"/>
      <c r="R269" s="499"/>
      <c r="S269" s="499"/>
      <c r="T269" s="499"/>
      <c r="U269" s="499"/>
      <c r="V269" s="499"/>
      <c r="W269" s="499"/>
      <c r="X269" s="499"/>
      <c r="Y269" s="499"/>
      <c r="Z269" s="499"/>
      <c r="AA269" s="499"/>
      <c r="AB269" s="499"/>
      <c r="AC269" s="499"/>
      <c r="AD269" s="499"/>
    </row>
    <row r="270" spans="5:30" ht="12" customHeight="1" x14ac:dyDescent="0.2">
      <c r="E270" s="499"/>
      <c r="F270" s="499"/>
      <c r="G270" s="499"/>
      <c r="H270" s="499"/>
      <c r="I270" s="499"/>
      <c r="J270" s="499"/>
      <c r="K270" s="499"/>
      <c r="L270" s="499"/>
      <c r="M270" s="499"/>
      <c r="N270" s="499"/>
      <c r="O270" s="499"/>
      <c r="P270" s="499"/>
      <c r="Q270" s="499"/>
      <c r="R270" s="499"/>
      <c r="S270" s="499"/>
      <c r="T270" s="499"/>
      <c r="U270" s="499"/>
      <c r="V270" s="499"/>
      <c r="W270" s="499"/>
      <c r="X270" s="499"/>
      <c r="Y270" s="499"/>
      <c r="Z270" s="499"/>
      <c r="AA270" s="499"/>
      <c r="AB270" s="499"/>
      <c r="AC270" s="499"/>
      <c r="AD270" s="499"/>
    </row>
    <row r="271" spans="5:30" ht="12" customHeight="1" x14ac:dyDescent="0.2">
      <c r="E271" s="499"/>
      <c r="F271" s="499"/>
      <c r="G271" s="499"/>
      <c r="H271" s="499"/>
      <c r="I271" s="499"/>
      <c r="J271" s="499"/>
      <c r="K271" s="499"/>
      <c r="L271" s="499"/>
      <c r="M271" s="499"/>
      <c r="N271" s="499"/>
      <c r="O271" s="499"/>
      <c r="P271" s="499"/>
      <c r="Q271" s="499"/>
      <c r="R271" s="499"/>
      <c r="S271" s="499"/>
      <c r="T271" s="499"/>
      <c r="U271" s="499"/>
      <c r="V271" s="499"/>
      <c r="W271" s="499"/>
      <c r="X271" s="499"/>
      <c r="Y271" s="499"/>
      <c r="Z271" s="499"/>
      <c r="AA271" s="499"/>
      <c r="AB271" s="499"/>
      <c r="AC271" s="499"/>
      <c r="AD271" s="499"/>
    </row>
    <row r="272" spans="5:30" ht="12" customHeight="1" x14ac:dyDescent="0.2">
      <c r="E272" s="499"/>
      <c r="F272" s="499"/>
      <c r="G272" s="499"/>
      <c r="H272" s="499"/>
      <c r="I272" s="499"/>
      <c r="J272" s="499"/>
      <c r="K272" s="499"/>
      <c r="L272" s="499"/>
      <c r="M272" s="499"/>
      <c r="N272" s="499"/>
      <c r="O272" s="499"/>
      <c r="P272" s="499"/>
      <c r="Q272" s="499"/>
      <c r="R272" s="499"/>
      <c r="S272" s="499"/>
      <c r="T272" s="499"/>
      <c r="U272" s="499"/>
      <c r="V272" s="499"/>
      <c r="W272" s="499"/>
      <c r="X272" s="499"/>
      <c r="Y272" s="499"/>
      <c r="Z272" s="499"/>
      <c r="AA272" s="499"/>
      <c r="AB272" s="499"/>
      <c r="AC272" s="499"/>
      <c r="AD272" s="499"/>
    </row>
    <row r="273" spans="5:30" ht="12" customHeight="1" x14ac:dyDescent="0.2">
      <c r="E273" s="499"/>
      <c r="F273" s="499"/>
      <c r="G273" s="499"/>
      <c r="H273" s="499"/>
      <c r="I273" s="499"/>
      <c r="J273" s="499"/>
      <c r="K273" s="499"/>
      <c r="L273" s="499"/>
      <c r="M273" s="499"/>
      <c r="N273" s="499"/>
      <c r="O273" s="499"/>
      <c r="P273" s="499"/>
      <c r="Q273" s="499"/>
      <c r="R273" s="499"/>
      <c r="S273" s="499"/>
      <c r="T273" s="499"/>
      <c r="U273" s="499"/>
      <c r="V273" s="499"/>
      <c r="W273" s="499"/>
      <c r="X273" s="499"/>
      <c r="Y273" s="499"/>
      <c r="Z273" s="499"/>
      <c r="AA273" s="499"/>
      <c r="AB273" s="499"/>
      <c r="AC273" s="499"/>
      <c r="AD273" s="499"/>
    </row>
    <row r="274" spans="5:30" ht="12" customHeight="1" x14ac:dyDescent="0.2">
      <c r="E274" s="499"/>
      <c r="F274" s="499"/>
      <c r="G274" s="499"/>
      <c r="H274" s="499"/>
      <c r="I274" s="499"/>
      <c r="J274" s="499"/>
      <c r="K274" s="499"/>
      <c r="L274" s="499"/>
      <c r="M274" s="499"/>
      <c r="N274" s="499"/>
      <c r="O274" s="499"/>
      <c r="P274" s="499"/>
      <c r="Q274" s="499"/>
      <c r="R274" s="499"/>
      <c r="S274" s="499"/>
      <c r="T274" s="499"/>
      <c r="U274" s="499"/>
      <c r="V274" s="499"/>
      <c r="W274" s="499"/>
      <c r="X274" s="499"/>
      <c r="Y274" s="499"/>
      <c r="Z274" s="499"/>
      <c r="AA274" s="499"/>
      <c r="AB274" s="499"/>
      <c r="AC274" s="499"/>
      <c r="AD274" s="499"/>
    </row>
    <row r="275" spans="5:30" ht="12" customHeight="1" x14ac:dyDescent="0.2">
      <c r="E275" s="499"/>
      <c r="F275" s="499"/>
      <c r="G275" s="499"/>
      <c r="H275" s="499"/>
      <c r="I275" s="499"/>
      <c r="J275" s="499"/>
      <c r="K275" s="499"/>
      <c r="L275" s="499"/>
      <c r="M275" s="499"/>
      <c r="N275" s="499"/>
      <c r="O275" s="499"/>
      <c r="P275" s="499"/>
      <c r="Q275" s="499"/>
      <c r="R275" s="499"/>
      <c r="S275" s="499"/>
      <c r="T275" s="499"/>
      <c r="U275" s="499"/>
      <c r="V275" s="499"/>
      <c r="W275" s="499"/>
      <c r="X275" s="499"/>
      <c r="Y275" s="499"/>
      <c r="Z275" s="499"/>
      <c r="AA275" s="499"/>
      <c r="AB275" s="499"/>
      <c r="AC275" s="499"/>
      <c r="AD275" s="499"/>
    </row>
    <row r="276" spans="5:30" ht="12" customHeight="1" x14ac:dyDescent="0.2">
      <c r="E276" s="499"/>
      <c r="F276" s="499"/>
      <c r="G276" s="499"/>
      <c r="H276" s="499"/>
      <c r="I276" s="499"/>
      <c r="J276" s="499"/>
      <c r="K276" s="499"/>
      <c r="L276" s="499"/>
      <c r="M276" s="499"/>
      <c r="N276" s="499"/>
      <c r="O276" s="499"/>
      <c r="P276" s="499"/>
      <c r="Q276" s="499"/>
      <c r="R276" s="499"/>
      <c r="S276" s="499"/>
      <c r="T276" s="499"/>
      <c r="U276" s="499"/>
      <c r="V276" s="499"/>
      <c r="W276" s="499"/>
      <c r="X276" s="499"/>
      <c r="Y276" s="499"/>
      <c r="Z276" s="499"/>
      <c r="AA276" s="499"/>
      <c r="AB276" s="499"/>
      <c r="AC276" s="499"/>
      <c r="AD276" s="499"/>
    </row>
    <row r="277" spans="5:30" ht="12" customHeight="1" x14ac:dyDescent="0.2">
      <c r="E277" s="499"/>
      <c r="F277" s="499"/>
      <c r="G277" s="499"/>
      <c r="H277" s="499"/>
      <c r="I277" s="499"/>
      <c r="J277" s="499"/>
      <c r="K277" s="499"/>
      <c r="L277" s="499"/>
      <c r="M277" s="499"/>
      <c r="N277" s="499"/>
      <c r="O277" s="499"/>
      <c r="P277" s="499"/>
      <c r="Q277" s="499"/>
      <c r="R277" s="499"/>
      <c r="S277" s="499"/>
      <c r="T277" s="499"/>
      <c r="U277" s="499"/>
      <c r="V277" s="499"/>
      <c r="W277" s="499"/>
      <c r="X277" s="499"/>
      <c r="Y277" s="499"/>
      <c r="Z277" s="499"/>
      <c r="AA277" s="499"/>
      <c r="AB277" s="499"/>
      <c r="AC277" s="499"/>
      <c r="AD277" s="499"/>
    </row>
    <row r="278" spans="5:30" ht="12" customHeight="1" x14ac:dyDescent="0.2">
      <c r="E278" s="499"/>
      <c r="F278" s="499"/>
      <c r="G278" s="499"/>
      <c r="H278" s="499"/>
      <c r="I278" s="499"/>
      <c r="J278" s="499"/>
      <c r="K278" s="499"/>
      <c r="L278" s="499"/>
      <c r="M278" s="499"/>
      <c r="N278" s="499"/>
      <c r="O278" s="499"/>
      <c r="P278" s="499"/>
      <c r="Q278" s="499"/>
      <c r="R278" s="499"/>
      <c r="S278" s="499"/>
      <c r="T278" s="499"/>
      <c r="U278" s="499"/>
      <c r="V278" s="499"/>
      <c r="W278" s="499"/>
      <c r="X278" s="499"/>
      <c r="Y278" s="499"/>
      <c r="Z278" s="499"/>
      <c r="AA278" s="499"/>
      <c r="AB278" s="499"/>
      <c r="AC278" s="499"/>
      <c r="AD278" s="499"/>
    </row>
    <row r="279" spans="5:30" ht="12" customHeight="1" x14ac:dyDescent="0.2">
      <c r="E279" s="499"/>
      <c r="F279" s="499"/>
      <c r="G279" s="499"/>
      <c r="H279" s="499"/>
      <c r="I279" s="499"/>
      <c r="J279" s="499"/>
      <c r="K279" s="499"/>
      <c r="L279" s="499"/>
      <c r="M279" s="499"/>
      <c r="N279" s="499"/>
      <c r="O279" s="499"/>
      <c r="P279" s="499"/>
      <c r="Q279" s="499"/>
      <c r="R279" s="499"/>
      <c r="S279" s="499"/>
      <c r="T279" s="499"/>
      <c r="U279" s="499"/>
      <c r="V279" s="499"/>
      <c r="W279" s="499"/>
      <c r="X279" s="499"/>
      <c r="Y279" s="499"/>
      <c r="Z279" s="499"/>
      <c r="AA279" s="499"/>
      <c r="AB279" s="499"/>
      <c r="AC279" s="499"/>
      <c r="AD279" s="499"/>
    </row>
    <row r="280" spans="5:30" ht="12" customHeight="1" x14ac:dyDescent="0.2">
      <c r="E280" s="499"/>
      <c r="F280" s="499"/>
      <c r="G280" s="499"/>
      <c r="H280" s="499"/>
      <c r="I280" s="499"/>
      <c r="J280" s="499"/>
      <c r="K280" s="499"/>
      <c r="L280" s="499"/>
      <c r="M280" s="499"/>
      <c r="N280" s="499"/>
      <c r="O280" s="499"/>
      <c r="P280" s="499"/>
      <c r="Q280" s="499"/>
      <c r="R280" s="499"/>
      <c r="S280" s="499"/>
      <c r="T280" s="499"/>
      <c r="U280" s="499"/>
      <c r="V280" s="499"/>
      <c r="W280" s="499"/>
      <c r="X280" s="499"/>
      <c r="Y280" s="499"/>
      <c r="Z280" s="499"/>
      <c r="AA280" s="499"/>
      <c r="AB280" s="499"/>
      <c r="AC280" s="499"/>
      <c r="AD280" s="499"/>
    </row>
    <row r="281" spans="5:30" ht="12" customHeight="1" x14ac:dyDescent="0.2">
      <c r="E281" s="499"/>
      <c r="F281" s="499"/>
      <c r="G281" s="499"/>
      <c r="H281" s="499"/>
      <c r="I281" s="499"/>
      <c r="J281" s="499"/>
      <c r="K281" s="499"/>
      <c r="L281" s="499"/>
      <c r="M281" s="499"/>
      <c r="N281" s="499"/>
      <c r="O281" s="499"/>
      <c r="P281" s="499"/>
      <c r="Q281" s="499"/>
      <c r="R281" s="499"/>
      <c r="S281" s="499"/>
      <c r="T281" s="499"/>
      <c r="U281" s="499"/>
      <c r="V281" s="499"/>
      <c r="W281" s="499"/>
      <c r="X281" s="499"/>
      <c r="Y281" s="499"/>
      <c r="Z281" s="499"/>
      <c r="AA281" s="499"/>
      <c r="AB281" s="499"/>
      <c r="AC281" s="499"/>
      <c r="AD281" s="499"/>
    </row>
    <row r="282" spans="5:30" ht="12" customHeight="1" x14ac:dyDescent="0.2">
      <c r="E282" s="499"/>
      <c r="F282" s="499"/>
      <c r="G282" s="499"/>
      <c r="H282" s="499"/>
      <c r="I282" s="499"/>
      <c r="J282" s="499"/>
      <c r="K282" s="499"/>
      <c r="L282" s="499"/>
      <c r="M282" s="499"/>
      <c r="N282" s="499"/>
      <c r="O282" s="499"/>
      <c r="P282" s="499"/>
      <c r="Q282" s="499"/>
      <c r="R282" s="499"/>
      <c r="S282" s="499"/>
      <c r="T282" s="499"/>
      <c r="U282" s="499"/>
      <c r="V282" s="499"/>
      <c r="W282" s="499"/>
      <c r="X282" s="499"/>
      <c r="Y282" s="499"/>
      <c r="Z282" s="499"/>
      <c r="AA282" s="499"/>
      <c r="AB282" s="499"/>
      <c r="AC282" s="499"/>
      <c r="AD282" s="499"/>
    </row>
    <row r="283" spans="5:30" ht="12" customHeight="1" x14ac:dyDescent="0.2">
      <c r="E283" s="499"/>
      <c r="F283" s="499"/>
      <c r="G283" s="499"/>
      <c r="H283" s="499"/>
      <c r="I283" s="499"/>
      <c r="J283" s="499"/>
      <c r="K283" s="499"/>
      <c r="L283" s="499"/>
      <c r="M283" s="499"/>
      <c r="N283" s="499"/>
      <c r="O283" s="499"/>
      <c r="P283" s="499"/>
      <c r="Q283" s="499"/>
      <c r="R283" s="499"/>
      <c r="S283" s="499"/>
      <c r="T283" s="499"/>
      <c r="U283" s="499"/>
      <c r="V283" s="499"/>
      <c r="W283" s="499"/>
      <c r="X283" s="499"/>
      <c r="Y283" s="499"/>
      <c r="Z283" s="499"/>
      <c r="AA283" s="499"/>
      <c r="AB283" s="499"/>
      <c r="AC283" s="499"/>
      <c r="AD283" s="499"/>
    </row>
    <row r="284" spans="5:30" ht="12" customHeight="1" x14ac:dyDescent="0.2">
      <c r="E284" s="499"/>
      <c r="F284" s="499"/>
      <c r="G284" s="499"/>
      <c r="H284" s="499"/>
      <c r="I284" s="499"/>
      <c r="J284" s="499"/>
      <c r="K284" s="499"/>
      <c r="L284" s="499"/>
      <c r="M284" s="499"/>
      <c r="N284" s="499"/>
      <c r="O284" s="499"/>
      <c r="P284" s="499"/>
      <c r="Q284" s="499"/>
      <c r="R284" s="499"/>
      <c r="S284" s="499"/>
      <c r="T284" s="499"/>
      <c r="U284" s="499"/>
      <c r="V284" s="499"/>
      <c r="W284" s="499"/>
      <c r="X284" s="499"/>
      <c r="Y284" s="499"/>
      <c r="Z284" s="499"/>
      <c r="AA284" s="499"/>
      <c r="AB284" s="499"/>
      <c r="AC284" s="499"/>
      <c r="AD284" s="499"/>
    </row>
    <row r="285" spans="5:30" ht="12" customHeight="1" x14ac:dyDescent="0.2">
      <c r="E285" s="499"/>
      <c r="F285" s="499"/>
      <c r="G285" s="499"/>
      <c r="H285" s="499"/>
      <c r="I285" s="499"/>
      <c r="J285" s="499"/>
      <c r="K285" s="499"/>
      <c r="L285" s="499"/>
      <c r="M285" s="499"/>
      <c r="N285" s="499"/>
      <c r="O285" s="499"/>
      <c r="P285" s="499"/>
      <c r="Q285" s="499"/>
      <c r="R285" s="499"/>
      <c r="S285" s="499"/>
      <c r="T285" s="499"/>
      <c r="U285" s="499"/>
      <c r="V285" s="499"/>
      <c r="W285" s="499"/>
      <c r="X285" s="499"/>
      <c r="Y285" s="499"/>
      <c r="Z285" s="499"/>
      <c r="AA285" s="499"/>
      <c r="AB285" s="499"/>
      <c r="AC285" s="499"/>
      <c r="AD285" s="499"/>
    </row>
    <row r="286" spans="5:30" ht="12" customHeight="1" x14ac:dyDescent="0.2">
      <c r="E286" s="499"/>
      <c r="F286" s="499"/>
      <c r="G286" s="499"/>
      <c r="H286" s="499"/>
      <c r="I286" s="499"/>
      <c r="J286" s="499"/>
      <c r="K286" s="499"/>
      <c r="L286" s="499"/>
      <c r="M286" s="499"/>
      <c r="N286" s="499"/>
      <c r="O286" s="499"/>
      <c r="P286" s="499"/>
      <c r="Q286" s="499"/>
      <c r="R286" s="499"/>
      <c r="S286" s="499"/>
      <c r="T286" s="499"/>
      <c r="U286" s="499"/>
      <c r="V286" s="499"/>
      <c r="W286" s="499"/>
      <c r="X286" s="499"/>
      <c r="Y286" s="499"/>
      <c r="Z286" s="499"/>
      <c r="AA286" s="499"/>
      <c r="AB286" s="499"/>
      <c r="AC286" s="499"/>
      <c r="AD286" s="499"/>
    </row>
    <row r="287" spans="5:30" ht="12" customHeight="1" x14ac:dyDescent="0.2">
      <c r="E287" s="499"/>
      <c r="F287" s="499"/>
      <c r="G287" s="499"/>
      <c r="H287" s="499"/>
      <c r="I287" s="499"/>
      <c r="J287" s="499"/>
      <c r="K287" s="499"/>
      <c r="L287" s="499"/>
      <c r="M287" s="499"/>
      <c r="N287" s="499"/>
      <c r="O287" s="499"/>
      <c r="P287" s="499"/>
      <c r="Q287" s="499"/>
      <c r="R287" s="499"/>
      <c r="S287" s="499"/>
      <c r="T287" s="499"/>
      <c r="U287" s="499"/>
      <c r="V287" s="499"/>
      <c r="W287" s="499"/>
      <c r="X287" s="499"/>
      <c r="Y287" s="499"/>
      <c r="Z287" s="499"/>
      <c r="AA287" s="499"/>
      <c r="AB287" s="499"/>
      <c r="AC287" s="499"/>
      <c r="AD287" s="499"/>
    </row>
    <row r="288" spans="5:30" ht="12" customHeight="1" x14ac:dyDescent="0.2">
      <c r="E288" s="499"/>
      <c r="F288" s="499"/>
      <c r="G288" s="499"/>
      <c r="H288" s="499"/>
      <c r="I288" s="499"/>
      <c r="J288" s="499"/>
      <c r="K288" s="499"/>
      <c r="L288" s="499"/>
      <c r="M288" s="499"/>
      <c r="N288" s="499"/>
      <c r="O288" s="499"/>
      <c r="P288" s="499"/>
      <c r="Q288" s="499"/>
      <c r="R288" s="499"/>
      <c r="S288" s="499"/>
      <c r="T288" s="499"/>
      <c r="U288" s="499"/>
      <c r="V288" s="499"/>
      <c r="W288" s="499"/>
      <c r="X288" s="499"/>
      <c r="Y288" s="499"/>
      <c r="Z288" s="499"/>
      <c r="AA288" s="499"/>
      <c r="AB288" s="499"/>
      <c r="AC288" s="499"/>
      <c r="AD288" s="499"/>
    </row>
    <row r="289" spans="5:30" ht="12" customHeight="1" x14ac:dyDescent="0.2">
      <c r="E289" s="499"/>
      <c r="F289" s="499"/>
      <c r="G289" s="499"/>
      <c r="H289" s="499"/>
      <c r="I289" s="499"/>
      <c r="J289" s="499"/>
      <c r="K289" s="499"/>
      <c r="L289" s="499"/>
      <c r="M289" s="499"/>
      <c r="N289" s="499"/>
      <c r="O289" s="499"/>
      <c r="P289" s="499"/>
      <c r="Q289" s="499"/>
      <c r="R289" s="499"/>
      <c r="S289" s="499"/>
      <c r="T289" s="499"/>
      <c r="U289" s="499"/>
      <c r="V289" s="499"/>
      <c r="W289" s="499"/>
      <c r="X289" s="499"/>
      <c r="Y289" s="499"/>
      <c r="Z289" s="499"/>
      <c r="AA289" s="499"/>
      <c r="AB289" s="499"/>
      <c r="AC289" s="499"/>
      <c r="AD289" s="499"/>
    </row>
    <row r="290" spans="5:30" ht="12" customHeight="1" x14ac:dyDescent="0.2">
      <c r="E290" s="499"/>
      <c r="F290" s="499"/>
      <c r="G290" s="499"/>
      <c r="H290" s="499"/>
      <c r="I290" s="499"/>
      <c r="J290" s="499"/>
      <c r="K290" s="499"/>
      <c r="L290" s="499"/>
      <c r="M290" s="499"/>
      <c r="N290" s="499"/>
      <c r="O290" s="499"/>
      <c r="P290" s="499"/>
      <c r="Q290" s="499"/>
      <c r="R290" s="499"/>
      <c r="S290" s="499"/>
      <c r="T290" s="499"/>
      <c r="U290" s="499"/>
      <c r="V290" s="499"/>
      <c r="W290" s="499"/>
      <c r="X290" s="499"/>
      <c r="Y290" s="499"/>
      <c r="Z290" s="499"/>
      <c r="AA290" s="499"/>
      <c r="AB290" s="499"/>
      <c r="AC290" s="499"/>
      <c r="AD290" s="499"/>
    </row>
    <row r="291" spans="5:30" ht="12" customHeight="1" x14ac:dyDescent="0.2">
      <c r="E291" s="499"/>
      <c r="F291" s="499"/>
      <c r="G291" s="499"/>
      <c r="H291" s="499"/>
      <c r="I291" s="499"/>
      <c r="J291" s="499"/>
      <c r="K291" s="499"/>
      <c r="L291" s="499"/>
      <c r="M291" s="499"/>
      <c r="N291" s="499"/>
      <c r="O291" s="499"/>
      <c r="P291" s="499"/>
      <c r="Q291" s="499"/>
      <c r="R291" s="499"/>
      <c r="S291" s="499"/>
      <c r="T291" s="499"/>
      <c r="U291" s="499"/>
      <c r="V291" s="499"/>
      <c r="W291" s="499"/>
      <c r="X291" s="499"/>
      <c r="Y291" s="499"/>
      <c r="Z291" s="499"/>
      <c r="AA291" s="499"/>
      <c r="AB291" s="499"/>
      <c r="AC291" s="499"/>
      <c r="AD291" s="499"/>
    </row>
    <row r="292" spans="5:30" ht="12" customHeight="1" x14ac:dyDescent="0.2">
      <c r="E292" s="499"/>
      <c r="F292" s="499"/>
      <c r="G292" s="499"/>
      <c r="H292" s="499"/>
      <c r="I292" s="499"/>
      <c r="J292" s="499"/>
      <c r="K292" s="499"/>
      <c r="L292" s="499"/>
      <c r="M292" s="499"/>
      <c r="N292" s="499"/>
      <c r="O292" s="499"/>
      <c r="P292" s="499"/>
      <c r="Q292" s="499"/>
      <c r="R292" s="499"/>
      <c r="S292" s="499"/>
      <c r="T292" s="499"/>
      <c r="U292" s="499"/>
      <c r="V292" s="499"/>
      <c r="W292" s="499"/>
      <c r="X292" s="499"/>
      <c r="Y292" s="499"/>
      <c r="Z292" s="499"/>
      <c r="AA292" s="499"/>
      <c r="AB292" s="499"/>
      <c r="AC292" s="499"/>
      <c r="AD292" s="499"/>
    </row>
    <row r="293" spans="5:30" ht="12" customHeight="1" x14ac:dyDescent="0.2">
      <c r="E293" s="499"/>
      <c r="F293" s="499"/>
      <c r="G293" s="499"/>
      <c r="H293" s="499"/>
      <c r="I293" s="499"/>
      <c r="J293" s="499"/>
      <c r="K293" s="499"/>
      <c r="L293" s="499"/>
      <c r="M293" s="499"/>
      <c r="N293" s="499"/>
      <c r="O293" s="499"/>
      <c r="P293" s="499"/>
      <c r="Q293" s="499"/>
      <c r="R293" s="499"/>
      <c r="S293" s="499"/>
      <c r="T293" s="499"/>
      <c r="U293" s="499"/>
      <c r="V293" s="499"/>
      <c r="W293" s="499"/>
      <c r="X293" s="499"/>
      <c r="Y293" s="499"/>
      <c r="Z293" s="499"/>
      <c r="AA293" s="499"/>
      <c r="AB293" s="499"/>
      <c r="AC293" s="499"/>
      <c r="AD293" s="499"/>
    </row>
    <row r="294" spans="5:30" ht="12" customHeight="1" x14ac:dyDescent="0.2">
      <c r="E294" s="499"/>
      <c r="F294" s="499"/>
      <c r="G294" s="499"/>
      <c r="H294" s="499"/>
      <c r="I294" s="499"/>
      <c r="J294" s="499"/>
      <c r="K294" s="499"/>
      <c r="L294" s="499"/>
      <c r="M294" s="499"/>
      <c r="N294" s="499"/>
      <c r="O294" s="499"/>
      <c r="P294" s="499"/>
      <c r="Q294" s="499"/>
      <c r="R294" s="499"/>
      <c r="S294" s="499"/>
      <c r="T294" s="499"/>
      <c r="U294" s="499"/>
      <c r="V294" s="499"/>
      <c r="W294" s="499"/>
      <c r="X294" s="499"/>
      <c r="Y294" s="499"/>
      <c r="Z294" s="499"/>
      <c r="AA294" s="499"/>
      <c r="AB294" s="499"/>
      <c r="AC294" s="499"/>
      <c r="AD294" s="499"/>
    </row>
    <row r="295" spans="5:30" ht="12" customHeight="1" x14ac:dyDescent="0.2">
      <c r="E295" s="499"/>
      <c r="F295" s="499"/>
      <c r="G295" s="499"/>
      <c r="H295" s="499"/>
      <c r="I295" s="499"/>
      <c r="J295" s="499"/>
      <c r="K295" s="499"/>
      <c r="L295" s="499"/>
      <c r="M295" s="499"/>
      <c r="N295" s="499"/>
      <c r="O295" s="499"/>
      <c r="P295" s="499"/>
      <c r="Q295" s="499"/>
      <c r="R295" s="499"/>
      <c r="S295" s="499"/>
      <c r="T295" s="499"/>
      <c r="U295" s="499"/>
      <c r="V295" s="499"/>
      <c r="W295" s="499"/>
      <c r="X295" s="499"/>
      <c r="Y295" s="499"/>
      <c r="Z295" s="499"/>
      <c r="AA295" s="499"/>
      <c r="AB295" s="499"/>
      <c r="AC295" s="499"/>
      <c r="AD295" s="499"/>
    </row>
    <row r="296" spans="5:30" ht="12" customHeight="1" x14ac:dyDescent="0.2">
      <c r="E296" s="499"/>
      <c r="F296" s="499"/>
      <c r="G296" s="499"/>
      <c r="H296" s="499"/>
      <c r="I296" s="499"/>
      <c r="J296" s="499"/>
      <c r="K296" s="499"/>
      <c r="L296" s="499"/>
      <c r="M296" s="499"/>
      <c r="N296" s="499"/>
      <c r="O296" s="499"/>
      <c r="P296" s="499"/>
      <c r="Q296" s="499"/>
      <c r="R296" s="499"/>
      <c r="S296" s="499"/>
      <c r="T296" s="499"/>
      <c r="U296" s="499"/>
      <c r="V296" s="499"/>
      <c r="W296" s="499"/>
      <c r="X296" s="499"/>
      <c r="Y296" s="499"/>
      <c r="Z296" s="499"/>
      <c r="AA296" s="499"/>
      <c r="AB296" s="499"/>
      <c r="AC296" s="499"/>
      <c r="AD296" s="499"/>
    </row>
    <row r="297" spans="5:30" ht="12" customHeight="1" x14ac:dyDescent="0.2">
      <c r="E297" s="499"/>
      <c r="F297" s="499"/>
      <c r="G297" s="499"/>
      <c r="H297" s="499"/>
      <c r="I297" s="499"/>
      <c r="J297" s="499"/>
      <c r="K297" s="499"/>
      <c r="L297" s="499"/>
      <c r="M297" s="499"/>
      <c r="N297" s="499"/>
      <c r="O297" s="499"/>
      <c r="P297" s="499"/>
      <c r="Q297" s="499"/>
      <c r="R297" s="499"/>
      <c r="S297" s="499"/>
      <c r="T297" s="499"/>
      <c r="U297" s="499"/>
      <c r="V297" s="499"/>
      <c r="W297" s="499"/>
      <c r="X297" s="499"/>
      <c r="Y297" s="499"/>
      <c r="Z297" s="499"/>
      <c r="AA297" s="499"/>
      <c r="AB297" s="499"/>
      <c r="AC297" s="499"/>
      <c r="AD297" s="499"/>
    </row>
    <row r="298" spans="5:30" ht="12" customHeight="1" x14ac:dyDescent="0.2">
      <c r="E298" s="499"/>
      <c r="F298" s="499"/>
      <c r="G298" s="499"/>
      <c r="H298" s="499"/>
      <c r="I298" s="499"/>
      <c r="J298" s="499"/>
      <c r="K298" s="499"/>
      <c r="L298" s="499"/>
      <c r="M298" s="499"/>
      <c r="N298" s="499"/>
      <c r="O298" s="499"/>
      <c r="P298" s="499"/>
      <c r="Q298" s="499"/>
      <c r="R298" s="499"/>
      <c r="S298" s="499"/>
      <c r="T298" s="499"/>
      <c r="U298" s="499"/>
      <c r="V298" s="499"/>
      <c r="W298" s="499"/>
      <c r="X298" s="499"/>
      <c r="Y298" s="499"/>
      <c r="Z298" s="499"/>
      <c r="AA298" s="499"/>
      <c r="AB298" s="499"/>
      <c r="AC298" s="499"/>
      <c r="AD298" s="499"/>
    </row>
    <row r="299" spans="5:30" ht="12" customHeight="1" x14ac:dyDescent="0.2">
      <c r="E299" s="499"/>
      <c r="F299" s="499"/>
      <c r="G299" s="499"/>
      <c r="H299" s="499"/>
      <c r="I299" s="499"/>
      <c r="J299" s="499"/>
      <c r="K299" s="499"/>
      <c r="L299" s="499"/>
      <c r="M299" s="499"/>
      <c r="N299" s="499"/>
      <c r="O299" s="499"/>
      <c r="P299" s="499"/>
      <c r="Q299" s="499"/>
      <c r="R299" s="499"/>
      <c r="S299" s="499"/>
      <c r="T299" s="499"/>
      <c r="U299" s="499"/>
      <c r="V299" s="499"/>
      <c r="W299" s="499"/>
      <c r="X299" s="499"/>
      <c r="Y299" s="499"/>
      <c r="Z299" s="499"/>
      <c r="AA299" s="499"/>
      <c r="AB299" s="499"/>
      <c r="AC299" s="499"/>
      <c r="AD299" s="499"/>
    </row>
    <row r="300" spans="5:30" ht="12" customHeight="1" x14ac:dyDescent="0.2">
      <c r="E300" s="499"/>
      <c r="F300" s="499"/>
      <c r="G300" s="499"/>
      <c r="H300" s="499"/>
      <c r="I300" s="499"/>
      <c r="J300" s="499"/>
      <c r="K300" s="499"/>
      <c r="L300" s="499"/>
      <c r="M300" s="499"/>
      <c r="N300" s="499"/>
      <c r="O300" s="499"/>
      <c r="P300" s="499"/>
      <c r="Q300" s="499"/>
      <c r="R300" s="499"/>
      <c r="S300" s="499"/>
      <c r="T300" s="499"/>
      <c r="U300" s="499"/>
      <c r="V300" s="499"/>
      <c r="W300" s="499"/>
      <c r="X300" s="499"/>
      <c r="Y300" s="499"/>
      <c r="Z300" s="499"/>
      <c r="AA300" s="499"/>
      <c r="AB300" s="499"/>
      <c r="AC300" s="499"/>
      <c r="AD300" s="499"/>
    </row>
    <row r="301" spans="5:30" ht="12" customHeight="1" x14ac:dyDescent="0.2">
      <c r="E301" s="499"/>
      <c r="F301" s="499"/>
      <c r="G301" s="499"/>
      <c r="H301" s="499"/>
      <c r="I301" s="499"/>
      <c r="J301" s="499"/>
      <c r="K301" s="499"/>
      <c r="L301" s="499"/>
      <c r="M301" s="499"/>
      <c r="N301" s="499"/>
      <c r="O301" s="499"/>
      <c r="P301" s="499"/>
      <c r="Q301" s="499"/>
      <c r="R301" s="499"/>
      <c r="S301" s="499"/>
      <c r="T301" s="499"/>
      <c r="U301" s="499"/>
      <c r="V301" s="499"/>
      <c r="W301" s="499"/>
      <c r="X301" s="499"/>
      <c r="Y301" s="499"/>
      <c r="Z301" s="499"/>
      <c r="AA301" s="499"/>
      <c r="AB301" s="499"/>
      <c r="AC301" s="499"/>
      <c r="AD301" s="499"/>
    </row>
    <row r="302" spans="5:30" ht="12" customHeight="1" x14ac:dyDescent="0.2">
      <c r="E302" s="499"/>
      <c r="F302" s="499"/>
      <c r="G302" s="499"/>
      <c r="H302" s="499"/>
      <c r="I302" s="499"/>
      <c r="J302" s="499"/>
      <c r="K302" s="499"/>
      <c r="L302" s="499"/>
      <c r="M302" s="499"/>
      <c r="N302" s="499"/>
      <c r="O302" s="499"/>
      <c r="P302" s="499"/>
      <c r="Q302" s="499"/>
      <c r="R302" s="499"/>
      <c r="S302" s="499"/>
      <c r="T302" s="499"/>
      <c r="U302" s="499"/>
      <c r="V302" s="499"/>
      <c r="W302" s="499"/>
      <c r="X302" s="499"/>
      <c r="Y302" s="499"/>
      <c r="Z302" s="499"/>
      <c r="AA302" s="499"/>
      <c r="AB302" s="499"/>
      <c r="AC302" s="499"/>
      <c r="AD302" s="499"/>
    </row>
    <row r="303" spans="5:30" ht="12" customHeight="1" x14ac:dyDescent="0.2">
      <c r="E303" s="499"/>
      <c r="F303" s="499"/>
      <c r="G303" s="499"/>
      <c r="H303" s="499"/>
      <c r="I303" s="499"/>
      <c r="J303" s="499"/>
      <c r="K303" s="499"/>
      <c r="L303" s="499"/>
      <c r="M303" s="499"/>
      <c r="N303" s="499"/>
      <c r="O303" s="499"/>
      <c r="P303" s="499"/>
      <c r="Q303" s="499"/>
      <c r="R303" s="499"/>
      <c r="S303" s="499"/>
      <c r="T303" s="499"/>
      <c r="U303" s="499"/>
      <c r="V303" s="499"/>
      <c r="W303" s="499"/>
      <c r="X303" s="499"/>
      <c r="Y303" s="499"/>
      <c r="Z303" s="499"/>
      <c r="AA303" s="499"/>
      <c r="AB303" s="499"/>
      <c r="AC303" s="499"/>
      <c r="AD303" s="499"/>
    </row>
    <row r="304" spans="5:30" ht="12" customHeight="1" x14ac:dyDescent="0.2">
      <c r="E304" s="499"/>
      <c r="F304" s="499"/>
      <c r="G304" s="499"/>
      <c r="H304" s="499"/>
      <c r="I304" s="499"/>
      <c r="J304" s="499"/>
      <c r="K304" s="499"/>
      <c r="L304" s="499"/>
      <c r="M304" s="499"/>
      <c r="N304" s="499"/>
      <c r="O304" s="499"/>
      <c r="P304" s="499"/>
      <c r="Q304" s="499"/>
      <c r="R304" s="499"/>
      <c r="S304" s="499"/>
      <c r="T304" s="499"/>
      <c r="U304" s="499"/>
      <c r="V304" s="499"/>
      <c r="W304" s="499"/>
      <c r="X304" s="499"/>
      <c r="Y304" s="499"/>
      <c r="Z304" s="499"/>
      <c r="AA304" s="499"/>
      <c r="AB304" s="499"/>
      <c r="AC304" s="499"/>
      <c r="AD304" s="499"/>
    </row>
    <row r="305" spans="5:30" ht="12" customHeight="1" x14ac:dyDescent="0.2">
      <c r="E305" s="499"/>
      <c r="F305" s="499"/>
      <c r="G305" s="499"/>
      <c r="H305" s="499"/>
      <c r="I305" s="499"/>
      <c r="J305" s="499"/>
      <c r="K305" s="499"/>
      <c r="L305" s="499"/>
      <c r="M305" s="499"/>
      <c r="N305" s="499"/>
      <c r="O305" s="499"/>
      <c r="P305" s="499"/>
      <c r="Q305" s="499"/>
      <c r="R305" s="499"/>
      <c r="S305" s="499"/>
      <c r="T305" s="499"/>
      <c r="U305" s="499"/>
      <c r="V305" s="499"/>
      <c r="W305" s="499"/>
      <c r="X305" s="499"/>
      <c r="Y305" s="499"/>
      <c r="Z305" s="499"/>
      <c r="AA305" s="499"/>
      <c r="AB305" s="499"/>
      <c r="AC305" s="499"/>
      <c r="AD305" s="499"/>
    </row>
    <row r="306" spans="5:30" ht="12" customHeight="1" x14ac:dyDescent="0.2">
      <c r="E306" s="499"/>
      <c r="F306" s="499"/>
      <c r="G306" s="499"/>
      <c r="H306" s="499"/>
      <c r="I306" s="499"/>
      <c r="J306" s="499"/>
      <c r="K306" s="499"/>
      <c r="L306" s="499"/>
      <c r="M306" s="499"/>
      <c r="N306" s="499"/>
      <c r="O306" s="499"/>
      <c r="P306" s="499"/>
      <c r="Q306" s="499"/>
      <c r="R306" s="499"/>
      <c r="S306" s="499"/>
      <c r="T306" s="499"/>
      <c r="U306" s="499"/>
      <c r="V306" s="499"/>
      <c r="W306" s="499"/>
      <c r="X306" s="499"/>
      <c r="Y306" s="499"/>
      <c r="Z306" s="499"/>
      <c r="AA306" s="499"/>
      <c r="AB306" s="499"/>
      <c r="AC306" s="499"/>
      <c r="AD306" s="499"/>
    </row>
    <row r="307" spans="5:30" ht="12" customHeight="1" x14ac:dyDescent="0.2">
      <c r="E307" s="499"/>
      <c r="F307" s="499"/>
      <c r="G307" s="499"/>
      <c r="H307" s="499"/>
      <c r="I307" s="499"/>
      <c r="J307" s="499"/>
      <c r="K307" s="499"/>
      <c r="L307" s="499"/>
      <c r="M307" s="499"/>
      <c r="N307" s="499"/>
      <c r="O307" s="499"/>
      <c r="P307" s="499"/>
      <c r="Q307" s="499"/>
      <c r="R307" s="499"/>
      <c r="S307" s="499"/>
      <c r="T307" s="499"/>
      <c r="U307" s="499"/>
      <c r="V307" s="499"/>
      <c r="W307" s="499"/>
      <c r="X307" s="499"/>
      <c r="Y307" s="499"/>
      <c r="Z307" s="499"/>
      <c r="AA307" s="499"/>
      <c r="AB307" s="499"/>
      <c r="AC307" s="499"/>
      <c r="AD307" s="499"/>
    </row>
    <row r="308" spans="5:30" ht="12" customHeight="1" x14ac:dyDescent="0.2">
      <c r="E308" s="499"/>
      <c r="F308" s="499"/>
      <c r="G308" s="499"/>
      <c r="H308" s="499"/>
      <c r="I308" s="499"/>
      <c r="J308" s="499"/>
      <c r="K308" s="499"/>
      <c r="L308" s="499"/>
      <c r="M308" s="499"/>
      <c r="N308" s="499"/>
      <c r="O308" s="499"/>
      <c r="P308" s="499"/>
      <c r="Q308" s="499"/>
      <c r="R308" s="499"/>
      <c r="S308" s="499"/>
      <c r="T308" s="499"/>
      <c r="U308" s="499"/>
      <c r="V308" s="499"/>
      <c r="W308" s="499"/>
      <c r="X308" s="499"/>
      <c r="Y308" s="499"/>
      <c r="Z308" s="499"/>
      <c r="AA308" s="499"/>
      <c r="AB308" s="499"/>
      <c r="AC308" s="499"/>
      <c r="AD308" s="499"/>
    </row>
    <row r="309" spans="5:30" ht="12" customHeight="1" x14ac:dyDescent="0.2">
      <c r="E309" s="499"/>
      <c r="F309" s="499"/>
      <c r="G309" s="499"/>
      <c r="H309" s="499"/>
      <c r="I309" s="499"/>
      <c r="J309" s="499"/>
      <c r="K309" s="499"/>
      <c r="L309" s="499"/>
      <c r="M309" s="499"/>
      <c r="N309" s="499"/>
      <c r="O309" s="499"/>
      <c r="P309" s="499"/>
      <c r="Q309" s="499"/>
      <c r="R309" s="499"/>
      <c r="S309" s="499"/>
      <c r="T309" s="499"/>
      <c r="U309" s="499"/>
      <c r="V309" s="499"/>
      <c r="W309" s="499"/>
      <c r="X309" s="499"/>
      <c r="Y309" s="499"/>
      <c r="Z309" s="499"/>
      <c r="AA309" s="499"/>
      <c r="AB309" s="499"/>
      <c r="AC309" s="499"/>
      <c r="AD309" s="499"/>
    </row>
    <row r="310" spans="5:30" ht="12" customHeight="1" x14ac:dyDescent="0.2">
      <c r="E310" s="499"/>
      <c r="F310" s="499"/>
      <c r="G310" s="499"/>
      <c r="H310" s="499"/>
      <c r="I310" s="499"/>
      <c r="J310" s="499"/>
      <c r="K310" s="499"/>
      <c r="L310" s="499"/>
      <c r="M310" s="499"/>
      <c r="N310" s="499"/>
      <c r="O310" s="499"/>
      <c r="P310" s="499"/>
      <c r="Q310" s="499"/>
      <c r="R310" s="499"/>
      <c r="S310" s="499"/>
      <c r="T310" s="499"/>
      <c r="U310" s="499"/>
      <c r="V310" s="499"/>
      <c r="W310" s="499"/>
      <c r="X310" s="499"/>
      <c r="Y310" s="499"/>
      <c r="Z310" s="499"/>
      <c r="AA310" s="499"/>
      <c r="AB310" s="499"/>
      <c r="AC310" s="499"/>
      <c r="AD310" s="499"/>
    </row>
    <row r="311" spans="5:30" ht="12" customHeight="1" x14ac:dyDescent="0.2">
      <c r="E311" s="499"/>
      <c r="F311" s="499"/>
      <c r="G311" s="499"/>
      <c r="H311" s="499"/>
      <c r="I311" s="499"/>
      <c r="J311" s="499"/>
      <c r="K311" s="499"/>
      <c r="L311" s="499"/>
      <c r="M311" s="499"/>
      <c r="N311" s="499"/>
      <c r="O311" s="499"/>
      <c r="P311" s="499"/>
      <c r="Q311" s="499"/>
      <c r="R311" s="499"/>
      <c r="S311" s="499"/>
      <c r="T311" s="499"/>
      <c r="U311" s="499"/>
      <c r="V311" s="499"/>
      <c r="W311" s="499"/>
      <c r="X311" s="499"/>
      <c r="Y311" s="499"/>
      <c r="Z311" s="499"/>
      <c r="AA311" s="499"/>
      <c r="AB311" s="499"/>
      <c r="AC311" s="499"/>
      <c r="AD311" s="499"/>
    </row>
    <row r="312" spans="5:30" ht="12" customHeight="1" x14ac:dyDescent="0.2">
      <c r="E312" s="499"/>
      <c r="F312" s="499"/>
      <c r="G312" s="499"/>
      <c r="H312" s="499"/>
      <c r="I312" s="499"/>
      <c r="J312" s="499"/>
      <c r="K312" s="499"/>
      <c r="L312" s="499"/>
      <c r="M312" s="499"/>
      <c r="N312" s="499"/>
      <c r="O312" s="499"/>
      <c r="P312" s="499"/>
      <c r="Q312" s="499"/>
      <c r="R312" s="499"/>
      <c r="S312" s="499"/>
      <c r="T312" s="499"/>
      <c r="U312" s="499"/>
      <c r="V312" s="499"/>
      <c r="W312" s="499"/>
      <c r="X312" s="499"/>
      <c r="Y312" s="499"/>
      <c r="Z312" s="499"/>
      <c r="AA312" s="499"/>
      <c r="AB312" s="499"/>
      <c r="AC312" s="499"/>
      <c r="AD312" s="499"/>
    </row>
    <row r="313" spans="5:30" ht="12" customHeight="1" x14ac:dyDescent="0.2">
      <c r="E313" s="499"/>
      <c r="F313" s="499"/>
      <c r="G313" s="499"/>
      <c r="H313" s="499"/>
      <c r="I313" s="499"/>
      <c r="J313" s="499"/>
      <c r="K313" s="499"/>
      <c r="L313" s="499"/>
      <c r="M313" s="499"/>
      <c r="N313" s="499"/>
      <c r="O313" s="499"/>
      <c r="P313" s="499"/>
      <c r="Q313" s="499"/>
      <c r="R313" s="499"/>
      <c r="S313" s="499"/>
      <c r="T313" s="499"/>
      <c r="U313" s="499"/>
      <c r="V313" s="499"/>
      <c r="W313" s="499"/>
      <c r="X313" s="499"/>
      <c r="Y313" s="499"/>
      <c r="Z313" s="499"/>
      <c r="AA313" s="499"/>
      <c r="AB313" s="499"/>
      <c r="AC313" s="499"/>
      <c r="AD313" s="499"/>
    </row>
    <row r="314" spans="5:30" ht="12" customHeight="1" x14ac:dyDescent="0.2">
      <c r="E314" s="499"/>
      <c r="F314" s="499"/>
      <c r="G314" s="499"/>
      <c r="H314" s="499"/>
      <c r="I314" s="499"/>
      <c r="J314" s="499"/>
      <c r="K314" s="499"/>
      <c r="L314" s="499"/>
      <c r="M314" s="499"/>
      <c r="N314" s="499"/>
      <c r="O314" s="499"/>
      <c r="P314" s="499"/>
      <c r="Q314" s="499"/>
      <c r="R314" s="499"/>
      <c r="S314" s="499"/>
      <c r="T314" s="499"/>
      <c r="U314" s="499"/>
      <c r="V314" s="499"/>
      <c r="W314" s="499"/>
      <c r="X314" s="499"/>
      <c r="Y314" s="499"/>
      <c r="Z314" s="499"/>
      <c r="AA314" s="499"/>
      <c r="AB314" s="499"/>
      <c r="AC314" s="499"/>
      <c r="AD314" s="499"/>
    </row>
    <row r="315" spans="5:30" ht="12" customHeight="1" x14ac:dyDescent="0.2">
      <c r="E315" s="499"/>
      <c r="F315" s="499"/>
      <c r="G315" s="499"/>
      <c r="H315" s="499"/>
      <c r="I315" s="499"/>
      <c r="J315" s="499"/>
      <c r="K315" s="499"/>
      <c r="L315" s="499"/>
      <c r="M315" s="499"/>
      <c r="N315" s="499"/>
      <c r="O315" s="499"/>
      <c r="P315" s="499"/>
      <c r="Q315" s="499"/>
      <c r="R315" s="499"/>
      <c r="S315" s="499"/>
      <c r="T315" s="499"/>
      <c r="U315" s="499"/>
      <c r="V315" s="499"/>
      <c r="W315" s="499"/>
      <c r="X315" s="499"/>
      <c r="Y315" s="499"/>
      <c r="Z315" s="499"/>
      <c r="AA315" s="499"/>
      <c r="AB315" s="499"/>
      <c r="AC315" s="499"/>
      <c r="AD315" s="499"/>
    </row>
    <row r="316" spans="5:30" ht="12" customHeight="1" x14ac:dyDescent="0.2">
      <c r="E316" s="499"/>
      <c r="F316" s="499"/>
      <c r="G316" s="499"/>
      <c r="H316" s="499"/>
      <c r="I316" s="499"/>
      <c r="J316" s="499"/>
      <c r="K316" s="499"/>
      <c r="L316" s="499"/>
      <c r="M316" s="499"/>
      <c r="N316" s="499"/>
      <c r="O316" s="499"/>
      <c r="P316" s="499"/>
      <c r="Q316" s="499"/>
      <c r="R316" s="499"/>
      <c r="S316" s="499"/>
      <c r="T316" s="499"/>
      <c r="U316" s="499"/>
      <c r="V316" s="499"/>
      <c r="W316" s="499"/>
      <c r="X316" s="499"/>
      <c r="Y316" s="499"/>
      <c r="Z316" s="499"/>
      <c r="AA316" s="499"/>
      <c r="AB316" s="499"/>
      <c r="AC316" s="499"/>
      <c r="AD316" s="499"/>
    </row>
    <row r="317" spans="5:30" ht="12" customHeight="1" x14ac:dyDescent="0.2">
      <c r="E317" s="499"/>
      <c r="F317" s="499"/>
      <c r="G317" s="499"/>
      <c r="H317" s="499"/>
      <c r="I317" s="499"/>
      <c r="J317" s="499"/>
      <c r="K317" s="499"/>
      <c r="L317" s="499"/>
      <c r="M317" s="499"/>
      <c r="N317" s="499"/>
      <c r="O317" s="499"/>
      <c r="P317" s="499"/>
      <c r="Q317" s="499"/>
      <c r="R317" s="499"/>
      <c r="S317" s="499"/>
      <c r="T317" s="499"/>
      <c r="U317" s="499"/>
      <c r="V317" s="499"/>
      <c r="W317" s="499"/>
      <c r="X317" s="499"/>
      <c r="Y317" s="499"/>
      <c r="Z317" s="499"/>
      <c r="AA317" s="499"/>
      <c r="AB317" s="499"/>
      <c r="AC317" s="499"/>
      <c r="AD317" s="499"/>
    </row>
    <row r="318" spans="5:30" ht="12" customHeight="1" x14ac:dyDescent="0.2">
      <c r="E318" s="499"/>
      <c r="F318" s="499"/>
      <c r="G318" s="499"/>
      <c r="H318" s="499"/>
      <c r="I318" s="499"/>
      <c r="J318" s="499"/>
      <c r="K318" s="499"/>
      <c r="L318" s="499"/>
      <c r="M318" s="499"/>
      <c r="N318" s="499"/>
      <c r="O318" s="499"/>
      <c r="P318" s="499"/>
      <c r="Q318" s="499"/>
      <c r="R318" s="499"/>
      <c r="S318" s="499"/>
      <c r="T318" s="499"/>
      <c r="U318" s="499"/>
      <c r="V318" s="499"/>
      <c r="W318" s="499"/>
      <c r="X318" s="499"/>
      <c r="Y318" s="499"/>
      <c r="Z318" s="499"/>
      <c r="AA318" s="499"/>
      <c r="AB318" s="499"/>
      <c r="AC318" s="499"/>
      <c r="AD318" s="499"/>
    </row>
    <row r="319" spans="5:30" ht="12" customHeight="1" x14ac:dyDescent="0.2">
      <c r="E319" s="499"/>
      <c r="F319" s="499"/>
      <c r="G319" s="499"/>
      <c r="H319" s="499"/>
      <c r="I319" s="499"/>
      <c r="J319" s="499"/>
      <c r="K319" s="499"/>
      <c r="L319" s="499"/>
      <c r="M319" s="499"/>
      <c r="N319" s="499"/>
      <c r="O319" s="499"/>
      <c r="P319" s="499"/>
      <c r="Q319" s="499"/>
      <c r="R319" s="499"/>
      <c r="S319" s="499"/>
      <c r="T319" s="499"/>
      <c r="U319" s="499"/>
      <c r="V319" s="499"/>
      <c r="W319" s="499"/>
      <c r="X319" s="499"/>
      <c r="Y319" s="499"/>
      <c r="Z319" s="499"/>
      <c r="AA319" s="499"/>
      <c r="AB319" s="499"/>
      <c r="AC319" s="499"/>
      <c r="AD319" s="499"/>
    </row>
    <row r="320" spans="5:30" ht="12" customHeight="1" x14ac:dyDescent="0.2">
      <c r="E320" s="499"/>
      <c r="F320" s="499"/>
      <c r="G320" s="499"/>
      <c r="H320" s="499"/>
      <c r="I320" s="499"/>
      <c r="J320" s="499"/>
      <c r="K320" s="499"/>
      <c r="L320" s="499"/>
      <c r="M320" s="499"/>
      <c r="N320" s="499"/>
      <c r="O320" s="499"/>
      <c r="P320" s="499"/>
      <c r="Q320" s="499"/>
      <c r="R320" s="499"/>
      <c r="S320" s="499"/>
      <c r="T320" s="499"/>
      <c r="U320" s="499"/>
      <c r="V320" s="499"/>
      <c r="W320" s="499"/>
      <c r="X320" s="499"/>
      <c r="Y320" s="499"/>
      <c r="Z320" s="499"/>
      <c r="AA320" s="499"/>
      <c r="AB320" s="499"/>
      <c r="AC320" s="499"/>
      <c r="AD320" s="499"/>
    </row>
    <row r="321" spans="5:30" ht="12" customHeight="1" x14ac:dyDescent="0.2">
      <c r="E321" s="499"/>
      <c r="F321" s="499"/>
      <c r="G321" s="499"/>
      <c r="H321" s="499"/>
      <c r="I321" s="499"/>
      <c r="J321" s="499"/>
      <c r="K321" s="499"/>
      <c r="L321" s="499"/>
      <c r="M321" s="499"/>
      <c r="N321" s="499"/>
      <c r="O321" s="499"/>
      <c r="P321" s="499"/>
      <c r="Q321" s="499"/>
      <c r="R321" s="499"/>
      <c r="S321" s="499"/>
      <c r="T321" s="499"/>
      <c r="U321" s="499"/>
      <c r="V321" s="499"/>
      <c r="W321" s="499"/>
      <c r="X321" s="499"/>
      <c r="Y321" s="499"/>
      <c r="Z321" s="499"/>
      <c r="AA321" s="499"/>
      <c r="AB321" s="499"/>
      <c r="AC321" s="499"/>
      <c r="AD321" s="499"/>
    </row>
    <row r="322" spans="5:30" ht="12" customHeight="1" x14ac:dyDescent="0.2">
      <c r="E322" s="499"/>
      <c r="F322" s="499"/>
      <c r="G322" s="499"/>
      <c r="H322" s="499"/>
      <c r="I322" s="499"/>
      <c r="J322" s="499"/>
      <c r="K322" s="499"/>
      <c r="L322" s="499"/>
      <c r="M322" s="499"/>
      <c r="N322" s="499"/>
      <c r="O322" s="499"/>
      <c r="P322" s="499"/>
      <c r="Q322" s="499"/>
      <c r="R322" s="499"/>
      <c r="S322" s="499"/>
      <c r="T322" s="499"/>
      <c r="U322" s="499"/>
      <c r="V322" s="499"/>
      <c r="W322" s="499"/>
      <c r="X322" s="499"/>
      <c r="Y322" s="499"/>
      <c r="Z322" s="499"/>
      <c r="AA322" s="499"/>
      <c r="AB322" s="499"/>
      <c r="AC322" s="499"/>
      <c r="AD322" s="499"/>
    </row>
    <row r="323" spans="5:30" ht="12" customHeight="1" x14ac:dyDescent="0.2">
      <c r="E323" s="499"/>
      <c r="F323" s="499"/>
      <c r="G323" s="499"/>
      <c r="H323" s="499"/>
      <c r="I323" s="499"/>
      <c r="J323" s="499"/>
      <c r="K323" s="499"/>
      <c r="L323" s="499"/>
      <c r="M323" s="499"/>
      <c r="N323" s="499"/>
      <c r="O323" s="499"/>
      <c r="P323" s="499"/>
      <c r="Q323" s="499"/>
      <c r="R323" s="499"/>
      <c r="S323" s="499"/>
      <c r="T323" s="499"/>
      <c r="U323" s="499"/>
      <c r="V323" s="499"/>
      <c r="W323" s="499"/>
      <c r="X323" s="499"/>
      <c r="Y323" s="499"/>
      <c r="Z323" s="499"/>
      <c r="AA323" s="499"/>
      <c r="AB323" s="499"/>
      <c r="AC323" s="499"/>
      <c r="AD323" s="499"/>
    </row>
    <row r="324" spans="5:30" ht="12" customHeight="1" x14ac:dyDescent="0.2">
      <c r="E324" s="499"/>
      <c r="F324" s="499"/>
      <c r="G324" s="499"/>
      <c r="H324" s="499"/>
      <c r="I324" s="499"/>
      <c r="J324" s="499"/>
      <c r="K324" s="499"/>
      <c r="L324" s="499"/>
      <c r="M324" s="499"/>
      <c r="N324" s="499"/>
      <c r="O324" s="499"/>
      <c r="P324" s="499"/>
      <c r="Q324" s="499"/>
      <c r="R324" s="499"/>
      <c r="S324" s="499"/>
      <c r="T324" s="499"/>
      <c r="U324" s="499"/>
      <c r="V324" s="499"/>
      <c r="W324" s="499"/>
      <c r="X324" s="499"/>
      <c r="Y324" s="499"/>
      <c r="Z324" s="499"/>
      <c r="AA324" s="499"/>
      <c r="AB324" s="499"/>
      <c r="AC324" s="499"/>
      <c r="AD324" s="499"/>
    </row>
    <row r="325" spans="5:30" ht="12" customHeight="1" x14ac:dyDescent="0.2">
      <c r="E325" s="499"/>
      <c r="F325" s="499"/>
      <c r="G325" s="499"/>
      <c r="H325" s="499"/>
      <c r="I325" s="499"/>
      <c r="J325" s="499"/>
      <c r="K325" s="499"/>
      <c r="L325" s="499"/>
      <c r="M325" s="499"/>
      <c r="N325" s="499"/>
      <c r="O325" s="499"/>
      <c r="P325" s="499"/>
      <c r="Q325" s="499"/>
      <c r="R325" s="499"/>
      <c r="S325" s="499"/>
      <c r="T325" s="499"/>
      <c r="U325" s="499"/>
      <c r="V325" s="499"/>
      <c r="W325" s="499"/>
      <c r="X325" s="499"/>
      <c r="Y325" s="499"/>
      <c r="Z325" s="499"/>
      <c r="AA325" s="499"/>
      <c r="AB325" s="499"/>
      <c r="AC325" s="499"/>
      <c r="AD325" s="499"/>
    </row>
    <row r="326" spans="5:30" ht="12" customHeight="1" x14ac:dyDescent="0.2">
      <c r="E326" s="499"/>
      <c r="F326" s="499"/>
      <c r="G326" s="499"/>
      <c r="H326" s="499"/>
      <c r="I326" s="499"/>
      <c r="J326" s="499"/>
      <c r="K326" s="499"/>
      <c r="L326" s="499"/>
      <c r="M326" s="499"/>
      <c r="N326" s="499"/>
      <c r="O326" s="499"/>
      <c r="P326" s="499"/>
      <c r="Q326" s="499"/>
      <c r="R326" s="499"/>
      <c r="S326" s="499"/>
      <c r="T326" s="499"/>
      <c r="U326" s="499"/>
      <c r="V326" s="499"/>
      <c r="W326" s="499"/>
      <c r="X326" s="499"/>
      <c r="Y326" s="499"/>
      <c r="Z326" s="499"/>
      <c r="AA326" s="499"/>
      <c r="AB326" s="499"/>
      <c r="AC326" s="499"/>
      <c r="AD326" s="499"/>
    </row>
    <row r="327" spans="5:30" ht="12" customHeight="1" x14ac:dyDescent="0.2">
      <c r="E327" s="499"/>
      <c r="F327" s="499"/>
      <c r="G327" s="499"/>
      <c r="H327" s="499"/>
      <c r="I327" s="499"/>
      <c r="J327" s="499"/>
      <c r="K327" s="499"/>
      <c r="L327" s="499"/>
      <c r="M327" s="499"/>
      <c r="N327" s="499"/>
      <c r="O327" s="499"/>
      <c r="P327" s="499"/>
      <c r="Q327" s="499"/>
      <c r="R327" s="499"/>
      <c r="S327" s="499"/>
      <c r="T327" s="499"/>
      <c r="U327" s="499"/>
      <c r="V327" s="499"/>
      <c r="W327" s="499"/>
      <c r="X327" s="499"/>
      <c r="Y327" s="499"/>
      <c r="Z327" s="499"/>
      <c r="AA327" s="499"/>
      <c r="AB327" s="499"/>
      <c r="AC327" s="499"/>
      <c r="AD327" s="499"/>
    </row>
    <row r="328" spans="5:30" ht="12" customHeight="1" x14ac:dyDescent="0.2">
      <c r="E328" s="499"/>
      <c r="F328" s="499"/>
      <c r="G328" s="499"/>
      <c r="H328" s="499"/>
      <c r="I328" s="499"/>
      <c r="J328" s="499"/>
      <c r="K328" s="499"/>
      <c r="L328" s="499"/>
      <c r="M328" s="499"/>
      <c r="N328" s="499"/>
      <c r="O328" s="499"/>
      <c r="P328" s="499"/>
      <c r="Q328" s="499"/>
      <c r="R328" s="499"/>
      <c r="S328" s="499"/>
      <c r="T328" s="499"/>
      <c r="U328" s="499"/>
      <c r="V328" s="499"/>
      <c r="W328" s="499"/>
      <c r="X328" s="499"/>
      <c r="Y328" s="499"/>
      <c r="Z328" s="499"/>
      <c r="AA328" s="499"/>
      <c r="AB328" s="499"/>
      <c r="AC328" s="499"/>
      <c r="AD328" s="499"/>
    </row>
    <row r="329" spans="5:30" ht="12" customHeight="1" x14ac:dyDescent="0.2">
      <c r="E329" s="499"/>
      <c r="F329" s="499"/>
      <c r="G329" s="499"/>
      <c r="H329" s="499"/>
      <c r="I329" s="499"/>
      <c r="J329" s="499"/>
      <c r="K329" s="499"/>
      <c r="L329" s="499"/>
      <c r="M329" s="499"/>
      <c r="N329" s="499"/>
      <c r="O329" s="499"/>
      <c r="P329" s="499"/>
      <c r="Q329" s="499"/>
      <c r="R329" s="499"/>
      <c r="S329" s="499"/>
      <c r="T329" s="499"/>
      <c r="U329" s="499"/>
      <c r="V329" s="499"/>
      <c r="W329" s="499"/>
      <c r="X329" s="499"/>
      <c r="Y329" s="499"/>
      <c r="Z329" s="499"/>
      <c r="AA329" s="499"/>
      <c r="AB329" s="499"/>
      <c r="AC329" s="499"/>
      <c r="AD329" s="499"/>
    </row>
    <row r="330" spans="5:30" ht="12" customHeight="1" x14ac:dyDescent="0.2">
      <c r="E330" s="499"/>
      <c r="F330" s="499"/>
      <c r="G330" s="499"/>
      <c r="H330" s="499"/>
      <c r="I330" s="499"/>
      <c r="J330" s="499"/>
      <c r="K330" s="499"/>
      <c r="L330" s="499"/>
      <c r="M330" s="499"/>
      <c r="N330" s="499"/>
      <c r="O330" s="499"/>
      <c r="P330" s="499"/>
      <c r="Q330" s="499"/>
      <c r="R330" s="499"/>
      <c r="S330" s="499"/>
      <c r="T330" s="499"/>
      <c r="U330" s="499"/>
      <c r="V330" s="499"/>
      <c r="W330" s="499"/>
      <c r="X330" s="499"/>
      <c r="Y330" s="499"/>
      <c r="Z330" s="499"/>
      <c r="AA330" s="499"/>
      <c r="AB330" s="499"/>
      <c r="AC330" s="499"/>
      <c r="AD330" s="499"/>
    </row>
    <row r="331" spans="5:30" ht="12" customHeight="1" x14ac:dyDescent="0.2">
      <c r="E331" s="499"/>
      <c r="F331" s="499"/>
      <c r="G331" s="499"/>
      <c r="H331" s="499"/>
      <c r="I331" s="499"/>
      <c r="J331" s="499"/>
      <c r="K331" s="499"/>
      <c r="L331" s="499"/>
      <c r="M331" s="499"/>
      <c r="N331" s="499"/>
      <c r="O331" s="499"/>
      <c r="P331" s="499"/>
      <c r="Q331" s="499"/>
      <c r="R331" s="499"/>
      <c r="S331" s="499"/>
      <c r="T331" s="499"/>
      <c r="U331" s="499"/>
      <c r="V331" s="499"/>
      <c r="W331" s="499"/>
      <c r="X331" s="499"/>
      <c r="Y331" s="499"/>
      <c r="Z331" s="499"/>
      <c r="AA331" s="499"/>
      <c r="AB331" s="499"/>
      <c r="AC331" s="499"/>
      <c r="AD331" s="499"/>
    </row>
    <row r="332" spans="5:30" ht="12" customHeight="1" x14ac:dyDescent="0.2">
      <c r="E332" s="499"/>
      <c r="F332" s="499"/>
      <c r="G332" s="499"/>
      <c r="H332" s="499"/>
      <c r="I332" s="499"/>
      <c r="J332" s="499"/>
      <c r="K332" s="499"/>
      <c r="L332" s="499"/>
      <c r="M332" s="499"/>
      <c r="N332" s="499"/>
      <c r="O332" s="499"/>
      <c r="P332" s="499"/>
      <c r="Q332" s="499"/>
      <c r="R332" s="499"/>
      <c r="S332" s="499"/>
      <c r="T332" s="499"/>
      <c r="U332" s="499"/>
      <c r="V332" s="499"/>
      <c r="W332" s="499"/>
      <c r="X332" s="499"/>
      <c r="Y332" s="499"/>
      <c r="Z332" s="499"/>
      <c r="AA332" s="499"/>
      <c r="AB332" s="499"/>
      <c r="AC332" s="499"/>
      <c r="AD332" s="499"/>
    </row>
    <row r="333" spans="5:30" ht="12" customHeight="1" x14ac:dyDescent="0.2">
      <c r="E333" s="499"/>
      <c r="F333" s="499"/>
      <c r="G333" s="499"/>
      <c r="H333" s="499"/>
      <c r="I333" s="499"/>
      <c r="J333" s="499"/>
      <c r="K333" s="499"/>
      <c r="L333" s="499"/>
      <c r="M333" s="499"/>
      <c r="N333" s="499"/>
      <c r="O333" s="499"/>
      <c r="P333" s="499"/>
      <c r="Q333" s="499"/>
      <c r="R333" s="499"/>
      <c r="S333" s="499"/>
      <c r="T333" s="499"/>
      <c r="U333" s="499"/>
      <c r="V333" s="499"/>
      <c r="W333" s="499"/>
      <c r="X333" s="499"/>
      <c r="Y333" s="499"/>
      <c r="Z333" s="499"/>
      <c r="AA333" s="499"/>
      <c r="AB333" s="499"/>
      <c r="AC333" s="499"/>
      <c r="AD333" s="499"/>
    </row>
    <row r="334" spans="5:30" ht="12" customHeight="1" x14ac:dyDescent="0.2">
      <c r="E334" s="499"/>
      <c r="F334" s="499"/>
      <c r="G334" s="499"/>
      <c r="H334" s="499"/>
      <c r="I334" s="499"/>
      <c r="J334" s="499"/>
      <c r="K334" s="499"/>
      <c r="L334" s="499"/>
      <c r="M334" s="499"/>
      <c r="N334" s="499"/>
      <c r="O334" s="499"/>
      <c r="P334" s="499"/>
      <c r="Q334" s="499"/>
      <c r="R334" s="499"/>
      <c r="S334" s="499"/>
      <c r="T334" s="499"/>
      <c r="U334" s="499"/>
      <c r="V334" s="499"/>
      <c r="W334" s="499"/>
      <c r="X334" s="499"/>
      <c r="Y334" s="499"/>
      <c r="Z334" s="499"/>
      <c r="AA334" s="499"/>
      <c r="AB334" s="499"/>
      <c r="AC334" s="499"/>
      <c r="AD334" s="499"/>
    </row>
    <row r="335" spans="5:30" ht="12" customHeight="1" x14ac:dyDescent="0.2">
      <c r="E335" s="499"/>
      <c r="F335" s="499"/>
      <c r="G335" s="499"/>
      <c r="H335" s="499"/>
      <c r="I335" s="499"/>
      <c r="J335" s="499"/>
      <c r="K335" s="499"/>
      <c r="L335" s="499"/>
      <c r="M335" s="499"/>
      <c r="N335" s="499"/>
      <c r="O335" s="499"/>
      <c r="P335" s="499"/>
      <c r="Q335" s="499"/>
      <c r="R335" s="499"/>
      <c r="S335" s="499"/>
      <c r="T335" s="499"/>
      <c r="U335" s="499"/>
      <c r="V335" s="499"/>
      <c r="W335" s="499"/>
      <c r="X335" s="499"/>
      <c r="Y335" s="499"/>
      <c r="Z335" s="499"/>
      <c r="AA335" s="499"/>
      <c r="AB335" s="499"/>
      <c r="AC335" s="499"/>
      <c r="AD335" s="499"/>
    </row>
    <row r="336" spans="5:30" ht="12" customHeight="1" x14ac:dyDescent="0.2">
      <c r="E336" s="499"/>
      <c r="F336" s="499"/>
      <c r="G336" s="499"/>
      <c r="H336" s="499"/>
      <c r="I336" s="499"/>
      <c r="J336" s="499"/>
      <c r="K336" s="499"/>
      <c r="L336" s="499"/>
      <c r="M336" s="499"/>
      <c r="N336" s="499"/>
      <c r="O336" s="499"/>
      <c r="P336" s="499"/>
      <c r="Q336" s="499"/>
      <c r="R336" s="499"/>
      <c r="S336" s="499"/>
      <c r="T336" s="499"/>
      <c r="U336" s="499"/>
      <c r="V336" s="499"/>
      <c r="W336" s="499"/>
      <c r="X336" s="499"/>
      <c r="Y336" s="499"/>
      <c r="Z336" s="499"/>
      <c r="AA336" s="499"/>
      <c r="AB336" s="499"/>
      <c r="AC336" s="499"/>
      <c r="AD336" s="499"/>
    </row>
    <row r="337" spans="5:30" ht="12" customHeight="1" x14ac:dyDescent="0.2">
      <c r="E337" s="499"/>
      <c r="F337" s="499"/>
      <c r="G337" s="499"/>
      <c r="H337" s="499"/>
      <c r="I337" s="499"/>
      <c r="J337" s="499"/>
      <c r="K337" s="499"/>
      <c r="L337" s="499"/>
      <c r="M337" s="499"/>
      <c r="N337" s="499"/>
      <c r="O337" s="499"/>
      <c r="P337" s="499"/>
      <c r="Q337" s="499"/>
      <c r="R337" s="499"/>
      <c r="S337" s="499"/>
      <c r="T337" s="499"/>
      <c r="U337" s="499"/>
      <c r="V337" s="499"/>
      <c r="W337" s="499"/>
      <c r="X337" s="499"/>
      <c r="Y337" s="499"/>
      <c r="Z337" s="499"/>
      <c r="AA337" s="499"/>
      <c r="AB337" s="499"/>
      <c r="AC337" s="499"/>
      <c r="AD337" s="499"/>
    </row>
    <row r="338" spans="5:30" ht="12" customHeight="1" x14ac:dyDescent="0.2">
      <c r="E338" s="499"/>
      <c r="F338" s="499"/>
      <c r="G338" s="499"/>
      <c r="H338" s="499"/>
      <c r="I338" s="499"/>
      <c r="J338" s="499"/>
      <c r="K338" s="499"/>
      <c r="L338" s="499"/>
      <c r="M338" s="499"/>
      <c r="N338" s="499"/>
      <c r="O338" s="499"/>
      <c r="P338" s="499"/>
      <c r="Q338" s="499"/>
      <c r="R338" s="499"/>
      <c r="S338" s="499"/>
      <c r="T338" s="499"/>
      <c r="U338" s="499"/>
      <c r="V338" s="499"/>
      <c r="W338" s="499"/>
      <c r="X338" s="499"/>
      <c r="Y338" s="499"/>
      <c r="Z338" s="499"/>
      <c r="AA338" s="499"/>
      <c r="AB338" s="499"/>
      <c r="AC338" s="499"/>
      <c r="AD338" s="499"/>
    </row>
    <row r="339" spans="5:30" ht="12" customHeight="1" x14ac:dyDescent="0.2">
      <c r="E339" s="499"/>
      <c r="F339" s="499"/>
      <c r="G339" s="499"/>
      <c r="H339" s="499"/>
      <c r="I339" s="499"/>
      <c r="J339" s="499"/>
      <c r="K339" s="499"/>
      <c r="L339" s="499"/>
      <c r="M339" s="499"/>
      <c r="N339" s="499"/>
      <c r="O339" s="499"/>
      <c r="P339" s="499"/>
      <c r="Q339" s="499"/>
      <c r="R339" s="499"/>
      <c r="S339" s="499"/>
      <c r="T339" s="499"/>
      <c r="U339" s="499"/>
      <c r="V339" s="499"/>
      <c r="W339" s="499"/>
      <c r="X339" s="499"/>
      <c r="Y339" s="499"/>
      <c r="Z339" s="499"/>
      <c r="AA339" s="499"/>
      <c r="AB339" s="499"/>
      <c r="AC339" s="499"/>
      <c r="AD339" s="499"/>
    </row>
    <row r="340" spans="5:30" ht="12" customHeight="1" x14ac:dyDescent="0.2">
      <c r="E340" s="499"/>
      <c r="F340" s="499"/>
      <c r="G340" s="499"/>
      <c r="H340" s="499"/>
      <c r="I340" s="499"/>
      <c r="J340" s="499"/>
      <c r="K340" s="499"/>
      <c r="L340" s="499"/>
      <c r="M340" s="499"/>
      <c r="N340" s="499"/>
      <c r="O340" s="499"/>
      <c r="P340" s="499"/>
      <c r="Q340" s="499"/>
      <c r="R340" s="499"/>
      <c r="S340" s="499"/>
      <c r="T340" s="499"/>
      <c r="U340" s="499"/>
      <c r="V340" s="499"/>
      <c r="W340" s="499"/>
      <c r="X340" s="499"/>
      <c r="Y340" s="499"/>
      <c r="Z340" s="499"/>
      <c r="AA340" s="499"/>
      <c r="AB340" s="499"/>
      <c r="AC340" s="499"/>
      <c r="AD340" s="499"/>
    </row>
    <row r="341" spans="5:30" ht="12" customHeight="1" x14ac:dyDescent="0.2">
      <c r="E341" s="499"/>
      <c r="F341" s="499"/>
      <c r="G341" s="499"/>
      <c r="H341" s="499"/>
      <c r="I341" s="499"/>
      <c r="J341" s="499"/>
      <c r="K341" s="499"/>
      <c r="L341" s="499"/>
      <c r="M341" s="499"/>
      <c r="N341" s="499"/>
      <c r="O341" s="499"/>
      <c r="P341" s="499"/>
      <c r="Q341" s="499"/>
      <c r="R341" s="499"/>
      <c r="S341" s="499"/>
      <c r="T341" s="499"/>
      <c r="U341" s="499"/>
      <c r="V341" s="499"/>
      <c r="W341" s="499"/>
      <c r="X341" s="499"/>
      <c r="Y341" s="499"/>
      <c r="Z341" s="499"/>
      <c r="AA341" s="499"/>
      <c r="AB341" s="499"/>
      <c r="AC341" s="499"/>
      <c r="AD341" s="499"/>
    </row>
    <row r="342" spans="5:30" ht="12" customHeight="1" x14ac:dyDescent="0.2">
      <c r="E342" s="499"/>
      <c r="F342" s="499"/>
      <c r="G342" s="499"/>
      <c r="H342" s="499"/>
      <c r="I342" s="499"/>
      <c r="J342" s="499"/>
      <c r="K342" s="499"/>
      <c r="L342" s="499"/>
      <c r="M342" s="499"/>
      <c r="N342" s="499"/>
      <c r="O342" s="499"/>
      <c r="P342" s="499"/>
      <c r="Q342" s="499"/>
      <c r="R342" s="499"/>
      <c r="S342" s="499"/>
      <c r="T342" s="499"/>
      <c r="U342" s="499"/>
      <c r="V342" s="499"/>
      <c r="W342" s="499"/>
      <c r="X342" s="499"/>
      <c r="Y342" s="499"/>
      <c r="Z342" s="499"/>
      <c r="AA342" s="499"/>
      <c r="AB342" s="499"/>
      <c r="AC342" s="499"/>
      <c r="AD342" s="499"/>
    </row>
    <row r="343" spans="5:30" ht="12" customHeight="1" x14ac:dyDescent="0.2">
      <c r="E343" s="499"/>
      <c r="F343" s="499"/>
      <c r="G343" s="499"/>
      <c r="H343" s="499"/>
      <c r="I343" s="499"/>
      <c r="J343" s="499"/>
      <c r="K343" s="499"/>
      <c r="L343" s="499"/>
      <c r="M343" s="499"/>
      <c r="N343" s="499"/>
      <c r="O343" s="499"/>
      <c r="P343" s="499"/>
      <c r="Q343" s="499"/>
      <c r="R343" s="499"/>
      <c r="S343" s="499"/>
      <c r="T343" s="499"/>
      <c r="U343" s="499"/>
      <c r="V343" s="499"/>
      <c r="W343" s="499"/>
      <c r="X343" s="499"/>
      <c r="Y343" s="499"/>
      <c r="Z343" s="499"/>
      <c r="AA343" s="499"/>
      <c r="AB343" s="499"/>
      <c r="AC343" s="499"/>
      <c r="AD343" s="499"/>
    </row>
    <row r="344" spans="5:30" ht="12" customHeight="1" x14ac:dyDescent="0.2">
      <c r="E344" s="499"/>
      <c r="F344" s="499"/>
      <c r="G344" s="499"/>
      <c r="H344" s="499"/>
      <c r="I344" s="499"/>
      <c r="J344" s="499"/>
      <c r="K344" s="499"/>
      <c r="L344" s="499"/>
      <c r="M344" s="499"/>
      <c r="N344" s="499"/>
      <c r="O344" s="499"/>
      <c r="P344" s="499"/>
      <c r="Q344" s="499"/>
      <c r="R344" s="499"/>
      <c r="S344" s="499"/>
      <c r="T344" s="499"/>
      <c r="U344" s="499"/>
      <c r="V344" s="499"/>
      <c r="W344" s="499"/>
      <c r="X344" s="499"/>
      <c r="Y344" s="499"/>
      <c r="Z344" s="499"/>
      <c r="AA344" s="499"/>
      <c r="AB344" s="499"/>
      <c r="AC344" s="499"/>
      <c r="AD344" s="499"/>
    </row>
    <row r="345" spans="5:30" ht="12" customHeight="1" x14ac:dyDescent="0.2">
      <c r="E345" s="499"/>
      <c r="F345" s="499"/>
      <c r="G345" s="499"/>
      <c r="H345" s="499"/>
      <c r="I345" s="499"/>
      <c r="J345" s="499"/>
      <c r="K345" s="499"/>
      <c r="L345" s="499"/>
      <c r="M345" s="499"/>
      <c r="N345" s="499"/>
      <c r="O345" s="499"/>
      <c r="P345" s="499"/>
      <c r="Q345" s="499"/>
      <c r="R345" s="499"/>
      <c r="S345" s="499"/>
      <c r="T345" s="499"/>
      <c r="U345" s="499"/>
      <c r="V345" s="499"/>
      <c r="W345" s="499"/>
      <c r="X345" s="499"/>
      <c r="Y345" s="499"/>
      <c r="Z345" s="499"/>
      <c r="AA345" s="499"/>
      <c r="AB345" s="499"/>
      <c r="AC345" s="499"/>
      <c r="AD345" s="499"/>
    </row>
    <row r="346" spans="5:30" ht="12" customHeight="1" x14ac:dyDescent="0.2">
      <c r="E346" s="499"/>
      <c r="F346" s="499"/>
      <c r="G346" s="499"/>
      <c r="H346" s="499"/>
      <c r="I346" s="499"/>
      <c r="J346" s="499"/>
      <c r="K346" s="499"/>
      <c r="L346" s="499"/>
      <c r="M346" s="499"/>
      <c r="N346" s="499"/>
      <c r="O346" s="499"/>
      <c r="P346" s="499"/>
      <c r="Q346" s="499"/>
      <c r="R346" s="499"/>
      <c r="S346" s="499"/>
      <c r="T346" s="499"/>
      <c r="U346" s="499"/>
      <c r="V346" s="499"/>
      <c r="W346" s="499"/>
      <c r="X346" s="499"/>
      <c r="Y346" s="499"/>
      <c r="Z346" s="499"/>
      <c r="AA346" s="499"/>
      <c r="AB346" s="499"/>
      <c r="AC346" s="499"/>
      <c r="AD346" s="499"/>
    </row>
    <row r="347" spans="5:30" ht="12" customHeight="1" x14ac:dyDescent="0.2">
      <c r="E347" s="499"/>
      <c r="F347" s="499"/>
      <c r="G347" s="499"/>
      <c r="H347" s="499"/>
      <c r="I347" s="499"/>
      <c r="J347" s="499"/>
      <c r="K347" s="499"/>
      <c r="L347" s="499"/>
      <c r="M347" s="499"/>
      <c r="N347" s="499"/>
      <c r="O347" s="499"/>
      <c r="P347" s="499"/>
      <c r="Q347" s="499"/>
      <c r="R347" s="499"/>
      <c r="S347" s="499"/>
      <c r="T347" s="499"/>
      <c r="U347" s="499"/>
      <c r="V347" s="499"/>
      <c r="W347" s="499"/>
      <c r="X347" s="499"/>
      <c r="Y347" s="499"/>
      <c r="Z347" s="499"/>
      <c r="AA347" s="499"/>
      <c r="AB347" s="499"/>
      <c r="AC347" s="499"/>
      <c r="AD347" s="499"/>
    </row>
    <row r="348" spans="5:30" ht="12" customHeight="1" x14ac:dyDescent="0.2">
      <c r="E348" s="499"/>
      <c r="F348" s="499"/>
      <c r="G348" s="499"/>
      <c r="H348" s="499"/>
      <c r="I348" s="499"/>
      <c r="J348" s="499"/>
      <c r="K348" s="499"/>
      <c r="L348" s="499"/>
      <c r="M348" s="499"/>
      <c r="N348" s="499"/>
      <c r="O348" s="499"/>
      <c r="P348" s="499"/>
      <c r="Q348" s="499"/>
      <c r="R348" s="499"/>
      <c r="S348" s="499"/>
      <c r="T348" s="499"/>
      <c r="U348" s="499"/>
      <c r="V348" s="499"/>
      <c r="W348" s="499"/>
      <c r="X348" s="499"/>
      <c r="Y348" s="499"/>
      <c r="Z348" s="499"/>
      <c r="AA348" s="499"/>
      <c r="AB348" s="499"/>
      <c r="AC348" s="499"/>
      <c r="AD348" s="499"/>
    </row>
    <row r="349" spans="5:30" ht="12" customHeight="1" x14ac:dyDescent="0.2">
      <c r="E349" s="499"/>
      <c r="F349" s="499"/>
      <c r="G349" s="499"/>
      <c r="H349" s="499"/>
      <c r="I349" s="499"/>
      <c r="J349" s="499"/>
      <c r="K349" s="499"/>
      <c r="L349" s="499"/>
      <c r="M349" s="499"/>
      <c r="N349" s="499"/>
      <c r="O349" s="499"/>
      <c r="P349" s="499"/>
      <c r="Q349" s="499"/>
      <c r="R349" s="499"/>
      <c r="S349" s="499"/>
      <c r="T349" s="499"/>
      <c r="U349" s="499"/>
      <c r="V349" s="499"/>
      <c r="W349" s="499"/>
      <c r="X349" s="499"/>
      <c r="Y349" s="499"/>
      <c r="Z349" s="499"/>
      <c r="AA349" s="499"/>
      <c r="AB349" s="499"/>
      <c r="AC349" s="499"/>
      <c r="AD349" s="499"/>
    </row>
    <row r="350" spans="5:30" ht="12" customHeight="1" x14ac:dyDescent="0.2">
      <c r="E350" s="499"/>
      <c r="F350" s="499"/>
      <c r="G350" s="499"/>
      <c r="H350" s="499"/>
      <c r="I350" s="499"/>
      <c r="J350" s="499"/>
      <c r="K350" s="499"/>
      <c r="L350" s="499"/>
      <c r="M350" s="499"/>
      <c r="N350" s="499"/>
      <c r="O350" s="499"/>
      <c r="P350" s="499"/>
      <c r="Q350" s="499"/>
      <c r="R350" s="499"/>
      <c r="S350" s="499"/>
      <c r="T350" s="499"/>
      <c r="U350" s="499"/>
      <c r="V350" s="499"/>
      <c r="W350" s="499"/>
      <c r="X350" s="499"/>
      <c r="Y350" s="499"/>
      <c r="Z350" s="499"/>
      <c r="AA350" s="499"/>
      <c r="AB350" s="499"/>
      <c r="AC350" s="499"/>
      <c r="AD350" s="499"/>
    </row>
    <row r="351" spans="5:30" ht="12" customHeight="1" x14ac:dyDescent="0.2">
      <c r="E351" s="499"/>
      <c r="F351" s="499"/>
      <c r="G351" s="499"/>
      <c r="H351" s="499"/>
      <c r="I351" s="499"/>
      <c r="J351" s="499"/>
      <c r="K351" s="499"/>
      <c r="L351" s="499"/>
      <c r="M351" s="499"/>
      <c r="N351" s="499"/>
      <c r="O351" s="499"/>
      <c r="P351" s="499"/>
      <c r="Q351" s="499"/>
      <c r="R351" s="499"/>
      <c r="S351" s="499"/>
      <c r="T351" s="499"/>
      <c r="U351" s="499"/>
      <c r="V351" s="499"/>
      <c r="W351" s="499"/>
      <c r="X351" s="499"/>
      <c r="Y351" s="499"/>
      <c r="Z351" s="499"/>
      <c r="AA351" s="499"/>
      <c r="AB351" s="499"/>
      <c r="AC351" s="499"/>
      <c r="AD351" s="499"/>
    </row>
    <row r="352" spans="5:30" ht="12" customHeight="1" x14ac:dyDescent="0.2">
      <c r="E352" s="499"/>
      <c r="F352" s="499"/>
      <c r="G352" s="499"/>
      <c r="H352" s="499"/>
      <c r="I352" s="499"/>
      <c r="J352" s="499"/>
      <c r="K352" s="499"/>
      <c r="L352" s="499"/>
      <c r="M352" s="499"/>
      <c r="N352" s="499"/>
      <c r="O352" s="499"/>
      <c r="P352" s="499"/>
      <c r="Q352" s="499"/>
      <c r="R352" s="499"/>
      <c r="S352" s="499"/>
      <c r="T352" s="499"/>
      <c r="U352" s="499"/>
      <c r="V352" s="499"/>
      <c r="W352" s="499"/>
      <c r="X352" s="499"/>
      <c r="Y352" s="499"/>
      <c r="Z352" s="499"/>
      <c r="AA352" s="499"/>
      <c r="AB352" s="499"/>
      <c r="AC352" s="499"/>
      <c r="AD352" s="499"/>
    </row>
    <row r="353" spans="5:30" ht="12" customHeight="1" x14ac:dyDescent="0.2">
      <c r="E353" s="499"/>
      <c r="F353" s="499"/>
      <c r="G353" s="499"/>
      <c r="H353" s="499"/>
      <c r="I353" s="499"/>
      <c r="J353" s="499"/>
      <c r="K353" s="499"/>
      <c r="L353" s="499"/>
      <c r="M353" s="499"/>
      <c r="N353" s="499"/>
      <c r="O353" s="499"/>
      <c r="P353" s="499"/>
      <c r="Q353" s="499"/>
      <c r="R353" s="499"/>
      <c r="S353" s="499"/>
      <c r="T353" s="499"/>
      <c r="U353" s="499"/>
      <c r="V353" s="499"/>
      <c r="W353" s="499"/>
      <c r="X353" s="499"/>
      <c r="Y353" s="499"/>
      <c r="Z353" s="499"/>
      <c r="AA353" s="499"/>
      <c r="AB353" s="499"/>
      <c r="AC353" s="499"/>
      <c r="AD353" s="499"/>
    </row>
    <row r="354" spans="5:30" ht="12" customHeight="1" x14ac:dyDescent="0.2">
      <c r="E354" s="499"/>
      <c r="F354" s="499"/>
      <c r="G354" s="499"/>
      <c r="H354" s="499"/>
      <c r="I354" s="499"/>
      <c r="J354" s="499"/>
      <c r="K354" s="499"/>
      <c r="L354" s="499"/>
      <c r="M354" s="499"/>
      <c r="N354" s="499"/>
      <c r="O354" s="499"/>
      <c r="P354" s="499"/>
      <c r="Q354" s="499"/>
      <c r="R354" s="499"/>
      <c r="S354" s="499"/>
      <c r="T354" s="499"/>
      <c r="U354" s="499"/>
      <c r="V354" s="499"/>
      <c r="W354" s="499"/>
      <c r="X354" s="499"/>
      <c r="Y354" s="499"/>
      <c r="Z354" s="499"/>
      <c r="AA354" s="499"/>
      <c r="AB354" s="499"/>
      <c r="AC354" s="499"/>
      <c r="AD354" s="499"/>
    </row>
    <row r="355" spans="5:30" ht="12" customHeight="1" x14ac:dyDescent="0.2">
      <c r="E355" s="499"/>
      <c r="F355" s="499"/>
      <c r="G355" s="499"/>
      <c r="H355" s="499"/>
      <c r="I355" s="499"/>
      <c r="J355" s="499"/>
      <c r="K355" s="499"/>
      <c r="L355" s="499"/>
      <c r="M355" s="499"/>
      <c r="N355" s="499"/>
      <c r="O355" s="499"/>
      <c r="P355" s="499"/>
      <c r="Q355" s="499"/>
      <c r="R355" s="499"/>
      <c r="S355" s="499"/>
      <c r="T355" s="499"/>
      <c r="U355" s="499"/>
      <c r="V355" s="499"/>
      <c r="W355" s="499"/>
      <c r="X355" s="499"/>
      <c r="Y355" s="499"/>
      <c r="Z355" s="499"/>
      <c r="AA355" s="499"/>
      <c r="AB355" s="499"/>
      <c r="AC355" s="499"/>
      <c r="AD355" s="499"/>
    </row>
    <row r="356" spans="5:30" ht="12" customHeight="1" x14ac:dyDescent="0.2">
      <c r="E356" s="499"/>
      <c r="F356" s="499"/>
      <c r="G356" s="499"/>
      <c r="H356" s="499"/>
      <c r="I356" s="499"/>
      <c r="J356" s="499"/>
      <c r="K356" s="499"/>
      <c r="L356" s="499"/>
      <c r="M356" s="499"/>
      <c r="N356" s="499"/>
      <c r="O356" s="499"/>
      <c r="P356" s="499"/>
      <c r="Q356" s="499"/>
      <c r="R356" s="499"/>
      <c r="S356" s="499"/>
      <c r="T356" s="499"/>
      <c r="U356" s="499"/>
      <c r="V356" s="499"/>
      <c r="W356" s="499"/>
      <c r="X356" s="499"/>
      <c r="Y356" s="499"/>
      <c r="Z356" s="499"/>
      <c r="AA356" s="499"/>
      <c r="AB356" s="499"/>
      <c r="AC356" s="499"/>
      <c r="AD356" s="499"/>
    </row>
    <row r="357" spans="5:30" ht="12" customHeight="1" x14ac:dyDescent="0.2">
      <c r="E357" s="499"/>
      <c r="F357" s="499"/>
      <c r="G357" s="499"/>
      <c r="H357" s="499"/>
      <c r="I357" s="499"/>
      <c r="J357" s="499"/>
      <c r="K357" s="499"/>
      <c r="L357" s="499"/>
      <c r="M357" s="499"/>
      <c r="N357" s="499"/>
      <c r="O357" s="499"/>
      <c r="P357" s="499"/>
      <c r="Q357" s="499"/>
      <c r="R357" s="499"/>
      <c r="S357" s="499"/>
      <c r="T357" s="499"/>
      <c r="U357" s="499"/>
      <c r="V357" s="499"/>
      <c r="W357" s="499"/>
      <c r="X357" s="499"/>
      <c r="Y357" s="499"/>
      <c r="Z357" s="499"/>
      <c r="AA357" s="499"/>
      <c r="AB357" s="499"/>
      <c r="AC357" s="499"/>
      <c r="AD357" s="499"/>
    </row>
    <row r="358" spans="5:30" ht="12" customHeight="1" x14ac:dyDescent="0.2">
      <c r="E358" s="499"/>
      <c r="F358" s="499"/>
      <c r="G358" s="499"/>
      <c r="H358" s="499"/>
      <c r="I358" s="499"/>
      <c r="J358" s="499"/>
      <c r="K358" s="499"/>
      <c r="L358" s="499"/>
      <c r="M358" s="499"/>
      <c r="N358" s="499"/>
      <c r="O358" s="499"/>
      <c r="P358" s="499"/>
      <c r="Q358" s="499"/>
      <c r="R358" s="499"/>
      <c r="S358" s="499"/>
      <c r="T358" s="499"/>
      <c r="U358" s="499"/>
      <c r="V358" s="499"/>
      <c r="W358" s="499"/>
      <c r="X358" s="499"/>
      <c r="Y358" s="499"/>
      <c r="Z358" s="499"/>
      <c r="AA358" s="499"/>
      <c r="AB358" s="499"/>
      <c r="AC358" s="499"/>
      <c r="AD358" s="499"/>
    </row>
    <row r="359" spans="5:30" ht="12" customHeight="1" x14ac:dyDescent="0.2">
      <c r="E359" s="499"/>
      <c r="F359" s="499"/>
      <c r="G359" s="499"/>
      <c r="H359" s="499"/>
      <c r="I359" s="499"/>
      <c r="J359" s="499"/>
      <c r="K359" s="499"/>
      <c r="L359" s="499"/>
      <c r="M359" s="499"/>
      <c r="N359" s="499"/>
      <c r="O359" s="499"/>
      <c r="P359" s="499"/>
      <c r="Q359" s="499"/>
      <c r="R359" s="499"/>
      <c r="S359" s="499"/>
      <c r="T359" s="499"/>
      <c r="U359" s="499"/>
      <c r="V359" s="499"/>
      <c r="W359" s="499"/>
      <c r="X359" s="499"/>
      <c r="Y359" s="499"/>
      <c r="Z359" s="499"/>
      <c r="AA359" s="499"/>
      <c r="AB359" s="499"/>
      <c r="AC359" s="499"/>
      <c r="AD359" s="499"/>
    </row>
    <row r="360" spans="5:30" ht="12" customHeight="1" x14ac:dyDescent="0.2">
      <c r="E360" s="499"/>
      <c r="F360" s="499"/>
      <c r="G360" s="499"/>
      <c r="H360" s="499"/>
      <c r="I360" s="499"/>
      <c r="J360" s="499"/>
      <c r="K360" s="499"/>
      <c r="L360" s="499"/>
      <c r="M360" s="499"/>
      <c r="N360" s="499"/>
      <c r="O360" s="499"/>
      <c r="P360" s="499"/>
      <c r="Q360" s="499"/>
      <c r="R360" s="499"/>
      <c r="S360" s="499"/>
      <c r="T360" s="499"/>
      <c r="U360" s="499"/>
      <c r="V360" s="499"/>
      <c r="W360" s="499"/>
      <c r="X360" s="499"/>
      <c r="Y360" s="499"/>
      <c r="Z360" s="499"/>
      <c r="AA360" s="499"/>
      <c r="AB360" s="499"/>
      <c r="AC360" s="499"/>
      <c r="AD360" s="499"/>
    </row>
    <row r="361" spans="5:30" ht="12" customHeight="1" x14ac:dyDescent="0.2">
      <c r="E361" s="499"/>
      <c r="F361" s="499"/>
      <c r="G361" s="499"/>
      <c r="H361" s="499"/>
      <c r="I361" s="499"/>
      <c r="J361" s="499"/>
      <c r="K361" s="499"/>
      <c r="L361" s="499"/>
      <c r="M361" s="499"/>
      <c r="N361" s="499"/>
      <c r="O361" s="499"/>
      <c r="P361" s="499"/>
      <c r="Q361" s="499"/>
      <c r="R361" s="499"/>
      <c r="S361" s="499"/>
      <c r="T361" s="499"/>
      <c r="U361" s="499"/>
      <c r="V361" s="499"/>
      <c r="W361" s="499"/>
      <c r="X361" s="499"/>
      <c r="Y361" s="499"/>
      <c r="Z361" s="499"/>
      <c r="AA361" s="499"/>
      <c r="AB361" s="499"/>
      <c r="AC361" s="499"/>
      <c r="AD361" s="499"/>
    </row>
    <row r="362" spans="5:30" ht="12" customHeight="1" x14ac:dyDescent="0.2">
      <c r="E362" s="499"/>
      <c r="F362" s="499"/>
      <c r="G362" s="499"/>
      <c r="H362" s="499"/>
      <c r="I362" s="499"/>
      <c r="J362" s="499"/>
      <c r="K362" s="499"/>
      <c r="L362" s="499"/>
      <c r="M362" s="499"/>
      <c r="N362" s="499"/>
      <c r="O362" s="499"/>
      <c r="P362" s="499"/>
      <c r="Q362" s="499"/>
      <c r="R362" s="499"/>
      <c r="S362" s="499"/>
      <c r="T362" s="499"/>
      <c r="U362" s="499"/>
      <c r="V362" s="499"/>
      <c r="W362" s="499"/>
      <c r="X362" s="499"/>
      <c r="Y362" s="499"/>
      <c r="Z362" s="499"/>
      <c r="AA362" s="499"/>
      <c r="AB362" s="499"/>
      <c r="AC362" s="499"/>
      <c r="AD362" s="499"/>
    </row>
    <row r="363" spans="5:30" ht="12" customHeight="1" x14ac:dyDescent="0.2">
      <c r="E363" s="499"/>
      <c r="F363" s="499"/>
      <c r="G363" s="499"/>
      <c r="H363" s="499"/>
      <c r="I363" s="499"/>
      <c r="J363" s="499"/>
      <c r="K363" s="499"/>
      <c r="L363" s="499"/>
      <c r="M363" s="499"/>
      <c r="N363" s="499"/>
      <c r="O363" s="499"/>
      <c r="P363" s="499"/>
      <c r="Q363" s="499"/>
      <c r="R363" s="499"/>
      <c r="S363" s="499"/>
      <c r="T363" s="499"/>
      <c r="U363" s="499"/>
      <c r="V363" s="499"/>
      <c r="W363" s="499"/>
      <c r="X363" s="499"/>
      <c r="Y363" s="499"/>
      <c r="Z363" s="499"/>
      <c r="AA363" s="499"/>
      <c r="AB363" s="499"/>
      <c r="AC363" s="499"/>
      <c r="AD363" s="499"/>
    </row>
    <row r="364" spans="5:30" ht="12" customHeight="1" x14ac:dyDescent="0.2">
      <c r="E364" s="499"/>
      <c r="F364" s="499"/>
      <c r="G364" s="499"/>
      <c r="H364" s="499"/>
      <c r="I364" s="499"/>
      <c r="J364" s="499"/>
      <c r="K364" s="499"/>
      <c r="L364" s="499"/>
      <c r="M364" s="499"/>
      <c r="N364" s="499"/>
      <c r="O364" s="499"/>
      <c r="P364" s="499"/>
      <c r="Q364" s="499"/>
      <c r="R364" s="499"/>
      <c r="S364" s="499"/>
      <c r="T364" s="499"/>
      <c r="U364" s="499"/>
      <c r="V364" s="499"/>
      <c r="W364" s="499"/>
      <c r="X364" s="499"/>
      <c r="Y364" s="499"/>
      <c r="Z364" s="499"/>
      <c r="AA364" s="499"/>
      <c r="AB364" s="499"/>
      <c r="AC364" s="499"/>
      <c r="AD364" s="499"/>
    </row>
    <row r="365" spans="5:30" ht="12" customHeight="1" x14ac:dyDescent="0.2">
      <c r="E365" s="499"/>
      <c r="F365" s="499"/>
      <c r="G365" s="499"/>
      <c r="H365" s="499"/>
      <c r="I365" s="499"/>
      <c r="J365" s="499"/>
      <c r="K365" s="499"/>
      <c r="L365" s="499"/>
      <c r="M365" s="499"/>
      <c r="N365" s="499"/>
      <c r="O365" s="499"/>
      <c r="P365" s="499"/>
      <c r="Q365" s="499"/>
      <c r="R365" s="499"/>
      <c r="S365" s="499"/>
      <c r="T365" s="499"/>
      <c r="U365" s="499"/>
      <c r="V365" s="499"/>
      <c r="W365" s="499"/>
      <c r="X365" s="499"/>
      <c r="Y365" s="499"/>
      <c r="Z365" s="499"/>
      <c r="AA365" s="499"/>
      <c r="AB365" s="499"/>
      <c r="AC365" s="499"/>
      <c r="AD365" s="499"/>
    </row>
    <row r="366" spans="5:30" ht="12" customHeight="1" x14ac:dyDescent="0.2">
      <c r="E366" s="499"/>
      <c r="F366" s="499"/>
      <c r="G366" s="499"/>
      <c r="H366" s="499"/>
      <c r="I366" s="499"/>
      <c r="J366" s="499"/>
      <c r="K366" s="499"/>
      <c r="L366" s="499"/>
      <c r="M366" s="499"/>
      <c r="N366" s="499"/>
      <c r="O366" s="499"/>
      <c r="P366" s="499"/>
      <c r="Q366" s="499"/>
      <c r="R366" s="499"/>
      <c r="S366" s="499"/>
      <c r="T366" s="499"/>
      <c r="U366" s="499"/>
      <c r="V366" s="499"/>
      <c r="W366" s="499"/>
      <c r="X366" s="499"/>
      <c r="Y366" s="499"/>
      <c r="Z366" s="499"/>
      <c r="AA366" s="499"/>
      <c r="AB366" s="499"/>
      <c r="AC366" s="499"/>
      <c r="AD366" s="499"/>
    </row>
    <row r="367" spans="5:30" ht="12" customHeight="1" x14ac:dyDescent="0.2">
      <c r="E367" s="499"/>
      <c r="F367" s="499"/>
      <c r="G367" s="499"/>
      <c r="H367" s="499"/>
      <c r="I367" s="499"/>
      <c r="J367" s="499"/>
      <c r="K367" s="499"/>
      <c r="L367" s="499"/>
      <c r="M367" s="499"/>
      <c r="N367" s="499"/>
      <c r="O367" s="499"/>
      <c r="P367" s="499"/>
      <c r="Q367" s="499"/>
      <c r="R367" s="499"/>
      <c r="S367" s="499"/>
      <c r="T367" s="499"/>
      <c r="U367" s="499"/>
      <c r="V367" s="499"/>
      <c r="W367" s="499"/>
      <c r="X367" s="499"/>
      <c r="Y367" s="499"/>
      <c r="Z367" s="499"/>
      <c r="AA367" s="499"/>
      <c r="AB367" s="499"/>
      <c r="AC367" s="499"/>
      <c r="AD367" s="499"/>
    </row>
    <row r="368" spans="5:30" ht="12" customHeight="1" x14ac:dyDescent="0.2">
      <c r="E368" s="499"/>
      <c r="F368" s="499"/>
      <c r="G368" s="499"/>
      <c r="H368" s="499"/>
      <c r="I368" s="499"/>
      <c r="J368" s="499"/>
      <c r="K368" s="499"/>
      <c r="L368" s="499"/>
      <c r="M368" s="499"/>
      <c r="N368" s="499"/>
      <c r="O368" s="499"/>
      <c r="P368" s="499"/>
      <c r="Q368" s="499"/>
      <c r="R368" s="499"/>
      <c r="S368" s="499"/>
      <c r="T368" s="499"/>
      <c r="U368" s="499"/>
      <c r="V368" s="499"/>
      <c r="W368" s="499"/>
      <c r="X368" s="499"/>
      <c r="Y368" s="499"/>
      <c r="Z368" s="499"/>
      <c r="AA368" s="499"/>
      <c r="AB368" s="499"/>
      <c r="AC368" s="499"/>
      <c r="AD368" s="499"/>
    </row>
    <row r="369" spans="5:30" ht="12" customHeight="1" x14ac:dyDescent="0.2">
      <c r="E369" s="499"/>
      <c r="F369" s="499"/>
      <c r="G369" s="499"/>
      <c r="H369" s="499"/>
      <c r="I369" s="499"/>
      <c r="J369" s="499"/>
      <c r="K369" s="499"/>
      <c r="L369" s="499"/>
      <c r="M369" s="499"/>
      <c r="N369" s="499"/>
      <c r="O369" s="499"/>
      <c r="P369" s="499"/>
      <c r="Q369" s="499"/>
      <c r="R369" s="499"/>
      <c r="S369" s="499"/>
      <c r="T369" s="499"/>
      <c r="U369" s="499"/>
      <c r="V369" s="499"/>
      <c r="W369" s="499"/>
      <c r="X369" s="499"/>
      <c r="Y369" s="499"/>
      <c r="Z369" s="499"/>
      <c r="AA369" s="499"/>
      <c r="AB369" s="499"/>
      <c r="AC369" s="499"/>
      <c r="AD369" s="499"/>
    </row>
    <row r="370" spans="5:30" ht="12" customHeight="1" x14ac:dyDescent="0.2">
      <c r="E370" s="499"/>
      <c r="F370" s="499"/>
      <c r="G370" s="499"/>
      <c r="H370" s="499"/>
      <c r="I370" s="499"/>
      <c r="J370" s="499"/>
      <c r="K370" s="499"/>
      <c r="L370" s="499"/>
      <c r="M370" s="499"/>
      <c r="N370" s="499"/>
      <c r="O370" s="499"/>
      <c r="P370" s="499"/>
      <c r="Q370" s="499"/>
      <c r="R370" s="499"/>
      <c r="S370" s="499"/>
      <c r="T370" s="499"/>
      <c r="U370" s="499"/>
      <c r="V370" s="499"/>
      <c r="W370" s="499"/>
      <c r="X370" s="499"/>
      <c r="Y370" s="499"/>
      <c r="Z370" s="499"/>
      <c r="AA370" s="499"/>
      <c r="AB370" s="499"/>
      <c r="AC370" s="499"/>
      <c r="AD370" s="499"/>
    </row>
    <row r="371" spans="5:30" ht="12" customHeight="1" x14ac:dyDescent="0.2">
      <c r="E371" s="499"/>
      <c r="F371" s="499"/>
      <c r="G371" s="499"/>
      <c r="H371" s="499"/>
      <c r="I371" s="499"/>
      <c r="J371" s="499"/>
      <c r="K371" s="499"/>
      <c r="L371" s="499"/>
      <c r="M371" s="499"/>
      <c r="N371" s="499"/>
      <c r="O371" s="499"/>
      <c r="P371" s="499"/>
      <c r="Q371" s="499"/>
      <c r="R371" s="499"/>
      <c r="S371" s="499"/>
      <c r="T371" s="499"/>
      <c r="U371" s="499"/>
      <c r="V371" s="499"/>
      <c r="W371" s="499"/>
      <c r="X371" s="499"/>
      <c r="Y371" s="499"/>
      <c r="Z371" s="499"/>
      <c r="AA371" s="499"/>
      <c r="AB371" s="499"/>
      <c r="AC371" s="499"/>
      <c r="AD371" s="499"/>
    </row>
    <row r="372" spans="5:30" ht="12" customHeight="1" x14ac:dyDescent="0.2">
      <c r="E372" s="499"/>
      <c r="F372" s="499"/>
      <c r="G372" s="499"/>
      <c r="H372" s="499"/>
      <c r="I372" s="499"/>
      <c r="J372" s="499"/>
      <c r="K372" s="499"/>
      <c r="L372" s="499"/>
      <c r="M372" s="499"/>
      <c r="N372" s="499"/>
      <c r="O372" s="499"/>
      <c r="P372" s="499"/>
      <c r="Q372" s="499"/>
      <c r="R372" s="499"/>
      <c r="S372" s="499"/>
      <c r="T372" s="499"/>
      <c r="U372" s="499"/>
      <c r="V372" s="499"/>
      <c r="W372" s="499"/>
      <c r="X372" s="499"/>
      <c r="Y372" s="499"/>
      <c r="Z372" s="499"/>
      <c r="AA372" s="499"/>
      <c r="AB372" s="499"/>
      <c r="AC372" s="499"/>
      <c r="AD372" s="499"/>
    </row>
    <row r="373" spans="5:30" ht="12" customHeight="1" x14ac:dyDescent="0.2">
      <c r="E373" s="499"/>
      <c r="F373" s="499"/>
      <c r="G373" s="499"/>
      <c r="H373" s="499"/>
      <c r="I373" s="499"/>
      <c r="J373" s="499"/>
      <c r="K373" s="499"/>
      <c r="L373" s="499"/>
      <c r="M373" s="499"/>
      <c r="N373" s="499"/>
      <c r="O373" s="499"/>
      <c r="P373" s="499"/>
      <c r="Q373" s="499"/>
      <c r="R373" s="499"/>
      <c r="S373" s="499"/>
      <c r="T373" s="499"/>
      <c r="U373" s="499"/>
      <c r="V373" s="499"/>
      <c r="W373" s="499"/>
      <c r="X373" s="499"/>
      <c r="Y373" s="499"/>
      <c r="Z373" s="499"/>
      <c r="AA373" s="499"/>
      <c r="AB373" s="499"/>
      <c r="AC373" s="499"/>
      <c r="AD373" s="499"/>
    </row>
    <row r="374" spans="5:30" ht="12" customHeight="1" x14ac:dyDescent="0.2">
      <c r="E374" s="499"/>
      <c r="F374" s="499"/>
      <c r="G374" s="499"/>
      <c r="H374" s="499"/>
      <c r="I374" s="499"/>
      <c r="J374" s="499"/>
      <c r="K374" s="499"/>
      <c r="L374" s="499"/>
      <c r="M374" s="499"/>
      <c r="N374" s="499"/>
      <c r="O374" s="499"/>
      <c r="P374" s="499"/>
      <c r="Q374" s="499"/>
      <c r="R374" s="499"/>
      <c r="S374" s="499"/>
      <c r="T374" s="499"/>
      <c r="U374" s="499"/>
      <c r="V374" s="499"/>
      <c r="W374" s="499"/>
      <c r="X374" s="499"/>
      <c r="Y374" s="499"/>
      <c r="Z374" s="499"/>
      <c r="AA374" s="499"/>
      <c r="AB374" s="499"/>
      <c r="AC374" s="499"/>
      <c r="AD374" s="499"/>
    </row>
    <row r="375" spans="5:30" ht="12" customHeight="1" x14ac:dyDescent="0.2">
      <c r="E375" s="499"/>
      <c r="F375" s="499"/>
      <c r="G375" s="499"/>
      <c r="H375" s="499"/>
      <c r="I375" s="499"/>
      <c r="J375" s="499"/>
      <c r="K375" s="499"/>
      <c r="L375" s="499"/>
      <c r="M375" s="499"/>
      <c r="N375" s="499"/>
      <c r="O375" s="499"/>
      <c r="P375" s="499"/>
      <c r="Q375" s="499"/>
      <c r="R375" s="499"/>
      <c r="S375" s="499"/>
      <c r="T375" s="499"/>
      <c r="U375" s="499"/>
      <c r="V375" s="499"/>
      <c r="W375" s="499"/>
      <c r="X375" s="499"/>
      <c r="Y375" s="499"/>
      <c r="Z375" s="499"/>
      <c r="AA375" s="499"/>
      <c r="AB375" s="499"/>
      <c r="AC375" s="499"/>
      <c r="AD375" s="499"/>
    </row>
    <row r="376" spans="5:30" ht="12" customHeight="1" x14ac:dyDescent="0.2">
      <c r="E376" s="499"/>
      <c r="F376" s="499"/>
      <c r="G376" s="499"/>
      <c r="H376" s="499"/>
      <c r="I376" s="499"/>
      <c r="J376" s="499"/>
      <c r="K376" s="499"/>
      <c r="L376" s="499"/>
      <c r="M376" s="499"/>
      <c r="N376" s="499"/>
      <c r="O376" s="499"/>
      <c r="P376" s="499"/>
      <c r="Q376" s="499"/>
      <c r="R376" s="499"/>
      <c r="S376" s="499"/>
      <c r="T376" s="499"/>
      <c r="U376" s="499"/>
      <c r="V376" s="499"/>
      <c r="W376" s="499"/>
      <c r="X376" s="499"/>
      <c r="Y376" s="499"/>
      <c r="Z376" s="499"/>
      <c r="AA376" s="499"/>
      <c r="AB376" s="499"/>
      <c r="AC376" s="499"/>
      <c r="AD376" s="499"/>
    </row>
    <row r="377" spans="5:30" ht="12" customHeight="1" x14ac:dyDescent="0.2">
      <c r="E377" s="499"/>
      <c r="F377" s="499"/>
      <c r="G377" s="499"/>
      <c r="H377" s="499"/>
      <c r="I377" s="499"/>
      <c r="J377" s="499"/>
      <c r="K377" s="499"/>
      <c r="L377" s="499"/>
      <c r="M377" s="499"/>
      <c r="N377" s="499"/>
      <c r="O377" s="499"/>
      <c r="P377" s="499"/>
      <c r="Q377" s="499"/>
      <c r="R377" s="499"/>
      <c r="S377" s="499"/>
      <c r="T377" s="499"/>
      <c r="U377" s="499"/>
      <c r="V377" s="499"/>
      <c r="W377" s="499"/>
      <c r="X377" s="499"/>
      <c r="Y377" s="499"/>
      <c r="Z377" s="499"/>
      <c r="AA377" s="499"/>
      <c r="AB377" s="499"/>
      <c r="AC377" s="499"/>
      <c r="AD377" s="499"/>
    </row>
    <row r="378" spans="5:30" ht="12" customHeight="1" x14ac:dyDescent="0.2">
      <c r="E378" s="499"/>
      <c r="F378" s="499"/>
      <c r="G378" s="499"/>
      <c r="H378" s="499"/>
      <c r="I378" s="499"/>
      <c r="J378" s="499"/>
      <c r="K378" s="499"/>
      <c r="L378" s="499"/>
      <c r="M378" s="499"/>
      <c r="N378" s="499"/>
      <c r="O378" s="499"/>
      <c r="P378" s="499"/>
      <c r="Q378" s="499"/>
      <c r="R378" s="499"/>
      <c r="S378" s="499"/>
      <c r="T378" s="499"/>
      <c r="U378" s="499"/>
      <c r="V378" s="499"/>
      <c r="W378" s="499"/>
      <c r="X378" s="499"/>
      <c r="Y378" s="499"/>
      <c r="Z378" s="499"/>
      <c r="AA378" s="499"/>
      <c r="AB378" s="499"/>
      <c r="AC378" s="499"/>
      <c r="AD378" s="499"/>
    </row>
    <row r="379" spans="5:30" ht="12" customHeight="1" x14ac:dyDescent="0.2">
      <c r="E379" s="499"/>
      <c r="F379" s="499"/>
      <c r="G379" s="499"/>
      <c r="H379" s="499"/>
      <c r="I379" s="499"/>
      <c r="J379" s="499"/>
      <c r="K379" s="499"/>
      <c r="L379" s="499"/>
      <c r="M379" s="499"/>
      <c r="N379" s="499"/>
      <c r="O379" s="499"/>
      <c r="P379" s="499"/>
      <c r="Q379" s="499"/>
      <c r="R379" s="499"/>
      <c r="S379" s="499"/>
      <c r="T379" s="499"/>
      <c r="U379" s="499"/>
      <c r="V379" s="499"/>
      <c r="W379" s="499"/>
      <c r="X379" s="499"/>
      <c r="Y379" s="499"/>
      <c r="Z379" s="499"/>
      <c r="AA379" s="499"/>
      <c r="AB379" s="499"/>
      <c r="AC379" s="499"/>
      <c r="AD379" s="499"/>
    </row>
    <row r="380" spans="5:30" ht="12" customHeight="1" x14ac:dyDescent="0.2">
      <c r="E380" s="499"/>
      <c r="F380" s="499"/>
      <c r="G380" s="499"/>
      <c r="H380" s="499"/>
      <c r="I380" s="499"/>
      <c r="J380" s="499"/>
      <c r="K380" s="499"/>
      <c r="L380" s="499"/>
      <c r="M380" s="499"/>
      <c r="N380" s="499"/>
      <c r="O380" s="499"/>
      <c r="P380" s="499"/>
      <c r="Q380" s="499"/>
      <c r="R380" s="499"/>
      <c r="S380" s="499"/>
      <c r="T380" s="499"/>
      <c r="U380" s="499"/>
      <c r="V380" s="499"/>
      <c r="W380" s="499"/>
      <c r="X380" s="499"/>
      <c r="Y380" s="499"/>
      <c r="Z380" s="499"/>
      <c r="AA380" s="499"/>
      <c r="AB380" s="499"/>
      <c r="AC380" s="499"/>
      <c r="AD380" s="499"/>
    </row>
    <row r="381" spans="5:30" ht="12" customHeight="1" x14ac:dyDescent="0.2">
      <c r="E381" s="499"/>
      <c r="F381" s="499"/>
      <c r="G381" s="499"/>
      <c r="H381" s="499"/>
      <c r="I381" s="499"/>
      <c r="J381" s="499"/>
      <c r="K381" s="499"/>
      <c r="L381" s="499"/>
      <c r="M381" s="499"/>
      <c r="N381" s="499"/>
      <c r="O381" s="499"/>
      <c r="P381" s="499"/>
      <c r="Q381" s="499"/>
      <c r="R381" s="499"/>
      <c r="S381" s="499"/>
      <c r="T381" s="499"/>
      <c r="U381" s="499"/>
      <c r="V381" s="499"/>
      <c r="W381" s="499"/>
      <c r="X381" s="499"/>
      <c r="Y381" s="499"/>
      <c r="Z381" s="499"/>
      <c r="AA381" s="499"/>
      <c r="AB381" s="499"/>
      <c r="AC381" s="499"/>
      <c r="AD381" s="499"/>
    </row>
    <row r="382" spans="5:30" ht="12" customHeight="1" x14ac:dyDescent="0.2">
      <c r="E382" s="499"/>
      <c r="F382" s="499"/>
      <c r="G382" s="499"/>
      <c r="H382" s="499"/>
      <c r="I382" s="499"/>
      <c r="J382" s="499"/>
      <c r="K382" s="499"/>
      <c r="L382" s="499"/>
      <c r="M382" s="499"/>
      <c r="N382" s="499"/>
      <c r="O382" s="499"/>
      <c r="P382" s="499"/>
      <c r="Q382" s="499"/>
      <c r="R382" s="499"/>
      <c r="S382" s="499"/>
      <c r="T382" s="499"/>
      <c r="U382" s="499"/>
      <c r="V382" s="499"/>
      <c r="W382" s="499"/>
      <c r="X382" s="499"/>
      <c r="Y382" s="499"/>
      <c r="Z382" s="499"/>
      <c r="AA382" s="499"/>
      <c r="AB382" s="499"/>
      <c r="AC382" s="499"/>
      <c r="AD382" s="499"/>
    </row>
    <row r="383" spans="5:30" ht="12" customHeight="1" x14ac:dyDescent="0.2">
      <c r="E383" s="499"/>
      <c r="F383" s="499"/>
      <c r="G383" s="499"/>
      <c r="H383" s="499"/>
      <c r="I383" s="499"/>
      <c r="J383" s="499"/>
      <c r="K383" s="499"/>
      <c r="L383" s="499"/>
      <c r="M383" s="499"/>
      <c r="N383" s="499"/>
      <c r="O383" s="499"/>
      <c r="P383" s="499"/>
      <c r="Q383" s="499"/>
      <c r="R383" s="499"/>
      <c r="S383" s="499"/>
      <c r="T383" s="499"/>
      <c r="U383" s="499"/>
      <c r="V383" s="499"/>
      <c r="W383" s="499"/>
      <c r="X383" s="499"/>
      <c r="Y383" s="499"/>
      <c r="Z383" s="499"/>
      <c r="AA383" s="499"/>
      <c r="AB383" s="499"/>
      <c r="AC383" s="499"/>
      <c r="AD383" s="499"/>
    </row>
    <row r="384" spans="5:30" ht="12" customHeight="1" x14ac:dyDescent="0.2">
      <c r="E384" s="499"/>
      <c r="F384" s="499"/>
      <c r="G384" s="499"/>
      <c r="H384" s="499"/>
      <c r="I384" s="499"/>
      <c r="J384" s="499"/>
      <c r="K384" s="499"/>
      <c r="L384" s="499"/>
      <c r="M384" s="499"/>
      <c r="N384" s="499"/>
      <c r="O384" s="499"/>
      <c r="P384" s="499"/>
      <c r="Q384" s="499"/>
      <c r="R384" s="499"/>
      <c r="S384" s="499"/>
      <c r="T384" s="499"/>
      <c r="U384" s="499"/>
      <c r="V384" s="499"/>
      <c r="W384" s="499"/>
      <c r="X384" s="499"/>
      <c r="Y384" s="499"/>
      <c r="Z384" s="499"/>
      <c r="AA384" s="499"/>
      <c r="AB384" s="499"/>
      <c r="AC384" s="499"/>
      <c r="AD384" s="499"/>
    </row>
    <row r="385" spans="5:30" ht="12" customHeight="1" x14ac:dyDescent="0.2">
      <c r="E385" s="499"/>
      <c r="F385" s="499"/>
      <c r="G385" s="499"/>
      <c r="H385" s="499"/>
      <c r="I385" s="499"/>
      <c r="J385" s="499"/>
      <c r="K385" s="499"/>
      <c r="L385" s="499"/>
      <c r="M385" s="499"/>
      <c r="N385" s="499"/>
      <c r="O385" s="499"/>
      <c r="P385" s="499"/>
      <c r="Q385" s="499"/>
      <c r="R385" s="499"/>
      <c r="S385" s="499"/>
      <c r="T385" s="499"/>
      <c r="U385" s="499"/>
      <c r="V385" s="499"/>
      <c r="W385" s="499"/>
      <c r="X385" s="499"/>
      <c r="Y385" s="499"/>
      <c r="Z385" s="499"/>
      <c r="AA385" s="499"/>
      <c r="AB385" s="499"/>
      <c r="AC385" s="499"/>
      <c r="AD385" s="499"/>
    </row>
    <row r="386" spans="5:30" ht="12" customHeight="1" x14ac:dyDescent="0.2">
      <c r="E386" s="499"/>
      <c r="F386" s="499"/>
      <c r="G386" s="499"/>
      <c r="H386" s="499"/>
      <c r="I386" s="499"/>
      <c r="J386" s="499"/>
      <c r="K386" s="499"/>
      <c r="L386" s="499"/>
      <c r="M386" s="499"/>
      <c r="N386" s="499"/>
      <c r="O386" s="499"/>
      <c r="P386" s="499"/>
      <c r="Q386" s="499"/>
      <c r="R386" s="499"/>
      <c r="S386" s="499"/>
      <c r="T386" s="499"/>
      <c r="U386" s="499"/>
      <c r="V386" s="499"/>
      <c r="W386" s="499"/>
      <c r="X386" s="499"/>
      <c r="Y386" s="499"/>
      <c r="Z386" s="499"/>
      <c r="AA386" s="499"/>
      <c r="AB386" s="499"/>
      <c r="AC386" s="499"/>
      <c r="AD386" s="499"/>
    </row>
    <row r="387" spans="5:30" ht="12" customHeight="1" x14ac:dyDescent="0.2">
      <c r="E387" s="499"/>
      <c r="F387" s="499"/>
      <c r="G387" s="499"/>
      <c r="H387" s="499"/>
      <c r="I387" s="499"/>
      <c r="J387" s="499"/>
      <c r="K387" s="499"/>
      <c r="L387" s="499"/>
      <c r="M387" s="499"/>
      <c r="N387" s="499"/>
      <c r="O387" s="499"/>
      <c r="P387" s="499"/>
      <c r="Q387" s="499"/>
      <c r="R387" s="499"/>
      <c r="S387" s="499"/>
      <c r="T387" s="499"/>
      <c r="U387" s="499"/>
      <c r="V387" s="499"/>
      <c r="W387" s="499"/>
      <c r="X387" s="499"/>
      <c r="Y387" s="499"/>
      <c r="Z387" s="499"/>
      <c r="AA387" s="499"/>
      <c r="AB387" s="499"/>
      <c r="AC387" s="499"/>
      <c r="AD387" s="499"/>
    </row>
    <row r="388" spans="5:30" ht="12" customHeight="1" x14ac:dyDescent="0.2">
      <c r="E388" s="499"/>
      <c r="F388" s="499"/>
      <c r="G388" s="499"/>
      <c r="H388" s="499"/>
      <c r="I388" s="499"/>
      <c r="J388" s="499"/>
      <c r="K388" s="499"/>
      <c r="L388" s="499"/>
      <c r="M388" s="499"/>
      <c r="N388" s="499"/>
      <c r="O388" s="499"/>
      <c r="P388" s="499"/>
      <c r="Q388" s="499"/>
      <c r="R388" s="499"/>
      <c r="S388" s="499"/>
      <c r="T388" s="499"/>
      <c r="U388" s="499"/>
      <c r="V388" s="499"/>
      <c r="W388" s="499"/>
      <c r="X388" s="499"/>
      <c r="Y388" s="499"/>
      <c r="Z388" s="499"/>
      <c r="AA388" s="499"/>
      <c r="AB388" s="499"/>
      <c r="AC388" s="499"/>
      <c r="AD388" s="499"/>
    </row>
    <row r="389" spans="5:30" ht="12" customHeight="1" x14ac:dyDescent="0.2">
      <c r="E389" s="499"/>
      <c r="F389" s="499"/>
      <c r="G389" s="499"/>
      <c r="H389" s="499"/>
      <c r="I389" s="499"/>
      <c r="J389" s="499"/>
      <c r="K389" s="499"/>
      <c r="L389" s="499"/>
      <c r="M389" s="499"/>
      <c r="N389" s="499"/>
      <c r="O389" s="499"/>
      <c r="P389" s="499"/>
      <c r="Q389" s="499"/>
      <c r="R389" s="499"/>
      <c r="S389" s="499"/>
      <c r="T389" s="499"/>
      <c r="U389" s="499"/>
      <c r="V389" s="499"/>
      <c r="W389" s="499"/>
      <c r="X389" s="499"/>
      <c r="Y389" s="499"/>
      <c r="Z389" s="499"/>
      <c r="AA389" s="499"/>
      <c r="AB389" s="499"/>
      <c r="AC389" s="499"/>
      <c r="AD389" s="499"/>
    </row>
    <row r="390" spans="5:30" ht="12" customHeight="1" x14ac:dyDescent="0.2">
      <c r="E390" s="499"/>
      <c r="F390" s="499"/>
      <c r="G390" s="499"/>
      <c r="H390" s="499"/>
      <c r="I390" s="499"/>
      <c r="J390" s="499"/>
      <c r="K390" s="499"/>
      <c r="L390" s="499"/>
      <c r="M390" s="499"/>
      <c r="N390" s="499"/>
      <c r="O390" s="499"/>
      <c r="P390" s="499"/>
      <c r="Q390" s="499"/>
      <c r="R390" s="499"/>
      <c r="S390" s="499"/>
      <c r="T390" s="499"/>
      <c r="U390" s="499"/>
      <c r="V390" s="499"/>
      <c r="W390" s="499"/>
      <c r="X390" s="499"/>
      <c r="Y390" s="499"/>
      <c r="Z390" s="499"/>
      <c r="AA390" s="499"/>
      <c r="AB390" s="499"/>
      <c r="AC390" s="499"/>
      <c r="AD390" s="499"/>
    </row>
    <row r="391" spans="5:30" ht="12" customHeight="1" x14ac:dyDescent="0.2">
      <c r="E391" s="499"/>
      <c r="F391" s="499"/>
      <c r="G391" s="499"/>
      <c r="H391" s="499"/>
      <c r="I391" s="499"/>
      <c r="J391" s="499"/>
      <c r="K391" s="499"/>
      <c r="L391" s="499"/>
      <c r="M391" s="499"/>
      <c r="N391" s="499"/>
      <c r="O391" s="499"/>
      <c r="P391" s="499"/>
      <c r="Q391" s="499"/>
      <c r="R391" s="499"/>
      <c r="S391" s="499"/>
      <c r="T391" s="499"/>
      <c r="U391" s="499"/>
      <c r="V391" s="499"/>
      <c r="W391" s="499"/>
      <c r="X391" s="499"/>
      <c r="Y391" s="499"/>
      <c r="Z391" s="499"/>
      <c r="AA391" s="499"/>
      <c r="AB391" s="499"/>
      <c r="AC391" s="499"/>
      <c r="AD391" s="499"/>
    </row>
    <row r="392" spans="5:30" ht="12" customHeight="1" x14ac:dyDescent="0.2">
      <c r="E392" s="499"/>
      <c r="F392" s="499"/>
      <c r="G392" s="499"/>
      <c r="H392" s="499"/>
      <c r="I392" s="499"/>
      <c r="J392" s="499"/>
      <c r="K392" s="499"/>
      <c r="L392" s="499"/>
      <c r="M392" s="499"/>
      <c r="N392" s="499"/>
      <c r="O392" s="499"/>
      <c r="P392" s="499"/>
      <c r="Q392" s="499"/>
      <c r="R392" s="499"/>
      <c r="S392" s="499"/>
      <c r="T392" s="499"/>
      <c r="U392" s="499"/>
      <c r="V392" s="499"/>
      <c r="W392" s="499"/>
      <c r="X392" s="499"/>
      <c r="Y392" s="499"/>
      <c r="Z392" s="499"/>
      <c r="AA392" s="499"/>
      <c r="AB392" s="499"/>
      <c r="AC392" s="499"/>
      <c r="AD392" s="499"/>
    </row>
    <row r="393" spans="5:30" ht="12" customHeight="1" x14ac:dyDescent="0.2">
      <c r="E393" s="499"/>
      <c r="F393" s="499"/>
      <c r="G393" s="499"/>
      <c r="H393" s="499"/>
      <c r="I393" s="499"/>
      <c r="J393" s="499"/>
      <c r="K393" s="499"/>
      <c r="L393" s="499"/>
      <c r="M393" s="499"/>
      <c r="N393" s="499"/>
      <c r="O393" s="499"/>
      <c r="P393" s="499"/>
      <c r="Q393" s="499"/>
      <c r="R393" s="499"/>
      <c r="S393" s="499"/>
      <c r="T393" s="499"/>
      <c r="U393" s="499"/>
      <c r="V393" s="499"/>
      <c r="W393" s="499"/>
      <c r="X393" s="499"/>
      <c r="Y393" s="499"/>
      <c r="Z393" s="499"/>
      <c r="AA393" s="499"/>
      <c r="AB393" s="499"/>
      <c r="AC393" s="499"/>
      <c r="AD393" s="499"/>
    </row>
    <row r="394" spans="5:30" ht="12" customHeight="1" x14ac:dyDescent="0.2">
      <c r="E394" s="499"/>
      <c r="F394" s="499"/>
      <c r="G394" s="499"/>
      <c r="H394" s="499"/>
      <c r="I394" s="499"/>
      <c r="J394" s="499"/>
      <c r="K394" s="499"/>
      <c r="L394" s="499"/>
      <c r="M394" s="499"/>
      <c r="N394" s="499"/>
      <c r="O394" s="499"/>
      <c r="P394" s="499"/>
      <c r="Q394" s="499"/>
      <c r="R394" s="499"/>
      <c r="S394" s="499"/>
      <c r="T394" s="499"/>
      <c r="U394" s="499"/>
      <c r="V394" s="499"/>
      <c r="W394" s="499"/>
      <c r="X394" s="499"/>
      <c r="Y394" s="499"/>
      <c r="Z394" s="499"/>
      <c r="AA394" s="499"/>
      <c r="AB394" s="499"/>
      <c r="AC394" s="499"/>
      <c r="AD394" s="499"/>
    </row>
    <row r="395" spans="5:30" ht="12" customHeight="1" x14ac:dyDescent="0.2">
      <c r="E395" s="499"/>
      <c r="F395" s="499"/>
      <c r="G395" s="499"/>
      <c r="H395" s="499"/>
      <c r="I395" s="499"/>
      <c r="J395" s="499"/>
      <c r="K395" s="499"/>
      <c r="L395" s="499"/>
      <c r="M395" s="499"/>
      <c r="N395" s="499"/>
      <c r="O395" s="499"/>
      <c r="P395" s="499"/>
      <c r="Q395" s="499"/>
      <c r="R395" s="499"/>
      <c r="S395" s="499"/>
      <c r="T395" s="499"/>
      <c r="U395" s="499"/>
      <c r="V395" s="499"/>
      <c r="W395" s="499"/>
      <c r="X395" s="499"/>
      <c r="Y395" s="499"/>
      <c r="Z395" s="499"/>
      <c r="AA395" s="499"/>
      <c r="AB395" s="499"/>
      <c r="AC395" s="499"/>
      <c r="AD395" s="499"/>
    </row>
    <row r="396" spans="5:30" ht="12" customHeight="1" x14ac:dyDescent="0.2">
      <c r="E396" s="499"/>
      <c r="F396" s="499"/>
      <c r="G396" s="499"/>
      <c r="H396" s="499"/>
      <c r="I396" s="499"/>
      <c r="J396" s="499"/>
      <c r="K396" s="499"/>
      <c r="L396" s="499"/>
      <c r="M396" s="499"/>
      <c r="N396" s="499"/>
      <c r="O396" s="499"/>
      <c r="P396" s="499"/>
      <c r="Q396" s="499"/>
      <c r="R396" s="499"/>
      <c r="S396" s="499"/>
      <c r="T396" s="499"/>
      <c r="U396" s="499"/>
      <c r="V396" s="499"/>
      <c r="W396" s="499"/>
      <c r="X396" s="499"/>
      <c r="Y396" s="499"/>
      <c r="Z396" s="499"/>
      <c r="AA396" s="499"/>
      <c r="AB396" s="499"/>
      <c r="AC396" s="499"/>
      <c r="AD396" s="499"/>
    </row>
    <row r="397" spans="5:30" ht="12" customHeight="1" x14ac:dyDescent="0.2">
      <c r="E397" s="499"/>
      <c r="F397" s="499"/>
      <c r="G397" s="499"/>
      <c r="H397" s="499"/>
      <c r="I397" s="499"/>
      <c r="J397" s="499"/>
      <c r="K397" s="499"/>
      <c r="L397" s="499"/>
      <c r="M397" s="499"/>
      <c r="N397" s="499"/>
      <c r="O397" s="499"/>
      <c r="P397" s="499"/>
      <c r="Q397" s="499"/>
      <c r="R397" s="499"/>
      <c r="S397" s="499"/>
      <c r="T397" s="499"/>
      <c r="U397" s="499"/>
      <c r="V397" s="499"/>
      <c r="W397" s="499"/>
      <c r="X397" s="499"/>
      <c r="Y397" s="499"/>
      <c r="Z397" s="499"/>
      <c r="AA397" s="499"/>
      <c r="AB397" s="499"/>
      <c r="AC397" s="499"/>
      <c r="AD397" s="499"/>
    </row>
    <row r="398" spans="5:30" ht="12" customHeight="1" x14ac:dyDescent="0.2">
      <c r="E398" s="499"/>
      <c r="F398" s="499"/>
      <c r="G398" s="499"/>
      <c r="H398" s="499"/>
      <c r="I398" s="499"/>
      <c r="J398" s="499"/>
      <c r="K398" s="499"/>
      <c r="L398" s="499"/>
      <c r="M398" s="499"/>
      <c r="N398" s="499"/>
      <c r="O398" s="499"/>
      <c r="P398" s="499"/>
      <c r="Q398" s="499"/>
      <c r="R398" s="499"/>
      <c r="S398" s="499"/>
      <c r="T398" s="499"/>
      <c r="U398" s="499"/>
      <c r="V398" s="499"/>
      <c r="W398" s="499"/>
      <c r="X398" s="499"/>
      <c r="Y398" s="499"/>
      <c r="Z398" s="499"/>
      <c r="AA398" s="499"/>
      <c r="AB398" s="499"/>
      <c r="AC398" s="499"/>
      <c r="AD398" s="499"/>
    </row>
    <row r="399" spans="5:30" ht="12" customHeight="1" x14ac:dyDescent="0.2">
      <c r="E399" s="499"/>
      <c r="F399" s="499"/>
      <c r="G399" s="499"/>
      <c r="H399" s="499"/>
      <c r="I399" s="499"/>
      <c r="J399" s="499"/>
      <c r="K399" s="499"/>
      <c r="L399" s="499"/>
      <c r="M399" s="499"/>
      <c r="N399" s="499"/>
      <c r="O399" s="499"/>
      <c r="P399" s="499"/>
      <c r="Q399" s="499"/>
      <c r="R399" s="499"/>
      <c r="S399" s="499"/>
      <c r="T399" s="499"/>
      <c r="U399" s="499"/>
      <c r="V399" s="499"/>
      <c r="W399" s="499"/>
      <c r="X399" s="499"/>
      <c r="Y399" s="499"/>
      <c r="Z399" s="499"/>
      <c r="AA399" s="499"/>
      <c r="AB399" s="499"/>
      <c r="AC399" s="499"/>
      <c r="AD399" s="499"/>
    </row>
    <row r="400" spans="5:30" ht="12" customHeight="1" x14ac:dyDescent="0.2">
      <c r="E400" s="499"/>
      <c r="F400" s="499"/>
      <c r="G400" s="499"/>
      <c r="H400" s="499"/>
      <c r="I400" s="499"/>
      <c r="J400" s="499"/>
      <c r="K400" s="499"/>
      <c r="L400" s="499"/>
      <c r="M400" s="499"/>
      <c r="N400" s="499"/>
      <c r="O400" s="499"/>
      <c r="P400" s="499"/>
      <c r="Q400" s="499"/>
      <c r="R400" s="499"/>
      <c r="S400" s="499"/>
      <c r="T400" s="499"/>
      <c r="U400" s="499"/>
      <c r="V400" s="499"/>
      <c r="W400" s="499"/>
      <c r="X400" s="499"/>
      <c r="Y400" s="499"/>
      <c r="Z400" s="499"/>
      <c r="AA400" s="499"/>
      <c r="AB400" s="499"/>
      <c r="AC400" s="499"/>
      <c r="AD400" s="499"/>
    </row>
    <row r="401" spans="5:30" ht="12" customHeight="1" x14ac:dyDescent="0.2">
      <c r="E401" s="499"/>
      <c r="F401" s="499"/>
      <c r="G401" s="499"/>
      <c r="H401" s="499"/>
      <c r="I401" s="499"/>
      <c r="J401" s="499"/>
      <c r="K401" s="499"/>
      <c r="L401" s="499"/>
      <c r="M401" s="499"/>
      <c r="N401" s="499"/>
      <c r="O401" s="499"/>
      <c r="P401" s="499"/>
      <c r="Q401" s="499"/>
      <c r="R401" s="499"/>
      <c r="S401" s="499"/>
      <c r="T401" s="499"/>
      <c r="U401" s="499"/>
      <c r="V401" s="499"/>
      <c r="W401" s="499"/>
      <c r="X401" s="499"/>
      <c r="Y401" s="499"/>
      <c r="Z401" s="499"/>
      <c r="AA401" s="499"/>
      <c r="AB401" s="499"/>
      <c r="AC401" s="499"/>
      <c r="AD401" s="499"/>
    </row>
    <row r="402" spans="5:30" ht="12" customHeight="1" x14ac:dyDescent="0.2">
      <c r="E402" s="499"/>
      <c r="F402" s="499"/>
      <c r="G402" s="499"/>
      <c r="H402" s="499"/>
      <c r="I402" s="499"/>
      <c r="J402" s="499"/>
      <c r="K402" s="499"/>
      <c r="L402" s="499"/>
      <c r="M402" s="499"/>
      <c r="N402" s="499"/>
      <c r="O402" s="499"/>
      <c r="P402" s="499"/>
      <c r="Q402" s="499"/>
      <c r="R402" s="499"/>
      <c r="S402" s="499"/>
      <c r="T402" s="499"/>
      <c r="U402" s="499"/>
      <c r="V402" s="499"/>
      <c r="W402" s="499"/>
      <c r="X402" s="499"/>
      <c r="Y402" s="499"/>
      <c r="Z402" s="499"/>
      <c r="AA402" s="499"/>
      <c r="AB402" s="499"/>
      <c r="AC402" s="499"/>
      <c r="AD402" s="499"/>
    </row>
    <row r="403" spans="5:30" ht="12" customHeight="1" x14ac:dyDescent="0.2">
      <c r="E403" s="499"/>
      <c r="F403" s="499"/>
      <c r="G403" s="499"/>
      <c r="H403" s="499"/>
      <c r="I403" s="499"/>
      <c r="J403" s="499"/>
      <c r="K403" s="499"/>
      <c r="L403" s="499"/>
      <c r="M403" s="499"/>
      <c r="N403" s="499"/>
      <c r="O403" s="499"/>
      <c r="P403" s="499"/>
      <c r="Q403" s="499"/>
      <c r="R403" s="499"/>
      <c r="S403" s="499"/>
      <c r="T403" s="499"/>
      <c r="U403" s="499"/>
      <c r="V403" s="499"/>
      <c r="W403" s="499"/>
      <c r="X403" s="499"/>
      <c r="Y403" s="499"/>
      <c r="Z403" s="499"/>
      <c r="AA403" s="499"/>
      <c r="AB403" s="499"/>
      <c r="AC403" s="499"/>
      <c r="AD403" s="499"/>
    </row>
    <row r="404" spans="5:30" ht="12" customHeight="1" x14ac:dyDescent="0.2">
      <c r="E404" s="499"/>
      <c r="F404" s="499"/>
      <c r="G404" s="499"/>
      <c r="H404" s="499"/>
      <c r="I404" s="499"/>
      <c r="J404" s="499"/>
      <c r="K404" s="499"/>
      <c r="L404" s="499"/>
      <c r="M404" s="499"/>
      <c r="N404" s="499"/>
      <c r="O404" s="499"/>
      <c r="P404" s="499"/>
      <c r="Q404" s="499"/>
      <c r="R404" s="499"/>
      <c r="S404" s="499"/>
      <c r="T404" s="499"/>
      <c r="U404" s="499"/>
      <c r="V404" s="499"/>
      <c r="W404" s="499"/>
      <c r="X404" s="499"/>
      <c r="Y404" s="499"/>
      <c r="Z404" s="499"/>
      <c r="AA404" s="499"/>
      <c r="AB404" s="499"/>
      <c r="AC404" s="499"/>
      <c r="AD404" s="499"/>
    </row>
    <row r="405" spans="5:30" ht="12" customHeight="1" x14ac:dyDescent="0.2">
      <c r="E405" s="499"/>
      <c r="F405" s="499"/>
      <c r="G405" s="499"/>
      <c r="H405" s="499"/>
      <c r="I405" s="499"/>
      <c r="J405" s="499"/>
      <c r="K405" s="499"/>
      <c r="L405" s="499"/>
      <c r="M405" s="499"/>
      <c r="N405" s="499"/>
      <c r="O405" s="499"/>
      <c r="P405" s="499"/>
      <c r="Q405" s="499"/>
      <c r="R405" s="499"/>
      <c r="S405" s="499"/>
      <c r="T405" s="499"/>
      <c r="U405" s="499"/>
      <c r="V405" s="499"/>
      <c r="W405" s="499"/>
      <c r="X405" s="499"/>
      <c r="Y405" s="499"/>
      <c r="Z405" s="499"/>
      <c r="AA405" s="499"/>
      <c r="AB405" s="499"/>
      <c r="AC405" s="499"/>
      <c r="AD405" s="499"/>
    </row>
    <row r="406" spans="5:30" ht="12" customHeight="1" x14ac:dyDescent="0.2">
      <c r="E406" s="499"/>
      <c r="F406" s="499"/>
      <c r="G406" s="499"/>
      <c r="H406" s="499"/>
      <c r="I406" s="499"/>
      <c r="J406" s="499"/>
      <c r="K406" s="499"/>
      <c r="L406" s="499"/>
      <c r="M406" s="499"/>
      <c r="N406" s="499"/>
      <c r="O406" s="499"/>
      <c r="P406" s="499"/>
      <c r="Q406" s="499"/>
      <c r="R406" s="499"/>
      <c r="S406" s="499"/>
      <c r="T406" s="499"/>
      <c r="U406" s="499"/>
      <c r="V406" s="499"/>
      <c r="W406" s="499"/>
      <c r="X406" s="499"/>
      <c r="Y406" s="499"/>
      <c r="Z406" s="499"/>
      <c r="AA406" s="499"/>
      <c r="AB406" s="499"/>
      <c r="AC406" s="499"/>
      <c r="AD406" s="499"/>
    </row>
    <row r="407" spans="5:30" ht="12" customHeight="1" x14ac:dyDescent="0.2">
      <c r="E407" s="499"/>
      <c r="F407" s="499"/>
      <c r="G407" s="499"/>
      <c r="H407" s="499"/>
      <c r="I407" s="499"/>
      <c r="J407" s="499"/>
      <c r="K407" s="499"/>
      <c r="L407" s="499"/>
      <c r="M407" s="499"/>
      <c r="N407" s="499"/>
      <c r="O407" s="499"/>
      <c r="P407" s="499"/>
      <c r="Q407" s="499"/>
      <c r="R407" s="499"/>
      <c r="S407" s="499"/>
      <c r="T407" s="499"/>
      <c r="U407" s="499"/>
      <c r="V407" s="499"/>
      <c r="W407" s="499"/>
      <c r="X407" s="499"/>
      <c r="Y407" s="499"/>
      <c r="Z407" s="499"/>
      <c r="AA407" s="499"/>
      <c r="AB407" s="499"/>
      <c r="AC407" s="499"/>
      <c r="AD407" s="499"/>
    </row>
    <row r="408" spans="5:30" ht="12" customHeight="1" x14ac:dyDescent="0.2">
      <c r="E408" s="499"/>
      <c r="F408" s="499"/>
      <c r="G408" s="499"/>
      <c r="H408" s="499"/>
      <c r="I408" s="499"/>
      <c r="J408" s="499"/>
      <c r="K408" s="499"/>
      <c r="L408" s="499"/>
      <c r="M408" s="499"/>
      <c r="N408" s="499"/>
      <c r="O408" s="499"/>
      <c r="P408" s="499"/>
      <c r="Q408" s="499"/>
      <c r="R408" s="499"/>
      <c r="S408" s="499"/>
      <c r="T408" s="499"/>
      <c r="U408" s="499"/>
      <c r="V408" s="499"/>
      <c r="W408" s="499"/>
      <c r="X408" s="499"/>
      <c r="Y408" s="499"/>
      <c r="Z408" s="499"/>
      <c r="AA408" s="499"/>
      <c r="AB408" s="499"/>
      <c r="AC408" s="499"/>
      <c r="AD408" s="499"/>
    </row>
    <row r="409" spans="5:30" ht="12" customHeight="1" x14ac:dyDescent="0.2">
      <c r="E409" s="499"/>
      <c r="F409" s="499"/>
      <c r="G409" s="499"/>
      <c r="H409" s="499"/>
      <c r="I409" s="499"/>
      <c r="J409" s="499"/>
      <c r="K409" s="499"/>
      <c r="L409" s="499"/>
      <c r="M409" s="499"/>
      <c r="N409" s="499"/>
      <c r="O409" s="499"/>
      <c r="P409" s="499"/>
      <c r="Q409" s="499"/>
      <c r="R409" s="499"/>
      <c r="S409" s="499"/>
      <c r="T409" s="499"/>
      <c r="U409" s="499"/>
      <c r="V409" s="499"/>
      <c r="W409" s="499"/>
      <c r="X409" s="499"/>
      <c r="Y409" s="499"/>
      <c r="Z409" s="499"/>
      <c r="AA409" s="499"/>
      <c r="AB409" s="499"/>
      <c r="AC409" s="499"/>
      <c r="AD409" s="499"/>
    </row>
    <row r="410" spans="5:30" ht="12" customHeight="1" x14ac:dyDescent="0.2">
      <c r="E410" s="499"/>
      <c r="F410" s="499"/>
      <c r="G410" s="499"/>
      <c r="H410" s="499"/>
      <c r="I410" s="499"/>
      <c r="J410" s="499"/>
      <c r="K410" s="499"/>
      <c r="L410" s="499"/>
      <c r="M410" s="499"/>
      <c r="N410" s="499"/>
      <c r="O410" s="499"/>
      <c r="P410" s="499"/>
      <c r="Q410" s="499"/>
      <c r="R410" s="499"/>
      <c r="S410" s="499"/>
      <c r="T410" s="499"/>
      <c r="U410" s="499"/>
      <c r="V410" s="499"/>
      <c r="W410" s="499"/>
      <c r="X410" s="499"/>
      <c r="Y410" s="499"/>
      <c r="Z410" s="499"/>
      <c r="AA410" s="499"/>
      <c r="AB410" s="499"/>
      <c r="AC410" s="499"/>
      <c r="AD410" s="499"/>
    </row>
    <row r="411" spans="5:30" ht="12" customHeight="1" x14ac:dyDescent="0.2">
      <c r="E411" s="499"/>
      <c r="F411" s="499"/>
      <c r="G411" s="499"/>
      <c r="H411" s="499"/>
      <c r="I411" s="499"/>
      <c r="J411" s="499"/>
      <c r="K411" s="499"/>
      <c r="L411" s="499"/>
      <c r="M411" s="499"/>
      <c r="N411" s="499"/>
      <c r="O411" s="499"/>
      <c r="P411" s="499"/>
      <c r="Q411" s="499"/>
      <c r="R411" s="499"/>
      <c r="S411" s="499"/>
      <c r="T411" s="499"/>
      <c r="U411" s="499"/>
      <c r="V411" s="499"/>
      <c r="W411" s="499"/>
      <c r="X411" s="499"/>
      <c r="Y411" s="499"/>
      <c r="Z411" s="499"/>
      <c r="AA411" s="499"/>
      <c r="AB411" s="499"/>
      <c r="AC411" s="499"/>
      <c r="AD411" s="499"/>
    </row>
    <row r="412" spans="5:30" ht="12" customHeight="1" x14ac:dyDescent="0.2">
      <c r="E412" s="499"/>
      <c r="F412" s="499"/>
      <c r="G412" s="499"/>
      <c r="H412" s="499"/>
      <c r="I412" s="499"/>
      <c r="J412" s="499"/>
      <c r="K412" s="499"/>
      <c r="L412" s="499"/>
      <c r="M412" s="499"/>
      <c r="N412" s="499"/>
      <c r="O412" s="499"/>
      <c r="P412" s="499"/>
      <c r="Q412" s="499"/>
      <c r="R412" s="499"/>
      <c r="S412" s="499"/>
      <c r="T412" s="499"/>
      <c r="U412" s="499"/>
      <c r="V412" s="499"/>
      <c r="W412" s="499"/>
      <c r="X412" s="499"/>
      <c r="Y412" s="499"/>
      <c r="Z412" s="499"/>
      <c r="AA412" s="499"/>
      <c r="AB412" s="499"/>
      <c r="AC412" s="499"/>
      <c r="AD412" s="499"/>
    </row>
    <row r="413" spans="5:30" ht="12" customHeight="1" x14ac:dyDescent="0.2">
      <c r="E413" s="499"/>
      <c r="F413" s="499"/>
      <c r="G413" s="499"/>
      <c r="H413" s="499"/>
      <c r="I413" s="499"/>
      <c r="J413" s="499"/>
      <c r="K413" s="499"/>
      <c r="L413" s="499"/>
      <c r="M413" s="499"/>
      <c r="N413" s="499"/>
      <c r="O413" s="499"/>
      <c r="P413" s="499"/>
      <c r="Q413" s="499"/>
      <c r="R413" s="499"/>
      <c r="S413" s="499"/>
      <c r="T413" s="499"/>
      <c r="U413" s="499"/>
      <c r="V413" s="499"/>
      <c r="W413" s="499"/>
      <c r="X413" s="499"/>
      <c r="Y413" s="499"/>
      <c r="Z413" s="499"/>
      <c r="AA413" s="499"/>
      <c r="AB413" s="499"/>
      <c r="AC413" s="499"/>
      <c r="AD413" s="499"/>
    </row>
    <row r="414" spans="5:30" ht="12" customHeight="1" x14ac:dyDescent="0.2">
      <c r="E414" s="499"/>
      <c r="F414" s="499"/>
      <c r="G414" s="499"/>
      <c r="H414" s="499"/>
      <c r="I414" s="499"/>
      <c r="J414" s="499"/>
      <c r="K414" s="499"/>
      <c r="L414" s="499"/>
      <c r="M414" s="499"/>
      <c r="N414" s="499"/>
      <c r="O414" s="499"/>
      <c r="P414" s="499"/>
      <c r="Q414" s="499"/>
      <c r="R414" s="499"/>
      <c r="S414" s="499"/>
      <c r="T414" s="499"/>
      <c r="U414" s="499"/>
      <c r="V414" s="499"/>
      <c r="W414" s="499"/>
      <c r="X414" s="499"/>
      <c r="Y414" s="499"/>
      <c r="Z414" s="499"/>
      <c r="AA414" s="499"/>
      <c r="AB414" s="499"/>
      <c r="AC414" s="499"/>
      <c r="AD414" s="499"/>
    </row>
    <row r="415" spans="5:30" ht="12" customHeight="1" x14ac:dyDescent="0.2">
      <c r="E415" s="499"/>
      <c r="F415" s="499"/>
      <c r="G415" s="499"/>
      <c r="H415" s="499"/>
      <c r="I415" s="499"/>
      <c r="J415" s="499"/>
      <c r="K415" s="499"/>
      <c r="L415" s="499"/>
      <c r="M415" s="499"/>
      <c r="N415" s="499"/>
      <c r="O415" s="499"/>
      <c r="P415" s="499"/>
      <c r="Q415" s="499"/>
      <c r="R415" s="499"/>
      <c r="S415" s="499"/>
      <c r="T415" s="499"/>
      <c r="U415" s="499"/>
      <c r="V415" s="499"/>
      <c r="W415" s="499"/>
      <c r="X415" s="499"/>
      <c r="Y415" s="499"/>
      <c r="Z415" s="499"/>
      <c r="AA415" s="499"/>
      <c r="AB415" s="499"/>
      <c r="AC415" s="499"/>
      <c r="AD415" s="499"/>
    </row>
    <row r="416" spans="5:30" ht="12" customHeight="1" x14ac:dyDescent="0.2">
      <c r="E416" s="499"/>
      <c r="F416" s="499"/>
      <c r="G416" s="499"/>
      <c r="H416" s="499"/>
      <c r="I416" s="499"/>
      <c r="J416" s="499"/>
      <c r="K416" s="499"/>
      <c r="L416" s="499"/>
      <c r="M416" s="499"/>
      <c r="N416" s="499"/>
      <c r="O416" s="499"/>
      <c r="P416" s="499"/>
      <c r="Q416" s="499"/>
      <c r="R416" s="499"/>
      <c r="S416" s="499"/>
      <c r="T416" s="499"/>
      <c r="U416" s="499"/>
      <c r="V416" s="499"/>
      <c r="W416" s="499"/>
      <c r="X416" s="499"/>
      <c r="Y416" s="499"/>
      <c r="Z416" s="499"/>
      <c r="AA416" s="499"/>
      <c r="AB416" s="499"/>
      <c r="AC416" s="499"/>
      <c r="AD416" s="499"/>
    </row>
    <row r="417" spans="5:30" ht="12" customHeight="1" x14ac:dyDescent="0.2">
      <c r="E417" s="499"/>
      <c r="F417" s="499"/>
      <c r="G417" s="499"/>
      <c r="H417" s="499"/>
      <c r="I417" s="499"/>
      <c r="J417" s="499"/>
      <c r="K417" s="499"/>
      <c r="L417" s="499"/>
      <c r="M417" s="499"/>
      <c r="N417" s="499"/>
      <c r="O417" s="499"/>
      <c r="P417" s="499"/>
      <c r="Q417" s="499"/>
      <c r="R417" s="499"/>
      <c r="S417" s="499"/>
      <c r="T417" s="499"/>
      <c r="U417" s="499"/>
      <c r="V417" s="499"/>
      <c r="W417" s="499"/>
      <c r="X417" s="499"/>
      <c r="Y417" s="499"/>
      <c r="Z417" s="499"/>
      <c r="AA417" s="499"/>
      <c r="AB417" s="499"/>
      <c r="AC417" s="499"/>
      <c r="AD417" s="499"/>
    </row>
    <row r="418" spans="5:30" ht="12" customHeight="1" x14ac:dyDescent="0.2">
      <c r="E418" s="499"/>
      <c r="F418" s="499"/>
      <c r="G418" s="499"/>
      <c r="H418" s="499"/>
      <c r="I418" s="499"/>
      <c r="J418" s="499"/>
      <c r="K418" s="499"/>
      <c r="L418" s="499"/>
      <c r="M418" s="499"/>
      <c r="N418" s="499"/>
      <c r="O418" s="499"/>
      <c r="P418" s="499"/>
      <c r="Q418" s="499"/>
      <c r="R418" s="499"/>
      <c r="S418" s="499"/>
      <c r="T418" s="499"/>
      <c r="U418" s="499"/>
      <c r="V418" s="499"/>
      <c r="W418" s="499"/>
      <c r="X418" s="499"/>
      <c r="Y418" s="499"/>
      <c r="Z418" s="499"/>
      <c r="AA418" s="499"/>
      <c r="AB418" s="499"/>
      <c r="AC418" s="499"/>
      <c r="AD418" s="499"/>
    </row>
    <row r="419" spans="5:30" ht="12" customHeight="1" x14ac:dyDescent="0.2">
      <c r="E419" s="499"/>
      <c r="F419" s="499"/>
      <c r="G419" s="499"/>
      <c r="H419" s="499"/>
      <c r="I419" s="499"/>
      <c r="J419" s="499"/>
      <c r="K419" s="499"/>
      <c r="L419" s="499"/>
      <c r="M419" s="499"/>
      <c r="N419" s="499"/>
      <c r="O419" s="499"/>
      <c r="P419" s="499"/>
      <c r="Q419" s="499"/>
      <c r="R419" s="499"/>
      <c r="S419" s="499"/>
      <c r="T419" s="499"/>
      <c r="U419" s="499"/>
      <c r="V419" s="499"/>
      <c r="W419" s="499"/>
      <c r="X419" s="499"/>
      <c r="Y419" s="499"/>
      <c r="Z419" s="499"/>
      <c r="AA419" s="499"/>
      <c r="AB419" s="499"/>
      <c r="AC419" s="499"/>
      <c r="AD419" s="499"/>
    </row>
    <row r="420" spans="5:30" ht="12" customHeight="1" x14ac:dyDescent="0.2">
      <c r="E420" s="499"/>
      <c r="F420" s="499"/>
      <c r="G420" s="499"/>
      <c r="H420" s="499"/>
      <c r="I420" s="499"/>
      <c r="J420" s="499"/>
      <c r="K420" s="499"/>
      <c r="L420" s="499"/>
      <c r="M420" s="499"/>
      <c r="N420" s="499"/>
      <c r="O420" s="499"/>
      <c r="P420" s="499"/>
      <c r="Q420" s="499"/>
      <c r="R420" s="499"/>
      <c r="S420" s="499"/>
      <c r="T420" s="499"/>
      <c r="U420" s="499"/>
      <c r="V420" s="499"/>
      <c r="W420" s="499"/>
      <c r="X420" s="499"/>
      <c r="Y420" s="499"/>
      <c r="Z420" s="499"/>
      <c r="AA420" s="499"/>
      <c r="AB420" s="499"/>
      <c r="AC420" s="499"/>
      <c r="AD420" s="499"/>
    </row>
    <row r="421" spans="5:30" ht="12" customHeight="1" x14ac:dyDescent="0.2">
      <c r="E421" s="499"/>
      <c r="F421" s="499"/>
      <c r="G421" s="499"/>
      <c r="H421" s="499"/>
      <c r="I421" s="499"/>
      <c r="J421" s="499"/>
      <c r="K421" s="499"/>
      <c r="L421" s="499"/>
      <c r="M421" s="499"/>
      <c r="N421" s="499"/>
      <c r="O421" s="499"/>
      <c r="P421" s="499"/>
      <c r="Q421" s="499"/>
      <c r="R421" s="499"/>
      <c r="S421" s="499"/>
      <c r="T421" s="499"/>
      <c r="U421" s="499"/>
      <c r="V421" s="499"/>
      <c r="W421" s="499"/>
      <c r="X421" s="499"/>
      <c r="Y421" s="499"/>
      <c r="Z421" s="499"/>
      <c r="AA421" s="499"/>
      <c r="AB421" s="499"/>
      <c r="AC421" s="499"/>
      <c r="AD421" s="499"/>
    </row>
    <row r="422" spans="5:30" ht="12" customHeight="1" x14ac:dyDescent="0.2">
      <c r="E422" s="499"/>
      <c r="F422" s="499"/>
      <c r="G422" s="499"/>
      <c r="H422" s="499"/>
      <c r="I422" s="499"/>
      <c r="J422" s="499"/>
      <c r="K422" s="499"/>
      <c r="L422" s="499"/>
      <c r="M422" s="499"/>
      <c r="N422" s="499"/>
      <c r="O422" s="499"/>
      <c r="P422" s="499"/>
      <c r="Q422" s="499"/>
      <c r="R422" s="499"/>
      <c r="S422" s="499"/>
      <c r="T422" s="499"/>
      <c r="U422" s="499"/>
      <c r="V422" s="499"/>
      <c r="W422" s="499"/>
      <c r="X422" s="499"/>
      <c r="Y422" s="499"/>
      <c r="Z422" s="499"/>
      <c r="AA422" s="499"/>
      <c r="AB422" s="499"/>
      <c r="AC422" s="499"/>
      <c r="AD422" s="499"/>
    </row>
    <row r="423" spans="5:30" ht="12" customHeight="1" x14ac:dyDescent="0.2">
      <c r="E423" s="499"/>
      <c r="F423" s="499"/>
      <c r="G423" s="499"/>
      <c r="H423" s="499"/>
      <c r="I423" s="499"/>
      <c r="J423" s="499"/>
      <c r="K423" s="499"/>
      <c r="L423" s="499"/>
      <c r="M423" s="499"/>
      <c r="N423" s="499"/>
      <c r="O423" s="499"/>
      <c r="P423" s="499"/>
      <c r="Q423" s="499"/>
      <c r="R423" s="499"/>
      <c r="S423" s="499"/>
      <c r="T423" s="499"/>
      <c r="U423" s="499"/>
      <c r="V423" s="499"/>
      <c r="W423" s="499"/>
      <c r="X423" s="499"/>
      <c r="Y423" s="499"/>
      <c r="Z423" s="499"/>
      <c r="AA423" s="499"/>
      <c r="AB423" s="499"/>
      <c r="AC423" s="499"/>
      <c r="AD423" s="499"/>
    </row>
    <row r="424" spans="5:30" ht="12" customHeight="1" x14ac:dyDescent="0.2">
      <c r="E424" s="499"/>
      <c r="F424" s="499"/>
      <c r="G424" s="499"/>
      <c r="H424" s="499"/>
      <c r="I424" s="499"/>
      <c r="J424" s="499"/>
      <c r="K424" s="499"/>
      <c r="L424" s="499"/>
      <c r="M424" s="499"/>
      <c r="N424" s="499"/>
      <c r="O424" s="499"/>
      <c r="P424" s="499"/>
      <c r="Q424" s="499"/>
      <c r="R424" s="499"/>
      <c r="S424" s="499"/>
      <c r="T424" s="499"/>
      <c r="U424" s="499"/>
      <c r="V424" s="499"/>
      <c r="W424" s="499"/>
      <c r="X424" s="499"/>
      <c r="Y424" s="499"/>
      <c r="Z424" s="499"/>
      <c r="AA424" s="499"/>
      <c r="AB424" s="499"/>
      <c r="AC424" s="499"/>
      <c r="AD424" s="499"/>
    </row>
    <row r="425" spans="5:30" ht="12" customHeight="1" x14ac:dyDescent="0.2">
      <c r="E425" s="499"/>
      <c r="F425" s="499"/>
      <c r="G425" s="499"/>
      <c r="H425" s="499"/>
      <c r="I425" s="499"/>
      <c r="J425" s="499"/>
      <c r="K425" s="499"/>
      <c r="L425" s="499"/>
      <c r="M425" s="499"/>
      <c r="N425" s="499"/>
      <c r="O425" s="499"/>
      <c r="P425" s="499"/>
      <c r="Q425" s="499"/>
      <c r="R425" s="499"/>
      <c r="S425" s="499"/>
      <c r="T425" s="499"/>
      <c r="U425" s="499"/>
      <c r="V425" s="499"/>
      <c r="W425" s="499"/>
      <c r="X425" s="499"/>
      <c r="Y425" s="499"/>
      <c r="Z425" s="499"/>
      <c r="AA425" s="499"/>
      <c r="AB425" s="499"/>
      <c r="AC425" s="499"/>
      <c r="AD425" s="499"/>
    </row>
    <row r="426" spans="5:30" ht="12" customHeight="1" x14ac:dyDescent="0.2">
      <c r="E426" s="499"/>
      <c r="F426" s="499"/>
      <c r="G426" s="499"/>
      <c r="H426" s="499"/>
      <c r="I426" s="499"/>
      <c r="J426" s="499"/>
      <c r="K426" s="499"/>
      <c r="L426" s="499"/>
      <c r="M426" s="499"/>
      <c r="N426" s="499"/>
      <c r="O426" s="499"/>
      <c r="P426" s="499"/>
      <c r="Q426" s="499"/>
      <c r="R426" s="499"/>
      <c r="S426" s="499"/>
      <c r="T426" s="499"/>
      <c r="U426" s="499"/>
      <c r="V426" s="499"/>
      <c r="W426" s="499"/>
      <c r="X426" s="499"/>
      <c r="Y426" s="499"/>
      <c r="Z426" s="499"/>
      <c r="AA426" s="499"/>
      <c r="AB426" s="499"/>
      <c r="AC426" s="499"/>
      <c r="AD426" s="499"/>
    </row>
    <row r="427" spans="5:30" ht="12" customHeight="1" x14ac:dyDescent="0.2">
      <c r="E427" s="499"/>
      <c r="F427" s="499"/>
      <c r="G427" s="499"/>
      <c r="H427" s="499"/>
      <c r="I427" s="499"/>
      <c r="J427" s="499"/>
      <c r="K427" s="499"/>
      <c r="L427" s="499"/>
      <c r="M427" s="499"/>
      <c r="N427" s="499"/>
      <c r="O427" s="499"/>
      <c r="P427" s="499"/>
      <c r="Q427" s="499"/>
      <c r="R427" s="499"/>
      <c r="S427" s="499"/>
      <c r="T427" s="499"/>
      <c r="U427" s="499"/>
      <c r="V427" s="499"/>
      <c r="W427" s="499"/>
      <c r="X427" s="499"/>
      <c r="Y427" s="499"/>
      <c r="Z427" s="499"/>
      <c r="AA427" s="499"/>
      <c r="AB427" s="499"/>
      <c r="AC427" s="499"/>
      <c r="AD427" s="499"/>
    </row>
    <row r="428" spans="5:30" ht="12" customHeight="1" x14ac:dyDescent="0.2">
      <c r="E428" s="499"/>
      <c r="F428" s="499"/>
      <c r="G428" s="499"/>
      <c r="H428" s="499"/>
      <c r="I428" s="499"/>
      <c r="J428" s="499"/>
      <c r="K428" s="499"/>
      <c r="L428" s="499"/>
      <c r="M428" s="499"/>
      <c r="N428" s="499"/>
      <c r="O428" s="499"/>
      <c r="P428" s="499"/>
      <c r="Q428" s="499"/>
      <c r="R428" s="499"/>
      <c r="S428" s="499"/>
      <c r="T428" s="499"/>
      <c r="U428" s="499"/>
      <c r="V428" s="499"/>
      <c r="W428" s="499"/>
      <c r="X428" s="499"/>
      <c r="Y428" s="499"/>
      <c r="Z428" s="499"/>
      <c r="AA428" s="499"/>
      <c r="AB428" s="499"/>
      <c r="AC428" s="499"/>
      <c r="AD428" s="499"/>
    </row>
    <row r="429" spans="5:30" ht="12" customHeight="1" x14ac:dyDescent="0.2">
      <c r="E429" s="499"/>
      <c r="F429" s="499"/>
      <c r="G429" s="499"/>
      <c r="H429" s="499"/>
      <c r="I429" s="499"/>
      <c r="J429" s="499"/>
      <c r="K429" s="499"/>
      <c r="L429" s="499"/>
      <c r="M429" s="499"/>
      <c r="N429" s="499"/>
      <c r="O429" s="499"/>
      <c r="P429" s="499"/>
      <c r="Q429" s="499"/>
      <c r="R429" s="499"/>
      <c r="S429" s="499"/>
      <c r="T429" s="499"/>
      <c r="U429" s="499"/>
      <c r="V429" s="499"/>
      <c r="W429" s="499"/>
      <c r="X429" s="499"/>
      <c r="Y429" s="499"/>
      <c r="Z429" s="499"/>
      <c r="AA429" s="499"/>
      <c r="AB429" s="499"/>
      <c r="AC429" s="499"/>
      <c r="AD429" s="499"/>
    </row>
    <row r="430" spans="5:30" ht="12" customHeight="1" x14ac:dyDescent="0.2">
      <c r="E430" s="499"/>
      <c r="F430" s="499"/>
      <c r="G430" s="499"/>
      <c r="H430" s="499"/>
      <c r="I430" s="499"/>
      <c r="J430" s="499"/>
      <c r="K430" s="499"/>
      <c r="L430" s="499"/>
      <c r="M430" s="499"/>
      <c r="N430" s="499"/>
      <c r="O430" s="499"/>
      <c r="P430" s="499"/>
      <c r="Q430" s="499"/>
      <c r="R430" s="499"/>
      <c r="S430" s="499"/>
      <c r="T430" s="499"/>
      <c r="U430" s="499"/>
      <c r="V430" s="499"/>
      <c r="W430" s="499"/>
      <c r="X430" s="499"/>
      <c r="Y430" s="499"/>
      <c r="Z430" s="499"/>
      <c r="AA430" s="499"/>
      <c r="AB430" s="499"/>
      <c r="AC430" s="499"/>
      <c r="AD430" s="499"/>
    </row>
    <row r="431" spans="5:30" ht="12" customHeight="1" x14ac:dyDescent="0.2">
      <c r="E431" s="499"/>
      <c r="F431" s="499"/>
      <c r="G431" s="499"/>
      <c r="H431" s="499"/>
      <c r="I431" s="499"/>
      <c r="J431" s="499"/>
      <c r="K431" s="499"/>
      <c r="L431" s="499"/>
      <c r="M431" s="499"/>
      <c r="N431" s="499"/>
      <c r="O431" s="499"/>
      <c r="P431" s="499"/>
      <c r="Q431" s="499"/>
      <c r="R431" s="499"/>
      <c r="S431" s="499"/>
      <c r="T431" s="499"/>
      <c r="U431" s="499"/>
      <c r="V431" s="499"/>
      <c r="W431" s="499"/>
      <c r="X431" s="499"/>
      <c r="Y431" s="499"/>
      <c r="Z431" s="499"/>
      <c r="AA431" s="499"/>
      <c r="AB431" s="499"/>
      <c r="AC431" s="499"/>
      <c r="AD431" s="499"/>
    </row>
    <row r="432" spans="5:30" ht="12" customHeight="1" x14ac:dyDescent="0.2">
      <c r="E432" s="499"/>
      <c r="F432" s="499"/>
      <c r="G432" s="499"/>
      <c r="H432" s="499"/>
      <c r="I432" s="499"/>
      <c r="J432" s="499"/>
      <c r="K432" s="499"/>
      <c r="L432" s="499"/>
      <c r="M432" s="499"/>
      <c r="N432" s="499"/>
      <c r="O432" s="499"/>
      <c r="P432" s="499"/>
      <c r="Q432" s="499"/>
      <c r="R432" s="499"/>
      <c r="S432" s="499"/>
      <c r="T432" s="499"/>
      <c r="U432" s="499"/>
      <c r="V432" s="499"/>
      <c r="W432" s="499"/>
      <c r="X432" s="499"/>
      <c r="Y432" s="499"/>
      <c r="Z432" s="499"/>
      <c r="AA432" s="499"/>
      <c r="AB432" s="499"/>
      <c r="AC432" s="499"/>
      <c r="AD432" s="499"/>
    </row>
    <row r="433" spans="5:30" ht="12" customHeight="1" x14ac:dyDescent="0.2">
      <c r="E433" s="499"/>
      <c r="F433" s="499"/>
      <c r="G433" s="499"/>
      <c r="H433" s="499"/>
      <c r="I433" s="499"/>
      <c r="J433" s="499"/>
      <c r="K433" s="499"/>
      <c r="L433" s="499"/>
      <c r="M433" s="499"/>
      <c r="N433" s="499"/>
      <c r="O433" s="499"/>
      <c r="P433" s="499"/>
      <c r="Q433" s="499"/>
      <c r="R433" s="499"/>
      <c r="S433" s="499"/>
      <c r="T433" s="499"/>
      <c r="U433" s="499"/>
      <c r="V433" s="499"/>
      <c r="W433" s="499"/>
      <c r="X433" s="499"/>
      <c r="Y433" s="499"/>
      <c r="Z433" s="499"/>
      <c r="AA433" s="499"/>
      <c r="AB433" s="499"/>
      <c r="AC433" s="499"/>
      <c r="AD433" s="499"/>
    </row>
    <row r="434" spans="5:30" ht="12" customHeight="1" x14ac:dyDescent="0.2">
      <c r="E434" s="499"/>
      <c r="F434" s="499"/>
      <c r="G434" s="499"/>
      <c r="H434" s="499"/>
      <c r="I434" s="499"/>
      <c r="J434" s="499"/>
      <c r="K434" s="499"/>
      <c r="L434" s="499"/>
      <c r="M434" s="499"/>
      <c r="N434" s="499"/>
      <c r="O434" s="499"/>
      <c r="P434" s="499"/>
      <c r="Q434" s="499"/>
      <c r="R434" s="499"/>
      <c r="S434" s="499"/>
      <c r="T434" s="499"/>
      <c r="U434" s="499"/>
      <c r="V434" s="499"/>
      <c r="W434" s="499"/>
      <c r="X434" s="499"/>
      <c r="Y434" s="499"/>
      <c r="Z434" s="499"/>
      <c r="AA434" s="499"/>
      <c r="AB434" s="499"/>
      <c r="AC434" s="499"/>
      <c r="AD434" s="499"/>
    </row>
    <row r="435" spans="5:30" ht="12" customHeight="1" x14ac:dyDescent="0.2">
      <c r="E435" s="499"/>
      <c r="F435" s="499"/>
      <c r="G435" s="499"/>
      <c r="H435" s="499"/>
      <c r="I435" s="499"/>
      <c r="J435" s="499"/>
      <c r="K435" s="499"/>
      <c r="L435" s="499"/>
      <c r="M435" s="499"/>
      <c r="N435" s="499"/>
      <c r="O435" s="499"/>
      <c r="P435" s="499"/>
      <c r="Q435" s="499"/>
      <c r="R435" s="499"/>
      <c r="S435" s="499"/>
      <c r="T435" s="499"/>
      <c r="U435" s="499"/>
      <c r="V435" s="499"/>
      <c r="W435" s="499"/>
      <c r="X435" s="499"/>
      <c r="Y435" s="499"/>
      <c r="Z435" s="499"/>
      <c r="AA435" s="499"/>
      <c r="AB435" s="499"/>
      <c r="AC435" s="499"/>
      <c r="AD435" s="499"/>
    </row>
    <row r="436" spans="5:30" ht="12" customHeight="1" x14ac:dyDescent="0.2">
      <c r="E436" s="499"/>
      <c r="F436" s="499"/>
      <c r="G436" s="499"/>
      <c r="H436" s="499"/>
      <c r="I436" s="499"/>
      <c r="J436" s="499"/>
      <c r="K436" s="499"/>
      <c r="L436" s="499"/>
      <c r="M436" s="499"/>
      <c r="N436" s="499"/>
      <c r="O436" s="499"/>
      <c r="P436" s="499"/>
      <c r="Q436" s="499"/>
      <c r="R436" s="499"/>
      <c r="S436" s="499"/>
      <c r="T436" s="499"/>
      <c r="U436" s="499"/>
      <c r="V436" s="499"/>
      <c r="W436" s="499"/>
      <c r="X436" s="499"/>
      <c r="Y436" s="499"/>
      <c r="Z436" s="499"/>
      <c r="AA436" s="499"/>
      <c r="AB436" s="499"/>
      <c r="AC436" s="499"/>
      <c r="AD436" s="499"/>
    </row>
    <row r="437" spans="5:30" ht="12" customHeight="1" x14ac:dyDescent="0.2">
      <c r="E437" s="499"/>
      <c r="F437" s="499"/>
      <c r="G437" s="499"/>
      <c r="H437" s="499"/>
      <c r="I437" s="499"/>
      <c r="J437" s="499"/>
      <c r="K437" s="499"/>
      <c r="L437" s="499"/>
      <c r="M437" s="499"/>
      <c r="N437" s="499"/>
      <c r="O437" s="499"/>
      <c r="P437" s="499"/>
      <c r="Q437" s="499"/>
      <c r="R437" s="499"/>
      <c r="S437" s="499"/>
      <c r="T437" s="499"/>
      <c r="U437" s="499"/>
      <c r="V437" s="499"/>
      <c r="W437" s="499"/>
      <c r="X437" s="499"/>
      <c r="Y437" s="499"/>
      <c r="Z437" s="499"/>
      <c r="AA437" s="499"/>
      <c r="AB437" s="499"/>
      <c r="AC437" s="499"/>
      <c r="AD437" s="499"/>
    </row>
    <row r="438" spans="5:30" ht="12" customHeight="1" x14ac:dyDescent="0.2">
      <c r="E438" s="499"/>
      <c r="F438" s="499"/>
      <c r="G438" s="499"/>
      <c r="H438" s="499"/>
      <c r="I438" s="499"/>
      <c r="J438" s="499"/>
      <c r="K438" s="499"/>
      <c r="L438" s="499"/>
      <c r="M438" s="499"/>
      <c r="N438" s="499"/>
      <c r="O438" s="499"/>
      <c r="P438" s="499"/>
      <c r="Q438" s="499"/>
      <c r="R438" s="499"/>
      <c r="S438" s="499"/>
      <c r="T438" s="499"/>
      <c r="U438" s="499"/>
      <c r="V438" s="499"/>
      <c r="W438" s="499"/>
      <c r="X438" s="499"/>
      <c r="Y438" s="499"/>
      <c r="Z438" s="499"/>
      <c r="AA438" s="499"/>
      <c r="AB438" s="499"/>
      <c r="AC438" s="499"/>
      <c r="AD438" s="499"/>
    </row>
    <row r="439" spans="5:30" ht="12" customHeight="1" x14ac:dyDescent="0.2">
      <c r="E439" s="499"/>
      <c r="F439" s="499"/>
      <c r="G439" s="499"/>
      <c r="H439" s="499"/>
      <c r="I439" s="499"/>
      <c r="J439" s="499"/>
      <c r="K439" s="499"/>
      <c r="L439" s="499"/>
      <c r="M439" s="499"/>
      <c r="N439" s="499"/>
      <c r="O439" s="499"/>
      <c r="P439" s="499"/>
      <c r="Q439" s="499"/>
      <c r="R439" s="499"/>
      <c r="S439" s="499"/>
      <c r="T439" s="499"/>
      <c r="U439" s="499"/>
      <c r="V439" s="499"/>
      <c r="W439" s="499"/>
      <c r="X439" s="499"/>
      <c r="Y439" s="499"/>
      <c r="Z439" s="499"/>
      <c r="AA439" s="499"/>
      <c r="AB439" s="499"/>
      <c r="AC439" s="499"/>
      <c r="AD439" s="499"/>
    </row>
    <row r="440" spans="5:30" ht="12" customHeight="1" x14ac:dyDescent="0.2">
      <c r="E440" s="499"/>
      <c r="F440" s="499"/>
      <c r="G440" s="499"/>
      <c r="H440" s="499"/>
      <c r="I440" s="499"/>
      <c r="J440" s="499"/>
      <c r="K440" s="499"/>
      <c r="L440" s="499"/>
      <c r="M440" s="499"/>
      <c r="N440" s="499"/>
      <c r="O440" s="499"/>
      <c r="P440" s="499"/>
      <c r="Q440" s="499"/>
      <c r="R440" s="499"/>
      <c r="S440" s="499"/>
      <c r="T440" s="499"/>
      <c r="U440" s="499"/>
      <c r="V440" s="499"/>
      <c r="W440" s="499"/>
      <c r="X440" s="499"/>
      <c r="Y440" s="499"/>
      <c r="Z440" s="499"/>
      <c r="AA440" s="499"/>
      <c r="AB440" s="499"/>
      <c r="AC440" s="499"/>
      <c r="AD440" s="499"/>
    </row>
    <row r="441" spans="5:30" ht="12" customHeight="1" x14ac:dyDescent="0.2">
      <c r="E441" s="499"/>
      <c r="F441" s="499"/>
      <c r="G441" s="499"/>
      <c r="H441" s="499"/>
      <c r="I441" s="499"/>
      <c r="J441" s="499"/>
      <c r="K441" s="499"/>
      <c r="L441" s="499"/>
      <c r="M441" s="499"/>
      <c r="N441" s="499"/>
      <c r="O441" s="499"/>
      <c r="P441" s="499"/>
      <c r="Q441" s="499"/>
      <c r="R441" s="499"/>
      <c r="S441" s="499"/>
      <c r="T441" s="499"/>
      <c r="U441" s="499"/>
      <c r="V441" s="499"/>
      <c r="W441" s="499"/>
      <c r="X441" s="499"/>
      <c r="Y441" s="499"/>
      <c r="Z441" s="499"/>
      <c r="AA441" s="499"/>
      <c r="AB441" s="499"/>
      <c r="AC441" s="499"/>
      <c r="AD441" s="499"/>
    </row>
    <row r="442" spans="5:30" ht="12" customHeight="1" x14ac:dyDescent="0.2">
      <c r="E442" s="499"/>
      <c r="F442" s="499"/>
      <c r="G442" s="499"/>
      <c r="H442" s="499"/>
      <c r="I442" s="499"/>
      <c r="J442" s="499"/>
      <c r="K442" s="499"/>
      <c r="L442" s="499"/>
      <c r="M442" s="499"/>
      <c r="N442" s="499"/>
      <c r="O442" s="499"/>
      <c r="P442" s="499"/>
      <c r="Q442" s="499"/>
      <c r="R442" s="499"/>
      <c r="S442" s="499"/>
      <c r="T442" s="499"/>
      <c r="U442" s="499"/>
      <c r="V442" s="499"/>
      <c r="W442" s="499"/>
      <c r="X442" s="499"/>
      <c r="Y442" s="499"/>
      <c r="Z442" s="499"/>
      <c r="AA442" s="499"/>
      <c r="AB442" s="499"/>
      <c r="AC442" s="499"/>
      <c r="AD442" s="499"/>
    </row>
    <row r="443" spans="5:30" ht="12" customHeight="1" x14ac:dyDescent="0.2">
      <c r="E443" s="499"/>
      <c r="F443" s="499"/>
      <c r="G443" s="499"/>
      <c r="H443" s="499"/>
      <c r="I443" s="499"/>
      <c r="J443" s="499"/>
      <c r="K443" s="499"/>
      <c r="L443" s="499"/>
      <c r="M443" s="499"/>
      <c r="N443" s="499"/>
      <c r="O443" s="499"/>
      <c r="P443" s="499"/>
      <c r="Q443" s="499"/>
      <c r="R443" s="499"/>
      <c r="S443" s="499"/>
      <c r="T443" s="499"/>
      <c r="U443" s="499"/>
      <c r="V443" s="499"/>
      <c r="W443" s="499"/>
      <c r="X443" s="499"/>
      <c r="Y443" s="499"/>
      <c r="Z443" s="499"/>
      <c r="AA443" s="499"/>
      <c r="AB443" s="499"/>
      <c r="AC443" s="499"/>
      <c r="AD443" s="499"/>
    </row>
    <row r="444" spans="5:30" ht="12" customHeight="1" x14ac:dyDescent="0.2">
      <c r="E444" s="499"/>
      <c r="F444" s="499"/>
      <c r="G444" s="499"/>
      <c r="H444" s="499"/>
      <c r="I444" s="499"/>
      <c r="J444" s="499"/>
      <c r="K444" s="499"/>
      <c r="L444" s="499"/>
      <c r="M444" s="499"/>
      <c r="N444" s="499"/>
      <c r="O444" s="499"/>
      <c r="P444" s="499"/>
      <c r="Q444" s="499"/>
      <c r="R444" s="499"/>
      <c r="S444" s="499"/>
      <c r="T444" s="499"/>
      <c r="U444" s="499"/>
      <c r="V444" s="499"/>
      <c r="W444" s="499"/>
      <c r="X444" s="499"/>
      <c r="Y444" s="499"/>
      <c r="Z444" s="499"/>
      <c r="AA444" s="499"/>
      <c r="AB444" s="499"/>
      <c r="AC444" s="499"/>
      <c r="AD444" s="499"/>
    </row>
    <row r="445" spans="5:30" ht="12" customHeight="1" x14ac:dyDescent="0.2">
      <c r="E445" s="499"/>
      <c r="F445" s="499"/>
      <c r="G445" s="499"/>
      <c r="H445" s="499"/>
      <c r="I445" s="499"/>
      <c r="J445" s="499"/>
      <c r="K445" s="499"/>
      <c r="L445" s="499"/>
      <c r="M445" s="499"/>
      <c r="N445" s="499"/>
      <c r="O445" s="499"/>
      <c r="P445" s="499"/>
      <c r="Q445" s="499"/>
      <c r="R445" s="499"/>
      <c r="S445" s="499"/>
      <c r="T445" s="499"/>
      <c r="U445" s="499"/>
      <c r="V445" s="499"/>
      <c r="W445" s="499"/>
      <c r="X445" s="499"/>
      <c r="Y445" s="499"/>
      <c r="Z445" s="499"/>
      <c r="AA445" s="499"/>
      <c r="AB445" s="499"/>
      <c r="AC445" s="499"/>
      <c r="AD445" s="499"/>
    </row>
    <row r="446" spans="5:30" ht="12" customHeight="1" x14ac:dyDescent="0.2">
      <c r="E446" s="499"/>
      <c r="F446" s="499"/>
      <c r="G446" s="499"/>
      <c r="H446" s="499"/>
      <c r="I446" s="499"/>
      <c r="J446" s="499"/>
      <c r="K446" s="499"/>
      <c r="L446" s="499"/>
      <c r="M446" s="499"/>
      <c r="N446" s="499"/>
      <c r="O446" s="499"/>
      <c r="P446" s="499"/>
      <c r="Q446" s="499"/>
      <c r="R446" s="499"/>
      <c r="S446" s="499"/>
      <c r="T446" s="499"/>
      <c r="U446" s="499"/>
      <c r="V446" s="499"/>
      <c r="W446" s="499"/>
      <c r="X446" s="499"/>
      <c r="Y446" s="499"/>
      <c r="Z446" s="499"/>
      <c r="AA446" s="499"/>
      <c r="AB446" s="499"/>
      <c r="AC446" s="499"/>
      <c r="AD446" s="499"/>
    </row>
    <row r="447" spans="5:30" ht="12" customHeight="1" x14ac:dyDescent="0.2">
      <c r="E447" s="499"/>
      <c r="F447" s="499"/>
      <c r="G447" s="499"/>
      <c r="H447" s="499"/>
      <c r="I447" s="499"/>
      <c r="J447" s="499"/>
      <c r="K447" s="499"/>
      <c r="L447" s="499"/>
      <c r="M447" s="499"/>
      <c r="N447" s="499"/>
      <c r="O447" s="499"/>
      <c r="P447" s="499"/>
      <c r="Q447" s="499"/>
      <c r="R447" s="499"/>
      <c r="S447" s="499"/>
      <c r="T447" s="499"/>
      <c r="U447" s="499"/>
      <c r="V447" s="499"/>
      <c r="W447" s="499"/>
      <c r="X447" s="499"/>
      <c r="Y447" s="499"/>
      <c r="Z447" s="499"/>
      <c r="AA447" s="499"/>
      <c r="AB447" s="499"/>
      <c r="AC447" s="499"/>
      <c r="AD447" s="499"/>
    </row>
    <row r="448" spans="5:30" ht="12" customHeight="1" x14ac:dyDescent="0.2">
      <c r="E448" s="499"/>
      <c r="F448" s="499"/>
      <c r="G448" s="499"/>
      <c r="H448" s="499"/>
      <c r="I448" s="499"/>
      <c r="J448" s="499"/>
      <c r="K448" s="499"/>
      <c r="L448" s="499"/>
      <c r="M448" s="499"/>
      <c r="N448" s="499"/>
      <c r="O448" s="499"/>
      <c r="P448" s="499"/>
      <c r="Q448" s="499"/>
      <c r="R448" s="499"/>
      <c r="S448" s="499"/>
      <c r="T448" s="499"/>
      <c r="U448" s="499"/>
      <c r="V448" s="499"/>
      <c r="W448" s="499"/>
      <c r="X448" s="499"/>
      <c r="Y448" s="499"/>
      <c r="Z448" s="499"/>
      <c r="AA448" s="499"/>
      <c r="AB448" s="499"/>
      <c r="AC448" s="499"/>
      <c r="AD448" s="499"/>
    </row>
    <row r="449" spans="5:30" ht="12" customHeight="1" x14ac:dyDescent="0.2">
      <c r="E449" s="499"/>
      <c r="F449" s="499"/>
      <c r="G449" s="499"/>
      <c r="H449" s="499"/>
      <c r="I449" s="499"/>
      <c r="J449" s="499"/>
      <c r="K449" s="499"/>
      <c r="L449" s="499"/>
      <c r="M449" s="499"/>
      <c r="N449" s="499"/>
      <c r="O449" s="499"/>
      <c r="P449" s="499"/>
      <c r="Q449" s="499"/>
      <c r="R449" s="499"/>
      <c r="S449" s="499"/>
      <c r="T449" s="499"/>
      <c r="U449" s="499"/>
      <c r="V449" s="499"/>
      <c r="W449" s="499"/>
      <c r="X449" s="499"/>
      <c r="Y449" s="499"/>
      <c r="Z449" s="499"/>
      <c r="AA449" s="499"/>
      <c r="AB449" s="499"/>
      <c r="AC449" s="499"/>
      <c r="AD449" s="499"/>
    </row>
    <row r="450" spans="5:30" ht="12" customHeight="1" x14ac:dyDescent="0.2">
      <c r="E450" s="499"/>
      <c r="F450" s="499"/>
      <c r="G450" s="499"/>
      <c r="H450" s="499"/>
      <c r="I450" s="499"/>
      <c r="J450" s="499"/>
      <c r="K450" s="499"/>
      <c r="L450" s="499"/>
      <c r="M450" s="499"/>
      <c r="N450" s="499"/>
      <c r="O450" s="499"/>
      <c r="P450" s="499"/>
      <c r="Q450" s="499"/>
      <c r="R450" s="499"/>
      <c r="S450" s="499"/>
      <c r="T450" s="499"/>
      <c r="U450" s="499"/>
      <c r="V450" s="499"/>
      <c r="W450" s="499"/>
      <c r="X450" s="499"/>
      <c r="Y450" s="499"/>
      <c r="Z450" s="499"/>
      <c r="AA450" s="499"/>
      <c r="AB450" s="499"/>
      <c r="AC450" s="499"/>
      <c r="AD450" s="499"/>
    </row>
    <row r="451" spans="5:30" ht="12" customHeight="1" x14ac:dyDescent="0.2">
      <c r="E451" s="499"/>
      <c r="F451" s="499"/>
      <c r="G451" s="499"/>
      <c r="H451" s="499"/>
      <c r="I451" s="499"/>
      <c r="J451" s="499"/>
      <c r="K451" s="499"/>
      <c r="L451" s="499"/>
      <c r="M451" s="499"/>
      <c r="N451" s="499"/>
      <c r="O451" s="499"/>
      <c r="P451" s="499"/>
      <c r="Q451" s="499"/>
      <c r="R451" s="499"/>
      <c r="S451" s="499"/>
      <c r="T451" s="499"/>
      <c r="U451" s="499"/>
      <c r="V451" s="499"/>
      <c r="W451" s="499"/>
      <c r="X451" s="499"/>
      <c r="Y451" s="499"/>
      <c r="Z451" s="499"/>
      <c r="AA451" s="499"/>
      <c r="AB451" s="499"/>
      <c r="AC451" s="499"/>
      <c r="AD451" s="499"/>
    </row>
    <row r="452" spans="5:30" ht="12" customHeight="1" x14ac:dyDescent="0.2">
      <c r="E452" s="499"/>
      <c r="F452" s="499"/>
      <c r="G452" s="499"/>
      <c r="H452" s="499"/>
      <c r="I452" s="499"/>
      <c r="J452" s="499"/>
      <c r="K452" s="499"/>
      <c r="L452" s="499"/>
      <c r="M452" s="499"/>
      <c r="N452" s="499"/>
      <c r="O452" s="499"/>
      <c r="P452" s="499"/>
      <c r="Q452" s="499"/>
      <c r="R452" s="499"/>
      <c r="S452" s="499"/>
      <c r="T452" s="499"/>
      <c r="U452" s="499"/>
      <c r="V452" s="499"/>
      <c r="W452" s="499"/>
      <c r="X452" s="499"/>
      <c r="Y452" s="499"/>
      <c r="Z452" s="499"/>
      <c r="AA452" s="499"/>
      <c r="AB452" s="499"/>
      <c r="AC452" s="499"/>
      <c r="AD452" s="499"/>
    </row>
    <row r="453" spans="5:30" ht="12" customHeight="1" x14ac:dyDescent="0.2">
      <c r="E453" s="499"/>
      <c r="F453" s="499"/>
      <c r="G453" s="499"/>
      <c r="H453" s="499"/>
      <c r="I453" s="499"/>
      <c r="J453" s="499"/>
      <c r="K453" s="499"/>
      <c r="L453" s="499"/>
      <c r="M453" s="499"/>
      <c r="N453" s="499"/>
      <c r="O453" s="499"/>
      <c r="P453" s="499"/>
      <c r="Q453" s="499"/>
      <c r="R453" s="499"/>
      <c r="S453" s="499"/>
      <c r="T453" s="499"/>
      <c r="U453" s="499"/>
      <c r="V453" s="499"/>
      <c r="W453" s="499"/>
      <c r="X453" s="499"/>
      <c r="Y453" s="499"/>
      <c r="Z453" s="499"/>
      <c r="AA453" s="499"/>
      <c r="AB453" s="499"/>
      <c r="AC453" s="499"/>
      <c r="AD453" s="499"/>
    </row>
    <row r="454" spans="5:30" ht="12" customHeight="1" x14ac:dyDescent="0.2">
      <c r="E454" s="499"/>
      <c r="F454" s="499"/>
      <c r="G454" s="499"/>
      <c r="H454" s="499"/>
      <c r="I454" s="499"/>
      <c r="J454" s="499"/>
      <c r="K454" s="499"/>
      <c r="L454" s="499"/>
      <c r="M454" s="499"/>
      <c r="N454" s="499"/>
      <c r="O454" s="499"/>
      <c r="P454" s="499"/>
      <c r="Q454" s="499"/>
      <c r="R454" s="499"/>
      <c r="S454" s="499"/>
      <c r="T454" s="499"/>
      <c r="U454" s="499"/>
      <c r="V454" s="499"/>
      <c r="W454" s="499"/>
      <c r="X454" s="499"/>
      <c r="Y454" s="499"/>
      <c r="Z454" s="499"/>
      <c r="AA454" s="499"/>
      <c r="AB454" s="499"/>
      <c r="AC454" s="499"/>
      <c r="AD454" s="499"/>
    </row>
    <row r="455" spans="5:30" ht="12" customHeight="1" x14ac:dyDescent="0.2">
      <c r="E455" s="499"/>
      <c r="F455" s="499"/>
      <c r="G455" s="499"/>
      <c r="H455" s="499"/>
      <c r="I455" s="499"/>
      <c r="J455" s="499"/>
      <c r="K455" s="499"/>
      <c r="L455" s="499"/>
      <c r="M455" s="499"/>
      <c r="N455" s="499"/>
      <c r="O455" s="499"/>
      <c r="P455" s="499"/>
      <c r="Q455" s="499"/>
      <c r="R455" s="499"/>
      <c r="S455" s="499"/>
      <c r="T455" s="499"/>
      <c r="U455" s="499"/>
      <c r="V455" s="499"/>
      <c r="W455" s="499"/>
      <c r="X455" s="499"/>
      <c r="Y455" s="499"/>
      <c r="Z455" s="499"/>
      <c r="AA455" s="499"/>
      <c r="AB455" s="499"/>
      <c r="AC455" s="499"/>
      <c r="AD455" s="499"/>
    </row>
    <row r="456" spans="5:30" ht="12" customHeight="1" x14ac:dyDescent="0.2">
      <c r="E456" s="499"/>
      <c r="F456" s="499"/>
      <c r="G456" s="499"/>
      <c r="H456" s="499"/>
      <c r="I456" s="499"/>
      <c r="J456" s="499"/>
      <c r="K456" s="499"/>
      <c r="L456" s="499"/>
      <c r="M456" s="499"/>
      <c r="N456" s="499"/>
      <c r="O456" s="499"/>
      <c r="P456" s="499"/>
      <c r="Q456" s="499"/>
      <c r="R456" s="499"/>
      <c r="S456" s="499"/>
      <c r="T456" s="499"/>
      <c r="U456" s="499"/>
      <c r="V456" s="499"/>
      <c r="W456" s="499"/>
      <c r="X456" s="499"/>
      <c r="Y456" s="499"/>
      <c r="Z456" s="499"/>
      <c r="AA456" s="499"/>
      <c r="AB456" s="499"/>
      <c r="AC456" s="499"/>
      <c r="AD456" s="499"/>
    </row>
    <row r="457" spans="5:30" ht="12" customHeight="1" x14ac:dyDescent="0.2">
      <c r="E457" s="499"/>
      <c r="F457" s="499"/>
      <c r="G457" s="499"/>
      <c r="H457" s="499"/>
      <c r="I457" s="499"/>
      <c r="J457" s="499"/>
      <c r="K457" s="499"/>
      <c r="L457" s="499"/>
      <c r="M457" s="499"/>
      <c r="N457" s="499"/>
      <c r="O457" s="499"/>
      <c r="P457" s="499"/>
      <c r="Q457" s="499"/>
      <c r="R457" s="499"/>
      <c r="S457" s="499"/>
      <c r="T457" s="499"/>
      <c r="U457" s="499"/>
      <c r="V457" s="499"/>
      <c r="W457" s="499"/>
      <c r="X457" s="499"/>
      <c r="Y457" s="499"/>
      <c r="Z457" s="499"/>
      <c r="AA457" s="499"/>
      <c r="AB457" s="499"/>
      <c r="AC457" s="499"/>
      <c r="AD457" s="499"/>
    </row>
    <row r="458" spans="5:30" ht="12" customHeight="1" x14ac:dyDescent="0.2">
      <c r="E458" s="499"/>
      <c r="F458" s="499"/>
      <c r="G458" s="499"/>
      <c r="H458" s="499"/>
      <c r="I458" s="499"/>
      <c r="J458" s="499"/>
      <c r="K458" s="499"/>
      <c r="L458" s="499"/>
      <c r="M458" s="499"/>
      <c r="N458" s="499"/>
      <c r="O458" s="499"/>
      <c r="P458" s="499"/>
      <c r="Q458" s="499"/>
      <c r="R458" s="499"/>
      <c r="S458" s="499"/>
      <c r="T458" s="499"/>
      <c r="U458" s="499"/>
      <c r="V458" s="499"/>
      <c r="W458" s="499"/>
      <c r="X458" s="499"/>
      <c r="Y458" s="499"/>
      <c r="Z458" s="499"/>
      <c r="AA458" s="499"/>
      <c r="AB458" s="499"/>
      <c r="AC458" s="499"/>
      <c r="AD458" s="499"/>
    </row>
    <row r="459" spans="5:30" ht="12" customHeight="1" x14ac:dyDescent="0.2">
      <c r="E459" s="499"/>
      <c r="F459" s="499"/>
      <c r="G459" s="499"/>
      <c r="H459" s="499"/>
      <c r="I459" s="499"/>
      <c r="J459" s="499"/>
      <c r="K459" s="499"/>
      <c r="L459" s="499"/>
      <c r="M459" s="499"/>
      <c r="N459" s="499"/>
      <c r="O459" s="499"/>
      <c r="P459" s="499"/>
      <c r="Q459" s="499"/>
      <c r="R459" s="499"/>
      <c r="S459" s="499"/>
      <c r="T459" s="499"/>
      <c r="U459" s="499"/>
      <c r="V459" s="499"/>
      <c r="W459" s="499"/>
      <c r="X459" s="499"/>
      <c r="Y459" s="499"/>
      <c r="Z459" s="499"/>
      <c r="AA459" s="499"/>
      <c r="AB459" s="499"/>
      <c r="AC459" s="499"/>
      <c r="AD459" s="499"/>
    </row>
    <row r="460" spans="5:30" ht="12" customHeight="1" x14ac:dyDescent="0.2">
      <c r="E460" s="499"/>
      <c r="F460" s="499"/>
      <c r="G460" s="499"/>
      <c r="H460" s="499"/>
      <c r="I460" s="499"/>
      <c r="J460" s="499"/>
      <c r="K460" s="499"/>
      <c r="L460" s="499"/>
      <c r="M460" s="499"/>
      <c r="N460" s="499"/>
      <c r="O460" s="499"/>
      <c r="P460" s="499"/>
      <c r="Q460" s="499"/>
      <c r="R460" s="499"/>
      <c r="S460" s="499"/>
      <c r="T460" s="499"/>
      <c r="U460" s="499"/>
      <c r="V460" s="499"/>
      <c r="W460" s="499"/>
      <c r="X460" s="499"/>
      <c r="Y460" s="499"/>
      <c r="Z460" s="499"/>
      <c r="AA460" s="499"/>
      <c r="AB460" s="499"/>
      <c r="AC460" s="499"/>
      <c r="AD460" s="499"/>
    </row>
    <row r="461" spans="5:30" ht="12" customHeight="1" x14ac:dyDescent="0.2">
      <c r="E461" s="499"/>
      <c r="F461" s="499"/>
      <c r="G461" s="499"/>
      <c r="H461" s="499"/>
      <c r="I461" s="499"/>
      <c r="J461" s="499"/>
      <c r="K461" s="499"/>
      <c r="L461" s="499"/>
      <c r="M461" s="499"/>
      <c r="N461" s="499"/>
      <c r="O461" s="499"/>
      <c r="P461" s="499"/>
      <c r="Q461" s="499"/>
      <c r="R461" s="499"/>
      <c r="S461" s="499"/>
      <c r="T461" s="499"/>
      <c r="U461" s="499"/>
      <c r="V461" s="499"/>
      <c r="W461" s="499"/>
      <c r="X461" s="499"/>
      <c r="Y461" s="499"/>
      <c r="Z461" s="499"/>
      <c r="AA461" s="499"/>
      <c r="AB461" s="499"/>
      <c r="AC461" s="499"/>
      <c r="AD461" s="499"/>
    </row>
    <row r="462" spans="5:30" ht="12" customHeight="1" x14ac:dyDescent="0.2">
      <c r="E462" s="499"/>
      <c r="F462" s="499"/>
      <c r="G462" s="499"/>
      <c r="H462" s="499"/>
      <c r="I462" s="499"/>
      <c r="J462" s="499"/>
      <c r="K462" s="499"/>
      <c r="L462" s="499"/>
      <c r="M462" s="499"/>
      <c r="N462" s="499"/>
      <c r="O462" s="499"/>
      <c r="P462" s="499"/>
      <c r="Q462" s="499"/>
      <c r="R462" s="499"/>
      <c r="S462" s="499"/>
      <c r="T462" s="499"/>
      <c r="U462" s="499"/>
      <c r="V462" s="499"/>
      <c r="W462" s="499"/>
      <c r="X462" s="499"/>
      <c r="Y462" s="499"/>
      <c r="Z462" s="499"/>
      <c r="AA462" s="499"/>
      <c r="AB462" s="499"/>
      <c r="AC462" s="499"/>
      <c r="AD462" s="499"/>
    </row>
    <row r="463" spans="5:30" ht="12" customHeight="1" x14ac:dyDescent="0.2">
      <c r="E463" s="499"/>
      <c r="F463" s="499"/>
      <c r="G463" s="499"/>
      <c r="H463" s="499"/>
      <c r="I463" s="499"/>
      <c r="J463" s="499"/>
      <c r="K463" s="499"/>
      <c r="L463" s="499"/>
      <c r="M463" s="499"/>
      <c r="N463" s="499"/>
      <c r="O463" s="499"/>
      <c r="P463" s="499"/>
      <c r="Q463" s="499"/>
      <c r="R463" s="499"/>
      <c r="S463" s="499"/>
      <c r="T463" s="499"/>
      <c r="U463" s="499"/>
      <c r="V463" s="499"/>
      <c r="W463" s="499"/>
      <c r="X463" s="499"/>
      <c r="Y463" s="499"/>
      <c r="Z463" s="499"/>
      <c r="AA463" s="499"/>
      <c r="AB463" s="499"/>
      <c r="AC463" s="499"/>
      <c r="AD463" s="499"/>
    </row>
    <row r="464" spans="5:30" ht="12" customHeight="1" x14ac:dyDescent="0.2">
      <c r="E464" s="499"/>
      <c r="F464" s="499"/>
      <c r="G464" s="499"/>
      <c r="H464" s="499"/>
      <c r="I464" s="499"/>
      <c r="J464" s="499"/>
      <c r="K464" s="499"/>
      <c r="L464" s="499"/>
      <c r="M464" s="499"/>
      <c r="N464" s="499"/>
      <c r="O464" s="499"/>
      <c r="P464" s="499"/>
      <c r="Q464" s="499"/>
      <c r="R464" s="499"/>
      <c r="S464" s="499"/>
      <c r="T464" s="499"/>
      <c r="U464" s="499"/>
      <c r="V464" s="499"/>
      <c r="W464" s="499"/>
      <c r="X464" s="499"/>
      <c r="Y464" s="499"/>
      <c r="Z464" s="499"/>
      <c r="AA464" s="499"/>
      <c r="AB464" s="499"/>
      <c r="AC464" s="499"/>
      <c r="AD464" s="499"/>
    </row>
    <row r="465" spans="5:30" ht="12" customHeight="1" x14ac:dyDescent="0.2">
      <c r="E465" s="499"/>
      <c r="F465" s="499"/>
      <c r="G465" s="499"/>
      <c r="H465" s="499"/>
      <c r="I465" s="499"/>
      <c r="J465" s="499"/>
      <c r="K465" s="499"/>
      <c r="L465" s="499"/>
      <c r="M465" s="499"/>
      <c r="N465" s="499"/>
      <c r="O465" s="499"/>
      <c r="P465" s="499"/>
      <c r="Q465" s="499"/>
      <c r="R465" s="499"/>
      <c r="S465" s="499"/>
      <c r="T465" s="499"/>
      <c r="U465" s="499"/>
      <c r="V465" s="499"/>
      <c r="W465" s="499"/>
      <c r="X465" s="499"/>
      <c r="Y465" s="499"/>
      <c r="Z465" s="499"/>
      <c r="AA465" s="499"/>
      <c r="AB465" s="499"/>
      <c r="AC465" s="499"/>
      <c r="AD465" s="499"/>
    </row>
    <row r="466" spans="5:30" ht="12" customHeight="1" x14ac:dyDescent="0.2">
      <c r="E466" s="499"/>
      <c r="F466" s="499"/>
      <c r="G466" s="499"/>
      <c r="H466" s="499"/>
      <c r="I466" s="499"/>
      <c r="J466" s="499"/>
      <c r="K466" s="499"/>
      <c r="L466" s="499"/>
      <c r="M466" s="499"/>
      <c r="N466" s="499"/>
      <c r="O466" s="499"/>
      <c r="P466" s="499"/>
      <c r="Q466" s="499"/>
      <c r="R466" s="499"/>
      <c r="S466" s="499"/>
      <c r="T466" s="499"/>
      <c r="U466" s="499"/>
      <c r="V466" s="499"/>
      <c r="W466" s="499"/>
      <c r="X466" s="499"/>
      <c r="Y466" s="499"/>
      <c r="Z466" s="499"/>
      <c r="AA466" s="499"/>
      <c r="AB466" s="499"/>
      <c r="AC466" s="499"/>
      <c r="AD466" s="499"/>
    </row>
    <row r="467" spans="5:30" ht="12" customHeight="1" x14ac:dyDescent="0.2">
      <c r="E467" s="499"/>
      <c r="F467" s="499"/>
      <c r="G467" s="499"/>
      <c r="H467" s="499"/>
      <c r="I467" s="499"/>
      <c r="J467" s="499"/>
      <c r="K467" s="499"/>
      <c r="L467" s="499"/>
      <c r="M467" s="499"/>
      <c r="N467" s="499"/>
      <c r="O467" s="499"/>
      <c r="P467" s="499"/>
      <c r="Q467" s="499"/>
      <c r="R467" s="499"/>
      <c r="S467" s="499"/>
      <c r="T467" s="499"/>
      <c r="U467" s="499"/>
      <c r="V467" s="499"/>
      <c r="W467" s="499"/>
      <c r="X467" s="499"/>
      <c r="Y467" s="499"/>
      <c r="Z467" s="499"/>
      <c r="AA467" s="499"/>
      <c r="AB467" s="499"/>
      <c r="AC467" s="499"/>
      <c r="AD467" s="499"/>
    </row>
    <row r="468" spans="5:30" ht="12" customHeight="1" x14ac:dyDescent="0.2">
      <c r="E468" s="499"/>
      <c r="F468" s="499"/>
      <c r="G468" s="499"/>
      <c r="H468" s="499"/>
      <c r="I468" s="499"/>
      <c r="J468" s="499"/>
      <c r="K468" s="499"/>
      <c r="L468" s="499"/>
      <c r="M468" s="499"/>
      <c r="N468" s="499"/>
      <c r="O468" s="499"/>
      <c r="P468" s="499"/>
      <c r="Q468" s="499"/>
      <c r="R468" s="499"/>
      <c r="S468" s="499"/>
      <c r="T468" s="499"/>
      <c r="U468" s="499"/>
      <c r="V468" s="499"/>
      <c r="W468" s="499"/>
      <c r="X468" s="499"/>
      <c r="Y468" s="499"/>
      <c r="Z468" s="499"/>
      <c r="AA468" s="499"/>
      <c r="AB468" s="499"/>
      <c r="AC468" s="499"/>
      <c r="AD468" s="499"/>
    </row>
    <row r="469" spans="5:30" ht="12" customHeight="1" x14ac:dyDescent="0.2">
      <c r="E469" s="499"/>
      <c r="F469" s="499"/>
      <c r="G469" s="499"/>
      <c r="H469" s="499"/>
      <c r="I469" s="499"/>
      <c r="J469" s="499"/>
      <c r="K469" s="499"/>
      <c r="L469" s="499"/>
      <c r="M469" s="499"/>
      <c r="N469" s="499"/>
      <c r="O469" s="499"/>
      <c r="P469" s="499"/>
      <c r="Q469" s="499"/>
      <c r="R469" s="499"/>
      <c r="S469" s="499"/>
      <c r="T469" s="499"/>
      <c r="U469" s="499"/>
      <c r="V469" s="499"/>
      <c r="W469" s="499"/>
      <c r="X469" s="499"/>
      <c r="Y469" s="499"/>
      <c r="Z469" s="499"/>
      <c r="AA469" s="499"/>
      <c r="AB469" s="499"/>
      <c r="AC469" s="499"/>
      <c r="AD469" s="499"/>
    </row>
    <row r="470" spans="5:30" ht="12" customHeight="1" x14ac:dyDescent="0.2">
      <c r="E470" s="499"/>
      <c r="F470" s="499"/>
      <c r="G470" s="499"/>
      <c r="H470" s="499"/>
      <c r="I470" s="499"/>
      <c r="J470" s="499"/>
      <c r="K470" s="499"/>
      <c r="L470" s="499"/>
      <c r="M470" s="499"/>
      <c r="N470" s="499"/>
      <c r="O470" s="499"/>
      <c r="P470" s="499"/>
      <c r="Q470" s="499"/>
      <c r="R470" s="499"/>
      <c r="S470" s="499"/>
      <c r="T470" s="499"/>
      <c r="U470" s="499"/>
      <c r="V470" s="499"/>
      <c r="W470" s="499"/>
      <c r="X470" s="499"/>
      <c r="Y470" s="499"/>
      <c r="Z470" s="499"/>
      <c r="AA470" s="499"/>
      <c r="AB470" s="499"/>
      <c r="AC470" s="499"/>
      <c r="AD470" s="499"/>
    </row>
    <row r="471" spans="5:30" ht="12" customHeight="1" x14ac:dyDescent="0.2">
      <c r="E471" s="499"/>
      <c r="F471" s="499"/>
      <c r="G471" s="499"/>
      <c r="H471" s="499"/>
      <c r="I471" s="499"/>
      <c r="J471" s="499"/>
      <c r="K471" s="499"/>
      <c r="L471" s="499"/>
      <c r="M471" s="499"/>
      <c r="N471" s="499"/>
      <c r="O471" s="499"/>
      <c r="P471" s="499"/>
      <c r="Q471" s="499"/>
      <c r="R471" s="499"/>
      <c r="S471" s="499"/>
      <c r="T471" s="499"/>
      <c r="U471" s="499"/>
      <c r="V471" s="499"/>
      <c r="W471" s="499"/>
      <c r="X471" s="499"/>
      <c r="Y471" s="499"/>
      <c r="Z471" s="499"/>
      <c r="AA471" s="499"/>
      <c r="AB471" s="499"/>
      <c r="AC471" s="499"/>
      <c r="AD471" s="499"/>
    </row>
    <row r="472" spans="5:30" ht="12" customHeight="1" x14ac:dyDescent="0.2">
      <c r="E472" s="499"/>
      <c r="F472" s="499"/>
      <c r="G472" s="499"/>
      <c r="H472" s="499"/>
      <c r="I472" s="499"/>
      <c r="J472" s="499"/>
      <c r="K472" s="499"/>
      <c r="L472" s="499"/>
      <c r="M472" s="499"/>
      <c r="N472" s="499"/>
      <c r="O472" s="499"/>
      <c r="P472" s="499"/>
      <c r="Q472" s="499"/>
      <c r="R472" s="499"/>
      <c r="S472" s="499"/>
      <c r="T472" s="499"/>
      <c r="U472" s="499"/>
      <c r="V472" s="499"/>
      <c r="W472" s="499"/>
      <c r="X472" s="499"/>
      <c r="Y472" s="499"/>
      <c r="Z472" s="499"/>
      <c r="AA472" s="499"/>
      <c r="AB472" s="499"/>
      <c r="AC472" s="499"/>
      <c r="AD472" s="499"/>
    </row>
    <row r="473" spans="5:30" ht="12" customHeight="1" x14ac:dyDescent="0.2">
      <c r="E473" s="499"/>
      <c r="F473" s="499"/>
      <c r="G473" s="499"/>
      <c r="H473" s="499"/>
      <c r="I473" s="499"/>
      <c r="J473" s="499"/>
      <c r="K473" s="499"/>
      <c r="L473" s="499"/>
      <c r="M473" s="499"/>
      <c r="N473" s="499"/>
      <c r="O473" s="499"/>
      <c r="P473" s="499"/>
      <c r="Q473" s="499"/>
      <c r="R473" s="499"/>
      <c r="S473" s="499"/>
      <c r="T473" s="499"/>
      <c r="U473" s="499"/>
      <c r="V473" s="499"/>
      <c r="W473" s="499"/>
      <c r="X473" s="499"/>
      <c r="Y473" s="499"/>
      <c r="Z473" s="499"/>
      <c r="AA473" s="499"/>
      <c r="AB473" s="499"/>
      <c r="AC473" s="499"/>
      <c r="AD473" s="499"/>
    </row>
    <row r="474" spans="5:30" ht="12" customHeight="1" x14ac:dyDescent="0.2">
      <c r="E474" s="499"/>
      <c r="F474" s="499"/>
      <c r="G474" s="499"/>
      <c r="H474" s="499"/>
      <c r="I474" s="499"/>
      <c r="J474" s="499"/>
      <c r="K474" s="499"/>
      <c r="L474" s="499"/>
      <c r="M474" s="499"/>
      <c r="N474" s="499"/>
      <c r="O474" s="499"/>
      <c r="P474" s="499"/>
      <c r="Q474" s="499"/>
      <c r="R474" s="499"/>
      <c r="S474" s="499"/>
      <c r="T474" s="499"/>
      <c r="U474" s="499"/>
      <c r="V474" s="499"/>
      <c r="W474" s="499"/>
      <c r="X474" s="499"/>
      <c r="Y474" s="499"/>
      <c r="Z474" s="499"/>
      <c r="AA474" s="499"/>
      <c r="AB474" s="499"/>
      <c r="AC474" s="499"/>
      <c r="AD474" s="499"/>
    </row>
    <row r="475" spans="5:30" ht="12" customHeight="1" x14ac:dyDescent="0.2">
      <c r="E475" s="499"/>
      <c r="F475" s="499"/>
      <c r="G475" s="499"/>
      <c r="H475" s="499"/>
      <c r="I475" s="499"/>
      <c r="J475" s="499"/>
      <c r="K475" s="499"/>
      <c r="L475" s="499"/>
      <c r="M475" s="499"/>
      <c r="N475" s="499"/>
      <c r="O475" s="499"/>
      <c r="P475" s="499"/>
      <c r="Q475" s="499"/>
      <c r="R475" s="499"/>
      <c r="S475" s="499"/>
      <c r="T475" s="499"/>
      <c r="U475" s="499"/>
      <c r="V475" s="499"/>
      <c r="W475" s="499"/>
      <c r="X475" s="499"/>
      <c r="Y475" s="499"/>
      <c r="Z475" s="499"/>
      <c r="AA475" s="499"/>
      <c r="AB475" s="499"/>
      <c r="AC475" s="499"/>
      <c r="AD475" s="499"/>
    </row>
    <row r="476" spans="5:30" ht="12" customHeight="1" x14ac:dyDescent="0.2">
      <c r="E476" s="499"/>
      <c r="F476" s="499"/>
      <c r="G476" s="499"/>
      <c r="H476" s="499"/>
      <c r="I476" s="499"/>
      <c r="J476" s="499"/>
      <c r="K476" s="499"/>
      <c r="L476" s="499"/>
      <c r="M476" s="499"/>
      <c r="N476" s="499"/>
      <c r="O476" s="499"/>
      <c r="P476" s="499"/>
      <c r="Q476" s="499"/>
      <c r="R476" s="499"/>
      <c r="S476" s="499"/>
      <c r="T476" s="499"/>
      <c r="U476" s="499"/>
      <c r="V476" s="499"/>
      <c r="W476" s="499"/>
      <c r="X476" s="499"/>
      <c r="Y476" s="499"/>
      <c r="Z476" s="499"/>
      <c r="AA476" s="499"/>
      <c r="AB476" s="499"/>
      <c r="AC476" s="499"/>
      <c r="AD476" s="499"/>
    </row>
    <row r="477" spans="5:30" ht="12" customHeight="1" x14ac:dyDescent="0.2">
      <c r="E477" s="499"/>
      <c r="F477" s="499"/>
      <c r="G477" s="499"/>
      <c r="H477" s="499"/>
      <c r="I477" s="499"/>
      <c r="J477" s="499"/>
      <c r="K477" s="499"/>
      <c r="L477" s="499"/>
      <c r="M477" s="499"/>
      <c r="N477" s="499"/>
      <c r="O477" s="499"/>
      <c r="P477" s="499"/>
      <c r="Q477" s="499"/>
      <c r="R477" s="499"/>
      <c r="S477" s="499"/>
      <c r="T477" s="499"/>
      <c r="U477" s="499"/>
      <c r="V477" s="499"/>
      <c r="W477" s="499"/>
      <c r="X477" s="499"/>
      <c r="Y477" s="499"/>
      <c r="Z477" s="499"/>
      <c r="AA477" s="499"/>
      <c r="AB477" s="499"/>
      <c r="AC477" s="499"/>
      <c r="AD477" s="499"/>
    </row>
    <row r="478" spans="5:30" ht="12" customHeight="1" x14ac:dyDescent="0.2">
      <c r="E478" s="499"/>
      <c r="F478" s="499"/>
      <c r="G478" s="499"/>
      <c r="H478" s="499"/>
      <c r="I478" s="499"/>
      <c r="J478" s="499"/>
      <c r="K478" s="499"/>
      <c r="L478" s="499"/>
      <c r="M478" s="499"/>
      <c r="N478" s="499"/>
      <c r="O478" s="499"/>
      <c r="P478" s="499"/>
      <c r="Q478" s="499"/>
      <c r="R478" s="499"/>
      <c r="S478" s="499"/>
      <c r="T478" s="499"/>
      <c r="U478" s="499"/>
      <c r="V478" s="499"/>
      <c r="W478" s="499"/>
      <c r="X478" s="499"/>
      <c r="Y478" s="499"/>
      <c r="Z478" s="499"/>
      <c r="AA478" s="499"/>
      <c r="AB478" s="499"/>
      <c r="AC478" s="499"/>
      <c r="AD478" s="499"/>
    </row>
    <row r="479" spans="5:30" ht="12" customHeight="1" x14ac:dyDescent="0.2">
      <c r="E479" s="499"/>
      <c r="F479" s="499"/>
      <c r="G479" s="499"/>
      <c r="H479" s="499"/>
      <c r="I479" s="499"/>
      <c r="J479" s="499"/>
      <c r="K479" s="499"/>
      <c r="L479" s="499"/>
      <c r="M479" s="499"/>
      <c r="N479" s="499"/>
      <c r="O479" s="499"/>
      <c r="P479" s="499"/>
      <c r="Q479" s="499"/>
      <c r="R479" s="499"/>
      <c r="S479" s="499"/>
      <c r="T479" s="499"/>
      <c r="U479" s="499"/>
      <c r="V479" s="499"/>
      <c r="W479" s="499"/>
      <c r="X479" s="499"/>
      <c r="Y479" s="499"/>
      <c r="Z479" s="499"/>
      <c r="AA479" s="499"/>
      <c r="AB479" s="499"/>
      <c r="AC479" s="499"/>
      <c r="AD479" s="499"/>
    </row>
    <row r="480" spans="5:30" ht="12" customHeight="1" x14ac:dyDescent="0.2">
      <c r="E480" s="499"/>
      <c r="F480" s="499"/>
      <c r="G480" s="499"/>
      <c r="H480" s="499"/>
      <c r="I480" s="499"/>
      <c r="J480" s="499"/>
      <c r="K480" s="499"/>
      <c r="L480" s="499"/>
      <c r="M480" s="499"/>
      <c r="N480" s="499"/>
      <c r="O480" s="499"/>
      <c r="P480" s="499"/>
      <c r="Q480" s="499"/>
      <c r="R480" s="499"/>
      <c r="S480" s="499"/>
      <c r="T480" s="499"/>
      <c r="U480" s="499"/>
      <c r="V480" s="499"/>
      <c r="W480" s="499"/>
      <c r="X480" s="499"/>
      <c r="Y480" s="499"/>
      <c r="Z480" s="499"/>
      <c r="AA480" s="499"/>
      <c r="AB480" s="499"/>
      <c r="AC480" s="499"/>
      <c r="AD480" s="499"/>
    </row>
    <row r="481" spans="5:30" ht="12" customHeight="1" x14ac:dyDescent="0.2">
      <c r="E481" s="499"/>
      <c r="F481" s="499"/>
      <c r="G481" s="499"/>
      <c r="H481" s="499"/>
      <c r="I481" s="499"/>
      <c r="J481" s="499"/>
      <c r="K481" s="499"/>
      <c r="L481" s="499"/>
      <c r="M481" s="499"/>
      <c r="N481" s="499"/>
      <c r="O481" s="499"/>
      <c r="P481" s="499"/>
      <c r="Q481" s="499"/>
      <c r="R481" s="499"/>
      <c r="S481" s="499"/>
      <c r="T481" s="499"/>
      <c r="U481" s="499"/>
      <c r="V481" s="499"/>
      <c r="W481" s="499"/>
      <c r="X481" s="499"/>
      <c r="Y481" s="499"/>
      <c r="Z481" s="499"/>
      <c r="AA481" s="499"/>
      <c r="AB481" s="499"/>
      <c r="AC481" s="499"/>
      <c r="AD481" s="499"/>
    </row>
    <row r="482" spans="5:30" ht="12" customHeight="1" x14ac:dyDescent="0.2">
      <c r="E482" s="499"/>
      <c r="F482" s="499"/>
      <c r="G482" s="499"/>
      <c r="H482" s="499"/>
      <c r="I482" s="499"/>
      <c r="J482" s="499"/>
      <c r="K482" s="499"/>
      <c r="L482" s="499"/>
      <c r="M482" s="499"/>
      <c r="N482" s="499"/>
      <c r="O482" s="499"/>
      <c r="P482" s="499"/>
      <c r="Q482" s="499"/>
      <c r="R482" s="499"/>
      <c r="S482" s="499"/>
      <c r="T482" s="499"/>
      <c r="U482" s="499"/>
      <c r="V482" s="499"/>
      <c r="W482" s="499"/>
      <c r="X482" s="499"/>
      <c r="Y482" s="499"/>
      <c r="Z482" s="499"/>
      <c r="AA482" s="499"/>
      <c r="AB482" s="499"/>
      <c r="AC482" s="499"/>
      <c r="AD482" s="499"/>
    </row>
    <row r="483" spans="5:30" ht="12" customHeight="1" x14ac:dyDescent="0.2">
      <c r="E483" s="499"/>
      <c r="F483" s="499"/>
      <c r="G483" s="499"/>
      <c r="H483" s="499"/>
      <c r="I483" s="499"/>
      <c r="J483" s="499"/>
      <c r="K483" s="499"/>
      <c r="L483" s="499"/>
      <c r="M483" s="499"/>
      <c r="N483" s="499"/>
      <c r="O483" s="499"/>
      <c r="P483" s="499"/>
      <c r="Q483" s="499"/>
      <c r="R483" s="499"/>
      <c r="S483" s="499"/>
      <c r="T483" s="499"/>
      <c r="U483" s="499"/>
      <c r="V483" s="499"/>
      <c r="W483" s="499"/>
      <c r="X483" s="499"/>
      <c r="Y483" s="499"/>
      <c r="Z483" s="499"/>
      <c r="AA483" s="499"/>
      <c r="AB483" s="499"/>
      <c r="AC483" s="499"/>
      <c r="AD483" s="499"/>
    </row>
    <row r="484" spans="5:30" ht="12" customHeight="1" x14ac:dyDescent="0.2">
      <c r="E484" s="499"/>
      <c r="F484" s="499"/>
      <c r="G484" s="499"/>
      <c r="H484" s="499"/>
      <c r="I484" s="499"/>
      <c r="J484" s="499"/>
      <c r="K484" s="499"/>
      <c r="L484" s="499"/>
      <c r="M484" s="499"/>
      <c r="N484" s="499"/>
      <c r="O484" s="499"/>
      <c r="P484" s="499"/>
      <c r="Q484" s="499"/>
      <c r="R484" s="499"/>
      <c r="S484" s="499"/>
      <c r="T484" s="499"/>
      <c r="U484" s="499"/>
      <c r="V484" s="499"/>
      <c r="W484" s="499"/>
      <c r="X484" s="499"/>
      <c r="Y484" s="499"/>
      <c r="Z484" s="499"/>
      <c r="AA484" s="499"/>
      <c r="AB484" s="499"/>
      <c r="AC484" s="499"/>
      <c r="AD484" s="499"/>
    </row>
    <row r="485" spans="5:30" ht="12" customHeight="1" x14ac:dyDescent="0.2">
      <c r="E485" s="499"/>
      <c r="F485" s="499"/>
      <c r="G485" s="499"/>
      <c r="H485" s="499"/>
      <c r="I485" s="499"/>
      <c r="J485" s="499"/>
      <c r="K485" s="499"/>
      <c r="L485" s="499"/>
      <c r="M485" s="499"/>
      <c r="N485" s="499"/>
      <c r="O485" s="499"/>
      <c r="P485" s="499"/>
      <c r="Q485" s="499"/>
      <c r="R485" s="499"/>
      <c r="S485" s="499"/>
      <c r="T485" s="499"/>
      <c r="U485" s="499"/>
      <c r="V485" s="499"/>
      <c r="W485" s="499"/>
      <c r="X485" s="499"/>
      <c r="Y485" s="499"/>
      <c r="Z485" s="499"/>
      <c r="AA485" s="499"/>
      <c r="AB485" s="499"/>
      <c r="AC485" s="499"/>
      <c r="AD485" s="499"/>
    </row>
    <row r="486" spans="5:30" ht="12" customHeight="1" x14ac:dyDescent="0.2">
      <c r="E486" s="499"/>
      <c r="F486" s="499"/>
      <c r="G486" s="499"/>
      <c r="H486" s="499"/>
      <c r="I486" s="499"/>
      <c r="J486" s="499"/>
      <c r="K486" s="499"/>
      <c r="L486" s="499"/>
      <c r="M486" s="499"/>
      <c r="N486" s="499"/>
      <c r="O486" s="499"/>
      <c r="P486" s="499"/>
      <c r="Q486" s="499"/>
      <c r="R486" s="499"/>
      <c r="S486" s="499"/>
      <c r="T486" s="499"/>
      <c r="U486" s="499"/>
      <c r="V486" s="499"/>
      <c r="W486" s="499"/>
      <c r="X486" s="499"/>
      <c r="Y486" s="499"/>
      <c r="Z486" s="499"/>
      <c r="AA486" s="499"/>
      <c r="AB486" s="499"/>
      <c r="AC486" s="499"/>
      <c r="AD486" s="499"/>
    </row>
    <row r="487" spans="5:30" ht="12" customHeight="1" x14ac:dyDescent="0.2">
      <c r="E487" s="499"/>
      <c r="F487" s="499"/>
      <c r="G487" s="499"/>
      <c r="H487" s="499"/>
      <c r="I487" s="499"/>
      <c r="J487" s="499"/>
      <c r="K487" s="499"/>
      <c r="L487" s="499"/>
      <c r="M487" s="499"/>
      <c r="N487" s="499"/>
      <c r="O487" s="499"/>
      <c r="P487" s="499"/>
      <c r="Q487" s="499"/>
      <c r="R487" s="499"/>
      <c r="S487" s="499"/>
      <c r="T487" s="499"/>
      <c r="U487" s="499"/>
      <c r="V487" s="499"/>
      <c r="W487" s="499"/>
      <c r="X487" s="499"/>
      <c r="Y487" s="499"/>
      <c r="Z487" s="499"/>
      <c r="AA487" s="499"/>
      <c r="AB487" s="499"/>
      <c r="AC487" s="499"/>
      <c r="AD487" s="499"/>
    </row>
    <row r="488" spans="5:30" ht="12" customHeight="1" x14ac:dyDescent="0.2">
      <c r="E488" s="499"/>
      <c r="F488" s="499"/>
      <c r="G488" s="499"/>
      <c r="H488" s="499"/>
      <c r="I488" s="499"/>
      <c r="J488" s="499"/>
      <c r="K488" s="499"/>
      <c r="L488" s="499"/>
      <c r="M488" s="499"/>
      <c r="N488" s="499"/>
      <c r="O488" s="499"/>
      <c r="P488" s="499"/>
      <c r="Q488" s="499"/>
      <c r="R488" s="499"/>
      <c r="S488" s="499"/>
      <c r="T488" s="499"/>
      <c r="U488" s="499"/>
      <c r="V488" s="499"/>
      <c r="W488" s="499"/>
      <c r="X488" s="499"/>
      <c r="Y488" s="499"/>
      <c r="Z488" s="499"/>
      <c r="AA488" s="499"/>
      <c r="AB488" s="499"/>
      <c r="AC488" s="499"/>
      <c r="AD488" s="499"/>
    </row>
    <row r="489" spans="5:30" ht="12" customHeight="1" x14ac:dyDescent="0.2">
      <c r="E489" s="499"/>
      <c r="F489" s="499"/>
      <c r="G489" s="499"/>
      <c r="H489" s="499"/>
      <c r="I489" s="499"/>
      <c r="J489" s="499"/>
      <c r="K489" s="499"/>
      <c r="L489" s="499"/>
      <c r="M489" s="499"/>
      <c r="N489" s="499"/>
      <c r="O489" s="499"/>
      <c r="P489" s="499"/>
      <c r="Q489" s="499"/>
      <c r="R489" s="499"/>
      <c r="S489" s="499"/>
      <c r="T489" s="499"/>
      <c r="U489" s="499"/>
      <c r="V489" s="499"/>
      <c r="W489" s="499"/>
      <c r="X489" s="499"/>
      <c r="Y489" s="499"/>
      <c r="Z489" s="499"/>
      <c r="AA489" s="499"/>
      <c r="AB489" s="499"/>
      <c r="AC489" s="499"/>
      <c r="AD489" s="499"/>
    </row>
    <row r="490" spans="5:30" ht="12" customHeight="1" x14ac:dyDescent="0.2">
      <c r="E490" s="499"/>
      <c r="F490" s="499"/>
      <c r="G490" s="499"/>
      <c r="H490" s="499"/>
      <c r="I490" s="499"/>
      <c r="J490" s="499"/>
      <c r="K490" s="499"/>
      <c r="L490" s="499"/>
      <c r="M490" s="499"/>
      <c r="N490" s="499"/>
      <c r="O490" s="499"/>
      <c r="P490" s="499"/>
      <c r="Q490" s="499"/>
      <c r="R490" s="499"/>
      <c r="S490" s="499"/>
      <c r="T490" s="499"/>
      <c r="U490" s="499"/>
      <c r="V490" s="499"/>
      <c r="W490" s="499"/>
      <c r="X490" s="499"/>
      <c r="Y490" s="499"/>
      <c r="Z490" s="499"/>
      <c r="AA490" s="499"/>
      <c r="AB490" s="499"/>
      <c r="AC490" s="499"/>
      <c r="AD490" s="499"/>
    </row>
    <row r="491" spans="5:30" ht="12" customHeight="1" x14ac:dyDescent="0.2">
      <c r="E491" s="499"/>
      <c r="F491" s="499"/>
      <c r="G491" s="499"/>
      <c r="H491" s="499"/>
      <c r="I491" s="499"/>
      <c r="J491" s="499"/>
      <c r="K491" s="499"/>
      <c r="L491" s="499"/>
      <c r="M491" s="499"/>
      <c r="N491" s="499"/>
      <c r="O491" s="499"/>
      <c r="P491" s="499"/>
      <c r="Q491" s="499"/>
      <c r="R491" s="499"/>
      <c r="S491" s="499"/>
      <c r="T491" s="499"/>
      <c r="U491" s="499"/>
      <c r="V491" s="499"/>
      <c r="W491" s="499"/>
      <c r="X491" s="499"/>
      <c r="Y491" s="499"/>
      <c r="Z491" s="499"/>
      <c r="AA491" s="499"/>
      <c r="AB491" s="499"/>
      <c r="AC491" s="499"/>
      <c r="AD491" s="499"/>
    </row>
    <row r="492" spans="5:30" ht="12" customHeight="1" x14ac:dyDescent="0.2">
      <c r="E492" s="499"/>
      <c r="F492" s="499"/>
      <c r="G492" s="499"/>
      <c r="H492" s="499"/>
      <c r="I492" s="499"/>
      <c r="J492" s="499"/>
      <c r="K492" s="499"/>
      <c r="L492" s="499"/>
      <c r="M492" s="499"/>
      <c r="N492" s="499"/>
      <c r="O492" s="499"/>
      <c r="P492" s="499"/>
      <c r="Q492" s="499"/>
      <c r="R492" s="499"/>
      <c r="S492" s="499"/>
      <c r="T492" s="499"/>
      <c r="U492" s="499"/>
      <c r="V492" s="499"/>
      <c r="W492" s="499"/>
      <c r="X492" s="499"/>
      <c r="Y492" s="499"/>
      <c r="Z492" s="499"/>
      <c r="AA492" s="499"/>
      <c r="AB492" s="499"/>
      <c r="AC492" s="499"/>
      <c r="AD492" s="499"/>
    </row>
    <row r="493" spans="5:30" ht="12" customHeight="1" x14ac:dyDescent="0.2">
      <c r="E493" s="499"/>
      <c r="F493" s="499"/>
      <c r="G493" s="499"/>
      <c r="H493" s="499"/>
      <c r="I493" s="499"/>
      <c r="J493" s="499"/>
      <c r="K493" s="499"/>
      <c r="L493" s="499"/>
      <c r="M493" s="499"/>
      <c r="N493" s="499"/>
      <c r="O493" s="499"/>
      <c r="P493" s="499"/>
      <c r="Q493" s="499"/>
      <c r="R493" s="499"/>
      <c r="S493" s="499"/>
      <c r="T493" s="499"/>
      <c r="U493" s="499"/>
      <c r="V493" s="499"/>
      <c r="W493" s="499"/>
      <c r="X493" s="499"/>
      <c r="Y493" s="499"/>
      <c r="Z493" s="499"/>
      <c r="AA493" s="499"/>
      <c r="AB493" s="499"/>
      <c r="AC493" s="499"/>
      <c r="AD493" s="499"/>
    </row>
    <row r="494" spans="5:30" ht="12" customHeight="1" x14ac:dyDescent="0.2">
      <c r="E494" s="499"/>
      <c r="F494" s="499"/>
      <c r="G494" s="499"/>
      <c r="H494" s="499"/>
      <c r="I494" s="499"/>
      <c r="J494" s="499"/>
      <c r="K494" s="499"/>
      <c r="L494" s="499"/>
      <c r="M494" s="499"/>
      <c r="N494" s="499"/>
      <c r="O494" s="499"/>
      <c r="P494" s="499"/>
      <c r="Q494" s="499"/>
      <c r="R494" s="499"/>
      <c r="S494" s="499"/>
      <c r="T494" s="499"/>
      <c r="U494" s="499"/>
      <c r="V494" s="499"/>
      <c r="W494" s="499"/>
      <c r="X494" s="499"/>
      <c r="Y494" s="499"/>
      <c r="Z494" s="499"/>
      <c r="AA494" s="499"/>
      <c r="AB494" s="499"/>
      <c r="AC494" s="499"/>
      <c r="AD494" s="499"/>
    </row>
    <row r="495" spans="5:30" ht="12" customHeight="1" x14ac:dyDescent="0.2">
      <c r="E495" s="499"/>
      <c r="F495" s="499"/>
      <c r="G495" s="499"/>
      <c r="H495" s="499"/>
      <c r="I495" s="499"/>
      <c r="J495" s="499"/>
      <c r="K495" s="499"/>
      <c r="L495" s="499"/>
      <c r="M495" s="499"/>
      <c r="N495" s="499"/>
      <c r="O495" s="499"/>
      <c r="P495" s="499"/>
      <c r="Q495" s="499"/>
      <c r="R495" s="499"/>
      <c r="S495" s="499"/>
      <c r="T495" s="499"/>
      <c r="U495" s="499"/>
      <c r="V495" s="499"/>
      <c r="W495" s="499"/>
      <c r="X495" s="499"/>
      <c r="Y495" s="499"/>
      <c r="Z495" s="499"/>
      <c r="AA495" s="499"/>
      <c r="AB495" s="499"/>
      <c r="AC495" s="499"/>
      <c r="AD495" s="499"/>
    </row>
    <row r="496" spans="5:30" ht="12" customHeight="1" x14ac:dyDescent="0.2">
      <c r="E496" s="499"/>
      <c r="F496" s="499"/>
      <c r="G496" s="499"/>
      <c r="H496" s="499"/>
      <c r="I496" s="499"/>
      <c r="J496" s="499"/>
      <c r="K496" s="499"/>
      <c r="L496" s="499"/>
      <c r="M496" s="499"/>
      <c r="N496" s="499"/>
      <c r="O496" s="499"/>
      <c r="P496" s="499"/>
      <c r="Q496" s="499"/>
      <c r="R496" s="499"/>
      <c r="S496" s="499"/>
      <c r="T496" s="499"/>
      <c r="U496" s="499"/>
      <c r="V496" s="499"/>
      <c r="W496" s="499"/>
      <c r="X496" s="499"/>
      <c r="Y496" s="499"/>
      <c r="Z496" s="499"/>
      <c r="AA496" s="499"/>
      <c r="AB496" s="499"/>
      <c r="AC496" s="499"/>
      <c r="AD496" s="499"/>
    </row>
    <row r="497" spans="5:30" ht="12" customHeight="1" x14ac:dyDescent="0.2">
      <c r="E497" s="499"/>
      <c r="F497" s="499"/>
      <c r="G497" s="499"/>
      <c r="H497" s="499"/>
      <c r="I497" s="499"/>
      <c r="J497" s="499"/>
      <c r="K497" s="499"/>
      <c r="L497" s="499"/>
      <c r="M497" s="499"/>
      <c r="N497" s="499"/>
      <c r="O497" s="499"/>
      <c r="P497" s="499"/>
      <c r="Q497" s="499"/>
      <c r="R497" s="499"/>
      <c r="S497" s="499"/>
      <c r="T497" s="499"/>
      <c r="U497" s="499"/>
      <c r="V497" s="499"/>
      <c r="W497" s="499"/>
      <c r="X497" s="499"/>
      <c r="Y497" s="499"/>
      <c r="Z497" s="499"/>
      <c r="AA497" s="499"/>
      <c r="AB497" s="499"/>
      <c r="AC497" s="499"/>
      <c r="AD497" s="499"/>
    </row>
    <row r="498" spans="5:30" ht="12" customHeight="1" x14ac:dyDescent="0.2">
      <c r="E498" s="499"/>
      <c r="F498" s="499"/>
      <c r="G498" s="499"/>
      <c r="H498" s="499"/>
      <c r="I498" s="499"/>
      <c r="J498" s="499"/>
      <c r="K498" s="499"/>
      <c r="L498" s="499"/>
      <c r="M498" s="499"/>
      <c r="N498" s="499"/>
      <c r="O498" s="499"/>
      <c r="P498" s="499"/>
      <c r="Q498" s="499"/>
      <c r="R498" s="499"/>
      <c r="S498" s="499"/>
      <c r="T498" s="499"/>
      <c r="U498" s="499"/>
      <c r="V498" s="499"/>
      <c r="W498" s="499"/>
      <c r="X498" s="499"/>
      <c r="Y498" s="499"/>
      <c r="Z498" s="499"/>
      <c r="AA498" s="499"/>
      <c r="AB498" s="499"/>
      <c r="AC498" s="499"/>
      <c r="AD498" s="499"/>
    </row>
    <row r="499" spans="5:30" ht="12" customHeight="1" x14ac:dyDescent="0.2">
      <c r="E499" s="499"/>
      <c r="F499" s="499"/>
      <c r="G499" s="499"/>
      <c r="H499" s="499"/>
      <c r="I499" s="499"/>
      <c r="J499" s="499"/>
      <c r="K499" s="499"/>
      <c r="L499" s="499"/>
      <c r="M499" s="499"/>
      <c r="N499" s="499"/>
      <c r="O499" s="499"/>
      <c r="P499" s="499"/>
      <c r="Q499" s="499"/>
      <c r="R499" s="499"/>
      <c r="S499" s="499"/>
      <c r="T499" s="499"/>
      <c r="U499" s="499"/>
      <c r="V499" s="499"/>
      <c r="W499" s="499"/>
      <c r="X499" s="499"/>
      <c r="Y499" s="499"/>
      <c r="Z499" s="499"/>
      <c r="AA499" s="499"/>
      <c r="AB499" s="499"/>
      <c r="AC499" s="499"/>
      <c r="AD499" s="499"/>
    </row>
    <row r="500" spans="5:30" ht="12" customHeight="1" x14ac:dyDescent="0.2">
      <c r="E500" s="499"/>
      <c r="F500" s="499"/>
      <c r="G500" s="499"/>
      <c r="H500" s="499"/>
      <c r="I500" s="499"/>
      <c r="J500" s="499"/>
      <c r="K500" s="499"/>
      <c r="L500" s="499"/>
      <c r="M500" s="499"/>
      <c r="N500" s="499"/>
      <c r="O500" s="499"/>
      <c r="P500" s="499"/>
      <c r="Q500" s="499"/>
      <c r="R500" s="499"/>
      <c r="S500" s="499"/>
      <c r="T500" s="499"/>
      <c r="U500" s="499"/>
      <c r="V500" s="499"/>
      <c r="W500" s="499"/>
      <c r="X500" s="499"/>
      <c r="Y500" s="499"/>
      <c r="Z500" s="499"/>
      <c r="AA500" s="499"/>
      <c r="AB500" s="499"/>
      <c r="AC500" s="499"/>
      <c r="AD500" s="499"/>
    </row>
    <row r="501" spans="5:30" ht="12" customHeight="1" x14ac:dyDescent="0.2">
      <c r="E501" s="499"/>
      <c r="F501" s="499"/>
      <c r="G501" s="499"/>
      <c r="H501" s="499"/>
      <c r="I501" s="499"/>
      <c r="J501" s="499"/>
      <c r="K501" s="499"/>
      <c r="L501" s="499"/>
      <c r="M501" s="499"/>
      <c r="N501" s="499"/>
      <c r="O501" s="499"/>
      <c r="P501" s="499"/>
      <c r="Q501" s="499"/>
      <c r="R501" s="499"/>
      <c r="S501" s="499"/>
      <c r="T501" s="499"/>
      <c r="U501" s="499"/>
      <c r="V501" s="499"/>
      <c r="W501" s="499"/>
      <c r="X501" s="499"/>
      <c r="Y501" s="499"/>
      <c r="Z501" s="499"/>
      <c r="AA501" s="499"/>
      <c r="AB501" s="499"/>
      <c r="AC501" s="499"/>
      <c r="AD501" s="499"/>
    </row>
    <row r="502" spans="5:30" ht="12" customHeight="1" x14ac:dyDescent="0.2">
      <c r="E502" s="499"/>
      <c r="F502" s="499"/>
      <c r="G502" s="499"/>
      <c r="H502" s="499"/>
      <c r="I502" s="499"/>
      <c r="J502" s="499"/>
      <c r="K502" s="499"/>
      <c r="L502" s="499"/>
      <c r="M502" s="499"/>
      <c r="N502" s="499"/>
      <c r="O502" s="499"/>
      <c r="P502" s="499"/>
      <c r="Q502" s="499"/>
      <c r="R502" s="499"/>
      <c r="S502" s="499"/>
      <c r="T502" s="499"/>
      <c r="U502" s="499"/>
      <c r="V502" s="499"/>
      <c r="W502" s="499"/>
      <c r="X502" s="499"/>
      <c r="Y502" s="499"/>
      <c r="Z502" s="499"/>
      <c r="AA502" s="499"/>
      <c r="AB502" s="499"/>
      <c r="AC502" s="499"/>
      <c r="AD502" s="499"/>
    </row>
    <row r="503" spans="5:30" ht="12" customHeight="1" x14ac:dyDescent="0.2">
      <c r="E503" s="499"/>
      <c r="F503" s="499"/>
      <c r="G503" s="499"/>
      <c r="H503" s="499"/>
      <c r="I503" s="499"/>
      <c r="J503" s="499"/>
      <c r="K503" s="499"/>
      <c r="L503" s="499"/>
      <c r="M503" s="499"/>
      <c r="N503" s="499"/>
      <c r="O503" s="499"/>
      <c r="P503" s="499"/>
      <c r="Q503" s="499"/>
      <c r="R503" s="499"/>
      <c r="S503" s="499"/>
      <c r="T503" s="499"/>
      <c r="U503" s="499"/>
      <c r="V503" s="499"/>
      <c r="W503" s="499"/>
      <c r="X503" s="499"/>
      <c r="Y503" s="499"/>
      <c r="Z503" s="499"/>
      <c r="AA503" s="499"/>
      <c r="AB503" s="499"/>
      <c r="AC503" s="499"/>
      <c r="AD503" s="499"/>
    </row>
    <row r="504" spans="5:30" ht="12" customHeight="1" x14ac:dyDescent="0.2">
      <c r="E504" s="499"/>
      <c r="F504" s="499"/>
      <c r="G504" s="499"/>
      <c r="H504" s="499"/>
      <c r="I504" s="499"/>
      <c r="J504" s="499"/>
      <c r="K504" s="499"/>
      <c r="L504" s="499"/>
      <c r="M504" s="499"/>
      <c r="N504" s="499"/>
      <c r="O504" s="499"/>
      <c r="P504" s="499"/>
      <c r="Q504" s="499"/>
      <c r="R504" s="499"/>
      <c r="S504" s="499"/>
      <c r="T504" s="499"/>
      <c r="U504" s="499"/>
      <c r="V504" s="499"/>
      <c r="W504" s="499"/>
      <c r="X504" s="499"/>
      <c r="Y504" s="499"/>
      <c r="Z504" s="499"/>
      <c r="AA504" s="499"/>
      <c r="AB504" s="499"/>
      <c r="AC504" s="499"/>
      <c r="AD504" s="499"/>
    </row>
    <row r="505" spans="5:30" ht="12" customHeight="1" x14ac:dyDescent="0.2">
      <c r="E505" s="499"/>
      <c r="F505" s="499"/>
      <c r="G505" s="499"/>
      <c r="H505" s="499"/>
      <c r="I505" s="499"/>
      <c r="J505" s="499"/>
      <c r="K505" s="499"/>
      <c r="L505" s="499"/>
      <c r="M505" s="499"/>
      <c r="N505" s="499"/>
      <c r="O505" s="499"/>
      <c r="P505" s="499"/>
      <c r="Q505" s="499"/>
      <c r="R505" s="499"/>
      <c r="S505" s="499"/>
      <c r="T505" s="499"/>
      <c r="U505" s="499"/>
      <c r="V505" s="499"/>
      <c r="W505" s="499"/>
      <c r="X505" s="499"/>
      <c r="Y505" s="499"/>
      <c r="Z505" s="499"/>
      <c r="AA505" s="499"/>
      <c r="AB505" s="499"/>
      <c r="AC505" s="499"/>
      <c r="AD505" s="499"/>
    </row>
    <row r="506" spans="5:30" ht="12" customHeight="1" x14ac:dyDescent="0.2">
      <c r="E506" s="499"/>
      <c r="F506" s="499"/>
      <c r="G506" s="499"/>
      <c r="H506" s="499"/>
      <c r="I506" s="499"/>
      <c r="J506" s="499"/>
      <c r="K506" s="499"/>
      <c r="L506" s="499"/>
      <c r="M506" s="499"/>
      <c r="N506" s="499"/>
      <c r="O506" s="499"/>
      <c r="P506" s="499"/>
      <c r="Q506" s="499"/>
      <c r="R506" s="499"/>
      <c r="S506" s="499"/>
      <c r="T506" s="499"/>
      <c r="U506" s="499"/>
      <c r="V506" s="499"/>
      <c r="W506" s="499"/>
      <c r="X506" s="499"/>
      <c r="Y506" s="499"/>
      <c r="Z506" s="499"/>
      <c r="AA506" s="499"/>
      <c r="AB506" s="499"/>
      <c r="AC506" s="499"/>
      <c r="AD506" s="499"/>
    </row>
    <row r="507" spans="5:30" ht="12" customHeight="1" x14ac:dyDescent="0.2">
      <c r="E507" s="499"/>
      <c r="F507" s="499"/>
      <c r="G507" s="499"/>
      <c r="H507" s="499"/>
      <c r="I507" s="499"/>
      <c r="J507" s="499"/>
      <c r="K507" s="499"/>
      <c r="L507" s="499"/>
      <c r="M507" s="499"/>
      <c r="N507" s="499"/>
      <c r="O507" s="499"/>
      <c r="P507" s="499"/>
      <c r="Q507" s="499"/>
      <c r="R507" s="499"/>
      <c r="S507" s="499"/>
      <c r="T507" s="499"/>
      <c r="U507" s="499"/>
      <c r="V507" s="499"/>
      <c r="W507" s="499"/>
      <c r="X507" s="499"/>
      <c r="Y507" s="499"/>
      <c r="Z507" s="499"/>
      <c r="AA507" s="499"/>
      <c r="AB507" s="499"/>
      <c r="AC507" s="499"/>
      <c r="AD507" s="499"/>
    </row>
    <row r="508" spans="5:30" ht="12" customHeight="1" x14ac:dyDescent="0.2">
      <c r="E508" s="499"/>
      <c r="F508" s="499"/>
      <c r="G508" s="499"/>
      <c r="H508" s="499"/>
      <c r="I508" s="499"/>
      <c r="J508" s="499"/>
      <c r="K508" s="499"/>
      <c r="L508" s="499"/>
      <c r="M508" s="499"/>
      <c r="N508" s="499"/>
      <c r="O508" s="499"/>
      <c r="P508" s="499"/>
      <c r="Q508" s="499"/>
      <c r="R508" s="499"/>
      <c r="S508" s="499"/>
      <c r="T508" s="499"/>
      <c r="U508" s="499"/>
      <c r="V508" s="499"/>
      <c r="W508" s="499"/>
      <c r="X508" s="499"/>
      <c r="Y508" s="499"/>
      <c r="Z508" s="499"/>
      <c r="AA508" s="499"/>
      <c r="AB508" s="499"/>
      <c r="AC508" s="499"/>
      <c r="AD508" s="499"/>
    </row>
    <row r="509" spans="5:30" ht="12" customHeight="1" x14ac:dyDescent="0.2">
      <c r="E509" s="499"/>
      <c r="F509" s="499"/>
      <c r="G509" s="499"/>
      <c r="H509" s="499"/>
      <c r="I509" s="499"/>
      <c r="J509" s="499"/>
      <c r="K509" s="499"/>
      <c r="L509" s="499"/>
      <c r="M509" s="499"/>
      <c r="N509" s="499"/>
      <c r="O509" s="499"/>
      <c r="P509" s="499"/>
      <c r="Q509" s="499"/>
      <c r="R509" s="499"/>
      <c r="S509" s="499"/>
      <c r="T509" s="499"/>
      <c r="U509" s="499"/>
      <c r="V509" s="499"/>
      <c r="W509" s="499"/>
      <c r="X509" s="499"/>
      <c r="Y509" s="499"/>
      <c r="Z509" s="499"/>
      <c r="AA509" s="499"/>
      <c r="AB509" s="499"/>
      <c r="AC509" s="499"/>
      <c r="AD509" s="499"/>
    </row>
    <row r="510" spans="5:30" ht="12" customHeight="1" x14ac:dyDescent="0.2">
      <c r="E510" s="499"/>
      <c r="F510" s="499"/>
      <c r="G510" s="499"/>
      <c r="H510" s="499"/>
      <c r="I510" s="499"/>
      <c r="J510" s="499"/>
      <c r="K510" s="499"/>
      <c r="L510" s="499"/>
      <c r="M510" s="499"/>
      <c r="N510" s="499"/>
      <c r="O510" s="499"/>
      <c r="P510" s="499"/>
      <c r="Q510" s="499"/>
      <c r="R510" s="499"/>
      <c r="S510" s="499"/>
      <c r="T510" s="499"/>
      <c r="U510" s="499"/>
      <c r="V510" s="499"/>
      <c r="W510" s="499"/>
      <c r="X510" s="499"/>
      <c r="Y510" s="499"/>
      <c r="Z510" s="499"/>
      <c r="AA510" s="499"/>
      <c r="AB510" s="499"/>
      <c r="AC510" s="499"/>
      <c r="AD510" s="499"/>
    </row>
    <row r="511" spans="5:30" ht="12" customHeight="1" x14ac:dyDescent="0.2">
      <c r="E511" s="499"/>
      <c r="F511" s="499"/>
      <c r="G511" s="499"/>
      <c r="H511" s="499"/>
      <c r="I511" s="499"/>
      <c r="J511" s="499"/>
      <c r="K511" s="499"/>
      <c r="L511" s="499"/>
      <c r="M511" s="499"/>
      <c r="N511" s="499"/>
      <c r="O511" s="499"/>
      <c r="P511" s="499"/>
      <c r="Q511" s="499"/>
      <c r="R511" s="499"/>
      <c r="S511" s="499"/>
      <c r="T511" s="499"/>
      <c r="U511" s="499"/>
      <c r="V511" s="499"/>
      <c r="W511" s="499"/>
      <c r="X511" s="499"/>
      <c r="Y511" s="499"/>
      <c r="Z511" s="499"/>
      <c r="AA511" s="499"/>
      <c r="AB511" s="499"/>
      <c r="AC511" s="499"/>
      <c r="AD511" s="499"/>
    </row>
    <row r="512" spans="5:30" ht="12" customHeight="1" x14ac:dyDescent="0.2">
      <c r="E512" s="499"/>
      <c r="F512" s="499"/>
      <c r="G512" s="499"/>
      <c r="H512" s="499"/>
      <c r="I512" s="499"/>
      <c r="J512" s="499"/>
      <c r="K512" s="499"/>
      <c r="L512" s="499"/>
      <c r="M512" s="499"/>
      <c r="N512" s="499"/>
      <c r="O512" s="499"/>
      <c r="P512" s="499"/>
      <c r="Q512" s="499"/>
      <c r="R512" s="499"/>
      <c r="S512" s="499"/>
      <c r="T512" s="499"/>
      <c r="U512" s="499"/>
      <c r="V512" s="499"/>
      <c r="W512" s="499"/>
      <c r="X512" s="499"/>
      <c r="Y512" s="499"/>
      <c r="Z512" s="499"/>
      <c r="AA512" s="499"/>
      <c r="AB512" s="499"/>
      <c r="AC512" s="499"/>
      <c r="AD512" s="499"/>
    </row>
    <row r="513" spans="5:30" ht="12" customHeight="1" x14ac:dyDescent="0.2">
      <c r="E513" s="499"/>
      <c r="F513" s="499"/>
      <c r="G513" s="499"/>
      <c r="H513" s="499"/>
      <c r="I513" s="499"/>
      <c r="J513" s="499"/>
      <c r="K513" s="499"/>
      <c r="L513" s="499"/>
      <c r="M513" s="499"/>
      <c r="N513" s="499"/>
      <c r="O513" s="499"/>
      <c r="P513" s="499"/>
      <c r="Q513" s="499"/>
      <c r="R513" s="499"/>
      <c r="S513" s="499"/>
      <c r="T513" s="499"/>
      <c r="U513" s="499"/>
      <c r="V513" s="499"/>
      <c r="W513" s="499"/>
      <c r="X513" s="499"/>
      <c r="Y513" s="499"/>
      <c r="Z513" s="499"/>
      <c r="AA513" s="499"/>
      <c r="AB513" s="499"/>
      <c r="AC513" s="499"/>
      <c r="AD513" s="499"/>
    </row>
    <row r="514" spans="5:30" ht="12" customHeight="1" x14ac:dyDescent="0.2">
      <c r="E514" s="499"/>
      <c r="F514" s="499"/>
      <c r="G514" s="499"/>
      <c r="H514" s="499"/>
      <c r="I514" s="499"/>
      <c r="J514" s="499"/>
      <c r="K514" s="499"/>
      <c r="L514" s="499"/>
      <c r="M514" s="499"/>
      <c r="N514" s="499"/>
      <c r="O514" s="499"/>
      <c r="P514" s="499"/>
      <c r="Q514" s="499"/>
      <c r="R514" s="499"/>
      <c r="S514" s="499"/>
      <c r="T514" s="499"/>
      <c r="U514" s="499"/>
      <c r="V514" s="499"/>
      <c r="W514" s="499"/>
      <c r="X514" s="499"/>
      <c r="Y514" s="499"/>
      <c r="Z514" s="499"/>
      <c r="AA514" s="499"/>
      <c r="AB514" s="499"/>
      <c r="AC514" s="499"/>
      <c r="AD514" s="499"/>
    </row>
    <row r="515" spans="5:30" ht="12" customHeight="1" x14ac:dyDescent="0.2">
      <c r="E515" s="499"/>
      <c r="F515" s="499"/>
      <c r="G515" s="499"/>
      <c r="H515" s="499"/>
      <c r="I515" s="499"/>
      <c r="J515" s="499"/>
      <c r="K515" s="499"/>
      <c r="L515" s="499"/>
      <c r="M515" s="499"/>
      <c r="N515" s="499"/>
      <c r="O515" s="499"/>
      <c r="P515" s="499"/>
      <c r="Q515" s="499"/>
      <c r="R515" s="499"/>
      <c r="S515" s="499"/>
      <c r="T515" s="499"/>
      <c r="U515" s="499"/>
      <c r="V515" s="499"/>
      <c r="W515" s="499"/>
      <c r="X515" s="499"/>
      <c r="Y515" s="499"/>
      <c r="Z515" s="499"/>
      <c r="AA515" s="499"/>
      <c r="AB515" s="499"/>
      <c r="AC515" s="499"/>
      <c r="AD515" s="499"/>
    </row>
    <row r="516" spans="5:30" ht="12" customHeight="1" x14ac:dyDescent="0.2">
      <c r="E516" s="499"/>
      <c r="F516" s="499"/>
      <c r="G516" s="499"/>
      <c r="H516" s="499"/>
      <c r="I516" s="499"/>
      <c r="J516" s="499"/>
      <c r="K516" s="499"/>
      <c r="L516" s="499"/>
      <c r="M516" s="499"/>
      <c r="N516" s="499"/>
      <c r="O516" s="499"/>
      <c r="P516" s="499"/>
      <c r="Q516" s="499"/>
      <c r="R516" s="499"/>
      <c r="S516" s="499"/>
      <c r="T516" s="499"/>
      <c r="U516" s="499"/>
      <c r="V516" s="499"/>
      <c r="W516" s="499"/>
      <c r="X516" s="499"/>
      <c r="Y516" s="499"/>
      <c r="Z516" s="499"/>
      <c r="AA516" s="499"/>
      <c r="AB516" s="499"/>
      <c r="AC516" s="499"/>
      <c r="AD516" s="499"/>
    </row>
    <row r="517" spans="5:30" ht="12" customHeight="1" x14ac:dyDescent="0.2">
      <c r="E517" s="499"/>
      <c r="F517" s="499"/>
      <c r="G517" s="499"/>
      <c r="H517" s="499"/>
      <c r="I517" s="499"/>
      <c r="J517" s="499"/>
      <c r="K517" s="499"/>
      <c r="L517" s="499"/>
      <c r="M517" s="499"/>
      <c r="N517" s="499"/>
      <c r="O517" s="499"/>
      <c r="P517" s="499"/>
      <c r="Q517" s="499"/>
      <c r="R517" s="499"/>
      <c r="S517" s="499"/>
      <c r="T517" s="499"/>
      <c r="U517" s="499"/>
      <c r="V517" s="499"/>
      <c r="W517" s="499"/>
      <c r="X517" s="499"/>
      <c r="Y517" s="499"/>
      <c r="Z517" s="499"/>
      <c r="AA517" s="499"/>
      <c r="AB517" s="499"/>
      <c r="AC517" s="499"/>
      <c r="AD517" s="499"/>
    </row>
    <row r="518" spans="5:30" ht="12" customHeight="1" x14ac:dyDescent="0.2">
      <c r="E518" s="499"/>
      <c r="F518" s="499"/>
      <c r="G518" s="499"/>
      <c r="H518" s="499"/>
      <c r="I518" s="499"/>
      <c r="J518" s="499"/>
      <c r="K518" s="499"/>
      <c r="L518" s="499"/>
      <c r="M518" s="499"/>
      <c r="N518" s="499"/>
      <c r="O518" s="499"/>
      <c r="P518" s="499"/>
      <c r="Q518" s="499"/>
      <c r="R518" s="499"/>
      <c r="S518" s="499"/>
      <c r="T518" s="499"/>
      <c r="U518" s="499"/>
      <c r="V518" s="499"/>
      <c r="W518" s="499"/>
      <c r="X518" s="499"/>
      <c r="Y518" s="499"/>
      <c r="Z518" s="499"/>
      <c r="AA518" s="499"/>
      <c r="AB518" s="499"/>
      <c r="AC518" s="499"/>
      <c r="AD518" s="499"/>
    </row>
    <row r="519" spans="5:30" ht="12" customHeight="1" x14ac:dyDescent="0.2">
      <c r="E519" s="499"/>
      <c r="F519" s="499"/>
      <c r="G519" s="499"/>
      <c r="H519" s="499"/>
      <c r="I519" s="499"/>
      <c r="J519" s="499"/>
      <c r="K519" s="499"/>
      <c r="L519" s="499"/>
      <c r="M519" s="499"/>
      <c r="N519" s="499"/>
      <c r="O519" s="499"/>
      <c r="P519" s="499"/>
      <c r="Q519" s="499"/>
      <c r="R519" s="499"/>
      <c r="S519" s="499"/>
      <c r="T519" s="499"/>
      <c r="U519" s="499"/>
      <c r="V519" s="499"/>
      <c r="W519" s="499"/>
      <c r="X519" s="499"/>
      <c r="Y519" s="499"/>
      <c r="Z519" s="499"/>
      <c r="AA519" s="499"/>
      <c r="AB519" s="499"/>
      <c r="AC519" s="499"/>
      <c r="AD519" s="499"/>
    </row>
    <row r="520" spans="5:30" ht="12" customHeight="1" x14ac:dyDescent="0.2">
      <c r="E520" s="499"/>
      <c r="F520" s="499"/>
      <c r="G520" s="499"/>
      <c r="H520" s="499"/>
      <c r="I520" s="499"/>
      <c r="J520" s="499"/>
      <c r="K520" s="499"/>
      <c r="L520" s="499"/>
      <c r="M520" s="499"/>
      <c r="N520" s="499"/>
      <c r="O520" s="499"/>
      <c r="P520" s="499"/>
      <c r="Q520" s="499"/>
      <c r="R520" s="499"/>
      <c r="S520" s="499"/>
      <c r="T520" s="499"/>
      <c r="U520" s="499"/>
      <c r="V520" s="499"/>
      <c r="W520" s="499"/>
      <c r="X520" s="499"/>
      <c r="Y520" s="499"/>
      <c r="Z520" s="499"/>
      <c r="AA520" s="499"/>
      <c r="AB520" s="499"/>
      <c r="AC520" s="499"/>
      <c r="AD520" s="499"/>
    </row>
    <row r="521" spans="5:30" ht="12" customHeight="1" x14ac:dyDescent="0.2">
      <c r="E521" s="499"/>
      <c r="F521" s="499"/>
      <c r="G521" s="499"/>
      <c r="H521" s="499"/>
      <c r="I521" s="499"/>
      <c r="J521" s="499"/>
      <c r="K521" s="499"/>
      <c r="L521" s="499"/>
      <c r="M521" s="499"/>
      <c r="N521" s="499"/>
      <c r="O521" s="499"/>
      <c r="P521" s="499"/>
      <c r="Q521" s="499"/>
      <c r="R521" s="499"/>
      <c r="S521" s="499"/>
      <c r="T521" s="499"/>
      <c r="U521" s="499"/>
      <c r="V521" s="499"/>
      <c r="W521" s="499"/>
      <c r="X521" s="499"/>
      <c r="Y521" s="499"/>
      <c r="Z521" s="499"/>
      <c r="AA521" s="499"/>
      <c r="AB521" s="499"/>
      <c r="AC521" s="499"/>
      <c r="AD521" s="499"/>
    </row>
    <row r="522" spans="5:30" ht="12" customHeight="1" x14ac:dyDescent="0.2">
      <c r="E522" s="499"/>
      <c r="F522" s="499"/>
      <c r="G522" s="499"/>
      <c r="H522" s="499"/>
      <c r="I522" s="499"/>
      <c r="J522" s="499"/>
      <c r="K522" s="499"/>
      <c r="L522" s="499"/>
      <c r="M522" s="499"/>
      <c r="N522" s="499"/>
      <c r="O522" s="499"/>
      <c r="P522" s="499"/>
      <c r="Q522" s="499"/>
      <c r="R522" s="499"/>
      <c r="S522" s="499"/>
      <c r="T522" s="499"/>
      <c r="U522" s="499"/>
      <c r="V522" s="499"/>
      <c r="W522" s="499"/>
      <c r="X522" s="499"/>
      <c r="Y522" s="499"/>
      <c r="Z522" s="499"/>
      <c r="AA522" s="499"/>
      <c r="AB522" s="499"/>
      <c r="AC522" s="499"/>
      <c r="AD522" s="499"/>
    </row>
    <row r="523" spans="5:30" ht="12" customHeight="1" x14ac:dyDescent="0.2">
      <c r="E523" s="499"/>
      <c r="F523" s="499"/>
      <c r="G523" s="499"/>
      <c r="H523" s="499"/>
      <c r="I523" s="499"/>
      <c r="J523" s="499"/>
      <c r="K523" s="499"/>
      <c r="L523" s="499"/>
      <c r="M523" s="499"/>
      <c r="N523" s="499"/>
      <c r="O523" s="499"/>
      <c r="P523" s="499"/>
      <c r="Q523" s="499"/>
      <c r="R523" s="499"/>
      <c r="S523" s="499"/>
      <c r="T523" s="499"/>
      <c r="U523" s="499"/>
      <c r="V523" s="499"/>
      <c r="W523" s="499"/>
      <c r="X523" s="499"/>
      <c r="Y523" s="499"/>
      <c r="Z523" s="499"/>
      <c r="AA523" s="499"/>
      <c r="AB523" s="499"/>
      <c r="AC523" s="499"/>
      <c r="AD523" s="499"/>
    </row>
    <row r="524" spans="5:30" ht="12" customHeight="1" x14ac:dyDescent="0.2">
      <c r="E524" s="499"/>
      <c r="F524" s="499"/>
      <c r="G524" s="499"/>
      <c r="H524" s="499"/>
      <c r="I524" s="499"/>
      <c r="J524" s="499"/>
      <c r="K524" s="499"/>
      <c r="L524" s="499"/>
      <c r="M524" s="499"/>
      <c r="N524" s="499"/>
      <c r="O524" s="499"/>
      <c r="P524" s="499"/>
      <c r="Q524" s="499"/>
      <c r="R524" s="499"/>
      <c r="S524" s="499"/>
      <c r="T524" s="499"/>
      <c r="U524" s="499"/>
      <c r="V524" s="499"/>
      <c r="W524" s="499"/>
      <c r="X524" s="499"/>
      <c r="Y524" s="499"/>
      <c r="Z524" s="499"/>
      <c r="AA524" s="499"/>
      <c r="AB524" s="499"/>
      <c r="AC524" s="499"/>
      <c r="AD524" s="499"/>
    </row>
    <row r="525" spans="5:30" ht="12" customHeight="1" x14ac:dyDescent="0.2">
      <c r="E525" s="499"/>
      <c r="F525" s="499"/>
      <c r="G525" s="499"/>
      <c r="H525" s="499"/>
      <c r="I525" s="499"/>
      <c r="J525" s="499"/>
      <c r="K525" s="499"/>
      <c r="L525" s="499"/>
      <c r="M525" s="499"/>
      <c r="N525" s="499"/>
      <c r="O525" s="499"/>
      <c r="P525" s="499"/>
      <c r="Q525" s="499"/>
      <c r="R525" s="499"/>
      <c r="S525" s="499"/>
      <c r="T525" s="499"/>
      <c r="U525" s="499"/>
      <c r="V525" s="499"/>
      <c r="W525" s="499"/>
      <c r="X525" s="499"/>
      <c r="Y525" s="499"/>
      <c r="Z525" s="499"/>
      <c r="AA525" s="499"/>
      <c r="AB525" s="499"/>
      <c r="AC525" s="499"/>
      <c r="AD525" s="499"/>
    </row>
    <row r="526" spans="5:30" ht="12" customHeight="1" x14ac:dyDescent="0.2">
      <c r="E526" s="499"/>
      <c r="F526" s="499"/>
      <c r="G526" s="499"/>
      <c r="H526" s="499"/>
      <c r="I526" s="499"/>
      <c r="J526" s="499"/>
      <c r="K526" s="499"/>
      <c r="L526" s="499"/>
      <c r="M526" s="499"/>
      <c r="N526" s="499"/>
      <c r="O526" s="499"/>
      <c r="P526" s="499"/>
      <c r="Q526" s="499"/>
      <c r="R526" s="499"/>
      <c r="S526" s="499"/>
      <c r="T526" s="499"/>
      <c r="U526" s="499"/>
      <c r="V526" s="499"/>
      <c r="W526" s="499"/>
      <c r="X526" s="499"/>
      <c r="Y526" s="499"/>
      <c r="Z526" s="499"/>
      <c r="AA526" s="499"/>
      <c r="AB526" s="499"/>
      <c r="AC526" s="499"/>
      <c r="AD526" s="499"/>
    </row>
    <row r="527" spans="5:30" ht="12" customHeight="1" x14ac:dyDescent="0.2">
      <c r="E527" s="499"/>
      <c r="F527" s="499"/>
      <c r="G527" s="499"/>
      <c r="H527" s="499"/>
      <c r="I527" s="499"/>
      <c r="J527" s="499"/>
      <c r="K527" s="499"/>
      <c r="L527" s="499"/>
      <c r="M527" s="499"/>
      <c r="N527" s="499"/>
      <c r="O527" s="499"/>
      <c r="P527" s="499"/>
      <c r="Q527" s="499"/>
      <c r="R527" s="499"/>
      <c r="S527" s="499"/>
      <c r="T527" s="499"/>
      <c r="U527" s="499"/>
      <c r="V527" s="499"/>
      <c r="W527" s="499"/>
      <c r="X527" s="499"/>
      <c r="Y527" s="499"/>
      <c r="Z527" s="499"/>
      <c r="AA527" s="499"/>
      <c r="AB527" s="499"/>
      <c r="AC527" s="499"/>
      <c r="AD527" s="499"/>
    </row>
    <row r="528" spans="5:30" ht="12" customHeight="1" x14ac:dyDescent="0.2">
      <c r="E528" s="499"/>
      <c r="F528" s="499"/>
      <c r="G528" s="499"/>
      <c r="H528" s="499"/>
      <c r="I528" s="499"/>
      <c r="J528" s="499"/>
      <c r="K528" s="499"/>
      <c r="L528" s="499"/>
      <c r="M528" s="499"/>
      <c r="N528" s="499"/>
      <c r="O528" s="499"/>
      <c r="P528" s="499"/>
      <c r="Q528" s="499"/>
      <c r="R528" s="499"/>
      <c r="S528" s="499"/>
      <c r="T528" s="499"/>
      <c r="U528" s="499"/>
      <c r="V528" s="499"/>
      <c r="W528" s="499"/>
      <c r="X528" s="499"/>
      <c r="Y528" s="499"/>
      <c r="Z528" s="499"/>
      <c r="AA528" s="499"/>
      <c r="AB528" s="499"/>
      <c r="AC528" s="499"/>
      <c r="AD528" s="499"/>
    </row>
    <row r="529" spans="5:30" ht="12" customHeight="1" x14ac:dyDescent="0.2">
      <c r="E529" s="499"/>
      <c r="F529" s="499"/>
      <c r="G529" s="499"/>
      <c r="H529" s="499"/>
      <c r="I529" s="499"/>
      <c r="J529" s="499"/>
      <c r="K529" s="499"/>
      <c r="L529" s="499"/>
      <c r="M529" s="499"/>
      <c r="N529" s="499"/>
      <c r="O529" s="499"/>
      <c r="P529" s="499"/>
      <c r="Q529" s="499"/>
      <c r="R529" s="499"/>
      <c r="S529" s="499"/>
      <c r="T529" s="499"/>
      <c r="U529" s="499"/>
      <c r="V529" s="499"/>
      <c r="W529" s="499"/>
      <c r="X529" s="499"/>
      <c r="Y529" s="499"/>
      <c r="Z529" s="499"/>
      <c r="AA529" s="499"/>
      <c r="AB529" s="499"/>
      <c r="AC529" s="499"/>
      <c r="AD529" s="499"/>
    </row>
    <row r="530" spans="5:30" ht="12" customHeight="1" x14ac:dyDescent="0.2">
      <c r="E530" s="499"/>
      <c r="F530" s="499"/>
      <c r="G530" s="499"/>
      <c r="H530" s="499"/>
      <c r="I530" s="499"/>
      <c r="J530" s="499"/>
      <c r="K530" s="499"/>
      <c r="L530" s="499"/>
      <c r="M530" s="499"/>
      <c r="N530" s="499"/>
      <c r="O530" s="499"/>
      <c r="P530" s="499"/>
      <c r="Q530" s="499"/>
      <c r="R530" s="499"/>
      <c r="S530" s="499"/>
      <c r="T530" s="499"/>
      <c r="U530" s="499"/>
      <c r="V530" s="499"/>
      <c r="W530" s="499"/>
      <c r="X530" s="499"/>
      <c r="Y530" s="499"/>
      <c r="Z530" s="499"/>
      <c r="AA530" s="499"/>
      <c r="AB530" s="499"/>
      <c r="AC530" s="499"/>
      <c r="AD530" s="499"/>
    </row>
    <row r="531" spans="5:30" ht="12" customHeight="1" x14ac:dyDescent="0.2">
      <c r="E531" s="499"/>
      <c r="F531" s="499"/>
      <c r="G531" s="499"/>
      <c r="H531" s="499"/>
      <c r="I531" s="499"/>
      <c r="J531" s="499"/>
      <c r="K531" s="499"/>
      <c r="L531" s="499"/>
      <c r="M531" s="499"/>
      <c r="N531" s="499"/>
      <c r="O531" s="499"/>
      <c r="P531" s="499"/>
      <c r="Q531" s="499"/>
      <c r="R531" s="499"/>
      <c r="S531" s="499"/>
      <c r="T531" s="499"/>
      <c r="U531" s="499"/>
      <c r="V531" s="499"/>
      <c r="W531" s="499"/>
      <c r="X531" s="499"/>
      <c r="Y531" s="499"/>
      <c r="Z531" s="499"/>
      <c r="AA531" s="499"/>
      <c r="AB531" s="499"/>
      <c r="AC531" s="499"/>
      <c r="AD531" s="499"/>
    </row>
    <row r="532" spans="5:30" ht="12" customHeight="1" x14ac:dyDescent="0.2">
      <c r="E532" s="499"/>
      <c r="F532" s="499"/>
      <c r="G532" s="499"/>
      <c r="H532" s="499"/>
      <c r="I532" s="499"/>
      <c r="J532" s="499"/>
      <c r="K532" s="499"/>
      <c r="L532" s="499"/>
      <c r="M532" s="499"/>
      <c r="N532" s="499"/>
      <c r="O532" s="499"/>
      <c r="P532" s="499"/>
      <c r="Q532" s="499"/>
      <c r="R532" s="499"/>
      <c r="S532" s="499"/>
      <c r="T532" s="499"/>
      <c r="U532" s="499"/>
      <c r="V532" s="499"/>
      <c r="W532" s="499"/>
      <c r="X532" s="499"/>
      <c r="Y532" s="499"/>
      <c r="Z532" s="499"/>
      <c r="AA532" s="499"/>
      <c r="AB532" s="499"/>
      <c r="AC532" s="499"/>
      <c r="AD532" s="499"/>
    </row>
    <row r="533" spans="5:30" ht="12" customHeight="1" x14ac:dyDescent="0.2">
      <c r="E533" s="499"/>
      <c r="F533" s="499"/>
      <c r="G533" s="499"/>
      <c r="H533" s="499"/>
      <c r="I533" s="499"/>
      <c r="J533" s="499"/>
      <c r="K533" s="499"/>
      <c r="L533" s="499"/>
      <c r="M533" s="499"/>
      <c r="N533" s="499"/>
      <c r="O533" s="499"/>
      <c r="P533" s="499"/>
      <c r="Q533" s="499"/>
      <c r="R533" s="499"/>
      <c r="S533" s="499"/>
      <c r="T533" s="499"/>
      <c r="U533" s="499"/>
      <c r="V533" s="499"/>
      <c r="W533" s="499"/>
      <c r="X533" s="499"/>
      <c r="Y533" s="499"/>
      <c r="Z533" s="499"/>
      <c r="AA533" s="499"/>
      <c r="AB533" s="499"/>
      <c r="AC533" s="499"/>
      <c r="AD533" s="499"/>
    </row>
    <row r="534" spans="5:30" ht="12" customHeight="1" x14ac:dyDescent="0.2">
      <c r="E534" s="499"/>
      <c r="F534" s="499"/>
      <c r="G534" s="499"/>
      <c r="H534" s="499"/>
      <c r="I534" s="499"/>
      <c r="J534" s="499"/>
      <c r="K534" s="499"/>
      <c r="L534" s="499"/>
      <c r="M534" s="499"/>
      <c r="N534" s="499"/>
      <c r="O534" s="499"/>
      <c r="P534" s="499"/>
      <c r="Q534" s="499"/>
      <c r="R534" s="499"/>
      <c r="S534" s="499"/>
      <c r="T534" s="499"/>
      <c r="U534" s="499"/>
      <c r="V534" s="499"/>
      <c r="W534" s="499"/>
      <c r="X534" s="499"/>
      <c r="Y534" s="499"/>
      <c r="Z534" s="499"/>
      <c r="AA534" s="499"/>
      <c r="AB534" s="499"/>
      <c r="AC534" s="499"/>
      <c r="AD534" s="499"/>
    </row>
    <row r="535" spans="5:30" ht="12" customHeight="1" x14ac:dyDescent="0.2">
      <c r="E535" s="499"/>
      <c r="F535" s="499"/>
      <c r="G535" s="499"/>
      <c r="H535" s="499"/>
      <c r="I535" s="499"/>
      <c r="J535" s="499"/>
      <c r="K535" s="499"/>
      <c r="L535" s="499"/>
      <c r="M535" s="499"/>
      <c r="N535" s="499"/>
      <c r="O535" s="499"/>
      <c r="P535" s="499"/>
      <c r="Q535" s="499"/>
      <c r="R535" s="499"/>
      <c r="S535" s="499"/>
      <c r="T535" s="499"/>
      <c r="U535" s="499"/>
      <c r="V535" s="499"/>
      <c r="W535" s="499"/>
      <c r="X535" s="499"/>
      <c r="Y535" s="499"/>
      <c r="Z535" s="499"/>
      <c r="AA535" s="499"/>
      <c r="AB535" s="499"/>
      <c r="AC535" s="499"/>
      <c r="AD535" s="499"/>
    </row>
    <row r="536" spans="5:30" ht="12" customHeight="1" x14ac:dyDescent="0.2">
      <c r="E536" s="499"/>
      <c r="F536" s="499"/>
      <c r="G536" s="499"/>
      <c r="H536" s="499"/>
      <c r="I536" s="499"/>
      <c r="J536" s="499"/>
      <c r="K536" s="499"/>
      <c r="L536" s="499"/>
      <c r="M536" s="499"/>
      <c r="N536" s="499"/>
      <c r="O536" s="499"/>
      <c r="P536" s="499"/>
      <c r="Q536" s="499"/>
      <c r="R536" s="499"/>
      <c r="S536" s="499"/>
      <c r="T536" s="499"/>
      <c r="U536" s="499"/>
      <c r="V536" s="499"/>
      <c r="W536" s="499"/>
      <c r="X536" s="499"/>
      <c r="Y536" s="499"/>
      <c r="Z536" s="499"/>
      <c r="AA536" s="499"/>
      <c r="AB536" s="499"/>
      <c r="AC536" s="499"/>
      <c r="AD536" s="499"/>
    </row>
    <row r="537" spans="5:30" ht="12" customHeight="1" x14ac:dyDescent="0.2">
      <c r="E537" s="499"/>
      <c r="F537" s="499"/>
      <c r="G537" s="499"/>
      <c r="H537" s="499"/>
      <c r="I537" s="499"/>
      <c r="J537" s="499"/>
      <c r="K537" s="499"/>
      <c r="L537" s="499"/>
      <c r="M537" s="499"/>
      <c r="N537" s="499"/>
      <c r="O537" s="499"/>
      <c r="P537" s="499"/>
      <c r="Q537" s="499"/>
      <c r="R537" s="499"/>
      <c r="S537" s="499"/>
      <c r="T537" s="499"/>
      <c r="U537" s="499"/>
      <c r="V537" s="499"/>
      <c r="W537" s="499"/>
      <c r="X537" s="499"/>
      <c r="Y537" s="499"/>
      <c r="Z537" s="499"/>
      <c r="AA537" s="499"/>
      <c r="AB537" s="499"/>
      <c r="AC537" s="499"/>
      <c r="AD537" s="499"/>
    </row>
    <row r="538" spans="5:30" ht="12" customHeight="1" x14ac:dyDescent="0.2">
      <c r="E538" s="499"/>
      <c r="F538" s="499"/>
      <c r="G538" s="499"/>
      <c r="H538" s="499"/>
      <c r="I538" s="499"/>
      <c r="J538" s="499"/>
      <c r="K538" s="499"/>
      <c r="L538" s="499"/>
      <c r="M538" s="499"/>
      <c r="N538" s="499"/>
      <c r="O538" s="499"/>
      <c r="P538" s="499"/>
      <c r="Q538" s="499"/>
      <c r="R538" s="499"/>
      <c r="S538" s="499"/>
      <c r="T538" s="499"/>
      <c r="U538" s="499"/>
      <c r="V538" s="499"/>
      <c r="W538" s="499"/>
      <c r="X538" s="499"/>
      <c r="Y538" s="499"/>
      <c r="Z538" s="499"/>
      <c r="AA538" s="499"/>
      <c r="AB538" s="499"/>
      <c r="AC538" s="499"/>
      <c r="AD538" s="499"/>
    </row>
    <row r="539" spans="5:30" ht="12" customHeight="1" x14ac:dyDescent="0.2">
      <c r="E539" s="499"/>
      <c r="F539" s="499"/>
      <c r="G539" s="499"/>
      <c r="H539" s="499"/>
      <c r="I539" s="499"/>
      <c r="J539" s="499"/>
      <c r="K539" s="499"/>
      <c r="L539" s="499"/>
      <c r="M539" s="499"/>
      <c r="N539" s="499"/>
      <c r="O539" s="499"/>
      <c r="P539" s="499"/>
      <c r="Q539" s="499"/>
      <c r="R539" s="499"/>
      <c r="S539" s="499"/>
      <c r="T539" s="499"/>
      <c r="U539" s="499"/>
      <c r="V539" s="499"/>
      <c r="W539" s="499"/>
      <c r="X539" s="499"/>
      <c r="Y539" s="499"/>
      <c r="Z539" s="499"/>
      <c r="AA539" s="499"/>
      <c r="AB539" s="499"/>
      <c r="AC539" s="499"/>
      <c r="AD539" s="499"/>
    </row>
    <row r="540" spans="5:30" ht="12" customHeight="1" x14ac:dyDescent="0.2">
      <c r="E540" s="499"/>
      <c r="F540" s="499"/>
      <c r="G540" s="499"/>
      <c r="H540" s="499"/>
      <c r="I540" s="499"/>
      <c r="J540" s="499"/>
      <c r="K540" s="499"/>
      <c r="L540" s="499"/>
      <c r="M540" s="499"/>
      <c r="N540" s="499"/>
      <c r="O540" s="499"/>
      <c r="P540" s="499"/>
      <c r="Q540" s="499"/>
      <c r="R540" s="499"/>
      <c r="S540" s="499"/>
      <c r="T540" s="499"/>
      <c r="U540" s="499"/>
      <c r="V540" s="499"/>
      <c r="W540" s="499"/>
      <c r="X540" s="499"/>
      <c r="Y540" s="499"/>
      <c r="Z540" s="499"/>
      <c r="AA540" s="499"/>
      <c r="AB540" s="499"/>
      <c r="AC540" s="499"/>
      <c r="AD540" s="499"/>
    </row>
    <row r="541" spans="5:30" ht="12" customHeight="1" x14ac:dyDescent="0.2">
      <c r="E541" s="499"/>
      <c r="F541" s="499"/>
      <c r="G541" s="499"/>
      <c r="H541" s="499"/>
      <c r="I541" s="499"/>
      <c r="J541" s="499"/>
      <c r="K541" s="499"/>
      <c r="L541" s="499"/>
      <c r="M541" s="499"/>
      <c r="N541" s="499"/>
      <c r="O541" s="499"/>
      <c r="P541" s="499"/>
      <c r="Q541" s="499"/>
      <c r="R541" s="499"/>
      <c r="S541" s="499"/>
      <c r="T541" s="499"/>
      <c r="U541" s="499"/>
      <c r="V541" s="499"/>
      <c r="W541" s="499"/>
      <c r="X541" s="499"/>
      <c r="Y541" s="499"/>
      <c r="Z541" s="499"/>
      <c r="AA541" s="499"/>
      <c r="AB541" s="499"/>
      <c r="AC541" s="499"/>
      <c r="AD541" s="499"/>
    </row>
    <row r="542" spans="5:30" ht="12" customHeight="1" x14ac:dyDescent="0.2">
      <c r="E542" s="499"/>
      <c r="F542" s="499"/>
      <c r="G542" s="499"/>
      <c r="H542" s="499"/>
      <c r="I542" s="499"/>
      <c r="J542" s="499"/>
      <c r="K542" s="499"/>
      <c r="L542" s="499"/>
      <c r="M542" s="499"/>
      <c r="N542" s="499"/>
      <c r="O542" s="499"/>
      <c r="P542" s="499"/>
      <c r="Q542" s="499"/>
      <c r="R542" s="499"/>
      <c r="S542" s="499"/>
      <c r="T542" s="499"/>
      <c r="U542" s="499"/>
      <c r="V542" s="499"/>
      <c r="W542" s="499"/>
      <c r="X542" s="499"/>
      <c r="Y542" s="499"/>
      <c r="Z542" s="499"/>
      <c r="AA542" s="499"/>
      <c r="AB542" s="499"/>
      <c r="AC542" s="499"/>
      <c r="AD542" s="499"/>
    </row>
    <row r="543" spans="5:30" ht="12" customHeight="1" x14ac:dyDescent="0.2">
      <c r="E543" s="499"/>
      <c r="F543" s="499"/>
      <c r="G543" s="499"/>
      <c r="H543" s="499"/>
      <c r="I543" s="499"/>
      <c r="J543" s="499"/>
      <c r="K543" s="499"/>
      <c r="L543" s="499"/>
      <c r="M543" s="499"/>
      <c r="N543" s="499"/>
      <c r="O543" s="499"/>
      <c r="P543" s="499"/>
      <c r="Q543" s="499"/>
      <c r="R543" s="499"/>
      <c r="S543" s="499"/>
      <c r="T543" s="499"/>
      <c r="U543" s="499"/>
      <c r="V543" s="499"/>
      <c r="W543" s="499"/>
      <c r="X543" s="499"/>
      <c r="Y543" s="499"/>
      <c r="Z543" s="499"/>
      <c r="AA543" s="499"/>
      <c r="AB543" s="499"/>
      <c r="AC543" s="499"/>
      <c r="AD543" s="499"/>
    </row>
    <row r="544" spans="5:30" ht="12" customHeight="1" x14ac:dyDescent="0.2">
      <c r="E544" s="499"/>
      <c r="F544" s="499"/>
      <c r="G544" s="499"/>
      <c r="H544" s="499"/>
      <c r="I544" s="499"/>
      <c r="J544" s="499"/>
      <c r="K544" s="499"/>
      <c r="L544" s="499"/>
      <c r="M544" s="499"/>
      <c r="N544" s="499"/>
      <c r="O544" s="499"/>
      <c r="P544" s="499"/>
      <c r="Q544" s="499"/>
      <c r="R544" s="499"/>
      <c r="S544" s="499"/>
      <c r="T544" s="499"/>
      <c r="U544" s="499"/>
      <c r="V544" s="499"/>
      <c r="W544" s="499"/>
      <c r="X544" s="499"/>
      <c r="Y544" s="499"/>
      <c r="Z544" s="499"/>
      <c r="AA544" s="499"/>
      <c r="AB544" s="499"/>
      <c r="AC544" s="499"/>
      <c r="AD544" s="499"/>
    </row>
    <row r="545" spans="5:30" ht="12" customHeight="1" x14ac:dyDescent="0.2">
      <c r="E545" s="499"/>
      <c r="F545" s="499"/>
      <c r="G545" s="499"/>
      <c r="H545" s="499"/>
      <c r="I545" s="499"/>
      <c r="J545" s="499"/>
      <c r="K545" s="499"/>
      <c r="L545" s="499"/>
      <c r="M545" s="499"/>
      <c r="N545" s="499"/>
      <c r="O545" s="499"/>
      <c r="P545" s="499"/>
      <c r="Q545" s="499"/>
      <c r="R545" s="499"/>
      <c r="S545" s="499"/>
      <c r="T545" s="499"/>
      <c r="U545" s="499"/>
      <c r="V545" s="499"/>
      <c r="W545" s="499"/>
      <c r="X545" s="499"/>
      <c r="Y545" s="499"/>
      <c r="Z545" s="499"/>
      <c r="AA545" s="499"/>
      <c r="AB545" s="499"/>
      <c r="AC545" s="499"/>
      <c r="AD545" s="499"/>
    </row>
    <row r="546" spans="5:30" ht="12" customHeight="1" x14ac:dyDescent="0.2">
      <c r="E546" s="499"/>
      <c r="F546" s="499"/>
      <c r="G546" s="499"/>
      <c r="H546" s="499"/>
      <c r="I546" s="499"/>
      <c r="J546" s="499"/>
      <c r="K546" s="499"/>
      <c r="L546" s="499"/>
      <c r="M546" s="499"/>
      <c r="N546" s="499"/>
      <c r="O546" s="499"/>
      <c r="P546" s="499"/>
      <c r="Q546" s="499"/>
      <c r="R546" s="499"/>
      <c r="S546" s="499"/>
      <c r="T546" s="499"/>
      <c r="U546" s="499"/>
      <c r="V546" s="499"/>
      <c r="W546" s="499"/>
      <c r="X546" s="499"/>
      <c r="Y546" s="499"/>
      <c r="Z546" s="499"/>
      <c r="AA546" s="499"/>
      <c r="AB546" s="499"/>
      <c r="AC546" s="499"/>
      <c r="AD546" s="499"/>
    </row>
    <row r="547" spans="5:30" ht="12" customHeight="1" x14ac:dyDescent="0.2">
      <c r="E547" s="499"/>
      <c r="F547" s="499"/>
      <c r="G547" s="499"/>
      <c r="H547" s="499"/>
      <c r="I547" s="499"/>
      <c r="J547" s="499"/>
      <c r="K547" s="499"/>
      <c r="L547" s="499"/>
      <c r="M547" s="499"/>
      <c r="N547" s="499"/>
      <c r="O547" s="499"/>
      <c r="P547" s="499"/>
      <c r="Q547" s="499"/>
      <c r="R547" s="499"/>
      <c r="S547" s="499"/>
      <c r="T547" s="499"/>
      <c r="U547" s="499"/>
      <c r="V547" s="499"/>
      <c r="W547" s="499"/>
      <c r="X547" s="499"/>
      <c r="Y547" s="499"/>
      <c r="Z547" s="499"/>
      <c r="AA547" s="499"/>
      <c r="AB547" s="499"/>
      <c r="AC547" s="499"/>
      <c r="AD547" s="499"/>
    </row>
    <row r="548" spans="5:30" ht="12" customHeight="1" x14ac:dyDescent="0.2">
      <c r="E548" s="499"/>
      <c r="F548" s="499"/>
      <c r="G548" s="499"/>
      <c r="H548" s="499"/>
      <c r="I548" s="499"/>
      <c r="J548" s="499"/>
      <c r="K548" s="499"/>
      <c r="L548" s="499"/>
      <c r="M548" s="499"/>
      <c r="N548" s="499"/>
      <c r="O548" s="499"/>
      <c r="P548" s="499"/>
      <c r="Q548" s="499"/>
      <c r="R548" s="499"/>
      <c r="S548" s="499"/>
      <c r="T548" s="499"/>
      <c r="U548" s="499"/>
      <c r="V548" s="499"/>
      <c r="W548" s="499"/>
      <c r="X548" s="499"/>
      <c r="Y548" s="499"/>
      <c r="Z548" s="499"/>
      <c r="AA548" s="499"/>
      <c r="AB548" s="499"/>
      <c r="AC548" s="499"/>
      <c r="AD548" s="499"/>
    </row>
    <row r="549" spans="5:30" ht="12" customHeight="1" x14ac:dyDescent="0.2">
      <c r="E549" s="499"/>
      <c r="F549" s="499"/>
      <c r="G549" s="499"/>
      <c r="H549" s="499"/>
      <c r="I549" s="499"/>
      <c r="J549" s="499"/>
      <c r="K549" s="499"/>
      <c r="L549" s="499"/>
      <c r="M549" s="499"/>
      <c r="N549" s="499"/>
      <c r="O549" s="499"/>
      <c r="P549" s="499"/>
      <c r="Q549" s="499"/>
      <c r="R549" s="499"/>
      <c r="S549" s="499"/>
      <c r="T549" s="499"/>
      <c r="U549" s="499"/>
      <c r="V549" s="499"/>
      <c r="W549" s="499"/>
      <c r="X549" s="499"/>
      <c r="Y549" s="499"/>
      <c r="Z549" s="499"/>
      <c r="AA549" s="499"/>
      <c r="AB549" s="499"/>
      <c r="AC549" s="499"/>
      <c r="AD549" s="499"/>
    </row>
    <row r="550" spans="5:30" ht="12" customHeight="1" x14ac:dyDescent="0.2">
      <c r="E550" s="499"/>
      <c r="F550" s="499"/>
      <c r="G550" s="499"/>
      <c r="H550" s="499"/>
      <c r="I550" s="499"/>
      <c r="J550" s="499"/>
      <c r="K550" s="499"/>
      <c r="L550" s="499"/>
      <c r="M550" s="499"/>
      <c r="N550" s="499"/>
      <c r="O550" s="499"/>
      <c r="P550" s="499"/>
      <c r="Q550" s="499"/>
      <c r="R550" s="499"/>
      <c r="S550" s="499"/>
      <c r="T550" s="499"/>
      <c r="U550" s="499"/>
      <c r="V550" s="499"/>
      <c r="W550" s="499"/>
      <c r="X550" s="499"/>
      <c r="Y550" s="499"/>
      <c r="Z550" s="499"/>
      <c r="AA550" s="499"/>
      <c r="AB550" s="499"/>
      <c r="AC550" s="499"/>
      <c r="AD550" s="499"/>
    </row>
    <row r="551" spans="5:30" ht="12" customHeight="1" x14ac:dyDescent="0.2">
      <c r="E551" s="499"/>
      <c r="F551" s="499"/>
      <c r="G551" s="499"/>
      <c r="H551" s="499"/>
      <c r="I551" s="499"/>
      <c r="J551" s="499"/>
      <c r="K551" s="499"/>
      <c r="L551" s="499"/>
      <c r="M551" s="499"/>
      <c r="N551" s="499"/>
      <c r="O551" s="499"/>
      <c r="P551" s="499"/>
      <c r="Q551" s="499"/>
      <c r="R551" s="499"/>
      <c r="S551" s="499"/>
      <c r="T551" s="499"/>
      <c r="U551" s="499"/>
      <c r="V551" s="499"/>
      <c r="W551" s="499"/>
      <c r="X551" s="499"/>
      <c r="Y551" s="499"/>
      <c r="Z551" s="499"/>
      <c r="AA551" s="499"/>
      <c r="AB551" s="499"/>
      <c r="AC551" s="499"/>
      <c r="AD551" s="499"/>
    </row>
    <row r="552" spans="5:30" ht="12" customHeight="1" x14ac:dyDescent="0.2">
      <c r="E552" s="499"/>
      <c r="F552" s="499"/>
      <c r="G552" s="499"/>
      <c r="H552" s="499"/>
      <c r="I552" s="499"/>
      <c r="J552" s="499"/>
      <c r="K552" s="499"/>
      <c r="L552" s="499"/>
      <c r="M552" s="499"/>
      <c r="N552" s="499"/>
      <c r="O552" s="499"/>
      <c r="P552" s="499"/>
      <c r="Q552" s="499"/>
      <c r="R552" s="499"/>
      <c r="S552" s="499"/>
      <c r="T552" s="499"/>
      <c r="U552" s="499"/>
      <c r="V552" s="499"/>
      <c r="W552" s="499"/>
      <c r="X552" s="499"/>
      <c r="Y552" s="499"/>
      <c r="Z552" s="499"/>
      <c r="AA552" s="499"/>
      <c r="AB552" s="499"/>
      <c r="AC552" s="499"/>
      <c r="AD552" s="499"/>
    </row>
    <row r="553" spans="5:30" ht="12" customHeight="1" x14ac:dyDescent="0.2">
      <c r="E553" s="499"/>
      <c r="F553" s="499"/>
      <c r="G553" s="499"/>
      <c r="H553" s="499"/>
      <c r="I553" s="499"/>
      <c r="J553" s="499"/>
      <c r="K553" s="499"/>
      <c r="L553" s="499"/>
      <c r="M553" s="499"/>
      <c r="N553" s="499"/>
      <c r="O553" s="499"/>
      <c r="P553" s="499"/>
      <c r="Q553" s="499"/>
      <c r="R553" s="499"/>
      <c r="S553" s="499"/>
      <c r="T553" s="499"/>
      <c r="U553" s="499"/>
      <c r="V553" s="499"/>
      <c r="W553" s="499"/>
      <c r="X553" s="499"/>
      <c r="Y553" s="499"/>
      <c r="Z553" s="499"/>
      <c r="AA553" s="499"/>
      <c r="AB553" s="499"/>
      <c r="AC553" s="499"/>
      <c r="AD553" s="499"/>
    </row>
    <row r="554" spans="5:30" ht="12" customHeight="1" x14ac:dyDescent="0.2">
      <c r="E554" s="499"/>
      <c r="F554" s="499"/>
      <c r="G554" s="499"/>
      <c r="H554" s="499"/>
      <c r="I554" s="499"/>
      <c r="J554" s="499"/>
      <c r="K554" s="499"/>
      <c r="L554" s="499"/>
      <c r="M554" s="499"/>
      <c r="N554" s="499"/>
      <c r="O554" s="499"/>
      <c r="P554" s="499"/>
      <c r="Q554" s="499"/>
      <c r="R554" s="499"/>
      <c r="S554" s="499"/>
      <c r="T554" s="499"/>
      <c r="U554" s="499"/>
      <c r="V554" s="499"/>
      <c r="W554" s="499"/>
      <c r="X554" s="499"/>
      <c r="Y554" s="499"/>
      <c r="Z554" s="499"/>
      <c r="AA554" s="499"/>
      <c r="AB554" s="499"/>
      <c r="AC554" s="499"/>
      <c r="AD554" s="499"/>
    </row>
    <row r="555" spans="5:30" ht="12" customHeight="1" x14ac:dyDescent="0.2">
      <c r="E555" s="499"/>
      <c r="F555" s="499"/>
      <c r="G555" s="499"/>
      <c r="H555" s="499"/>
      <c r="I555" s="499"/>
      <c r="J555" s="499"/>
      <c r="K555" s="499"/>
      <c r="L555" s="499"/>
      <c r="M555" s="499"/>
      <c r="N555" s="499"/>
      <c r="O555" s="499"/>
      <c r="P555" s="499"/>
      <c r="Q555" s="499"/>
      <c r="R555" s="499"/>
      <c r="S555" s="499"/>
      <c r="T555" s="499"/>
      <c r="U555" s="499"/>
      <c r="V555" s="499"/>
      <c r="W555" s="499"/>
      <c r="X555" s="499"/>
      <c r="Y555" s="499"/>
      <c r="Z555" s="499"/>
      <c r="AA555" s="499"/>
      <c r="AB555" s="499"/>
      <c r="AC555" s="499"/>
      <c r="AD555" s="499"/>
    </row>
    <row r="556" spans="5:30" ht="12" customHeight="1" x14ac:dyDescent="0.2">
      <c r="E556" s="499"/>
      <c r="F556" s="499"/>
      <c r="G556" s="499"/>
      <c r="H556" s="499"/>
      <c r="I556" s="499"/>
      <c r="J556" s="499"/>
      <c r="K556" s="499"/>
      <c r="L556" s="499"/>
      <c r="M556" s="499"/>
      <c r="N556" s="499"/>
      <c r="O556" s="499"/>
      <c r="P556" s="499"/>
      <c r="Q556" s="499"/>
      <c r="R556" s="499"/>
      <c r="S556" s="499"/>
      <c r="T556" s="499"/>
      <c r="U556" s="499"/>
      <c r="V556" s="499"/>
      <c r="W556" s="499"/>
      <c r="X556" s="499"/>
      <c r="Y556" s="499"/>
      <c r="Z556" s="499"/>
      <c r="AA556" s="499"/>
      <c r="AB556" s="499"/>
      <c r="AC556" s="499"/>
      <c r="AD556" s="499"/>
    </row>
    <row r="557" spans="5:30" ht="12" customHeight="1" x14ac:dyDescent="0.2">
      <c r="E557" s="499"/>
      <c r="F557" s="499"/>
      <c r="G557" s="499"/>
      <c r="H557" s="499"/>
      <c r="I557" s="499"/>
      <c r="J557" s="499"/>
      <c r="K557" s="499"/>
      <c r="L557" s="499"/>
      <c r="M557" s="499"/>
      <c r="N557" s="499"/>
      <c r="O557" s="499"/>
      <c r="P557" s="499"/>
      <c r="Q557" s="499"/>
      <c r="R557" s="499"/>
      <c r="S557" s="499"/>
      <c r="T557" s="499"/>
      <c r="U557" s="499"/>
      <c r="V557" s="499"/>
      <c r="W557" s="499"/>
      <c r="X557" s="499"/>
      <c r="Y557" s="499"/>
      <c r="Z557" s="499"/>
      <c r="AA557" s="499"/>
      <c r="AB557" s="499"/>
      <c r="AC557" s="499"/>
      <c r="AD557" s="499"/>
    </row>
    <row r="558" spans="5:30" ht="12" customHeight="1" x14ac:dyDescent="0.2">
      <c r="E558" s="499"/>
      <c r="F558" s="499"/>
      <c r="G558" s="499"/>
      <c r="H558" s="499"/>
      <c r="I558" s="499"/>
      <c r="J558" s="499"/>
      <c r="K558" s="499"/>
      <c r="L558" s="499"/>
      <c r="M558" s="499"/>
      <c r="N558" s="499"/>
      <c r="O558" s="499"/>
      <c r="P558" s="499"/>
      <c r="Q558" s="499"/>
      <c r="R558" s="499"/>
      <c r="S558" s="499"/>
      <c r="T558" s="499"/>
      <c r="U558" s="499"/>
      <c r="V558" s="499"/>
      <c r="W558" s="499"/>
      <c r="X558" s="499"/>
      <c r="Y558" s="499"/>
      <c r="Z558" s="499"/>
      <c r="AA558" s="499"/>
      <c r="AB558" s="499"/>
      <c r="AC558" s="499"/>
      <c r="AD558" s="499"/>
    </row>
    <row r="559" spans="5:30" ht="12" customHeight="1" x14ac:dyDescent="0.2">
      <c r="E559" s="499"/>
      <c r="F559" s="499"/>
      <c r="G559" s="499"/>
      <c r="H559" s="499"/>
      <c r="I559" s="499"/>
      <c r="J559" s="499"/>
      <c r="K559" s="499"/>
      <c r="L559" s="499"/>
      <c r="M559" s="499"/>
      <c r="N559" s="499"/>
      <c r="O559" s="499"/>
      <c r="P559" s="499"/>
      <c r="Q559" s="499"/>
      <c r="R559" s="499"/>
      <c r="S559" s="499"/>
      <c r="T559" s="499"/>
      <c r="U559" s="499"/>
      <c r="V559" s="499"/>
      <c r="W559" s="499"/>
      <c r="X559" s="499"/>
      <c r="Y559" s="499"/>
      <c r="Z559" s="499"/>
      <c r="AA559" s="499"/>
      <c r="AB559" s="499"/>
      <c r="AC559" s="499"/>
      <c r="AD559" s="499"/>
    </row>
    <row r="560" spans="5:30" ht="12" customHeight="1" x14ac:dyDescent="0.2">
      <c r="E560" s="499"/>
      <c r="F560" s="499"/>
      <c r="G560" s="499"/>
      <c r="H560" s="499"/>
      <c r="I560" s="499"/>
      <c r="J560" s="499"/>
      <c r="K560" s="499"/>
      <c r="L560" s="499"/>
      <c r="M560" s="499"/>
      <c r="N560" s="499"/>
      <c r="O560" s="499"/>
      <c r="P560" s="499"/>
      <c r="Q560" s="499"/>
      <c r="R560" s="499"/>
      <c r="S560" s="499"/>
      <c r="T560" s="499"/>
      <c r="U560" s="499"/>
      <c r="V560" s="499"/>
      <c r="W560" s="499"/>
      <c r="X560" s="499"/>
      <c r="Y560" s="499"/>
      <c r="Z560" s="499"/>
      <c r="AA560" s="499"/>
      <c r="AB560" s="499"/>
      <c r="AC560" s="499"/>
      <c r="AD560" s="499"/>
    </row>
    <row r="561" spans="5:30" ht="12" customHeight="1" x14ac:dyDescent="0.2">
      <c r="E561" s="499"/>
      <c r="F561" s="499"/>
      <c r="G561" s="499"/>
      <c r="H561" s="499"/>
      <c r="I561" s="499"/>
      <c r="J561" s="499"/>
      <c r="K561" s="499"/>
      <c r="L561" s="499"/>
      <c r="M561" s="499"/>
      <c r="N561" s="499"/>
      <c r="O561" s="499"/>
      <c r="P561" s="499"/>
      <c r="Q561" s="499"/>
      <c r="R561" s="499"/>
      <c r="S561" s="499"/>
      <c r="T561" s="499"/>
      <c r="U561" s="499"/>
      <c r="V561" s="499"/>
      <c r="W561" s="499"/>
      <c r="X561" s="499"/>
      <c r="Y561" s="499"/>
      <c r="Z561" s="499"/>
      <c r="AA561" s="499"/>
      <c r="AB561" s="499"/>
      <c r="AC561" s="499"/>
      <c r="AD561" s="499"/>
    </row>
    <row r="562" spans="5:30" ht="12" customHeight="1" x14ac:dyDescent="0.2">
      <c r="E562" s="499"/>
      <c r="F562" s="499"/>
      <c r="G562" s="499"/>
      <c r="H562" s="499"/>
      <c r="I562" s="499"/>
      <c r="J562" s="499"/>
      <c r="K562" s="499"/>
      <c r="L562" s="499"/>
      <c r="M562" s="499"/>
      <c r="N562" s="499"/>
      <c r="O562" s="499"/>
      <c r="P562" s="499"/>
      <c r="Q562" s="499"/>
      <c r="R562" s="499"/>
      <c r="S562" s="499"/>
      <c r="T562" s="499"/>
      <c r="U562" s="499"/>
      <c r="V562" s="499"/>
      <c r="W562" s="499"/>
      <c r="X562" s="499"/>
      <c r="Y562" s="499"/>
      <c r="Z562" s="499"/>
      <c r="AA562" s="499"/>
      <c r="AB562" s="499"/>
      <c r="AC562" s="499"/>
      <c r="AD562" s="499"/>
    </row>
    <row r="563" spans="5:30" ht="12" customHeight="1" x14ac:dyDescent="0.2">
      <c r="E563" s="499"/>
      <c r="F563" s="499"/>
      <c r="G563" s="499"/>
      <c r="H563" s="499"/>
      <c r="I563" s="499"/>
      <c r="J563" s="499"/>
      <c r="K563" s="499"/>
      <c r="L563" s="499"/>
      <c r="M563" s="499"/>
      <c r="N563" s="499"/>
      <c r="O563" s="499"/>
      <c r="P563" s="499"/>
      <c r="Q563" s="499"/>
      <c r="R563" s="499"/>
      <c r="S563" s="499"/>
      <c r="T563" s="499"/>
      <c r="U563" s="499"/>
      <c r="V563" s="499"/>
      <c r="W563" s="499"/>
      <c r="X563" s="499"/>
      <c r="Y563" s="499"/>
      <c r="Z563" s="499"/>
      <c r="AA563" s="499"/>
      <c r="AB563" s="499"/>
      <c r="AC563" s="499"/>
      <c r="AD563" s="499"/>
    </row>
    <row r="564" spans="5:30" ht="12" customHeight="1" x14ac:dyDescent="0.2">
      <c r="E564" s="499"/>
      <c r="F564" s="499"/>
      <c r="G564" s="499"/>
      <c r="H564" s="499"/>
      <c r="I564" s="499"/>
      <c r="J564" s="499"/>
      <c r="K564" s="499"/>
      <c r="L564" s="499"/>
      <c r="M564" s="499"/>
      <c r="N564" s="499"/>
      <c r="O564" s="499"/>
      <c r="P564" s="499"/>
      <c r="Q564" s="499"/>
      <c r="R564" s="499"/>
      <c r="S564" s="499"/>
      <c r="T564" s="499"/>
      <c r="U564" s="499"/>
      <c r="V564" s="499"/>
      <c r="W564" s="499"/>
      <c r="X564" s="499"/>
      <c r="Y564" s="499"/>
      <c r="Z564" s="499"/>
      <c r="AA564" s="499"/>
      <c r="AB564" s="499"/>
      <c r="AC564" s="499"/>
      <c r="AD564" s="499"/>
    </row>
    <row r="565" spans="5:30" ht="12" customHeight="1" x14ac:dyDescent="0.2">
      <c r="E565" s="499"/>
      <c r="F565" s="499"/>
      <c r="G565" s="499"/>
      <c r="H565" s="499"/>
      <c r="I565" s="499"/>
      <c r="J565" s="499"/>
      <c r="K565" s="499"/>
      <c r="L565" s="499"/>
      <c r="M565" s="499"/>
      <c r="N565" s="499"/>
      <c r="O565" s="499"/>
      <c r="P565" s="499"/>
      <c r="Q565" s="499"/>
      <c r="R565" s="499"/>
      <c r="S565" s="499"/>
      <c r="T565" s="499"/>
      <c r="U565" s="499"/>
      <c r="V565" s="499"/>
      <c r="W565" s="499"/>
      <c r="X565" s="499"/>
      <c r="Y565" s="499"/>
      <c r="Z565" s="499"/>
      <c r="AA565" s="499"/>
      <c r="AB565" s="499"/>
      <c r="AC565" s="499"/>
      <c r="AD565" s="499"/>
    </row>
    <row r="566" spans="5:30" ht="12" customHeight="1" x14ac:dyDescent="0.2">
      <c r="E566" s="499"/>
      <c r="F566" s="499"/>
      <c r="G566" s="499"/>
      <c r="H566" s="499"/>
      <c r="I566" s="499"/>
      <c r="J566" s="499"/>
      <c r="K566" s="499"/>
      <c r="L566" s="499"/>
      <c r="M566" s="499"/>
      <c r="N566" s="499"/>
      <c r="O566" s="499"/>
      <c r="P566" s="499"/>
      <c r="Q566" s="499"/>
      <c r="R566" s="499"/>
      <c r="S566" s="499"/>
      <c r="T566" s="499"/>
      <c r="U566" s="499"/>
      <c r="V566" s="499"/>
      <c r="W566" s="499"/>
      <c r="X566" s="499"/>
      <c r="Y566" s="499"/>
      <c r="Z566" s="499"/>
      <c r="AA566" s="499"/>
      <c r="AB566" s="499"/>
      <c r="AC566" s="499"/>
      <c r="AD566" s="499"/>
    </row>
    <row r="567" spans="5:30" ht="12" customHeight="1" x14ac:dyDescent="0.2">
      <c r="E567" s="499"/>
      <c r="F567" s="499"/>
      <c r="G567" s="499"/>
      <c r="H567" s="499"/>
      <c r="I567" s="499"/>
      <c r="J567" s="499"/>
      <c r="K567" s="499"/>
      <c r="L567" s="499"/>
      <c r="M567" s="499"/>
      <c r="N567" s="499"/>
      <c r="O567" s="499"/>
      <c r="P567" s="499"/>
      <c r="Q567" s="499"/>
      <c r="R567" s="499"/>
      <c r="S567" s="499"/>
      <c r="T567" s="499"/>
      <c r="U567" s="499"/>
      <c r="V567" s="499"/>
      <c r="W567" s="499"/>
      <c r="X567" s="499"/>
      <c r="Y567" s="499"/>
      <c r="Z567" s="499"/>
      <c r="AA567" s="499"/>
      <c r="AB567" s="499"/>
      <c r="AC567" s="499"/>
      <c r="AD567" s="499"/>
    </row>
    <row r="568" spans="5:30" ht="12" customHeight="1" x14ac:dyDescent="0.2">
      <c r="E568" s="499"/>
      <c r="F568" s="499"/>
      <c r="G568" s="499"/>
      <c r="H568" s="499"/>
      <c r="I568" s="499"/>
      <c r="J568" s="499"/>
      <c r="K568" s="499"/>
      <c r="L568" s="499"/>
      <c r="M568" s="499"/>
      <c r="N568" s="499"/>
      <c r="O568" s="499"/>
      <c r="P568" s="499"/>
      <c r="Q568" s="499"/>
      <c r="R568" s="499"/>
      <c r="S568" s="499"/>
      <c r="T568" s="499"/>
      <c r="U568" s="499"/>
      <c r="V568" s="499"/>
      <c r="W568" s="499"/>
      <c r="X568" s="499"/>
      <c r="Y568" s="499"/>
      <c r="Z568" s="499"/>
      <c r="AA568" s="499"/>
      <c r="AB568" s="499"/>
      <c r="AC568" s="499"/>
      <c r="AD568" s="499"/>
    </row>
    <row r="569" spans="5:30" ht="12" customHeight="1" x14ac:dyDescent="0.2">
      <c r="E569" s="499"/>
      <c r="F569" s="499"/>
      <c r="G569" s="499"/>
      <c r="H569" s="499"/>
      <c r="I569" s="499"/>
      <c r="J569" s="499"/>
      <c r="K569" s="499"/>
      <c r="L569" s="499"/>
      <c r="M569" s="499"/>
      <c r="N569" s="499"/>
      <c r="O569" s="499"/>
      <c r="P569" s="499"/>
      <c r="Q569" s="499"/>
      <c r="R569" s="499"/>
      <c r="S569" s="499"/>
      <c r="T569" s="499"/>
      <c r="U569" s="499"/>
      <c r="V569" s="499"/>
      <c r="W569" s="499"/>
      <c r="X569" s="499"/>
      <c r="Y569" s="499"/>
      <c r="Z569" s="499"/>
      <c r="AA569" s="499"/>
      <c r="AB569" s="499"/>
      <c r="AC569" s="499"/>
      <c r="AD569" s="499"/>
    </row>
    <row r="570" spans="5:30" ht="12" customHeight="1" x14ac:dyDescent="0.2">
      <c r="E570" s="499"/>
      <c r="F570" s="499"/>
      <c r="G570" s="499"/>
      <c r="H570" s="499"/>
      <c r="I570" s="499"/>
      <c r="J570" s="499"/>
      <c r="K570" s="499"/>
      <c r="L570" s="499"/>
      <c r="M570" s="499"/>
      <c r="N570" s="499"/>
      <c r="O570" s="499"/>
      <c r="P570" s="499"/>
      <c r="Q570" s="499"/>
      <c r="R570" s="499"/>
      <c r="S570" s="499"/>
      <c r="T570" s="499"/>
      <c r="U570" s="499"/>
      <c r="V570" s="499"/>
      <c r="W570" s="499"/>
      <c r="X570" s="499"/>
      <c r="Y570" s="499"/>
      <c r="Z570" s="499"/>
      <c r="AA570" s="499"/>
      <c r="AB570" s="499"/>
      <c r="AC570" s="499"/>
      <c r="AD570" s="499"/>
    </row>
    <row r="571" spans="5:30" ht="12" customHeight="1" x14ac:dyDescent="0.2">
      <c r="E571" s="499"/>
      <c r="F571" s="499"/>
      <c r="G571" s="499"/>
      <c r="H571" s="499"/>
      <c r="I571" s="499"/>
      <c r="J571" s="499"/>
      <c r="K571" s="499"/>
      <c r="L571" s="499"/>
      <c r="M571" s="499"/>
      <c r="N571" s="499"/>
      <c r="O571" s="499"/>
      <c r="P571" s="499"/>
      <c r="Q571" s="499"/>
      <c r="R571" s="499"/>
      <c r="S571" s="499"/>
      <c r="T571" s="499"/>
      <c r="U571" s="499"/>
      <c r="V571" s="499"/>
      <c r="W571" s="499"/>
      <c r="X571" s="499"/>
      <c r="Y571" s="499"/>
      <c r="Z571" s="499"/>
      <c r="AA571" s="499"/>
      <c r="AB571" s="499"/>
      <c r="AC571" s="499"/>
      <c r="AD571" s="499"/>
    </row>
    <row r="572" spans="5:30" ht="12" customHeight="1" x14ac:dyDescent="0.2">
      <c r="E572" s="499"/>
      <c r="F572" s="499"/>
      <c r="G572" s="499"/>
      <c r="H572" s="499"/>
      <c r="I572" s="499"/>
      <c r="J572" s="499"/>
      <c r="K572" s="499"/>
      <c r="L572" s="499"/>
      <c r="M572" s="499"/>
      <c r="N572" s="499"/>
      <c r="O572" s="499"/>
      <c r="P572" s="499"/>
      <c r="Q572" s="499"/>
      <c r="R572" s="499"/>
      <c r="S572" s="499"/>
      <c r="T572" s="499"/>
      <c r="U572" s="499"/>
      <c r="V572" s="499"/>
      <c r="W572" s="499"/>
      <c r="X572" s="499"/>
      <c r="Y572" s="499"/>
      <c r="Z572" s="499"/>
      <c r="AA572" s="499"/>
      <c r="AB572" s="499"/>
      <c r="AC572" s="499"/>
      <c r="AD572" s="499"/>
    </row>
    <row r="573" spans="5:30" ht="12" customHeight="1" x14ac:dyDescent="0.2">
      <c r="E573" s="499"/>
      <c r="F573" s="499"/>
      <c r="G573" s="499"/>
      <c r="H573" s="499"/>
      <c r="I573" s="499"/>
      <c r="J573" s="499"/>
      <c r="K573" s="499"/>
      <c r="L573" s="499"/>
      <c r="M573" s="499"/>
      <c r="N573" s="499"/>
      <c r="O573" s="499"/>
      <c r="P573" s="499"/>
      <c r="Q573" s="499"/>
      <c r="R573" s="499"/>
      <c r="S573" s="499"/>
      <c r="T573" s="499"/>
      <c r="U573" s="499"/>
      <c r="V573" s="499"/>
      <c r="W573" s="499"/>
      <c r="X573" s="499"/>
      <c r="Y573" s="499"/>
      <c r="Z573" s="499"/>
      <c r="AA573" s="499"/>
      <c r="AB573" s="499"/>
      <c r="AC573" s="499"/>
      <c r="AD573" s="499"/>
    </row>
    <row r="574" spans="5:30" ht="12" customHeight="1" x14ac:dyDescent="0.2">
      <c r="E574" s="499"/>
      <c r="F574" s="499"/>
      <c r="G574" s="499"/>
      <c r="H574" s="499"/>
      <c r="I574" s="499"/>
      <c r="J574" s="499"/>
      <c r="K574" s="499"/>
      <c r="L574" s="499"/>
      <c r="M574" s="499"/>
      <c r="N574" s="499"/>
      <c r="O574" s="499"/>
      <c r="P574" s="499"/>
      <c r="Q574" s="499"/>
      <c r="R574" s="499"/>
      <c r="S574" s="499"/>
      <c r="T574" s="499"/>
      <c r="U574" s="499"/>
      <c r="V574" s="499"/>
      <c r="W574" s="499"/>
      <c r="X574" s="499"/>
      <c r="Y574" s="499"/>
      <c r="Z574" s="499"/>
      <c r="AA574" s="499"/>
      <c r="AB574" s="499"/>
      <c r="AC574" s="499"/>
      <c r="AD574" s="499"/>
    </row>
    <row r="575" spans="5:30" ht="12" customHeight="1" x14ac:dyDescent="0.2">
      <c r="E575" s="499"/>
      <c r="F575" s="499"/>
      <c r="G575" s="499"/>
      <c r="H575" s="499"/>
      <c r="I575" s="499"/>
      <c r="J575" s="499"/>
      <c r="K575" s="499"/>
      <c r="L575" s="499"/>
      <c r="M575" s="499"/>
      <c r="N575" s="499"/>
      <c r="O575" s="499"/>
      <c r="P575" s="499"/>
      <c r="Q575" s="499"/>
      <c r="R575" s="499"/>
      <c r="S575" s="499"/>
      <c r="T575" s="499"/>
      <c r="U575" s="499"/>
      <c r="V575" s="499"/>
      <c r="W575" s="499"/>
      <c r="X575" s="499"/>
      <c r="Y575" s="499"/>
      <c r="Z575" s="499"/>
      <c r="AA575" s="499"/>
      <c r="AB575" s="499"/>
      <c r="AC575" s="499"/>
      <c r="AD575" s="499"/>
    </row>
    <row r="576" spans="5:30" ht="12" customHeight="1" x14ac:dyDescent="0.2">
      <c r="E576" s="499"/>
      <c r="F576" s="499"/>
      <c r="G576" s="499"/>
      <c r="H576" s="499"/>
      <c r="I576" s="499"/>
      <c r="J576" s="499"/>
      <c r="K576" s="499"/>
      <c r="L576" s="499"/>
      <c r="M576" s="499"/>
      <c r="N576" s="499"/>
      <c r="O576" s="499"/>
      <c r="P576" s="499"/>
      <c r="Q576" s="499"/>
      <c r="R576" s="499"/>
      <c r="S576" s="499"/>
      <c r="T576" s="499"/>
      <c r="U576" s="499"/>
      <c r="V576" s="499"/>
      <c r="W576" s="499"/>
      <c r="X576" s="499"/>
      <c r="Y576" s="499"/>
      <c r="Z576" s="499"/>
      <c r="AA576" s="499"/>
      <c r="AB576" s="499"/>
      <c r="AC576" s="499"/>
      <c r="AD576" s="499"/>
    </row>
    <row r="577" spans="5:30" ht="12" customHeight="1" x14ac:dyDescent="0.2">
      <c r="E577" s="499"/>
      <c r="F577" s="499"/>
      <c r="G577" s="499"/>
      <c r="H577" s="499"/>
      <c r="I577" s="499"/>
      <c r="J577" s="499"/>
      <c r="K577" s="499"/>
      <c r="L577" s="499"/>
      <c r="M577" s="499"/>
      <c r="N577" s="499"/>
      <c r="O577" s="499"/>
      <c r="P577" s="499"/>
      <c r="Q577" s="499"/>
      <c r="R577" s="499"/>
      <c r="S577" s="499"/>
      <c r="T577" s="499"/>
      <c r="U577" s="499"/>
      <c r="V577" s="499"/>
      <c r="W577" s="499"/>
      <c r="X577" s="499"/>
      <c r="Y577" s="499"/>
      <c r="Z577" s="499"/>
      <c r="AA577" s="499"/>
      <c r="AB577" s="499"/>
      <c r="AC577" s="499"/>
      <c r="AD577" s="499"/>
    </row>
    <row r="578" spans="5:30" ht="12" customHeight="1" x14ac:dyDescent="0.2">
      <c r="E578" s="499"/>
      <c r="F578" s="499"/>
      <c r="G578" s="499"/>
      <c r="H578" s="499"/>
      <c r="I578" s="499"/>
      <c r="J578" s="499"/>
      <c r="K578" s="499"/>
      <c r="L578" s="499"/>
      <c r="M578" s="499"/>
      <c r="N578" s="499"/>
      <c r="O578" s="499"/>
      <c r="P578" s="499"/>
      <c r="Q578" s="499"/>
      <c r="R578" s="499"/>
      <c r="S578" s="499"/>
      <c r="T578" s="499"/>
      <c r="U578" s="499"/>
      <c r="V578" s="499"/>
      <c r="W578" s="499"/>
      <c r="X578" s="499"/>
      <c r="Y578" s="499"/>
      <c r="Z578" s="499"/>
      <c r="AA578" s="499"/>
      <c r="AB578" s="499"/>
      <c r="AC578" s="499"/>
      <c r="AD578" s="499"/>
    </row>
    <row r="579" spans="5:30" ht="12" customHeight="1" x14ac:dyDescent="0.2">
      <c r="E579" s="499"/>
      <c r="F579" s="499"/>
      <c r="G579" s="499"/>
      <c r="H579" s="499"/>
      <c r="I579" s="499"/>
      <c r="J579" s="499"/>
      <c r="K579" s="499"/>
      <c r="L579" s="499"/>
      <c r="M579" s="499"/>
      <c r="N579" s="499"/>
      <c r="O579" s="499"/>
      <c r="P579" s="499"/>
      <c r="Q579" s="499"/>
      <c r="R579" s="499"/>
      <c r="S579" s="499"/>
      <c r="T579" s="499"/>
      <c r="U579" s="499"/>
      <c r="V579" s="499"/>
      <c r="W579" s="499"/>
      <c r="X579" s="499"/>
      <c r="Y579" s="499"/>
      <c r="Z579" s="499"/>
      <c r="AA579" s="499"/>
      <c r="AB579" s="499"/>
      <c r="AC579" s="499"/>
      <c r="AD579" s="499"/>
    </row>
    <row r="580" spans="5:30" ht="12" customHeight="1" x14ac:dyDescent="0.2">
      <c r="E580" s="499"/>
      <c r="F580" s="499"/>
      <c r="G580" s="499"/>
      <c r="H580" s="499"/>
      <c r="I580" s="499"/>
      <c r="J580" s="499"/>
      <c r="K580" s="499"/>
      <c r="L580" s="499"/>
      <c r="M580" s="499"/>
      <c r="N580" s="499"/>
      <c r="O580" s="499"/>
      <c r="P580" s="499"/>
      <c r="Q580" s="499"/>
      <c r="R580" s="499"/>
      <c r="S580" s="499"/>
      <c r="T580" s="499"/>
      <c r="U580" s="499"/>
      <c r="V580" s="499"/>
      <c r="W580" s="499"/>
      <c r="X580" s="499"/>
      <c r="Y580" s="499"/>
      <c r="Z580" s="499"/>
      <c r="AA580" s="499"/>
      <c r="AB580" s="499"/>
      <c r="AC580" s="499"/>
      <c r="AD580" s="499"/>
    </row>
    <row r="581" spans="5:30" ht="12" customHeight="1" x14ac:dyDescent="0.2">
      <c r="E581" s="499"/>
      <c r="F581" s="499"/>
      <c r="G581" s="499"/>
      <c r="H581" s="499"/>
      <c r="I581" s="499"/>
      <c r="J581" s="499"/>
      <c r="K581" s="499"/>
      <c r="L581" s="499"/>
      <c r="M581" s="499"/>
      <c r="N581" s="499"/>
      <c r="O581" s="499"/>
      <c r="P581" s="499"/>
      <c r="Q581" s="499"/>
      <c r="R581" s="499"/>
      <c r="S581" s="499"/>
      <c r="T581" s="499"/>
      <c r="U581" s="499"/>
      <c r="V581" s="499"/>
      <c r="W581" s="499"/>
      <c r="X581" s="499"/>
      <c r="Y581" s="499"/>
      <c r="Z581" s="499"/>
      <c r="AA581" s="499"/>
      <c r="AB581" s="499"/>
      <c r="AC581" s="499"/>
      <c r="AD581" s="499"/>
    </row>
    <row r="582" spans="5:30" ht="12" customHeight="1" x14ac:dyDescent="0.2">
      <c r="E582" s="499"/>
      <c r="F582" s="499"/>
      <c r="G582" s="499"/>
      <c r="H582" s="499"/>
      <c r="I582" s="499"/>
      <c r="J582" s="499"/>
      <c r="K582" s="499"/>
      <c r="L582" s="499"/>
      <c r="M582" s="499"/>
      <c r="N582" s="499"/>
      <c r="O582" s="499"/>
      <c r="P582" s="499"/>
      <c r="Q582" s="499"/>
      <c r="R582" s="499"/>
      <c r="S582" s="499"/>
      <c r="T582" s="499"/>
      <c r="U582" s="499"/>
      <c r="V582" s="499"/>
      <c r="W582" s="499"/>
      <c r="X582" s="499"/>
      <c r="Y582" s="499"/>
      <c r="Z582" s="499"/>
      <c r="AA582" s="499"/>
      <c r="AB582" s="499"/>
      <c r="AC582" s="499"/>
      <c r="AD582" s="499"/>
    </row>
    <row r="583" spans="5:30" ht="12" customHeight="1" x14ac:dyDescent="0.2">
      <c r="E583" s="499"/>
      <c r="F583" s="499"/>
      <c r="G583" s="499"/>
      <c r="H583" s="499"/>
      <c r="I583" s="499"/>
      <c r="J583" s="499"/>
      <c r="K583" s="499"/>
      <c r="L583" s="499"/>
      <c r="M583" s="499"/>
      <c r="N583" s="499"/>
      <c r="O583" s="499"/>
      <c r="P583" s="499"/>
      <c r="Q583" s="499"/>
      <c r="R583" s="499"/>
      <c r="S583" s="499"/>
      <c r="T583" s="499"/>
      <c r="U583" s="499"/>
      <c r="V583" s="499"/>
      <c r="W583" s="499"/>
      <c r="X583" s="499"/>
      <c r="Y583" s="499"/>
      <c r="Z583" s="499"/>
      <c r="AA583" s="499"/>
      <c r="AB583" s="499"/>
      <c r="AC583" s="499"/>
      <c r="AD583" s="499"/>
    </row>
    <row r="584" spans="5:30" ht="12" customHeight="1" x14ac:dyDescent="0.2">
      <c r="E584" s="499"/>
      <c r="F584" s="499"/>
      <c r="G584" s="499"/>
      <c r="H584" s="499"/>
      <c r="I584" s="499"/>
      <c r="J584" s="499"/>
      <c r="K584" s="499"/>
      <c r="L584" s="499"/>
      <c r="M584" s="499"/>
      <c r="N584" s="499"/>
      <c r="O584" s="499"/>
      <c r="P584" s="499"/>
      <c r="Q584" s="499"/>
      <c r="R584" s="499"/>
      <c r="S584" s="499"/>
      <c r="T584" s="499"/>
      <c r="U584" s="499"/>
      <c r="V584" s="499"/>
      <c r="W584" s="499"/>
      <c r="X584" s="499"/>
      <c r="Y584" s="499"/>
      <c r="Z584" s="499"/>
      <c r="AA584" s="499"/>
      <c r="AB584" s="499"/>
      <c r="AC584" s="499"/>
      <c r="AD584" s="499"/>
    </row>
    <row r="585" spans="5:30" ht="12" customHeight="1" x14ac:dyDescent="0.2">
      <c r="E585" s="499"/>
      <c r="F585" s="499"/>
      <c r="G585" s="499"/>
      <c r="H585" s="499"/>
      <c r="I585" s="499"/>
      <c r="J585" s="499"/>
      <c r="K585" s="499"/>
      <c r="L585" s="499"/>
      <c r="M585" s="499"/>
      <c r="N585" s="499"/>
      <c r="O585" s="499"/>
      <c r="P585" s="499"/>
      <c r="Q585" s="499"/>
      <c r="R585" s="499"/>
      <c r="S585" s="499"/>
      <c r="T585" s="499"/>
      <c r="U585" s="499"/>
      <c r="V585" s="499"/>
      <c r="W585" s="499"/>
      <c r="X585" s="499"/>
      <c r="Y585" s="499"/>
      <c r="Z585" s="499"/>
      <c r="AA585" s="499"/>
      <c r="AB585" s="499"/>
      <c r="AC585" s="499"/>
      <c r="AD585" s="499"/>
    </row>
    <row r="586" spans="5:30" ht="12" customHeight="1" x14ac:dyDescent="0.2">
      <c r="E586" s="499"/>
      <c r="F586" s="499"/>
      <c r="G586" s="499"/>
      <c r="H586" s="499"/>
      <c r="I586" s="499"/>
      <c r="J586" s="499"/>
      <c r="K586" s="499"/>
      <c r="L586" s="499"/>
      <c r="M586" s="499"/>
      <c r="N586" s="499"/>
      <c r="O586" s="499"/>
      <c r="P586" s="499"/>
      <c r="Q586" s="499"/>
      <c r="R586" s="499"/>
      <c r="S586" s="499"/>
      <c r="T586" s="499"/>
      <c r="U586" s="499"/>
      <c r="V586" s="499"/>
      <c r="W586" s="499"/>
      <c r="X586" s="499"/>
      <c r="Y586" s="499"/>
      <c r="Z586" s="499"/>
      <c r="AA586" s="499"/>
      <c r="AB586" s="499"/>
      <c r="AC586" s="499"/>
      <c r="AD586" s="499"/>
    </row>
    <row r="587" spans="5:30" ht="12" customHeight="1" x14ac:dyDescent="0.2">
      <c r="E587" s="499"/>
      <c r="F587" s="499"/>
      <c r="G587" s="499"/>
      <c r="H587" s="499"/>
      <c r="I587" s="499"/>
      <c r="J587" s="499"/>
      <c r="K587" s="499"/>
      <c r="L587" s="499"/>
      <c r="M587" s="499"/>
      <c r="N587" s="499"/>
      <c r="O587" s="499"/>
      <c r="P587" s="499"/>
      <c r="Q587" s="499"/>
      <c r="R587" s="499"/>
      <c r="S587" s="499"/>
      <c r="T587" s="499"/>
      <c r="U587" s="499"/>
      <c r="V587" s="499"/>
      <c r="W587" s="499"/>
      <c r="X587" s="499"/>
      <c r="Y587" s="499"/>
      <c r="Z587" s="499"/>
      <c r="AA587" s="499"/>
      <c r="AB587" s="499"/>
      <c r="AC587" s="499"/>
      <c r="AD587" s="499"/>
    </row>
    <row r="588" spans="5:30" ht="12" customHeight="1" x14ac:dyDescent="0.2">
      <c r="E588" s="499"/>
      <c r="F588" s="499"/>
      <c r="G588" s="499"/>
      <c r="H588" s="499"/>
      <c r="I588" s="499"/>
      <c r="J588" s="499"/>
      <c r="K588" s="499"/>
      <c r="L588" s="499"/>
      <c r="M588" s="499"/>
      <c r="N588" s="499"/>
      <c r="O588" s="499"/>
      <c r="P588" s="499"/>
      <c r="Q588" s="499"/>
      <c r="R588" s="499"/>
      <c r="S588" s="499"/>
      <c r="T588" s="499"/>
      <c r="U588" s="499"/>
      <c r="V588" s="499"/>
      <c r="W588" s="499"/>
      <c r="X588" s="499"/>
      <c r="Y588" s="499"/>
      <c r="Z588" s="499"/>
      <c r="AA588" s="499"/>
      <c r="AB588" s="499"/>
      <c r="AC588" s="499"/>
      <c r="AD588" s="499"/>
    </row>
    <row r="589" spans="5:30" ht="12" customHeight="1" x14ac:dyDescent="0.2">
      <c r="E589" s="499"/>
      <c r="F589" s="499"/>
      <c r="G589" s="499"/>
      <c r="H589" s="499"/>
      <c r="I589" s="499"/>
      <c r="J589" s="499"/>
      <c r="K589" s="499"/>
      <c r="L589" s="499"/>
      <c r="M589" s="499"/>
      <c r="N589" s="499"/>
      <c r="O589" s="499"/>
      <c r="P589" s="499"/>
      <c r="Q589" s="499"/>
      <c r="R589" s="499"/>
      <c r="S589" s="499"/>
      <c r="T589" s="499"/>
      <c r="U589" s="499"/>
      <c r="V589" s="499"/>
      <c r="W589" s="499"/>
      <c r="X589" s="499"/>
      <c r="Y589" s="499"/>
      <c r="Z589" s="499"/>
      <c r="AA589" s="499"/>
      <c r="AB589" s="499"/>
      <c r="AC589" s="499"/>
      <c r="AD589" s="499"/>
    </row>
    <row r="590" spans="5:30" ht="12" customHeight="1" x14ac:dyDescent="0.2">
      <c r="E590" s="499"/>
      <c r="F590" s="499"/>
      <c r="G590" s="499"/>
      <c r="H590" s="499"/>
      <c r="I590" s="499"/>
      <c r="J590" s="499"/>
      <c r="K590" s="499"/>
      <c r="L590" s="499"/>
      <c r="M590" s="499"/>
      <c r="N590" s="499"/>
      <c r="O590" s="499"/>
      <c r="P590" s="499"/>
      <c r="Q590" s="499"/>
      <c r="R590" s="499"/>
      <c r="S590" s="499"/>
      <c r="T590" s="499"/>
      <c r="U590" s="499"/>
      <c r="V590" s="499"/>
      <c r="W590" s="499"/>
      <c r="X590" s="499"/>
      <c r="Y590" s="499"/>
      <c r="Z590" s="499"/>
      <c r="AA590" s="499"/>
      <c r="AB590" s="499"/>
      <c r="AC590" s="499"/>
      <c r="AD590" s="499"/>
    </row>
    <row r="591" spans="5:30" ht="12" customHeight="1" x14ac:dyDescent="0.2">
      <c r="E591" s="499"/>
      <c r="F591" s="499"/>
      <c r="G591" s="499"/>
      <c r="H591" s="499"/>
      <c r="I591" s="499"/>
      <c r="J591" s="499"/>
      <c r="K591" s="499"/>
      <c r="L591" s="499"/>
      <c r="M591" s="499"/>
      <c r="N591" s="499"/>
      <c r="O591" s="499"/>
      <c r="P591" s="499"/>
      <c r="Q591" s="499"/>
      <c r="R591" s="499"/>
      <c r="S591" s="499"/>
      <c r="T591" s="499"/>
      <c r="U591" s="499"/>
      <c r="V591" s="499"/>
      <c r="W591" s="499"/>
      <c r="X591" s="499"/>
      <c r="Y591" s="499"/>
      <c r="Z591" s="499"/>
      <c r="AA591" s="499"/>
      <c r="AB591" s="499"/>
      <c r="AC591" s="499"/>
      <c r="AD591" s="499"/>
    </row>
    <row r="592" spans="5:30" ht="12" customHeight="1" x14ac:dyDescent="0.2">
      <c r="E592" s="499"/>
      <c r="F592" s="499"/>
      <c r="G592" s="499"/>
      <c r="H592" s="499"/>
      <c r="I592" s="499"/>
      <c r="J592" s="499"/>
      <c r="K592" s="499"/>
      <c r="L592" s="499"/>
      <c r="M592" s="499"/>
      <c r="N592" s="499"/>
      <c r="O592" s="499"/>
      <c r="P592" s="499"/>
      <c r="Q592" s="499"/>
      <c r="R592" s="499"/>
      <c r="S592" s="499"/>
      <c r="T592" s="499"/>
      <c r="U592" s="499"/>
      <c r="V592" s="499"/>
      <c r="W592" s="499"/>
      <c r="X592" s="499"/>
      <c r="Y592" s="499"/>
      <c r="Z592" s="499"/>
      <c r="AA592" s="499"/>
      <c r="AB592" s="499"/>
      <c r="AC592" s="499"/>
      <c r="AD592" s="499"/>
    </row>
    <row r="593" spans="5:30" ht="12" customHeight="1" x14ac:dyDescent="0.2">
      <c r="E593" s="499"/>
      <c r="F593" s="499"/>
      <c r="G593" s="499"/>
      <c r="H593" s="499"/>
      <c r="I593" s="499"/>
      <c r="J593" s="499"/>
      <c r="K593" s="499"/>
      <c r="L593" s="499"/>
      <c r="M593" s="499"/>
      <c r="N593" s="499"/>
      <c r="O593" s="499"/>
      <c r="P593" s="499"/>
      <c r="Q593" s="499"/>
      <c r="R593" s="499"/>
      <c r="S593" s="499"/>
      <c r="T593" s="499"/>
      <c r="U593" s="499"/>
      <c r="V593" s="499"/>
      <c r="W593" s="499"/>
      <c r="X593" s="499"/>
      <c r="Y593" s="499"/>
      <c r="Z593" s="499"/>
      <c r="AA593" s="499"/>
      <c r="AB593" s="499"/>
      <c r="AC593" s="499"/>
      <c r="AD593" s="499"/>
    </row>
    <row r="594" spans="5:30" ht="12" customHeight="1" x14ac:dyDescent="0.2">
      <c r="E594" s="499"/>
      <c r="F594" s="499"/>
      <c r="G594" s="499"/>
      <c r="H594" s="499"/>
      <c r="I594" s="499"/>
      <c r="J594" s="499"/>
      <c r="K594" s="499"/>
      <c r="L594" s="499"/>
      <c r="M594" s="499"/>
      <c r="N594" s="499"/>
      <c r="O594" s="499"/>
      <c r="P594" s="499"/>
      <c r="Q594" s="499"/>
      <c r="R594" s="499"/>
      <c r="S594" s="499"/>
      <c r="T594" s="499"/>
      <c r="U594" s="499"/>
      <c r="V594" s="499"/>
      <c r="W594" s="499"/>
      <c r="X594" s="499"/>
      <c r="Y594" s="499"/>
      <c r="Z594" s="499"/>
      <c r="AA594" s="499"/>
      <c r="AB594" s="499"/>
      <c r="AC594" s="499"/>
      <c r="AD594" s="499"/>
    </row>
    <row r="595" spans="5:30" ht="12" customHeight="1" x14ac:dyDescent="0.2">
      <c r="E595" s="499"/>
      <c r="F595" s="499"/>
      <c r="G595" s="499"/>
      <c r="H595" s="499"/>
      <c r="I595" s="499"/>
      <c r="J595" s="499"/>
      <c r="K595" s="499"/>
      <c r="L595" s="499"/>
      <c r="M595" s="499"/>
      <c r="N595" s="499"/>
      <c r="O595" s="499"/>
      <c r="P595" s="499"/>
      <c r="Q595" s="499"/>
      <c r="R595" s="499"/>
      <c r="S595" s="499"/>
      <c r="T595" s="499"/>
      <c r="U595" s="499"/>
      <c r="V595" s="499"/>
      <c r="W595" s="499"/>
      <c r="X595" s="499"/>
      <c r="Y595" s="499"/>
      <c r="Z595" s="499"/>
      <c r="AA595" s="499"/>
      <c r="AB595" s="499"/>
      <c r="AC595" s="499"/>
      <c r="AD595" s="499"/>
    </row>
    <row r="596" spans="5:30" ht="12" customHeight="1" x14ac:dyDescent="0.2">
      <c r="E596" s="499"/>
      <c r="F596" s="499"/>
      <c r="G596" s="499"/>
      <c r="H596" s="499"/>
      <c r="I596" s="499"/>
      <c r="J596" s="499"/>
      <c r="K596" s="499"/>
      <c r="L596" s="499"/>
      <c r="M596" s="499"/>
      <c r="N596" s="499"/>
      <c r="O596" s="499"/>
      <c r="P596" s="499"/>
      <c r="Q596" s="499"/>
      <c r="R596" s="499"/>
      <c r="S596" s="499"/>
      <c r="T596" s="499"/>
      <c r="U596" s="499"/>
      <c r="V596" s="499"/>
      <c r="W596" s="499"/>
      <c r="X596" s="499"/>
      <c r="Y596" s="499"/>
      <c r="Z596" s="499"/>
      <c r="AA596" s="499"/>
      <c r="AB596" s="499"/>
      <c r="AC596" s="499"/>
      <c r="AD596" s="499"/>
    </row>
    <row r="597" spans="5:30" ht="12" customHeight="1" x14ac:dyDescent="0.2">
      <c r="E597" s="499"/>
      <c r="F597" s="499"/>
      <c r="G597" s="499"/>
      <c r="H597" s="499"/>
      <c r="I597" s="499"/>
      <c r="J597" s="499"/>
      <c r="K597" s="499"/>
      <c r="L597" s="499"/>
      <c r="M597" s="499"/>
      <c r="N597" s="499"/>
      <c r="O597" s="499"/>
      <c r="P597" s="499"/>
      <c r="Q597" s="499"/>
      <c r="R597" s="499"/>
      <c r="S597" s="499"/>
      <c r="T597" s="499"/>
      <c r="U597" s="499"/>
      <c r="V597" s="499"/>
      <c r="W597" s="499"/>
      <c r="X597" s="499"/>
      <c r="Y597" s="499"/>
      <c r="Z597" s="499"/>
      <c r="AA597" s="499"/>
      <c r="AB597" s="499"/>
      <c r="AC597" s="499"/>
      <c r="AD597" s="499"/>
    </row>
    <row r="598" spans="5:30" ht="12" customHeight="1" x14ac:dyDescent="0.2">
      <c r="E598" s="499"/>
      <c r="F598" s="499"/>
      <c r="G598" s="499"/>
      <c r="H598" s="499"/>
      <c r="I598" s="499"/>
      <c r="J598" s="499"/>
      <c r="K598" s="499"/>
      <c r="L598" s="499"/>
      <c r="M598" s="499"/>
      <c r="N598" s="499"/>
      <c r="O598" s="499"/>
      <c r="P598" s="499"/>
      <c r="Q598" s="499"/>
      <c r="R598" s="499"/>
      <c r="S598" s="499"/>
      <c r="T598" s="499"/>
      <c r="U598" s="499"/>
      <c r="V598" s="499"/>
      <c r="W598" s="499"/>
      <c r="X598" s="499"/>
      <c r="Y598" s="499"/>
      <c r="Z598" s="499"/>
      <c r="AA598" s="499"/>
      <c r="AB598" s="499"/>
      <c r="AC598" s="499"/>
      <c r="AD598" s="499"/>
    </row>
    <row r="599" spans="5:30" ht="12" customHeight="1" x14ac:dyDescent="0.2">
      <c r="E599" s="499"/>
      <c r="F599" s="499"/>
      <c r="G599" s="499"/>
      <c r="H599" s="499"/>
      <c r="I599" s="499"/>
      <c r="J599" s="499"/>
      <c r="K599" s="499"/>
      <c r="L599" s="499"/>
      <c r="M599" s="499"/>
      <c r="N599" s="499"/>
      <c r="O599" s="499"/>
      <c r="P599" s="499"/>
      <c r="Q599" s="499"/>
      <c r="R599" s="499"/>
      <c r="S599" s="499"/>
      <c r="T599" s="499"/>
      <c r="U599" s="499"/>
      <c r="V599" s="499"/>
      <c r="W599" s="499"/>
      <c r="X599" s="499"/>
      <c r="Y599" s="499"/>
      <c r="Z599" s="499"/>
      <c r="AA599" s="499"/>
      <c r="AB599" s="499"/>
      <c r="AC599" s="499"/>
      <c r="AD599" s="499"/>
    </row>
    <row r="600" spans="5:30" ht="12" customHeight="1" x14ac:dyDescent="0.2">
      <c r="E600" s="499"/>
      <c r="F600" s="499"/>
      <c r="G600" s="499"/>
      <c r="H600" s="499"/>
      <c r="I600" s="499"/>
      <c r="J600" s="499"/>
      <c r="K600" s="499"/>
      <c r="L600" s="499"/>
      <c r="M600" s="499"/>
      <c r="N600" s="499"/>
      <c r="O600" s="499"/>
      <c r="P600" s="499"/>
      <c r="Q600" s="499"/>
      <c r="R600" s="499"/>
      <c r="S600" s="499"/>
      <c r="T600" s="499"/>
      <c r="U600" s="499"/>
      <c r="V600" s="499"/>
      <c r="W600" s="499"/>
      <c r="X600" s="499"/>
      <c r="Y600" s="499"/>
      <c r="Z600" s="499"/>
      <c r="AA600" s="499"/>
      <c r="AB600" s="499"/>
      <c r="AC600" s="499"/>
      <c r="AD600" s="499"/>
    </row>
    <row r="601" spans="5:30" ht="12" customHeight="1" x14ac:dyDescent="0.2">
      <c r="E601" s="499"/>
      <c r="F601" s="499"/>
      <c r="G601" s="499"/>
      <c r="H601" s="499"/>
      <c r="I601" s="499"/>
      <c r="J601" s="499"/>
      <c r="K601" s="499"/>
      <c r="L601" s="499"/>
      <c r="M601" s="499"/>
      <c r="N601" s="499"/>
      <c r="O601" s="499"/>
      <c r="P601" s="499"/>
      <c r="Q601" s="499"/>
      <c r="R601" s="499"/>
      <c r="S601" s="499"/>
      <c r="T601" s="499"/>
      <c r="U601" s="499"/>
      <c r="V601" s="499"/>
      <c r="W601" s="499"/>
      <c r="X601" s="499"/>
      <c r="Y601" s="499"/>
      <c r="Z601" s="499"/>
      <c r="AA601" s="499"/>
      <c r="AB601" s="499"/>
      <c r="AC601" s="499"/>
      <c r="AD601" s="499"/>
    </row>
    <row r="602" spans="5:30" ht="12" customHeight="1" x14ac:dyDescent="0.2">
      <c r="E602" s="499"/>
      <c r="F602" s="499"/>
      <c r="G602" s="499"/>
      <c r="H602" s="499"/>
      <c r="I602" s="499"/>
      <c r="J602" s="499"/>
      <c r="K602" s="499"/>
      <c r="L602" s="499"/>
      <c r="M602" s="499"/>
      <c r="N602" s="499"/>
      <c r="O602" s="499"/>
      <c r="P602" s="499"/>
      <c r="Q602" s="499"/>
      <c r="R602" s="499"/>
      <c r="S602" s="499"/>
      <c r="T602" s="499"/>
      <c r="U602" s="499"/>
      <c r="V602" s="499"/>
      <c r="W602" s="499"/>
      <c r="X602" s="499"/>
      <c r="Y602" s="499"/>
      <c r="Z602" s="499"/>
      <c r="AA602" s="499"/>
      <c r="AB602" s="499"/>
      <c r="AC602" s="499"/>
      <c r="AD602" s="499"/>
    </row>
    <row r="603" spans="5:30" ht="12" customHeight="1" x14ac:dyDescent="0.2">
      <c r="E603" s="499"/>
      <c r="F603" s="499"/>
      <c r="G603" s="499"/>
      <c r="H603" s="499"/>
      <c r="I603" s="499"/>
      <c r="J603" s="499"/>
      <c r="K603" s="499"/>
      <c r="L603" s="499"/>
      <c r="M603" s="499"/>
      <c r="N603" s="499"/>
      <c r="O603" s="499"/>
      <c r="P603" s="499"/>
      <c r="Q603" s="499"/>
      <c r="R603" s="499"/>
      <c r="S603" s="499"/>
      <c r="T603" s="499"/>
      <c r="U603" s="499"/>
      <c r="V603" s="499"/>
      <c r="W603" s="499"/>
      <c r="X603" s="499"/>
      <c r="Y603" s="499"/>
      <c r="Z603" s="499"/>
      <c r="AA603" s="499"/>
      <c r="AB603" s="499"/>
      <c r="AC603" s="499"/>
      <c r="AD603" s="499"/>
    </row>
    <row r="604" spans="5:30" ht="12" customHeight="1" x14ac:dyDescent="0.2">
      <c r="E604" s="499"/>
      <c r="F604" s="499"/>
      <c r="G604" s="499"/>
      <c r="H604" s="499"/>
      <c r="I604" s="499"/>
      <c r="J604" s="499"/>
      <c r="K604" s="499"/>
      <c r="L604" s="499"/>
      <c r="M604" s="499"/>
      <c r="N604" s="499"/>
      <c r="O604" s="499"/>
      <c r="P604" s="499"/>
      <c r="Q604" s="499"/>
      <c r="R604" s="499"/>
      <c r="S604" s="499"/>
      <c r="T604" s="499"/>
      <c r="U604" s="499"/>
      <c r="V604" s="499"/>
      <c r="W604" s="499"/>
      <c r="X604" s="499"/>
      <c r="Y604" s="499"/>
      <c r="Z604" s="499"/>
      <c r="AA604" s="499"/>
      <c r="AB604" s="499"/>
      <c r="AC604" s="499"/>
      <c r="AD604" s="499"/>
    </row>
    <row r="605" spans="5:30" ht="12" customHeight="1" x14ac:dyDescent="0.2">
      <c r="E605" s="499"/>
      <c r="F605" s="499"/>
      <c r="G605" s="499"/>
      <c r="H605" s="499"/>
      <c r="I605" s="499"/>
      <c r="J605" s="499"/>
      <c r="K605" s="499"/>
      <c r="L605" s="499"/>
      <c r="M605" s="499"/>
      <c r="N605" s="499"/>
      <c r="O605" s="499"/>
      <c r="P605" s="499"/>
      <c r="Q605" s="499"/>
      <c r="R605" s="499"/>
      <c r="S605" s="499"/>
      <c r="T605" s="499"/>
      <c r="U605" s="499"/>
      <c r="V605" s="499"/>
      <c r="W605" s="499"/>
      <c r="X605" s="499"/>
      <c r="Y605" s="499"/>
      <c r="Z605" s="499"/>
      <c r="AA605" s="499"/>
      <c r="AB605" s="499"/>
      <c r="AC605" s="499"/>
      <c r="AD605" s="499"/>
    </row>
    <row r="606" spans="5:30" ht="12" customHeight="1" x14ac:dyDescent="0.2">
      <c r="E606" s="499"/>
      <c r="F606" s="499"/>
      <c r="G606" s="499"/>
      <c r="H606" s="499"/>
      <c r="I606" s="499"/>
      <c r="J606" s="499"/>
      <c r="K606" s="499"/>
      <c r="L606" s="499"/>
      <c r="M606" s="499"/>
      <c r="N606" s="499"/>
      <c r="O606" s="499"/>
      <c r="P606" s="499"/>
      <c r="Q606" s="499"/>
      <c r="R606" s="499"/>
      <c r="S606" s="499"/>
      <c r="T606" s="499"/>
      <c r="U606" s="499"/>
      <c r="V606" s="499"/>
      <c r="W606" s="499"/>
      <c r="X606" s="499"/>
      <c r="Y606" s="499"/>
      <c r="Z606" s="499"/>
      <c r="AA606" s="499"/>
      <c r="AB606" s="499"/>
      <c r="AC606" s="499"/>
      <c r="AD606" s="499"/>
    </row>
    <row r="607" spans="5:30" ht="12" customHeight="1" x14ac:dyDescent="0.2">
      <c r="E607" s="499"/>
      <c r="F607" s="499"/>
      <c r="G607" s="499"/>
      <c r="H607" s="499"/>
      <c r="I607" s="499"/>
      <c r="J607" s="499"/>
      <c r="K607" s="499"/>
      <c r="L607" s="499"/>
      <c r="M607" s="499"/>
      <c r="N607" s="499"/>
      <c r="O607" s="499"/>
      <c r="P607" s="499"/>
      <c r="Q607" s="499"/>
      <c r="R607" s="499"/>
      <c r="S607" s="499"/>
      <c r="T607" s="499"/>
      <c r="U607" s="499"/>
      <c r="V607" s="499"/>
      <c r="W607" s="499"/>
      <c r="X607" s="499"/>
      <c r="Y607" s="499"/>
      <c r="Z607" s="499"/>
      <c r="AA607" s="499"/>
      <c r="AB607" s="499"/>
      <c r="AC607" s="499"/>
      <c r="AD607" s="499"/>
    </row>
    <row r="608" spans="5:30" ht="12" customHeight="1" x14ac:dyDescent="0.2">
      <c r="E608" s="499"/>
      <c r="F608" s="499"/>
      <c r="G608" s="499"/>
      <c r="H608" s="499"/>
      <c r="I608" s="499"/>
      <c r="J608" s="499"/>
      <c r="K608" s="499"/>
      <c r="L608" s="499"/>
      <c r="M608" s="499"/>
      <c r="N608" s="499"/>
      <c r="O608" s="499"/>
      <c r="P608" s="499"/>
      <c r="Q608" s="499"/>
      <c r="R608" s="499"/>
      <c r="S608" s="499"/>
      <c r="T608" s="499"/>
      <c r="U608" s="499"/>
      <c r="V608" s="499"/>
      <c r="W608" s="499"/>
      <c r="X608" s="499"/>
      <c r="Y608" s="499"/>
      <c r="Z608" s="499"/>
      <c r="AA608" s="499"/>
      <c r="AB608" s="499"/>
      <c r="AC608" s="499"/>
      <c r="AD608" s="499"/>
    </row>
    <row r="609" spans="5:30" ht="12" customHeight="1" x14ac:dyDescent="0.2">
      <c r="E609" s="499"/>
      <c r="F609" s="499"/>
      <c r="G609" s="499"/>
      <c r="H609" s="499"/>
      <c r="I609" s="499"/>
      <c r="J609" s="499"/>
      <c r="K609" s="499"/>
      <c r="L609" s="499"/>
      <c r="M609" s="499"/>
      <c r="N609" s="499"/>
      <c r="O609" s="499"/>
      <c r="P609" s="499"/>
      <c r="Q609" s="499"/>
      <c r="R609" s="499"/>
      <c r="S609" s="499"/>
      <c r="T609" s="499"/>
      <c r="U609" s="499"/>
      <c r="V609" s="499"/>
      <c r="W609" s="499"/>
      <c r="X609" s="499"/>
      <c r="Y609" s="499"/>
      <c r="Z609" s="499"/>
      <c r="AA609" s="499"/>
      <c r="AB609" s="499"/>
      <c r="AC609" s="499"/>
      <c r="AD609" s="499"/>
    </row>
    <row r="610" spans="5:30" ht="12" customHeight="1" x14ac:dyDescent="0.2">
      <c r="E610" s="499"/>
      <c r="F610" s="499"/>
      <c r="G610" s="499"/>
      <c r="H610" s="499"/>
      <c r="I610" s="499"/>
      <c r="J610" s="499"/>
      <c r="K610" s="499"/>
      <c r="L610" s="499"/>
      <c r="M610" s="499"/>
      <c r="N610" s="499"/>
      <c r="O610" s="499"/>
      <c r="P610" s="499"/>
      <c r="Q610" s="499"/>
      <c r="R610" s="499"/>
      <c r="S610" s="499"/>
      <c r="T610" s="499"/>
      <c r="U610" s="499"/>
      <c r="V610" s="499"/>
      <c r="W610" s="499"/>
      <c r="X610" s="499"/>
      <c r="Y610" s="499"/>
      <c r="Z610" s="499"/>
      <c r="AA610" s="499"/>
      <c r="AB610" s="499"/>
      <c r="AC610" s="499"/>
      <c r="AD610" s="499"/>
    </row>
    <row r="611" spans="5:30" ht="12" customHeight="1" x14ac:dyDescent="0.2">
      <c r="E611" s="499"/>
      <c r="F611" s="499"/>
      <c r="G611" s="499"/>
      <c r="H611" s="499"/>
      <c r="I611" s="499"/>
      <c r="J611" s="499"/>
      <c r="K611" s="499"/>
      <c r="L611" s="499"/>
      <c r="M611" s="499"/>
      <c r="N611" s="499"/>
      <c r="O611" s="499"/>
      <c r="P611" s="499"/>
      <c r="Q611" s="499"/>
      <c r="R611" s="499"/>
      <c r="S611" s="499"/>
      <c r="T611" s="499"/>
      <c r="U611" s="499"/>
      <c r="V611" s="499"/>
      <c r="W611" s="499"/>
      <c r="X611" s="499"/>
      <c r="Y611" s="499"/>
      <c r="Z611" s="499"/>
      <c r="AA611" s="499"/>
      <c r="AB611" s="499"/>
      <c r="AC611" s="499"/>
      <c r="AD611" s="499"/>
    </row>
    <row r="612" spans="5:30" ht="12" customHeight="1" x14ac:dyDescent="0.2">
      <c r="E612" s="499"/>
      <c r="F612" s="499"/>
      <c r="G612" s="499"/>
      <c r="H612" s="499"/>
      <c r="I612" s="499"/>
      <c r="J612" s="499"/>
      <c r="K612" s="499"/>
      <c r="L612" s="499"/>
      <c r="M612" s="499"/>
      <c r="N612" s="499"/>
      <c r="O612" s="499"/>
      <c r="P612" s="499"/>
      <c r="Q612" s="499"/>
      <c r="R612" s="499"/>
      <c r="S612" s="499"/>
      <c r="T612" s="499"/>
      <c r="U612" s="499"/>
      <c r="V612" s="499"/>
      <c r="W612" s="499"/>
      <c r="X612" s="499"/>
      <c r="Y612" s="499"/>
      <c r="Z612" s="499"/>
      <c r="AA612" s="499"/>
      <c r="AB612" s="499"/>
      <c r="AC612" s="499"/>
      <c r="AD612" s="499"/>
    </row>
    <row r="613" spans="5:30" ht="12" customHeight="1" x14ac:dyDescent="0.2">
      <c r="E613" s="499"/>
      <c r="F613" s="499"/>
      <c r="G613" s="499"/>
      <c r="H613" s="499"/>
      <c r="I613" s="499"/>
      <c r="J613" s="499"/>
      <c r="K613" s="499"/>
      <c r="L613" s="499"/>
      <c r="M613" s="499"/>
      <c r="N613" s="499"/>
      <c r="O613" s="499"/>
      <c r="P613" s="499"/>
      <c r="Q613" s="499"/>
      <c r="R613" s="499"/>
      <c r="S613" s="499"/>
      <c r="T613" s="499"/>
      <c r="U613" s="499"/>
      <c r="V613" s="499"/>
      <c r="W613" s="499"/>
      <c r="X613" s="499"/>
      <c r="Y613" s="499"/>
      <c r="Z613" s="499"/>
      <c r="AA613" s="499"/>
      <c r="AB613" s="499"/>
      <c r="AC613" s="499"/>
      <c r="AD613" s="499"/>
    </row>
    <row r="614" spans="5:30" ht="12" customHeight="1" x14ac:dyDescent="0.2">
      <c r="E614" s="499"/>
      <c r="F614" s="499"/>
      <c r="G614" s="499"/>
      <c r="H614" s="499"/>
      <c r="I614" s="499"/>
      <c r="J614" s="499"/>
      <c r="K614" s="499"/>
      <c r="L614" s="499"/>
      <c r="M614" s="499"/>
      <c r="N614" s="499"/>
      <c r="O614" s="499"/>
      <c r="P614" s="499"/>
      <c r="Q614" s="499"/>
      <c r="R614" s="499"/>
      <c r="S614" s="499"/>
      <c r="T614" s="499"/>
      <c r="U614" s="499"/>
      <c r="V614" s="499"/>
      <c r="W614" s="499"/>
      <c r="X614" s="499"/>
      <c r="Y614" s="499"/>
      <c r="Z614" s="499"/>
      <c r="AA614" s="499"/>
      <c r="AB614" s="499"/>
      <c r="AC614" s="499"/>
      <c r="AD614" s="499"/>
    </row>
    <row r="615" spans="5:30" ht="12" customHeight="1" x14ac:dyDescent="0.2">
      <c r="E615" s="499"/>
      <c r="F615" s="499"/>
      <c r="G615" s="499"/>
      <c r="H615" s="499"/>
      <c r="I615" s="499"/>
      <c r="J615" s="499"/>
      <c r="K615" s="499"/>
      <c r="L615" s="499"/>
      <c r="M615" s="499"/>
      <c r="N615" s="499"/>
      <c r="O615" s="499"/>
      <c r="P615" s="499"/>
      <c r="Q615" s="499"/>
      <c r="R615" s="499"/>
      <c r="S615" s="499"/>
      <c r="T615" s="499"/>
      <c r="U615" s="499"/>
      <c r="V615" s="499"/>
      <c r="W615" s="499"/>
      <c r="X615" s="499"/>
      <c r="Y615" s="499"/>
      <c r="Z615" s="499"/>
      <c r="AA615" s="499"/>
      <c r="AB615" s="499"/>
      <c r="AC615" s="499"/>
      <c r="AD615" s="499"/>
    </row>
    <row r="616" spans="5:30" ht="12" customHeight="1" x14ac:dyDescent="0.2">
      <c r="E616" s="499"/>
      <c r="F616" s="499"/>
      <c r="G616" s="499"/>
      <c r="H616" s="499"/>
      <c r="I616" s="499"/>
      <c r="J616" s="499"/>
      <c r="K616" s="499"/>
      <c r="L616" s="499"/>
      <c r="M616" s="499"/>
      <c r="N616" s="499"/>
      <c r="O616" s="499"/>
      <c r="P616" s="499"/>
      <c r="Q616" s="499"/>
      <c r="R616" s="499"/>
      <c r="S616" s="499"/>
      <c r="T616" s="499"/>
      <c r="U616" s="499"/>
      <c r="V616" s="499"/>
      <c r="W616" s="499"/>
      <c r="X616" s="499"/>
      <c r="Y616" s="499"/>
      <c r="Z616" s="499"/>
      <c r="AA616" s="499"/>
      <c r="AB616" s="499"/>
      <c r="AC616" s="499"/>
      <c r="AD616" s="499"/>
    </row>
    <row r="617" spans="5:30" ht="12" customHeight="1" x14ac:dyDescent="0.2">
      <c r="E617" s="499"/>
      <c r="F617" s="499"/>
      <c r="G617" s="499"/>
      <c r="H617" s="499"/>
      <c r="I617" s="499"/>
      <c r="J617" s="499"/>
      <c r="K617" s="499"/>
      <c r="L617" s="499"/>
      <c r="M617" s="499"/>
      <c r="N617" s="499"/>
      <c r="O617" s="499"/>
      <c r="P617" s="499"/>
      <c r="Q617" s="499"/>
      <c r="R617" s="499"/>
      <c r="S617" s="499"/>
      <c r="T617" s="499"/>
      <c r="U617" s="499"/>
      <c r="V617" s="499"/>
      <c r="W617" s="499"/>
      <c r="X617" s="499"/>
      <c r="Y617" s="499"/>
      <c r="Z617" s="499"/>
      <c r="AA617" s="499"/>
      <c r="AB617" s="499"/>
      <c r="AC617" s="499"/>
      <c r="AD617" s="499"/>
    </row>
    <row r="618" spans="5:30" ht="12" customHeight="1" x14ac:dyDescent="0.2">
      <c r="E618" s="499"/>
      <c r="F618" s="499"/>
      <c r="G618" s="499"/>
      <c r="H618" s="499"/>
      <c r="I618" s="499"/>
      <c r="J618" s="499"/>
      <c r="K618" s="499"/>
      <c r="L618" s="499"/>
      <c r="M618" s="499"/>
      <c r="N618" s="499"/>
      <c r="O618" s="499"/>
      <c r="P618" s="499"/>
      <c r="Q618" s="499"/>
      <c r="R618" s="499"/>
      <c r="S618" s="499"/>
      <c r="T618" s="499"/>
      <c r="U618" s="499"/>
      <c r="V618" s="499"/>
      <c r="W618" s="499"/>
      <c r="X618" s="499"/>
      <c r="Y618" s="499"/>
      <c r="Z618" s="499"/>
      <c r="AA618" s="499"/>
      <c r="AB618" s="499"/>
      <c r="AC618" s="499"/>
      <c r="AD618" s="499"/>
    </row>
    <row r="619" spans="5:30" ht="12" customHeight="1" x14ac:dyDescent="0.2">
      <c r="E619" s="499"/>
      <c r="F619" s="499"/>
      <c r="G619" s="499"/>
      <c r="H619" s="499"/>
      <c r="I619" s="499"/>
      <c r="J619" s="499"/>
      <c r="K619" s="499"/>
      <c r="L619" s="499"/>
      <c r="M619" s="499"/>
      <c r="N619" s="499"/>
      <c r="O619" s="499"/>
      <c r="P619" s="499"/>
      <c r="Q619" s="499"/>
      <c r="R619" s="499"/>
      <c r="S619" s="499"/>
      <c r="T619" s="499"/>
      <c r="U619" s="499"/>
      <c r="V619" s="499"/>
      <c r="W619" s="499"/>
      <c r="X619" s="499"/>
      <c r="Y619" s="499"/>
      <c r="Z619" s="499"/>
      <c r="AA619" s="499"/>
      <c r="AB619" s="499"/>
      <c r="AC619" s="499"/>
      <c r="AD619" s="499"/>
    </row>
    <row r="620" spans="5:30" ht="12" customHeight="1" x14ac:dyDescent="0.2">
      <c r="E620" s="499"/>
      <c r="F620" s="499"/>
      <c r="G620" s="499"/>
      <c r="H620" s="499"/>
      <c r="I620" s="499"/>
      <c r="J620" s="499"/>
      <c r="K620" s="499"/>
      <c r="L620" s="499"/>
      <c r="M620" s="499"/>
      <c r="N620" s="499"/>
      <c r="O620" s="499"/>
      <c r="P620" s="499"/>
      <c r="Q620" s="499"/>
      <c r="R620" s="499"/>
      <c r="S620" s="499"/>
      <c r="T620" s="499"/>
      <c r="U620" s="499"/>
      <c r="V620" s="499"/>
      <c r="W620" s="499"/>
      <c r="X620" s="499"/>
      <c r="Y620" s="499"/>
      <c r="Z620" s="499"/>
      <c r="AA620" s="499"/>
      <c r="AB620" s="499"/>
      <c r="AC620" s="499"/>
      <c r="AD620" s="499"/>
    </row>
    <row r="621" spans="5:30" ht="12" customHeight="1" x14ac:dyDescent="0.2">
      <c r="E621" s="499"/>
      <c r="F621" s="499"/>
      <c r="G621" s="499"/>
      <c r="H621" s="499"/>
      <c r="I621" s="499"/>
      <c r="J621" s="499"/>
      <c r="K621" s="499"/>
      <c r="L621" s="499"/>
      <c r="M621" s="499"/>
      <c r="N621" s="499"/>
      <c r="O621" s="499"/>
      <c r="P621" s="499"/>
      <c r="Q621" s="499"/>
      <c r="R621" s="499"/>
      <c r="S621" s="499"/>
      <c r="T621" s="499"/>
      <c r="U621" s="499"/>
      <c r="V621" s="499"/>
      <c r="W621" s="499"/>
      <c r="X621" s="499"/>
      <c r="Y621" s="499"/>
      <c r="Z621" s="499"/>
      <c r="AA621" s="499"/>
      <c r="AB621" s="499"/>
      <c r="AC621" s="499"/>
      <c r="AD621" s="499"/>
    </row>
    <row r="622" spans="5:30" ht="12" customHeight="1" x14ac:dyDescent="0.2">
      <c r="E622" s="499"/>
      <c r="F622" s="499"/>
      <c r="G622" s="499"/>
      <c r="H622" s="499"/>
      <c r="I622" s="499"/>
      <c r="J622" s="499"/>
      <c r="K622" s="499"/>
      <c r="L622" s="499"/>
      <c r="M622" s="499"/>
      <c r="N622" s="499"/>
      <c r="O622" s="499"/>
      <c r="P622" s="499"/>
      <c r="Q622" s="499"/>
      <c r="R622" s="499"/>
      <c r="S622" s="499"/>
      <c r="T622" s="499"/>
      <c r="U622" s="499"/>
      <c r="V622" s="499"/>
      <c r="W622" s="499"/>
      <c r="X622" s="499"/>
      <c r="Y622" s="499"/>
      <c r="Z622" s="499"/>
      <c r="AA622" s="499"/>
      <c r="AB622" s="499"/>
      <c r="AC622" s="499"/>
      <c r="AD622" s="499"/>
    </row>
    <row r="623" spans="5:30" ht="12" customHeight="1" x14ac:dyDescent="0.2">
      <c r="E623" s="499"/>
      <c r="F623" s="499"/>
      <c r="G623" s="499"/>
      <c r="H623" s="499"/>
      <c r="I623" s="499"/>
      <c r="J623" s="499"/>
      <c r="K623" s="499"/>
      <c r="L623" s="499"/>
      <c r="M623" s="499"/>
      <c r="N623" s="499"/>
      <c r="O623" s="499"/>
      <c r="P623" s="499"/>
      <c r="Q623" s="499"/>
      <c r="R623" s="499"/>
      <c r="S623" s="499"/>
      <c r="T623" s="499"/>
      <c r="U623" s="499"/>
      <c r="V623" s="499"/>
      <c r="W623" s="499"/>
      <c r="X623" s="499"/>
      <c r="Y623" s="499"/>
      <c r="Z623" s="499"/>
      <c r="AA623" s="499"/>
      <c r="AB623" s="499"/>
      <c r="AC623" s="499"/>
      <c r="AD623" s="499"/>
    </row>
    <row r="624" spans="5:30" ht="12" customHeight="1" x14ac:dyDescent="0.2">
      <c r="E624" s="499"/>
      <c r="F624" s="499"/>
      <c r="G624" s="499"/>
      <c r="H624" s="499"/>
      <c r="I624" s="499"/>
      <c r="J624" s="499"/>
      <c r="K624" s="499"/>
      <c r="L624" s="499"/>
      <c r="M624" s="499"/>
      <c r="N624" s="499"/>
      <c r="O624" s="499"/>
      <c r="P624" s="499"/>
      <c r="Q624" s="499"/>
      <c r="R624" s="499"/>
      <c r="S624" s="499"/>
      <c r="T624" s="499"/>
      <c r="U624" s="499"/>
      <c r="V624" s="499"/>
      <c r="W624" s="499"/>
      <c r="X624" s="499"/>
      <c r="Y624" s="499"/>
      <c r="Z624" s="499"/>
      <c r="AA624" s="499"/>
      <c r="AB624" s="499"/>
      <c r="AC624" s="499"/>
      <c r="AD624" s="499"/>
    </row>
    <row r="625" spans="5:30" ht="12" customHeight="1" x14ac:dyDescent="0.2">
      <c r="E625" s="499"/>
      <c r="F625" s="499"/>
      <c r="G625" s="499"/>
      <c r="H625" s="499"/>
      <c r="I625" s="499"/>
      <c r="J625" s="499"/>
      <c r="K625" s="499"/>
      <c r="L625" s="499"/>
      <c r="M625" s="499"/>
      <c r="N625" s="499"/>
      <c r="O625" s="499"/>
      <c r="P625" s="499"/>
      <c r="Q625" s="499"/>
      <c r="R625" s="499"/>
      <c r="S625" s="499"/>
      <c r="T625" s="499"/>
      <c r="U625" s="499"/>
      <c r="V625" s="499"/>
      <c r="W625" s="499"/>
      <c r="X625" s="499"/>
      <c r="Y625" s="499"/>
      <c r="Z625" s="499"/>
      <c r="AA625" s="499"/>
      <c r="AB625" s="499"/>
      <c r="AC625" s="499"/>
      <c r="AD625" s="499"/>
    </row>
    <row r="626" spans="5:30" ht="12" customHeight="1" x14ac:dyDescent="0.2">
      <c r="E626" s="499"/>
      <c r="F626" s="499"/>
      <c r="G626" s="499"/>
      <c r="H626" s="499"/>
      <c r="I626" s="499"/>
      <c r="J626" s="499"/>
      <c r="K626" s="499"/>
      <c r="L626" s="499"/>
      <c r="M626" s="499"/>
      <c r="N626" s="499"/>
      <c r="O626" s="499"/>
      <c r="P626" s="499"/>
      <c r="Q626" s="499"/>
      <c r="R626" s="499"/>
      <c r="S626" s="499"/>
      <c r="T626" s="499"/>
      <c r="U626" s="499"/>
      <c r="V626" s="499"/>
      <c r="W626" s="499"/>
      <c r="X626" s="499"/>
      <c r="Y626" s="499"/>
      <c r="Z626" s="499"/>
      <c r="AA626" s="499"/>
      <c r="AB626" s="499"/>
      <c r="AC626" s="499"/>
      <c r="AD626" s="499"/>
    </row>
    <row r="627" spans="5:30" ht="12" customHeight="1" x14ac:dyDescent="0.2">
      <c r="E627" s="499"/>
      <c r="F627" s="499"/>
      <c r="G627" s="499"/>
      <c r="H627" s="499"/>
      <c r="I627" s="499"/>
      <c r="J627" s="499"/>
      <c r="K627" s="499"/>
      <c r="L627" s="499"/>
      <c r="M627" s="499"/>
      <c r="N627" s="499"/>
      <c r="O627" s="499"/>
      <c r="P627" s="499"/>
      <c r="Q627" s="499"/>
      <c r="R627" s="499"/>
      <c r="S627" s="499"/>
      <c r="T627" s="499"/>
      <c r="U627" s="499"/>
      <c r="V627" s="499"/>
      <c r="W627" s="499"/>
      <c r="X627" s="499"/>
      <c r="Y627" s="499"/>
      <c r="Z627" s="499"/>
      <c r="AA627" s="499"/>
      <c r="AB627" s="499"/>
      <c r="AC627" s="499"/>
      <c r="AD627" s="499"/>
    </row>
    <row r="628" spans="5:30" ht="12" customHeight="1" x14ac:dyDescent="0.2">
      <c r="E628" s="499"/>
      <c r="F628" s="499"/>
      <c r="G628" s="499"/>
      <c r="H628" s="499"/>
      <c r="I628" s="499"/>
      <c r="J628" s="499"/>
      <c r="K628" s="499"/>
      <c r="L628" s="499"/>
      <c r="M628" s="499"/>
      <c r="N628" s="499"/>
      <c r="O628" s="499"/>
      <c r="P628" s="499"/>
      <c r="Q628" s="499"/>
      <c r="R628" s="499"/>
      <c r="S628" s="499"/>
      <c r="T628" s="499"/>
      <c r="U628" s="499"/>
      <c r="V628" s="499"/>
      <c r="W628" s="499"/>
      <c r="X628" s="499"/>
      <c r="Y628" s="499"/>
      <c r="Z628" s="499"/>
      <c r="AA628" s="499"/>
      <c r="AB628" s="499"/>
      <c r="AC628" s="499"/>
      <c r="AD628" s="499"/>
    </row>
    <row r="629" spans="5:30" ht="12" customHeight="1" x14ac:dyDescent="0.2">
      <c r="E629" s="499"/>
      <c r="F629" s="499"/>
      <c r="G629" s="499"/>
      <c r="H629" s="499"/>
      <c r="I629" s="499"/>
      <c r="J629" s="499"/>
      <c r="K629" s="499"/>
      <c r="L629" s="499"/>
      <c r="M629" s="499"/>
      <c r="N629" s="499"/>
      <c r="O629" s="499"/>
      <c r="P629" s="499"/>
      <c r="Q629" s="499"/>
      <c r="R629" s="499"/>
      <c r="S629" s="499"/>
      <c r="T629" s="499"/>
      <c r="U629" s="499"/>
      <c r="V629" s="499"/>
      <c r="W629" s="499"/>
      <c r="X629" s="499"/>
      <c r="Y629" s="499"/>
      <c r="Z629" s="499"/>
      <c r="AA629" s="499"/>
      <c r="AB629" s="499"/>
      <c r="AC629" s="499"/>
      <c r="AD629" s="499"/>
    </row>
    <row r="630" spans="5:30" ht="12" customHeight="1" x14ac:dyDescent="0.2">
      <c r="E630" s="499"/>
      <c r="F630" s="499"/>
      <c r="G630" s="499"/>
      <c r="H630" s="499"/>
      <c r="I630" s="499"/>
      <c r="J630" s="499"/>
      <c r="K630" s="499"/>
      <c r="L630" s="499"/>
      <c r="M630" s="499"/>
      <c r="N630" s="499"/>
      <c r="O630" s="499"/>
      <c r="P630" s="499"/>
      <c r="Q630" s="499"/>
      <c r="R630" s="499"/>
      <c r="S630" s="499"/>
      <c r="T630" s="499"/>
      <c r="U630" s="499"/>
      <c r="V630" s="499"/>
      <c r="W630" s="499"/>
      <c r="X630" s="499"/>
      <c r="Y630" s="499"/>
      <c r="Z630" s="499"/>
      <c r="AA630" s="499"/>
      <c r="AB630" s="499"/>
      <c r="AC630" s="499"/>
      <c r="AD630" s="499"/>
    </row>
    <row r="631" spans="5:30" ht="12" customHeight="1" x14ac:dyDescent="0.2">
      <c r="E631" s="499"/>
      <c r="F631" s="499"/>
      <c r="G631" s="499"/>
      <c r="H631" s="499"/>
      <c r="I631" s="499"/>
      <c r="J631" s="499"/>
      <c r="K631" s="499"/>
      <c r="L631" s="499"/>
      <c r="M631" s="499"/>
      <c r="N631" s="499"/>
      <c r="O631" s="499"/>
      <c r="P631" s="499"/>
      <c r="Q631" s="499"/>
      <c r="R631" s="499"/>
      <c r="S631" s="499"/>
      <c r="T631" s="499"/>
      <c r="U631" s="499"/>
      <c r="V631" s="499"/>
      <c r="W631" s="499"/>
      <c r="X631" s="499"/>
      <c r="Y631" s="499"/>
      <c r="Z631" s="499"/>
      <c r="AA631" s="499"/>
      <c r="AB631" s="499"/>
      <c r="AC631" s="499"/>
      <c r="AD631" s="499"/>
    </row>
    <row r="632" spans="5:30" ht="12" customHeight="1" x14ac:dyDescent="0.2">
      <c r="E632" s="499"/>
      <c r="F632" s="499"/>
      <c r="G632" s="499"/>
      <c r="H632" s="499"/>
      <c r="I632" s="499"/>
      <c r="J632" s="499"/>
      <c r="K632" s="499"/>
      <c r="L632" s="499"/>
      <c r="M632" s="499"/>
      <c r="N632" s="499"/>
      <c r="O632" s="499"/>
      <c r="P632" s="499"/>
      <c r="Q632" s="499"/>
      <c r="R632" s="499"/>
      <c r="S632" s="499"/>
      <c r="T632" s="499"/>
      <c r="U632" s="499"/>
      <c r="V632" s="499"/>
      <c r="W632" s="499"/>
      <c r="X632" s="499"/>
      <c r="Y632" s="499"/>
      <c r="Z632" s="499"/>
      <c r="AA632" s="499"/>
      <c r="AB632" s="499"/>
      <c r="AC632" s="499"/>
      <c r="AD632" s="499"/>
    </row>
    <row r="633" spans="5:30" ht="12" customHeight="1" x14ac:dyDescent="0.2">
      <c r="E633" s="499"/>
      <c r="F633" s="499"/>
      <c r="G633" s="499"/>
      <c r="H633" s="499"/>
      <c r="I633" s="499"/>
      <c r="J633" s="499"/>
      <c r="K633" s="499"/>
      <c r="L633" s="499"/>
      <c r="M633" s="499"/>
      <c r="N633" s="499"/>
      <c r="O633" s="499"/>
      <c r="P633" s="499"/>
      <c r="Q633" s="499"/>
      <c r="R633" s="499"/>
      <c r="S633" s="499"/>
      <c r="T633" s="499"/>
      <c r="U633" s="499"/>
      <c r="V633" s="499"/>
      <c r="W633" s="499"/>
      <c r="X633" s="499"/>
      <c r="Y633" s="499"/>
      <c r="Z633" s="499"/>
      <c r="AA633" s="499"/>
      <c r="AB633" s="499"/>
      <c r="AC633" s="499"/>
      <c r="AD633" s="499"/>
    </row>
    <row r="634" spans="5:30" ht="12" customHeight="1" x14ac:dyDescent="0.2">
      <c r="E634" s="499"/>
      <c r="F634" s="499"/>
      <c r="G634" s="499"/>
      <c r="H634" s="499"/>
      <c r="I634" s="499"/>
      <c r="J634" s="499"/>
      <c r="K634" s="499"/>
      <c r="L634" s="499"/>
      <c r="M634" s="499"/>
      <c r="N634" s="499"/>
      <c r="O634" s="499"/>
      <c r="P634" s="499"/>
      <c r="Q634" s="499"/>
      <c r="R634" s="499"/>
      <c r="S634" s="499"/>
      <c r="T634" s="499"/>
      <c r="U634" s="499"/>
      <c r="V634" s="499"/>
      <c r="W634" s="499"/>
      <c r="X634" s="499"/>
      <c r="Y634" s="499"/>
      <c r="Z634" s="499"/>
      <c r="AA634" s="499"/>
      <c r="AB634" s="499"/>
      <c r="AC634" s="499"/>
      <c r="AD634" s="499"/>
    </row>
    <row r="635" spans="5:30" ht="12" customHeight="1" x14ac:dyDescent="0.2">
      <c r="E635" s="499"/>
      <c r="F635" s="499"/>
      <c r="G635" s="499"/>
      <c r="H635" s="499"/>
      <c r="I635" s="499"/>
      <c r="J635" s="499"/>
      <c r="K635" s="499"/>
      <c r="L635" s="499"/>
      <c r="M635" s="499"/>
      <c r="N635" s="499"/>
      <c r="O635" s="499"/>
      <c r="P635" s="499"/>
      <c r="Q635" s="499"/>
      <c r="R635" s="499"/>
      <c r="S635" s="499"/>
      <c r="T635" s="499"/>
      <c r="U635" s="499"/>
      <c r="V635" s="499"/>
      <c r="W635" s="499"/>
      <c r="X635" s="499"/>
      <c r="Y635" s="499"/>
      <c r="Z635" s="499"/>
      <c r="AA635" s="499"/>
      <c r="AB635" s="499"/>
      <c r="AC635" s="499"/>
      <c r="AD635" s="499"/>
    </row>
    <row r="636" spans="5:30" ht="12" customHeight="1" x14ac:dyDescent="0.2">
      <c r="E636" s="499"/>
      <c r="F636" s="499"/>
      <c r="G636" s="499"/>
      <c r="H636" s="499"/>
      <c r="I636" s="499"/>
      <c r="J636" s="499"/>
      <c r="K636" s="499"/>
      <c r="L636" s="499"/>
      <c r="M636" s="499"/>
      <c r="N636" s="499"/>
      <c r="O636" s="499"/>
      <c r="P636" s="499"/>
      <c r="Q636" s="499"/>
      <c r="R636" s="499"/>
      <c r="S636" s="499"/>
      <c r="T636" s="499"/>
      <c r="U636" s="499"/>
      <c r="V636" s="499"/>
      <c r="W636" s="499"/>
      <c r="X636" s="499"/>
      <c r="Y636" s="499"/>
      <c r="Z636" s="499"/>
      <c r="AA636" s="499"/>
      <c r="AB636" s="499"/>
      <c r="AC636" s="499"/>
      <c r="AD636" s="499"/>
    </row>
    <row r="637" spans="5:30" ht="12" customHeight="1" x14ac:dyDescent="0.2">
      <c r="E637" s="499"/>
      <c r="F637" s="499"/>
      <c r="G637" s="499"/>
      <c r="H637" s="499"/>
      <c r="I637" s="499"/>
      <c r="J637" s="499"/>
      <c r="K637" s="499"/>
      <c r="L637" s="499"/>
      <c r="M637" s="499"/>
      <c r="N637" s="499"/>
      <c r="O637" s="499"/>
      <c r="P637" s="499"/>
      <c r="Q637" s="499"/>
      <c r="R637" s="499"/>
      <c r="S637" s="499"/>
      <c r="T637" s="499"/>
      <c r="U637" s="499"/>
      <c r="V637" s="499"/>
      <c r="W637" s="499"/>
      <c r="X637" s="499"/>
      <c r="Y637" s="499"/>
      <c r="Z637" s="499"/>
      <c r="AA637" s="499"/>
      <c r="AB637" s="499"/>
      <c r="AC637" s="499"/>
      <c r="AD637" s="499"/>
    </row>
    <row r="638" spans="5:30" ht="12" customHeight="1" x14ac:dyDescent="0.2">
      <c r="E638" s="499"/>
      <c r="F638" s="499"/>
      <c r="G638" s="499"/>
      <c r="H638" s="499"/>
      <c r="I638" s="499"/>
      <c r="J638" s="499"/>
      <c r="K638" s="499"/>
      <c r="L638" s="499"/>
      <c r="M638" s="499"/>
      <c r="N638" s="499"/>
      <c r="O638" s="499"/>
      <c r="P638" s="499"/>
      <c r="Q638" s="499"/>
      <c r="R638" s="499"/>
      <c r="S638" s="499"/>
      <c r="T638" s="499"/>
      <c r="U638" s="499"/>
      <c r="V638" s="499"/>
      <c r="W638" s="499"/>
      <c r="X638" s="499"/>
      <c r="Y638" s="499"/>
      <c r="Z638" s="499"/>
      <c r="AA638" s="499"/>
      <c r="AB638" s="499"/>
      <c r="AC638" s="499"/>
      <c r="AD638" s="499"/>
    </row>
    <row r="639" spans="5:30" ht="12" customHeight="1" x14ac:dyDescent="0.2">
      <c r="E639" s="499"/>
      <c r="F639" s="499"/>
      <c r="G639" s="499"/>
      <c r="H639" s="499"/>
      <c r="I639" s="499"/>
      <c r="J639" s="499"/>
      <c r="K639" s="499"/>
      <c r="L639" s="499"/>
      <c r="M639" s="499"/>
      <c r="N639" s="499"/>
      <c r="O639" s="499"/>
      <c r="P639" s="499"/>
      <c r="Q639" s="499"/>
      <c r="R639" s="499"/>
      <c r="S639" s="499"/>
      <c r="T639" s="499"/>
      <c r="U639" s="499"/>
      <c r="V639" s="499"/>
      <c r="W639" s="499"/>
      <c r="X639" s="499"/>
      <c r="Y639" s="499"/>
      <c r="Z639" s="499"/>
      <c r="AA639" s="499"/>
      <c r="AB639" s="499"/>
      <c r="AC639" s="499"/>
      <c r="AD639" s="499"/>
    </row>
    <row r="640" spans="5:30" ht="12" customHeight="1" x14ac:dyDescent="0.2">
      <c r="E640" s="499"/>
      <c r="F640" s="499"/>
      <c r="G640" s="499"/>
      <c r="H640" s="499"/>
      <c r="I640" s="499"/>
      <c r="J640" s="499"/>
      <c r="K640" s="499"/>
      <c r="L640" s="499"/>
      <c r="M640" s="499"/>
      <c r="N640" s="499"/>
      <c r="O640" s="499"/>
      <c r="P640" s="499"/>
      <c r="Q640" s="499"/>
      <c r="R640" s="499"/>
      <c r="S640" s="499"/>
      <c r="T640" s="499"/>
      <c r="U640" s="499"/>
      <c r="V640" s="499"/>
      <c r="W640" s="499"/>
      <c r="X640" s="499"/>
      <c r="Y640" s="499"/>
      <c r="Z640" s="499"/>
      <c r="AA640" s="499"/>
      <c r="AB640" s="499"/>
      <c r="AC640" s="499"/>
      <c r="AD640" s="499"/>
    </row>
    <row r="641" spans="5:30" ht="12" customHeight="1" x14ac:dyDescent="0.2">
      <c r="E641" s="499"/>
      <c r="F641" s="499"/>
      <c r="G641" s="499"/>
      <c r="H641" s="499"/>
      <c r="I641" s="499"/>
      <c r="J641" s="499"/>
      <c r="K641" s="499"/>
      <c r="L641" s="499"/>
      <c r="M641" s="499"/>
      <c r="N641" s="499"/>
      <c r="O641" s="499"/>
      <c r="P641" s="499"/>
      <c r="Q641" s="499"/>
      <c r="R641" s="499"/>
      <c r="S641" s="499"/>
      <c r="T641" s="499"/>
      <c r="U641" s="499"/>
      <c r="V641" s="499"/>
      <c r="W641" s="499"/>
      <c r="X641" s="499"/>
      <c r="Y641" s="499"/>
      <c r="Z641" s="499"/>
      <c r="AA641" s="499"/>
      <c r="AB641" s="499"/>
      <c r="AC641" s="499"/>
      <c r="AD641" s="499"/>
    </row>
    <row r="642" spans="5:30" ht="12" customHeight="1" x14ac:dyDescent="0.2">
      <c r="E642" s="499"/>
      <c r="F642" s="499"/>
      <c r="G642" s="499"/>
      <c r="H642" s="499"/>
      <c r="I642" s="499"/>
      <c r="J642" s="499"/>
      <c r="K642" s="499"/>
      <c r="L642" s="499"/>
      <c r="M642" s="499"/>
      <c r="N642" s="499"/>
      <c r="O642" s="499"/>
      <c r="P642" s="499"/>
      <c r="Q642" s="499"/>
      <c r="R642" s="499"/>
      <c r="S642" s="499"/>
      <c r="T642" s="499"/>
      <c r="U642" s="499"/>
      <c r="V642" s="499"/>
      <c r="W642" s="499"/>
      <c r="X642" s="499"/>
      <c r="Y642" s="499"/>
      <c r="Z642" s="499"/>
      <c r="AA642" s="499"/>
      <c r="AB642" s="499"/>
      <c r="AC642" s="499"/>
      <c r="AD642" s="499"/>
    </row>
    <row r="643" spans="5:30" ht="12" customHeight="1" x14ac:dyDescent="0.2">
      <c r="E643" s="499"/>
      <c r="F643" s="499"/>
      <c r="G643" s="499"/>
      <c r="H643" s="499"/>
      <c r="I643" s="499"/>
      <c r="J643" s="499"/>
      <c r="K643" s="499"/>
      <c r="L643" s="499"/>
      <c r="M643" s="499"/>
      <c r="N643" s="499"/>
      <c r="O643" s="499"/>
      <c r="P643" s="499"/>
      <c r="Q643" s="499"/>
      <c r="R643" s="499"/>
      <c r="S643" s="499"/>
      <c r="T643" s="499"/>
      <c r="U643" s="499"/>
      <c r="V643" s="499"/>
      <c r="W643" s="499"/>
      <c r="X643" s="499"/>
      <c r="Y643" s="499"/>
      <c r="Z643" s="499"/>
      <c r="AA643" s="499"/>
      <c r="AB643" s="499"/>
      <c r="AC643" s="499"/>
      <c r="AD643" s="499"/>
    </row>
    <row r="644" spans="5:30" ht="12" customHeight="1" x14ac:dyDescent="0.2">
      <c r="E644" s="499"/>
      <c r="F644" s="499"/>
      <c r="G644" s="499"/>
      <c r="H644" s="499"/>
      <c r="I644" s="499"/>
      <c r="J644" s="499"/>
      <c r="K644" s="499"/>
      <c r="L644" s="499"/>
      <c r="M644" s="499"/>
      <c r="N644" s="499"/>
      <c r="O644" s="499"/>
      <c r="P644" s="499"/>
      <c r="Q644" s="499"/>
      <c r="R644" s="499"/>
      <c r="S644" s="499"/>
      <c r="T644" s="499"/>
      <c r="U644" s="499"/>
      <c r="V644" s="499"/>
      <c r="W644" s="499"/>
      <c r="X644" s="499"/>
      <c r="Y644" s="499"/>
      <c r="Z644" s="499"/>
      <c r="AA644" s="499"/>
      <c r="AB644" s="499"/>
      <c r="AC644" s="499"/>
      <c r="AD644" s="499"/>
    </row>
    <row r="645" spans="5:30" ht="12" customHeight="1" x14ac:dyDescent="0.2">
      <c r="E645" s="499"/>
      <c r="F645" s="499"/>
      <c r="G645" s="499"/>
      <c r="H645" s="499"/>
      <c r="I645" s="499"/>
      <c r="J645" s="499"/>
      <c r="K645" s="499"/>
      <c r="L645" s="499"/>
      <c r="M645" s="499"/>
      <c r="N645" s="499"/>
      <c r="O645" s="499"/>
      <c r="P645" s="499"/>
      <c r="Q645" s="499"/>
      <c r="R645" s="499"/>
      <c r="S645" s="499"/>
      <c r="T645" s="499"/>
      <c r="U645" s="499"/>
      <c r="V645" s="499"/>
      <c r="W645" s="499"/>
      <c r="X645" s="499"/>
      <c r="Y645" s="499"/>
      <c r="Z645" s="499"/>
      <c r="AA645" s="499"/>
      <c r="AB645" s="499"/>
      <c r="AC645" s="499"/>
      <c r="AD645" s="499"/>
    </row>
    <row r="646" spans="5:30" ht="12" customHeight="1" x14ac:dyDescent="0.2">
      <c r="E646" s="499"/>
      <c r="F646" s="499"/>
      <c r="G646" s="499"/>
      <c r="H646" s="499"/>
      <c r="I646" s="499"/>
      <c r="J646" s="499"/>
      <c r="K646" s="499"/>
      <c r="L646" s="499"/>
      <c r="M646" s="499"/>
      <c r="N646" s="499"/>
      <c r="O646" s="499"/>
      <c r="P646" s="499"/>
      <c r="Q646" s="499"/>
      <c r="R646" s="499"/>
      <c r="S646" s="499"/>
      <c r="T646" s="499"/>
      <c r="U646" s="499"/>
      <c r="V646" s="499"/>
      <c r="W646" s="499"/>
      <c r="X646" s="499"/>
      <c r="Y646" s="499"/>
      <c r="Z646" s="499"/>
      <c r="AA646" s="499"/>
      <c r="AB646" s="499"/>
      <c r="AC646" s="499"/>
      <c r="AD646" s="499"/>
    </row>
    <row r="647" spans="5:30" ht="12" customHeight="1" x14ac:dyDescent="0.2">
      <c r="E647" s="499"/>
      <c r="F647" s="499"/>
      <c r="G647" s="499"/>
      <c r="H647" s="499"/>
      <c r="I647" s="499"/>
      <c r="J647" s="499"/>
      <c r="K647" s="499"/>
      <c r="L647" s="499"/>
      <c r="M647" s="499"/>
      <c r="N647" s="499"/>
      <c r="O647" s="499"/>
      <c r="P647" s="499"/>
      <c r="Q647" s="499"/>
      <c r="R647" s="499"/>
      <c r="S647" s="499"/>
      <c r="T647" s="499"/>
      <c r="U647" s="499"/>
      <c r="V647" s="499"/>
      <c r="W647" s="499"/>
      <c r="X647" s="499"/>
      <c r="Y647" s="499"/>
      <c r="Z647" s="499"/>
      <c r="AA647" s="499"/>
      <c r="AB647" s="499"/>
      <c r="AC647" s="499"/>
      <c r="AD647" s="499"/>
    </row>
    <row r="648" spans="5:30" ht="12" customHeight="1" x14ac:dyDescent="0.2">
      <c r="E648" s="499"/>
      <c r="F648" s="499"/>
      <c r="G648" s="499"/>
      <c r="H648" s="499"/>
      <c r="I648" s="499"/>
      <c r="J648" s="499"/>
      <c r="K648" s="499"/>
      <c r="L648" s="499"/>
      <c r="M648" s="499"/>
      <c r="N648" s="499"/>
      <c r="O648" s="499"/>
      <c r="P648" s="499"/>
      <c r="Q648" s="499"/>
      <c r="R648" s="499"/>
      <c r="S648" s="499"/>
      <c r="T648" s="499"/>
      <c r="U648" s="499"/>
      <c r="V648" s="499"/>
      <c r="W648" s="499"/>
      <c r="X648" s="499"/>
      <c r="Y648" s="499"/>
      <c r="Z648" s="499"/>
      <c r="AA648" s="499"/>
      <c r="AB648" s="499"/>
      <c r="AC648" s="499"/>
      <c r="AD648" s="499"/>
    </row>
    <row r="649" spans="5:30" ht="12" customHeight="1" x14ac:dyDescent="0.2">
      <c r="E649" s="499"/>
      <c r="F649" s="499"/>
      <c r="G649" s="499"/>
      <c r="H649" s="499"/>
      <c r="I649" s="499"/>
      <c r="J649" s="499"/>
      <c r="K649" s="499"/>
      <c r="L649" s="499"/>
      <c r="M649" s="499"/>
      <c r="N649" s="499"/>
      <c r="O649" s="499"/>
      <c r="P649" s="499"/>
      <c r="Q649" s="499"/>
      <c r="R649" s="499"/>
      <c r="S649" s="499"/>
      <c r="T649" s="499"/>
      <c r="U649" s="499"/>
      <c r="V649" s="499"/>
      <c r="W649" s="499"/>
      <c r="X649" s="499"/>
      <c r="Y649" s="499"/>
      <c r="Z649" s="499"/>
      <c r="AA649" s="499"/>
      <c r="AB649" s="499"/>
      <c r="AC649" s="499"/>
      <c r="AD649" s="499"/>
    </row>
    <row r="650" spans="5:30" ht="12" customHeight="1" x14ac:dyDescent="0.2">
      <c r="E650" s="499"/>
      <c r="F650" s="499"/>
      <c r="G650" s="499"/>
      <c r="H650" s="499"/>
      <c r="I650" s="499"/>
      <c r="J650" s="499"/>
      <c r="K650" s="499"/>
      <c r="L650" s="499"/>
      <c r="M650" s="499"/>
      <c r="N650" s="499"/>
      <c r="O650" s="499"/>
      <c r="P650" s="499"/>
      <c r="Q650" s="499"/>
      <c r="R650" s="499"/>
      <c r="S650" s="499"/>
      <c r="T650" s="499"/>
      <c r="U650" s="499"/>
      <c r="V650" s="499"/>
      <c r="W650" s="499"/>
      <c r="X650" s="499"/>
      <c r="Y650" s="499"/>
      <c r="Z650" s="499"/>
      <c r="AA650" s="499"/>
      <c r="AB650" s="499"/>
      <c r="AC650" s="499"/>
      <c r="AD650" s="499"/>
    </row>
    <row r="651" spans="5:30" ht="12" customHeight="1" x14ac:dyDescent="0.2">
      <c r="E651" s="499"/>
      <c r="F651" s="499"/>
      <c r="G651" s="499"/>
      <c r="H651" s="499"/>
      <c r="I651" s="499"/>
      <c r="J651" s="499"/>
      <c r="K651" s="499"/>
      <c r="L651" s="499"/>
      <c r="M651" s="499"/>
      <c r="N651" s="499"/>
      <c r="O651" s="499"/>
      <c r="P651" s="499"/>
      <c r="Q651" s="499"/>
      <c r="R651" s="499"/>
      <c r="S651" s="499"/>
      <c r="T651" s="499"/>
      <c r="U651" s="499"/>
      <c r="V651" s="499"/>
      <c r="W651" s="499"/>
      <c r="X651" s="499"/>
      <c r="Y651" s="499"/>
      <c r="Z651" s="499"/>
      <c r="AA651" s="499"/>
      <c r="AB651" s="499"/>
      <c r="AC651" s="499"/>
      <c r="AD651" s="499"/>
    </row>
    <row r="652" spans="5:30" ht="12" customHeight="1" x14ac:dyDescent="0.2">
      <c r="E652" s="499"/>
      <c r="F652" s="499"/>
      <c r="G652" s="499"/>
      <c r="H652" s="499"/>
      <c r="I652" s="499"/>
      <c r="J652" s="499"/>
      <c r="K652" s="499"/>
      <c r="L652" s="499"/>
      <c r="M652" s="499"/>
      <c r="N652" s="499"/>
      <c r="O652" s="499"/>
      <c r="P652" s="499"/>
      <c r="Q652" s="499"/>
      <c r="R652" s="499"/>
      <c r="S652" s="499"/>
      <c r="T652" s="499"/>
      <c r="U652" s="499"/>
      <c r="V652" s="499"/>
      <c r="W652" s="499"/>
      <c r="X652" s="499"/>
      <c r="Y652" s="499"/>
      <c r="Z652" s="499"/>
      <c r="AA652" s="499"/>
      <c r="AB652" s="499"/>
      <c r="AC652" s="499"/>
      <c r="AD652" s="499"/>
    </row>
    <row r="653" spans="5:30" ht="12" customHeight="1" x14ac:dyDescent="0.2">
      <c r="E653" s="499"/>
      <c r="F653" s="499"/>
      <c r="G653" s="499"/>
      <c r="H653" s="499"/>
      <c r="I653" s="499"/>
      <c r="J653" s="499"/>
      <c r="K653" s="499"/>
      <c r="L653" s="499"/>
      <c r="M653" s="499"/>
      <c r="N653" s="499"/>
      <c r="O653" s="499"/>
      <c r="P653" s="499"/>
      <c r="Q653" s="499"/>
      <c r="R653" s="499"/>
      <c r="S653" s="499"/>
      <c r="T653" s="499"/>
      <c r="U653" s="499"/>
      <c r="V653" s="499"/>
      <c r="W653" s="499"/>
      <c r="X653" s="499"/>
      <c r="Y653" s="499"/>
      <c r="Z653" s="499"/>
      <c r="AA653" s="499"/>
      <c r="AB653" s="499"/>
      <c r="AC653" s="499"/>
      <c r="AD653" s="499"/>
    </row>
    <row r="654" spans="5:30" ht="12" customHeight="1" x14ac:dyDescent="0.2">
      <c r="E654" s="499"/>
      <c r="F654" s="499"/>
      <c r="G654" s="499"/>
      <c r="H654" s="499"/>
      <c r="I654" s="499"/>
      <c r="J654" s="499"/>
      <c r="K654" s="499"/>
      <c r="L654" s="499"/>
      <c r="M654" s="499"/>
      <c r="N654" s="499"/>
      <c r="O654" s="499"/>
      <c r="P654" s="499"/>
      <c r="Q654" s="499"/>
      <c r="R654" s="499"/>
      <c r="S654" s="499"/>
      <c r="T654" s="499"/>
      <c r="U654" s="499"/>
      <c r="V654" s="499"/>
      <c r="W654" s="499"/>
      <c r="X654" s="499"/>
      <c r="Y654" s="499"/>
      <c r="Z654" s="499"/>
      <c r="AA654" s="499"/>
      <c r="AB654" s="499"/>
      <c r="AC654" s="499"/>
      <c r="AD654" s="499"/>
    </row>
    <row r="655" spans="5:30" ht="12" customHeight="1" x14ac:dyDescent="0.2">
      <c r="E655" s="499"/>
      <c r="F655" s="499"/>
      <c r="G655" s="499"/>
      <c r="H655" s="499"/>
      <c r="I655" s="499"/>
      <c r="J655" s="499"/>
      <c r="K655" s="499"/>
      <c r="L655" s="499"/>
      <c r="M655" s="499"/>
      <c r="N655" s="499"/>
      <c r="O655" s="499"/>
      <c r="P655" s="499"/>
      <c r="Q655" s="499"/>
      <c r="R655" s="499"/>
      <c r="S655" s="499"/>
      <c r="T655" s="499"/>
      <c r="U655" s="499"/>
      <c r="V655" s="499"/>
      <c r="W655" s="499"/>
      <c r="X655" s="499"/>
      <c r="Y655" s="499"/>
      <c r="Z655" s="499"/>
      <c r="AA655" s="499"/>
      <c r="AB655" s="499"/>
      <c r="AC655" s="499"/>
      <c r="AD655" s="499"/>
    </row>
    <row r="656" spans="5:30" ht="12" customHeight="1" x14ac:dyDescent="0.2">
      <c r="E656" s="499"/>
      <c r="F656" s="499"/>
      <c r="G656" s="499"/>
      <c r="H656" s="499"/>
      <c r="I656" s="499"/>
      <c r="J656" s="499"/>
      <c r="K656" s="499"/>
      <c r="L656" s="499"/>
      <c r="M656" s="499"/>
      <c r="N656" s="499"/>
      <c r="O656" s="499"/>
      <c r="P656" s="499"/>
      <c r="Q656" s="499"/>
      <c r="R656" s="499"/>
      <c r="S656" s="499"/>
      <c r="T656" s="499"/>
      <c r="U656" s="499"/>
      <c r="V656" s="499"/>
      <c r="W656" s="499"/>
      <c r="X656" s="499"/>
      <c r="Y656" s="499"/>
      <c r="Z656" s="499"/>
      <c r="AA656" s="499"/>
      <c r="AB656" s="499"/>
      <c r="AC656" s="499"/>
      <c r="AD656" s="499"/>
    </row>
    <row r="657" spans="5:30" ht="12" customHeight="1" x14ac:dyDescent="0.2">
      <c r="E657" s="499"/>
      <c r="F657" s="499"/>
      <c r="G657" s="499"/>
      <c r="H657" s="499"/>
      <c r="I657" s="499"/>
      <c r="J657" s="499"/>
      <c r="K657" s="499"/>
      <c r="L657" s="499"/>
      <c r="M657" s="499"/>
      <c r="N657" s="499"/>
      <c r="O657" s="499"/>
      <c r="P657" s="499"/>
      <c r="Q657" s="499"/>
      <c r="R657" s="499"/>
      <c r="S657" s="499"/>
      <c r="T657" s="499"/>
      <c r="U657" s="499"/>
      <c r="V657" s="499"/>
      <c r="W657" s="499"/>
      <c r="X657" s="499"/>
      <c r="Y657" s="499"/>
      <c r="Z657" s="499"/>
      <c r="AA657" s="499"/>
      <c r="AB657" s="499"/>
      <c r="AC657" s="499"/>
      <c r="AD657" s="499"/>
    </row>
    <row r="658" spans="5:30" ht="12" customHeight="1" x14ac:dyDescent="0.2">
      <c r="E658" s="499"/>
      <c r="F658" s="499"/>
      <c r="G658" s="499"/>
      <c r="H658" s="499"/>
      <c r="I658" s="499"/>
      <c r="J658" s="499"/>
      <c r="K658" s="499"/>
      <c r="L658" s="499"/>
      <c r="M658" s="499"/>
      <c r="N658" s="499"/>
      <c r="O658" s="499"/>
      <c r="P658" s="499"/>
      <c r="Q658" s="499"/>
      <c r="R658" s="499"/>
      <c r="S658" s="499"/>
      <c r="T658" s="499"/>
      <c r="U658" s="499"/>
      <c r="V658" s="499"/>
      <c r="W658" s="499"/>
      <c r="X658" s="499"/>
      <c r="Y658" s="499"/>
      <c r="Z658" s="499"/>
      <c r="AA658" s="499"/>
      <c r="AB658" s="499"/>
      <c r="AC658" s="499"/>
      <c r="AD658" s="499"/>
    </row>
    <row r="659" spans="5:30" ht="12" customHeight="1" x14ac:dyDescent="0.2">
      <c r="E659" s="499"/>
      <c r="F659" s="499"/>
      <c r="G659" s="499"/>
      <c r="H659" s="499"/>
      <c r="I659" s="499"/>
      <c r="J659" s="499"/>
      <c r="K659" s="499"/>
      <c r="L659" s="499"/>
      <c r="M659" s="499"/>
      <c r="N659" s="499"/>
      <c r="O659" s="499"/>
      <c r="P659" s="499"/>
      <c r="Q659" s="499"/>
      <c r="R659" s="499"/>
      <c r="S659" s="499"/>
      <c r="T659" s="499"/>
      <c r="U659" s="499"/>
      <c r="V659" s="499"/>
      <c r="W659" s="499"/>
      <c r="X659" s="499"/>
      <c r="Y659" s="499"/>
      <c r="Z659" s="499"/>
      <c r="AA659" s="499"/>
      <c r="AB659" s="499"/>
      <c r="AC659" s="499"/>
      <c r="AD659" s="499"/>
    </row>
    <row r="660" spans="5:30" ht="12" customHeight="1" x14ac:dyDescent="0.2">
      <c r="E660" s="499"/>
      <c r="F660" s="499"/>
      <c r="G660" s="499"/>
      <c r="H660" s="499"/>
      <c r="I660" s="499"/>
      <c r="J660" s="499"/>
      <c r="K660" s="499"/>
      <c r="L660" s="499"/>
      <c r="M660" s="499"/>
      <c r="N660" s="499"/>
      <c r="O660" s="499"/>
      <c r="P660" s="499"/>
      <c r="Q660" s="499"/>
      <c r="R660" s="499"/>
      <c r="S660" s="499"/>
      <c r="T660" s="499"/>
      <c r="U660" s="499"/>
      <c r="V660" s="499"/>
      <c r="W660" s="499"/>
      <c r="X660" s="499"/>
      <c r="Y660" s="499"/>
      <c r="Z660" s="499"/>
      <c r="AA660" s="499"/>
      <c r="AB660" s="499"/>
      <c r="AC660" s="499"/>
      <c r="AD660" s="499"/>
    </row>
    <row r="661" spans="5:30" ht="12" customHeight="1" x14ac:dyDescent="0.2">
      <c r="E661" s="499"/>
      <c r="F661" s="499"/>
      <c r="G661" s="499"/>
      <c r="H661" s="499"/>
      <c r="I661" s="499"/>
      <c r="J661" s="499"/>
      <c r="K661" s="499"/>
      <c r="L661" s="499"/>
      <c r="M661" s="499"/>
      <c r="N661" s="499"/>
      <c r="O661" s="499"/>
      <c r="P661" s="499"/>
      <c r="Q661" s="499"/>
      <c r="R661" s="499"/>
      <c r="S661" s="499"/>
      <c r="T661" s="499"/>
      <c r="U661" s="499"/>
      <c r="V661" s="499"/>
      <c r="W661" s="499"/>
      <c r="X661" s="499"/>
      <c r="Y661" s="499"/>
      <c r="Z661" s="499"/>
      <c r="AA661" s="499"/>
      <c r="AB661" s="499"/>
      <c r="AC661" s="499"/>
      <c r="AD661" s="499"/>
    </row>
    <row r="662" spans="5:30" ht="12" customHeight="1" x14ac:dyDescent="0.2">
      <c r="E662" s="499"/>
      <c r="F662" s="499"/>
      <c r="G662" s="499"/>
      <c r="H662" s="499"/>
      <c r="I662" s="499"/>
      <c r="J662" s="499"/>
      <c r="K662" s="499"/>
      <c r="L662" s="499"/>
      <c r="M662" s="499"/>
      <c r="N662" s="499"/>
      <c r="O662" s="499"/>
      <c r="P662" s="499"/>
      <c r="Q662" s="499"/>
      <c r="R662" s="499"/>
      <c r="S662" s="499"/>
      <c r="T662" s="499"/>
      <c r="U662" s="499"/>
      <c r="V662" s="499"/>
      <c r="W662" s="499"/>
      <c r="X662" s="499"/>
      <c r="Y662" s="499"/>
      <c r="Z662" s="499"/>
      <c r="AA662" s="499"/>
      <c r="AB662" s="499"/>
      <c r="AC662" s="499"/>
      <c r="AD662" s="499"/>
    </row>
    <row r="663" spans="5:30" ht="12" customHeight="1" x14ac:dyDescent="0.2">
      <c r="E663" s="499"/>
      <c r="F663" s="499"/>
      <c r="G663" s="499"/>
      <c r="H663" s="499"/>
      <c r="I663" s="499"/>
      <c r="J663" s="499"/>
      <c r="K663" s="499"/>
      <c r="L663" s="499"/>
      <c r="M663" s="499"/>
      <c r="N663" s="499"/>
      <c r="O663" s="499"/>
      <c r="P663" s="499"/>
      <c r="Q663" s="499"/>
      <c r="R663" s="499"/>
      <c r="S663" s="499"/>
      <c r="T663" s="499"/>
      <c r="U663" s="499"/>
      <c r="V663" s="499"/>
      <c r="W663" s="499"/>
      <c r="X663" s="499"/>
      <c r="Y663" s="499"/>
      <c r="Z663" s="499"/>
      <c r="AA663" s="499"/>
      <c r="AB663" s="499"/>
      <c r="AC663" s="499"/>
      <c r="AD663" s="499"/>
    </row>
    <row r="664" spans="5:30" ht="12" customHeight="1" x14ac:dyDescent="0.2">
      <c r="E664" s="499"/>
      <c r="F664" s="499"/>
      <c r="G664" s="499"/>
      <c r="H664" s="499"/>
      <c r="I664" s="499"/>
      <c r="J664" s="499"/>
      <c r="K664" s="499"/>
      <c r="L664" s="499"/>
      <c r="M664" s="499"/>
      <c r="N664" s="499"/>
      <c r="O664" s="499"/>
      <c r="P664" s="499"/>
      <c r="Q664" s="499"/>
      <c r="R664" s="499"/>
      <c r="S664" s="499"/>
      <c r="T664" s="499"/>
      <c r="U664" s="499"/>
      <c r="V664" s="499"/>
      <c r="W664" s="499"/>
      <c r="X664" s="499"/>
      <c r="Y664" s="499"/>
      <c r="Z664" s="499"/>
      <c r="AA664" s="499"/>
      <c r="AB664" s="499"/>
      <c r="AC664" s="499"/>
      <c r="AD664" s="499"/>
    </row>
    <row r="665" spans="5:30" ht="12" customHeight="1" x14ac:dyDescent="0.2">
      <c r="E665" s="499"/>
      <c r="F665" s="499"/>
      <c r="G665" s="499"/>
      <c r="H665" s="499"/>
      <c r="I665" s="499"/>
      <c r="J665" s="499"/>
      <c r="K665" s="499"/>
      <c r="L665" s="499"/>
      <c r="M665" s="499"/>
      <c r="N665" s="499"/>
      <c r="O665" s="499"/>
      <c r="P665" s="499"/>
      <c r="Q665" s="499"/>
      <c r="R665" s="499"/>
      <c r="S665" s="499"/>
      <c r="T665" s="499"/>
      <c r="U665" s="499"/>
      <c r="V665" s="499"/>
      <c r="W665" s="499"/>
      <c r="X665" s="499"/>
      <c r="Y665" s="499"/>
      <c r="Z665" s="499"/>
      <c r="AA665" s="499"/>
      <c r="AB665" s="499"/>
      <c r="AC665" s="499"/>
      <c r="AD665" s="499"/>
    </row>
    <row r="666" spans="5:30" ht="12" customHeight="1" x14ac:dyDescent="0.2">
      <c r="E666" s="499"/>
      <c r="F666" s="499"/>
      <c r="G666" s="499"/>
      <c r="H666" s="499"/>
      <c r="I666" s="499"/>
      <c r="J666" s="499"/>
      <c r="K666" s="499"/>
      <c r="L666" s="499"/>
      <c r="M666" s="499"/>
      <c r="N666" s="499"/>
      <c r="O666" s="499"/>
      <c r="P666" s="499"/>
      <c r="Q666" s="499"/>
      <c r="R666" s="499"/>
      <c r="S666" s="499"/>
      <c r="T666" s="499"/>
      <c r="U666" s="499"/>
      <c r="V666" s="499"/>
      <c r="W666" s="499"/>
      <c r="X666" s="499"/>
      <c r="Y666" s="499"/>
      <c r="Z666" s="499"/>
      <c r="AA666" s="499"/>
      <c r="AB666" s="499"/>
      <c r="AC666" s="499"/>
      <c r="AD666" s="499"/>
    </row>
    <row r="667" spans="5:30" ht="12" customHeight="1" x14ac:dyDescent="0.2">
      <c r="E667" s="499"/>
      <c r="F667" s="499"/>
      <c r="G667" s="499"/>
      <c r="H667" s="499"/>
      <c r="I667" s="499"/>
      <c r="J667" s="499"/>
      <c r="K667" s="499"/>
      <c r="L667" s="499"/>
      <c r="M667" s="499"/>
      <c r="N667" s="499"/>
      <c r="O667" s="499"/>
      <c r="P667" s="499"/>
      <c r="Q667" s="499"/>
      <c r="R667" s="499"/>
      <c r="S667" s="499"/>
      <c r="T667" s="499"/>
      <c r="U667" s="499"/>
      <c r="V667" s="499"/>
      <c r="W667" s="499"/>
      <c r="X667" s="499"/>
      <c r="Y667" s="499"/>
      <c r="Z667" s="499"/>
      <c r="AA667" s="499"/>
      <c r="AB667" s="499"/>
      <c r="AC667" s="499"/>
      <c r="AD667" s="499"/>
    </row>
    <row r="668" spans="5:30" ht="12" customHeight="1" x14ac:dyDescent="0.2">
      <c r="E668" s="499"/>
      <c r="F668" s="499"/>
      <c r="G668" s="499"/>
      <c r="H668" s="499"/>
      <c r="I668" s="499"/>
      <c r="J668" s="499"/>
      <c r="K668" s="499"/>
      <c r="L668" s="499"/>
      <c r="M668" s="499"/>
      <c r="N668" s="499"/>
      <c r="O668" s="499"/>
      <c r="P668" s="499"/>
      <c r="Q668" s="499"/>
      <c r="R668" s="499"/>
      <c r="S668" s="499"/>
      <c r="T668" s="499"/>
      <c r="U668" s="499"/>
      <c r="V668" s="499"/>
      <c r="W668" s="499"/>
      <c r="X668" s="499"/>
      <c r="Y668" s="499"/>
      <c r="Z668" s="499"/>
      <c r="AA668" s="499"/>
      <c r="AB668" s="499"/>
      <c r="AC668" s="499"/>
      <c r="AD668" s="499"/>
    </row>
    <row r="669" spans="5:30" ht="12" customHeight="1" x14ac:dyDescent="0.2">
      <c r="E669" s="499"/>
      <c r="F669" s="499"/>
      <c r="G669" s="499"/>
      <c r="H669" s="499"/>
      <c r="I669" s="499"/>
      <c r="J669" s="499"/>
      <c r="K669" s="499"/>
      <c r="L669" s="499"/>
      <c r="M669" s="499"/>
      <c r="N669" s="499"/>
      <c r="O669" s="499"/>
      <c r="P669" s="499"/>
      <c r="Q669" s="499"/>
      <c r="R669" s="499"/>
      <c r="S669" s="499"/>
      <c r="T669" s="499"/>
      <c r="U669" s="499"/>
      <c r="V669" s="499"/>
      <c r="W669" s="499"/>
      <c r="X669" s="499"/>
      <c r="Y669" s="499"/>
      <c r="Z669" s="499"/>
      <c r="AA669" s="499"/>
      <c r="AB669" s="499"/>
      <c r="AC669" s="499"/>
      <c r="AD669" s="499"/>
    </row>
    <row r="670" spans="5:30" ht="12" customHeight="1" x14ac:dyDescent="0.2">
      <c r="E670" s="499"/>
      <c r="F670" s="499"/>
      <c r="G670" s="499"/>
      <c r="H670" s="499"/>
      <c r="I670" s="499"/>
      <c r="J670" s="499"/>
      <c r="K670" s="499"/>
      <c r="L670" s="499"/>
      <c r="M670" s="499"/>
      <c r="N670" s="499"/>
      <c r="O670" s="499"/>
      <c r="P670" s="499"/>
      <c r="Q670" s="499"/>
      <c r="R670" s="499"/>
      <c r="S670" s="499"/>
      <c r="T670" s="499"/>
      <c r="U670" s="499"/>
      <c r="V670" s="499"/>
      <c r="W670" s="499"/>
      <c r="X670" s="499"/>
      <c r="Y670" s="499"/>
      <c r="Z670" s="499"/>
      <c r="AA670" s="499"/>
      <c r="AB670" s="499"/>
      <c r="AC670" s="499"/>
      <c r="AD670" s="499"/>
    </row>
    <row r="671" spans="5:30" ht="12" customHeight="1" x14ac:dyDescent="0.2">
      <c r="E671" s="499"/>
      <c r="F671" s="499"/>
      <c r="G671" s="499"/>
      <c r="H671" s="499"/>
      <c r="I671" s="499"/>
      <c r="J671" s="499"/>
      <c r="K671" s="499"/>
      <c r="L671" s="499"/>
      <c r="M671" s="499"/>
      <c r="N671" s="499"/>
      <c r="O671" s="499"/>
      <c r="P671" s="499"/>
      <c r="Q671" s="499"/>
      <c r="R671" s="499"/>
      <c r="S671" s="499"/>
      <c r="T671" s="499"/>
      <c r="U671" s="499"/>
      <c r="V671" s="499"/>
      <c r="W671" s="499"/>
      <c r="X671" s="499"/>
      <c r="Y671" s="499"/>
      <c r="Z671" s="499"/>
      <c r="AA671" s="499"/>
      <c r="AB671" s="499"/>
      <c r="AC671" s="499"/>
      <c r="AD671" s="499"/>
    </row>
    <row r="672" spans="5:30" ht="12" customHeight="1" x14ac:dyDescent="0.2">
      <c r="E672" s="499"/>
      <c r="F672" s="499"/>
      <c r="G672" s="499"/>
      <c r="H672" s="499"/>
      <c r="I672" s="499"/>
      <c r="J672" s="499"/>
      <c r="K672" s="499"/>
      <c r="L672" s="499"/>
      <c r="M672" s="499"/>
      <c r="N672" s="499"/>
      <c r="O672" s="499"/>
      <c r="P672" s="499"/>
      <c r="Q672" s="499"/>
      <c r="R672" s="499"/>
      <c r="S672" s="499"/>
      <c r="T672" s="499"/>
      <c r="U672" s="499"/>
      <c r="V672" s="499"/>
      <c r="W672" s="499"/>
      <c r="X672" s="499"/>
      <c r="Y672" s="499"/>
      <c r="Z672" s="499"/>
      <c r="AA672" s="499"/>
      <c r="AB672" s="499"/>
      <c r="AC672" s="499"/>
      <c r="AD672" s="499"/>
    </row>
    <row r="673" spans="5:30" ht="12" customHeight="1" x14ac:dyDescent="0.2">
      <c r="E673" s="499"/>
      <c r="F673" s="499"/>
      <c r="G673" s="499"/>
      <c r="H673" s="499"/>
      <c r="I673" s="499"/>
      <c r="J673" s="499"/>
      <c r="K673" s="499"/>
      <c r="L673" s="499"/>
      <c r="M673" s="499"/>
      <c r="N673" s="499"/>
      <c r="O673" s="499"/>
      <c r="P673" s="499"/>
      <c r="Q673" s="499"/>
      <c r="R673" s="499"/>
      <c r="S673" s="499"/>
      <c r="T673" s="499"/>
      <c r="U673" s="499"/>
      <c r="V673" s="499"/>
      <c r="W673" s="499"/>
      <c r="X673" s="499"/>
      <c r="Y673" s="499"/>
      <c r="Z673" s="499"/>
      <c r="AA673" s="499"/>
      <c r="AB673" s="499"/>
      <c r="AC673" s="499"/>
      <c r="AD673" s="499"/>
    </row>
    <row r="674" spans="5:30" ht="12" customHeight="1" x14ac:dyDescent="0.2">
      <c r="E674" s="499"/>
      <c r="F674" s="499"/>
      <c r="G674" s="499"/>
      <c r="H674" s="499"/>
      <c r="I674" s="499"/>
      <c r="J674" s="499"/>
      <c r="K674" s="499"/>
      <c r="L674" s="499"/>
      <c r="M674" s="499"/>
      <c r="N674" s="499"/>
      <c r="O674" s="499"/>
      <c r="P674" s="499"/>
      <c r="Q674" s="499"/>
      <c r="R674" s="499"/>
      <c r="S674" s="499"/>
      <c r="T674" s="499"/>
      <c r="U674" s="499"/>
      <c r="V674" s="499"/>
      <c r="W674" s="499"/>
      <c r="X674" s="499"/>
      <c r="Y674" s="499"/>
      <c r="Z674" s="499"/>
      <c r="AA674" s="499"/>
      <c r="AB674" s="499"/>
      <c r="AC674" s="499"/>
      <c r="AD674" s="499"/>
    </row>
    <row r="675" spans="5:30" ht="12" customHeight="1" x14ac:dyDescent="0.2">
      <c r="E675" s="499"/>
      <c r="F675" s="499"/>
      <c r="G675" s="499"/>
      <c r="H675" s="499"/>
      <c r="I675" s="499"/>
      <c r="J675" s="499"/>
      <c r="K675" s="499"/>
      <c r="L675" s="499"/>
      <c r="M675" s="499"/>
      <c r="N675" s="499"/>
      <c r="O675" s="499"/>
      <c r="P675" s="499"/>
      <c r="Q675" s="499"/>
      <c r="R675" s="499"/>
      <c r="S675" s="499"/>
      <c r="T675" s="499"/>
      <c r="U675" s="499"/>
      <c r="V675" s="499"/>
      <c r="W675" s="499"/>
      <c r="X675" s="499"/>
      <c r="Y675" s="499"/>
      <c r="Z675" s="499"/>
      <c r="AA675" s="499"/>
      <c r="AB675" s="499"/>
      <c r="AC675" s="499"/>
      <c r="AD675" s="499"/>
    </row>
    <row r="676" spans="5:30" ht="12" customHeight="1" x14ac:dyDescent="0.2">
      <c r="E676" s="499"/>
      <c r="F676" s="499"/>
      <c r="G676" s="499"/>
      <c r="H676" s="499"/>
      <c r="I676" s="499"/>
      <c r="J676" s="499"/>
      <c r="K676" s="499"/>
      <c r="L676" s="499"/>
      <c r="M676" s="499"/>
      <c r="N676" s="499"/>
      <c r="O676" s="499"/>
      <c r="P676" s="499"/>
      <c r="Q676" s="499"/>
      <c r="R676" s="499"/>
      <c r="S676" s="499"/>
      <c r="T676" s="499"/>
      <c r="U676" s="499"/>
      <c r="V676" s="499"/>
      <c r="W676" s="499"/>
      <c r="X676" s="499"/>
      <c r="Y676" s="499"/>
      <c r="Z676" s="499"/>
      <c r="AA676" s="499"/>
      <c r="AB676" s="499"/>
      <c r="AC676" s="499"/>
      <c r="AD676" s="499"/>
    </row>
    <row r="677" spans="5:30" ht="12" customHeight="1" x14ac:dyDescent="0.2">
      <c r="E677" s="499"/>
      <c r="F677" s="499"/>
      <c r="G677" s="499"/>
      <c r="H677" s="499"/>
      <c r="I677" s="499"/>
      <c r="J677" s="499"/>
      <c r="K677" s="499"/>
      <c r="L677" s="499"/>
      <c r="M677" s="499"/>
      <c r="N677" s="499"/>
      <c r="O677" s="499"/>
      <c r="P677" s="499"/>
      <c r="Q677" s="499"/>
      <c r="R677" s="499"/>
      <c r="S677" s="499"/>
      <c r="T677" s="499"/>
      <c r="U677" s="499"/>
      <c r="V677" s="499"/>
      <c r="W677" s="499"/>
      <c r="X677" s="499"/>
      <c r="Y677" s="499"/>
      <c r="Z677" s="499"/>
      <c r="AA677" s="499"/>
      <c r="AB677" s="499"/>
      <c r="AC677" s="499"/>
      <c r="AD677" s="499"/>
    </row>
    <row r="678" spans="5:30" ht="12" customHeight="1" x14ac:dyDescent="0.2">
      <c r="E678" s="499"/>
      <c r="F678" s="499"/>
      <c r="G678" s="499"/>
      <c r="H678" s="499"/>
      <c r="I678" s="499"/>
      <c r="J678" s="499"/>
      <c r="K678" s="499"/>
      <c r="L678" s="499"/>
      <c r="M678" s="499"/>
      <c r="N678" s="499"/>
      <c r="O678" s="499"/>
      <c r="P678" s="499"/>
      <c r="Q678" s="499"/>
      <c r="R678" s="499"/>
      <c r="S678" s="499"/>
      <c r="T678" s="499"/>
      <c r="U678" s="499"/>
      <c r="V678" s="499"/>
      <c r="W678" s="499"/>
      <c r="X678" s="499"/>
      <c r="Y678" s="499"/>
      <c r="Z678" s="499"/>
      <c r="AA678" s="499"/>
      <c r="AB678" s="499"/>
      <c r="AC678" s="499"/>
      <c r="AD678" s="499"/>
    </row>
    <row r="679" spans="5:30" ht="12" customHeight="1" x14ac:dyDescent="0.2">
      <c r="E679" s="499"/>
      <c r="F679" s="499"/>
      <c r="G679" s="499"/>
      <c r="H679" s="499"/>
      <c r="I679" s="499"/>
      <c r="J679" s="499"/>
      <c r="K679" s="499"/>
      <c r="L679" s="499"/>
      <c r="M679" s="499"/>
      <c r="N679" s="499"/>
      <c r="O679" s="499"/>
      <c r="P679" s="499"/>
      <c r="Q679" s="499"/>
      <c r="R679" s="499"/>
      <c r="S679" s="499"/>
      <c r="T679" s="499"/>
      <c r="U679" s="499"/>
      <c r="V679" s="499"/>
      <c r="W679" s="499"/>
      <c r="X679" s="499"/>
      <c r="Y679" s="499"/>
      <c r="Z679" s="499"/>
      <c r="AA679" s="499"/>
      <c r="AB679" s="499"/>
      <c r="AC679" s="499"/>
      <c r="AD679" s="499"/>
    </row>
    <row r="680" spans="5:30" ht="12" customHeight="1" x14ac:dyDescent="0.2">
      <c r="E680" s="499"/>
      <c r="F680" s="499"/>
      <c r="G680" s="499"/>
      <c r="H680" s="499"/>
      <c r="I680" s="499"/>
      <c r="J680" s="499"/>
      <c r="K680" s="499"/>
      <c r="L680" s="499"/>
      <c r="M680" s="499"/>
      <c r="N680" s="499"/>
      <c r="O680" s="499"/>
      <c r="P680" s="499"/>
      <c r="Q680" s="499"/>
      <c r="R680" s="499"/>
      <c r="S680" s="499"/>
      <c r="T680" s="499"/>
      <c r="U680" s="499"/>
      <c r="V680" s="499"/>
      <c r="W680" s="499"/>
      <c r="X680" s="499"/>
      <c r="Y680" s="499"/>
      <c r="Z680" s="499"/>
      <c r="AA680" s="499"/>
      <c r="AB680" s="499"/>
      <c r="AC680" s="499"/>
      <c r="AD680" s="499"/>
    </row>
    <row r="681" spans="5:30" ht="12" customHeight="1" x14ac:dyDescent="0.2">
      <c r="E681" s="499"/>
      <c r="F681" s="499"/>
      <c r="G681" s="499"/>
      <c r="H681" s="499"/>
      <c r="I681" s="499"/>
      <c r="J681" s="499"/>
      <c r="K681" s="499"/>
      <c r="L681" s="499"/>
      <c r="M681" s="499"/>
      <c r="N681" s="499"/>
      <c r="O681" s="499"/>
      <c r="P681" s="499"/>
      <c r="Q681" s="499"/>
      <c r="R681" s="499"/>
      <c r="S681" s="499"/>
      <c r="T681" s="499"/>
      <c r="U681" s="499"/>
      <c r="V681" s="499"/>
      <c r="W681" s="499"/>
      <c r="X681" s="499"/>
      <c r="Y681" s="499"/>
      <c r="Z681" s="499"/>
      <c r="AA681" s="499"/>
      <c r="AB681" s="499"/>
      <c r="AC681" s="499"/>
      <c r="AD681" s="499"/>
    </row>
    <row r="682" spans="5:30" ht="12" customHeight="1" x14ac:dyDescent="0.2">
      <c r="E682" s="499"/>
      <c r="F682" s="499"/>
      <c r="G682" s="499"/>
      <c r="H682" s="499"/>
      <c r="I682" s="499"/>
      <c r="J682" s="499"/>
      <c r="K682" s="499"/>
      <c r="L682" s="499"/>
      <c r="M682" s="499"/>
      <c r="N682" s="499"/>
      <c r="O682" s="499"/>
      <c r="P682" s="499"/>
      <c r="Q682" s="499"/>
      <c r="R682" s="499"/>
      <c r="S682" s="499"/>
      <c r="T682" s="499"/>
      <c r="U682" s="499"/>
      <c r="V682" s="499"/>
      <c r="W682" s="499"/>
      <c r="X682" s="499"/>
      <c r="Y682" s="499"/>
      <c r="Z682" s="499"/>
      <c r="AA682" s="499"/>
      <c r="AB682" s="499"/>
      <c r="AC682" s="499"/>
      <c r="AD682" s="499"/>
    </row>
    <row r="683" spans="5:30" ht="12" customHeight="1" x14ac:dyDescent="0.2">
      <c r="E683" s="499"/>
      <c r="F683" s="499"/>
      <c r="G683" s="499"/>
      <c r="H683" s="499"/>
      <c r="I683" s="499"/>
      <c r="J683" s="499"/>
      <c r="K683" s="499"/>
      <c r="L683" s="499"/>
      <c r="M683" s="499"/>
      <c r="N683" s="499"/>
      <c r="O683" s="499"/>
      <c r="P683" s="499"/>
      <c r="Q683" s="499"/>
      <c r="R683" s="499"/>
      <c r="S683" s="499"/>
      <c r="T683" s="499"/>
      <c r="U683" s="499"/>
      <c r="V683" s="499"/>
      <c r="W683" s="499"/>
      <c r="X683" s="499"/>
      <c r="Y683" s="499"/>
      <c r="Z683" s="499"/>
      <c r="AA683" s="499"/>
      <c r="AB683" s="499"/>
      <c r="AC683" s="499"/>
      <c r="AD683" s="499"/>
    </row>
    <row r="684" spans="5:30" ht="12" customHeight="1" x14ac:dyDescent="0.2">
      <c r="E684" s="499"/>
      <c r="F684" s="499"/>
      <c r="G684" s="499"/>
      <c r="H684" s="499"/>
      <c r="I684" s="499"/>
      <c r="J684" s="499"/>
      <c r="K684" s="499"/>
      <c r="L684" s="499"/>
      <c r="M684" s="499"/>
      <c r="N684" s="499"/>
      <c r="O684" s="499"/>
      <c r="P684" s="499"/>
      <c r="Q684" s="499"/>
      <c r="R684" s="499"/>
      <c r="S684" s="499"/>
      <c r="T684" s="499"/>
      <c r="U684" s="499"/>
      <c r="V684" s="499"/>
      <c r="W684" s="499"/>
      <c r="X684" s="499"/>
      <c r="Y684" s="499"/>
      <c r="Z684" s="499"/>
      <c r="AA684" s="499"/>
      <c r="AB684" s="499"/>
      <c r="AC684" s="499"/>
      <c r="AD684" s="499"/>
    </row>
    <row r="685" spans="5:30" ht="12" customHeight="1" x14ac:dyDescent="0.2">
      <c r="E685" s="499"/>
      <c r="F685" s="499"/>
      <c r="G685" s="499"/>
      <c r="H685" s="499"/>
      <c r="I685" s="499"/>
      <c r="J685" s="499"/>
      <c r="K685" s="499"/>
      <c r="L685" s="499"/>
      <c r="M685" s="499"/>
      <c r="N685" s="499"/>
      <c r="O685" s="499"/>
      <c r="P685" s="499"/>
      <c r="Q685" s="499"/>
      <c r="R685" s="499"/>
      <c r="S685" s="499"/>
      <c r="T685" s="499"/>
      <c r="U685" s="499"/>
      <c r="V685" s="499"/>
      <c r="W685" s="499"/>
      <c r="X685" s="499"/>
      <c r="Y685" s="499"/>
      <c r="Z685" s="499"/>
      <c r="AA685" s="499"/>
      <c r="AB685" s="499"/>
      <c r="AC685" s="499"/>
      <c r="AD685" s="499"/>
    </row>
    <row r="686" spans="5:30" ht="12" customHeight="1" x14ac:dyDescent="0.2">
      <c r="E686" s="499"/>
      <c r="F686" s="499"/>
      <c r="G686" s="499"/>
      <c r="H686" s="499"/>
      <c r="I686" s="499"/>
      <c r="J686" s="499"/>
      <c r="K686" s="499"/>
      <c r="L686" s="499"/>
      <c r="M686" s="499"/>
      <c r="N686" s="499"/>
      <c r="O686" s="499"/>
      <c r="P686" s="499"/>
      <c r="Q686" s="499"/>
      <c r="R686" s="499"/>
      <c r="S686" s="499"/>
      <c r="T686" s="499"/>
      <c r="U686" s="499"/>
      <c r="V686" s="499"/>
      <c r="W686" s="499"/>
      <c r="X686" s="499"/>
      <c r="Y686" s="499"/>
      <c r="Z686" s="499"/>
      <c r="AA686" s="499"/>
      <c r="AB686" s="499"/>
      <c r="AC686" s="499"/>
      <c r="AD686" s="499"/>
    </row>
    <row r="687" spans="5:30" ht="12" customHeight="1" x14ac:dyDescent="0.2">
      <c r="E687" s="499"/>
      <c r="F687" s="499"/>
      <c r="G687" s="499"/>
      <c r="H687" s="499"/>
      <c r="I687" s="499"/>
      <c r="J687" s="499"/>
      <c r="K687" s="499"/>
      <c r="L687" s="499"/>
      <c r="M687" s="499"/>
      <c r="N687" s="499"/>
      <c r="O687" s="499"/>
      <c r="P687" s="499"/>
      <c r="Q687" s="499"/>
      <c r="R687" s="499"/>
      <c r="S687" s="499"/>
      <c r="T687" s="499"/>
      <c r="U687" s="499"/>
      <c r="V687" s="499"/>
      <c r="W687" s="499"/>
      <c r="X687" s="499"/>
      <c r="Y687" s="499"/>
      <c r="Z687" s="499"/>
      <c r="AA687" s="499"/>
      <c r="AB687" s="499"/>
      <c r="AC687" s="499"/>
      <c r="AD687" s="499"/>
    </row>
    <row r="688" spans="5:30" ht="12" customHeight="1" x14ac:dyDescent="0.2">
      <c r="E688" s="499"/>
      <c r="F688" s="499"/>
      <c r="G688" s="499"/>
      <c r="H688" s="499"/>
      <c r="I688" s="499"/>
      <c r="J688" s="499"/>
      <c r="K688" s="499"/>
      <c r="L688" s="499"/>
      <c r="M688" s="499"/>
      <c r="N688" s="499"/>
      <c r="O688" s="499"/>
      <c r="P688" s="499"/>
      <c r="Q688" s="499"/>
      <c r="R688" s="499"/>
      <c r="S688" s="499"/>
      <c r="T688" s="499"/>
      <c r="U688" s="499"/>
      <c r="V688" s="499"/>
      <c r="W688" s="499"/>
      <c r="X688" s="499"/>
      <c r="Y688" s="499"/>
      <c r="Z688" s="499"/>
      <c r="AA688" s="499"/>
      <c r="AB688" s="499"/>
      <c r="AC688" s="499"/>
      <c r="AD688" s="499"/>
    </row>
    <row r="689" spans="5:30" ht="12" customHeight="1" x14ac:dyDescent="0.2">
      <c r="E689" s="499"/>
      <c r="F689" s="499"/>
      <c r="G689" s="499"/>
      <c r="H689" s="499"/>
      <c r="I689" s="499"/>
      <c r="J689" s="499"/>
      <c r="K689" s="499"/>
      <c r="L689" s="499"/>
      <c r="M689" s="499"/>
      <c r="N689" s="499"/>
      <c r="O689" s="499"/>
      <c r="P689" s="499"/>
      <c r="Q689" s="499"/>
      <c r="R689" s="499"/>
      <c r="S689" s="499"/>
      <c r="T689" s="499"/>
      <c r="U689" s="499"/>
      <c r="V689" s="499"/>
      <c r="W689" s="499"/>
      <c r="X689" s="499"/>
      <c r="Y689" s="499"/>
      <c r="Z689" s="499"/>
      <c r="AA689" s="499"/>
      <c r="AB689" s="499"/>
      <c r="AC689" s="499"/>
      <c r="AD689" s="499"/>
    </row>
    <row r="690" spans="5:30" ht="12" customHeight="1" x14ac:dyDescent="0.2">
      <c r="E690" s="499"/>
      <c r="F690" s="499"/>
      <c r="G690" s="499"/>
      <c r="H690" s="499"/>
      <c r="I690" s="499"/>
      <c r="J690" s="499"/>
      <c r="K690" s="499"/>
      <c r="L690" s="499"/>
      <c r="M690" s="499"/>
      <c r="N690" s="499"/>
      <c r="O690" s="499"/>
      <c r="P690" s="499"/>
      <c r="Q690" s="499"/>
      <c r="R690" s="499"/>
      <c r="S690" s="499"/>
      <c r="T690" s="499"/>
      <c r="U690" s="499"/>
      <c r="V690" s="499"/>
      <c r="W690" s="499"/>
      <c r="X690" s="499"/>
      <c r="Y690" s="499"/>
      <c r="Z690" s="499"/>
      <c r="AA690" s="499"/>
      <c r="AB690" s="499"/>
      <c r="AC690" s="499"/>
      <c r="AD690" s="499"/>
    </row>
    <row r="691" spans="5:30" ht="12" customHeight="1" x14ac:dyDescent="0.2">
      <c r="E691" s="499"/>
      <c r="F691" s="499"/>
      <c r="G691" s="499"/>
      <c r="H691" s="499"/>
      <c r="I691" s="499"/>
      <c r="J691" s="499"/>
      <c r="K691" s="499"/>
      <c r="L691" s="499"/>
      <c r="M691" s="499"/>
      <c r="N691" s="499"/>
      <c r="O691" s="499"/>
      <c r="P691" s="499"/>
      <c r="Q691" s="499"/>
      <c r="R691" s="499"/>
      <c r="S691" s="499"/>
      <c r="T691" s="499"/>
      <c r="U691" s="499"/>
      <c r="V691" s="499"/>
      <c r="W691" s="499"/>
      <c r="X691" s="499"/>
      <c r="Y691" s="499"/>
      <c r="Z691" s="499"/>
      <c r="AA691" s="499"/>
      <c r="AB691" s="499"/>
      <c r="AC691" s="499"/>
      <c r="AD691" s="499"/>
    </row>
    <row r="692" spans="5:30" ht="12" customHeight="1" x14ac:dyDescent="0.2">
      <c r="E692" s="499"/>
      <c r="F692" s="499"/>
      <c r="G692" s="499"/>
      <c r="H692" s="499"/>
      <c r="I692" s="499"/>
      <c r="J692" s="499"/>
      <c r="K692" s="499"/>
      <c r="L692" s="499"/>
      <c r="M692" s="499"/>
      <c r="N692" s="499"/>
      <c r="O692" s="499"/>
      <c r="P692" s="499"/>
      <c r="Q692" s="499"/>
      <c r="R692" s="499"/>
      <c r="S692" s="499"/>
      <c r="T692" s="499"/>
      <c r="U692" s="499"/>
      <c r="V692" s="499"/>
      <c r="W692" s="499"/>
      <c r="X692" s="499"/>
      <c r="Y692" s="499"/>
      <c r="Z692" s="499"/>
      <c r="AA692" s="499"/>
      <c r="AB692" s="499"/>
      <c r="AC692" s="499"/>
      <c r="AD692" s="499"/>
    </row>
    <row r="693" spans="5:30" ht="12" customHeight="1" x14ac:dyDescent="0.2">
      <c r="E693" s="499"/>
      <c r="F693" s="499"/>
      <c r="G693" s="499"/>
      <c r="H693" s="499"/>
      <c r="I693" s="499"/>
      <c r="J693" s="499"/>
      <c r="K693" s="499"/>
      <c r="L693" s="499"/>
      <c r="M693" s="499"/>
      <c r="N693" s="499"/>
      <c r="O693" s="499"/>
      <c r="P693" s="499"/>
      <c r="Q693" s="499"/>
      <c r="R693" s="499"/>
      <c r="S693" s="499"/>
      <c r="T693" s="499"/>
      <c r="U693" s="499"/>
      <c r="V693" s="499"/>
      <c r="W693" s="499"/>
      <c r="X693" s="499"/>
      <c r="Y693" s="499"/>
      <c r="Z693" s="499"/>
      <c r="AA693" s="499"/>
      <c r="AB693" s="499"/>
      <c r="AC693" s="499"/>
      <c r="AD693" s="499"/>
    </row>
    <row r="694" spans="5:30" ht="12" customHeight="1" x14ac:dyDescent="0.2">
      <c r="E694" s="499"/>
      <c r="F694" s="499"/>
      <c r="G694" s="499"/>
      <c r="H694" s="499"/>
      <c r="I694" s="499"/>
      <c r="J694" s="499"/>
      <c r="K694" s="499"/>
      <c r="L694" s="499"/>
      <c r="M694" s="499"/>
      <c r="N694" s="499"/>
      <c r="O694" s="499"/>
      <c r="P694" s="499"/>
      <c r="Q694" s="499"/>
      <c r="R694" s="499"/>
      <c r="S694" s="499"/>
      <c r="T694" s="499"/>
      <c r="U694" s="499"/>
      <c r="V694" s="499"/>
      <c r="W694" s="499"/>
      <c r="X694" s="499"/>
      <c r="Y694" s="499"/>
      <c r="Z694" s="499"/>
      <c r="AA694" s="499"/>
      <c r="AB694" s="499"/>
      <c r="AC694" s="499"/>
      <c r="AD694" s="499"/>
    </row>
    <row r="695" spans="5:30" ht="12" customHeight="1" x14ac:dyDescent="0.2">
      <c r="E695" s="499"/>
      <c r="F695" s="499"/>
      <c r="G695" s="499"/>
      <c r="H695" s="499"/>
      <c r="I695" s="499"/>
      <c r="J695" s="499"/>
      <c r="K695" s="499"/>
      <c r="L695" s="499"/>
      <c r="M695" s="499"/>
      <c r="N695" s="499"/>
      <c r="O695" s="499"/>
      <c r="P695" s="499"/>
      <c r="Q695" s="499"/>
      <c r="R695" s="499"/>
      <c r="S695" s="499"/>
      <c r="T695" s="499"/>
      <c r="U695" s="499"/>
      <c r="V695" s="499"/>
      <c r="W695" s="499"/>
      <c r="X695" s="499"/>
      <c r="Y695" s="499"/>
      <c r="Z695" s="499"/>
      <c r="AA695" s="499"/>
      <c r="AB695" s="499"/>
      <c r="AC695" s="499"/>
      <c r="AD695" s="499"/>
    </row>
    <row r="696" spans="5:30" ht="12" customHeight="1" x14ac:dyDescent="0.2">
      <c r="E696" s="499"/>
      <c r="F696" s="499"/>
      <c r="G696" s="499"/>
      <c r="H696" s="499"/>
      <c r="I696" s="499"/>
      <c r="J696" s="499"/>
      <c r="K696" s="499"/>
      <c r="L696" s="499"/>
      <c r="M696" s="499"/>
      <c r="N696" s="499"/>
      <c r="O696" s="499"/>
      <c r="P696" s="499"/>
      <c r="Q696" s="499"/>
      <c r="R696" s="499"/>
      <c r="S696" s="499"/>
      <c r="T696" s="499"/>
      <c r="U696" s="499"/>
      <c r="V696" s="499"/>
      <c r="W696" s="499"/>
      <c r="X696" s="499"/>
      <c r="Y696" s="499"/>
      <c r="Z696" s="499"/>
      <c r="AA696" s="499"/>
      <c r="AB696" s="499"/>
      <c r="AC696" s="499"/>
      <c r="AD696" s="499"/>
    </row>
    <row r="697" spans="5:30" ht="12" customHeight="1" x14ac:dyDescent="0.2">
      <c r="E697" s="499"/>
      <c r="F697" s="499"/>
      <c r="G697" s="499"/>
      <c r="H697" s="499"/>
      <c r="I697" s="499"/>
      <c r="J697" s="499"/>
      <c r="K697" s="499"/>
      <c r="L697" s="499"/>
      <c r="M697" s="499"/>
      <c r="N697" s="499"/>
      <c r="O697" s="499"/>
      <c r="P697" s="499"/>
      <c r="Q697" s="499"/>
      <c r="R697" s="499"/>
      <c r="S697" s="499"/>
      <c r="T697" s="499"/>
      <c r="U697" s="499"/>
      <c r="V697" s="499"/>
      <c r="W697" s="499"/>
      <c r="X697" s="499"/>
      <c r="Y697" s="499"/>
      <c r="Z697" s="499"/>
      <c r="AA697" s="499"/>
      <c r="AB697" s="499"/>
      <c r="AC697" s="499"/>
      <c r="AD697" s="499"/>
    </row>
    <row r="698" spans="5:30" ht="12" customHeight="1" x14ac:dyDescent="0.2">
      <c r="E698" s="499"/>
      <c r="F698" s="499"/>
      <c r="G698" s="499"/>
      <c r="H698" s="499"/>
      <c r="I698" s="499"/>
      <c r="J698" s="499"/>
      <c r="K698" s="499"/>
      <c r="L698" s="499"/>
      <c r="M698" s="499"/>
      <c r="N698" s="499"/>
      <c r="O698" s="499"/>
      <c r="P698" s="499"/>
      <c r="Q698" s="499"/>
      <c r="R698" s="499"/>
      <c r="S698" s="499"/>
      <c r="T698" s="499"/>
      <c r="U698" s="499"/>
      <c r="V698" s="499"/>
      <c r="W698" s="499"/>
      <c r="X698" s="499"/>
      <c r="Y698" s="499"/>
      <c r="Z698" s="499"/>
      <c r="AA698" s="499"/>
      <c r="AB698" s="499"/>
      <c r="AC698" s="499"/>
      <c r="AD698" s="499"/>
    </row>
    <row r="699" spans="5:30" ht="12" customHeight="1" x14ac:dyDescent="0.2">
      <c r="E699" s="499"/>
      <c r="F699" s="499"/>
      <c r="G699" s="499"/>
      <c r="H699" s="499"/>
      <c r="I699" s="499"/>
      <c r="J699" s="499"/>
      <c r="K699" s="499"/>
      <c r="L699" s="499"/>
      <c r="M699" s="499"/>
      <c r="N699" s="499"/>
      <c r="O699" s="499"/>
      <c r="P699" s="499"/>
      <c r="Q699" s="499"/>
      <c r="R699" s="499"/>
      <c r="S699" s="499"/>
      <c r="T699" s="499"/>
      <c r="U699" s="499"/>
      <c r="V699" s="499"/>
      <c r="W699" s="499"/>
      <c r="X699" s="499"/>
      <c r="Y699" s="499"/>
      <c r="Z699" s="499"/>
      <c r="AA699" s="499"/>
      <c r="AB699" s="499"/>
      <c r="AC699" s="499"/>
      <c r="AD699" s="499"/>
    </row>
    <row r="700" spans="5:30" ht="12" customHeight="1" x14ac:dyDescent="0.2">
      <c r="E700" s="499"/>
      <c r="F700" s="499"/>
      <c r="G700" s="499"/>
      <c r="H700" s="499"/>
      <c r="I700" s="499"/>
      <c r="J700" s="499"/>
      <c r="K700" s="499"/>
      <c r="L700" s="499"/>
      <c r="M700" s="499"/>
      <c r="N700" s="499"/>
      <c r="O700" s="499"/>
      <c r="P700" s="499"/>
      <c r="Q700" s="499"/>
      <c r="R700" s="499"/>
      <c r="S700" s="499"/>
      <c r="T700" s="499"/>
      <c r="U700" s="499"/>
      <c r="V700" s="499"/>
      <c r="W700" s="499"/>
      <c r="X700" s="499"/>
      <c r="Y700" s="499"/>
      <c r="Z700" s="499"/>
      <c r="AA700" s="499"/>
      <c r="AB700" s="499"/>
      <c r="AC700" s="499"/>
      <c r="AD700" s="499"/>
    </row>
    <row r="701" spans="5:30" ht="12" customHeight="1" x14ac:dyDescent="0.2">
      <c r="E701" s="499"/>
      <c r="F701" s="499"/>
      <c r="G701" s="499"/>
      <c r="H701" s="499"/>
      <c r="I701" s="499"/>
      <c r="J701" s="499"/>
      <c r="K701" s="499"/>
      <c r="L701" s="499"/>
      <c r="M701" s="499"/>
      <c r="N701" s="499"/>
      <c r="O701" s="499"/>
      <c r="P701" s="499"/>
      <c r="Q701" s="499"/>
      <c r="R701" s="499"/>
      <c r="S701" s="499"/>
      <c r="T701" s="499"/>
      <c r="U701" s="499"/>
      <c r="V701" s="499"/>
      <c r="W701" s="499"/>
      <c r="X701" s="499"/>
      <c r="Y701" s="499"/>
      <c r="Z701" s="499"/>
      <c r="AA701" s="499"/>
      <c r="AB701" s="499"/>
      <c r="AC701" s="499"/>
      <c r="AD701" s="499"/>
    </row>
    <row r="702" spans="5:30" ht="12" customHeight="1" x14ac:dyDescent="0.2">
      <c r="E702" s="499"/>
      <c r="F702" s="499"/>
      <c r="G702" s="499"/>
      <c r="H702" s="499"/>
      <c r="I702" s="499"/>
      <c r="J702" s="499"/>
      <c r="K702" s="499"/>
      <c r="L702" s="499"/>
      <c r="M702" s="499"/>
      <c r="N702" s="499"/>
      <c r="O702" s="499"/>
      <c r="P702" s="499"/>
      <c r="Q702" s="499"/>
      <c r="R702" s="499"/>
      <c r="S702" s="499"/>
      <c r="T702" s="499"/>
      <c r="U702" s="499"/>
      <c r="V702" s="499"/>
      <c r="W702" s="499"/>
      <c r="X702" s="499"/>
      <c r="Y702" s="499"/>
      <c r="Z702" s="499"/>
      <c r="AA702" s="499"/>
      <c r="AB702" s="499"/>
      <c r="AC702" s="499"/>
      <c r="AD702" s="499"/>
    </row>
    <row r="703" spans="5:30" ht="12" customHeight="1" x14ac:dyDescent="0.2">
      <c r="E703" s="499"/>
      <c r="F703" s="499"/>
      <c r="G703" s="499"/>
      <c r="H703" s="499"/>
      <c r="I703" s="499"/>
      <c r="J703" s="499"/>
      <c r="K703" s="499"/>
      <c r="L703" s="499"/>
      <c r="M703" s="499"/>
      <c r="N703" s="499"/>
      <c r="O703" s="499"/>
      <c r="P703" s="499"/>
      <c r="Q703" s="499"/>
      <c r="R703" s="499"/>
      <c r="S703" s="499"/>
      <c r="T703" s="499"/>
      <c r="U703" s="499"/>
      <c r="V703" s="499"/>
      <c r="W703" s="499"/>
      <c r="X703" s="499"/>
      <c r="Y703" s="499"/>
      <c r="Z703" s="499"/>
      <c r="AA703" s="499"/>
      <c r="AB703" s="499"/>
      <c r="AC703" s="499"/>
      <c r="AD703" s="499"/>
    </row>
    <row r="704" spans="5:30" ht="12" customHeight="1" x14ac:dyDescent="0.2">
      <c r="E704" s="499"/>
      <c r="F704" s="499"/>
      <c r="G704" s="499"/>
      <c r="H704" s="499"/>
      <c r="I704" s="499"/>
      <c r="J704" s="499"/>
      <c r="K704" s="499"/>
      <c r="L704" s="499"/>
      <c r="M704" s="499"/>
      <c r="N704" s="499"/>
      <c r="O704" s="499"/>
      <c r="P704" s="499"/>
      <c r="Q704" s="499"/>
      <c r="R704" s="499"/>
      <c r="S704" s="499"/>
      <c r="T704" s="499"/>
      <c r="U704" s="499"/>
      <c r="V704" s="499"/>
      <c r="W704" s="499"/>
      <c r="X704" s="499"/>
      <c r="Y704" s="499"/>
      <c r="Z704" s="499"/>
      <c r="AA704" s="499"/>
      <c r="AB704" s="499"/>
      <c r="AC704" s="499"/>
      <c r="AD704" s="499"/>
    </row>
    <row r="705" spans="5:30" ht="12" customHeight="1" x14ac:dyDescent="0.2">
      <c r="E705" s="499"/>
      <c r="F705" s="499"/>
      <c r="G705" s="499"/>
      <c r="H705" s="499"/>
      <c r="I705" s="499"/>
      <c r="J705" s="499"/>
      <c r="K705" s="499"/>
      <c r="L705" s="499"/>
      <c r="M705" s="499"/>
      <c r="N705" s="499"/>
      <c r="O705" s="499"/>
      <c r="P705" s="499"/>
      <c r="Q705" s="499"/>
      <c r="R705" s="499"/>
      <c r="S705" s="499"/>
      <c r="T705" s="499"/>
      <c r="U705" s="499"/>
      <c r="V705" s="499"/>
      <c r="W705" s="499"/>
      <c r="X705" s="499"/>
      <c r="Y705" s="499"/>
      <c r="Z705" s="499"/>
      <c r="AA705" s="499"/>
      <c r="AB705" s="499"/>
      <c r="AC705" s="499"/>
      <c r="AD705" s="499"/>
    </row>
    <row r="706" spans="5:30" ht="12" customHeight="1" x14ac:dyDescent="0.2">
      <c r="E706" s="499"/>
      <c r="F706" s="499"/>
      <c r="G706" s="499"/>
      <c r="H706" s="499"/>
      <c r="I706" s="499"/>
      <c r="J706" s="499"/>
      <c r="K706" s="499"/>
      <c r="L706" s="499"/>
      <c r="M706" s="499"/>
      <c r="N706" s="499"/>
      <c r="O706" s="499"/>
      <c r="P706" s="499"/>
      <c r="Q706" s="499"/>
      <c r="R706" s="499"/>
      <c r="S706" s="499"/>
      <c r="T706" s="499"/>
      <c r="U706" s="499"/>
      <c r="V706" s="499"/>
      <c r="W706" s="499"/>
      <c r="X706" s="499"/>
      <c r="Y706" s="499"/>
      <c r="Z706" s="499"/>
      <c r="AA706" s="499"/>
      <c r="AB706" s="499"/>
      <c r="AC706" s="499"/>
      <c r="AD706" s="499"/>
    </row>
    <row r="707" spans="5:30" ht="12" customHeight="1" x14ac:dyDescent="0.2">
      <c r="E707" s="499"/>
      <c r="F707" s="499"/>
      <c r="G707" s="499"/>
      <c r="H707" s="499"/>
      <c r="I707" s="499"/>
      <c r="J707" s="499"/>
      <c r="K707" s="499"/>
      <c r="L707" s="499"/>
      <c r="M707" s="499"/>
      <c r="N707" s="499"/>
      <c r="O707" s="499"/>
      <c r="P707" s="499"/>
      <c r="Q707" s="499"/>
      <c r="R707" s="499"/>
      <c r="S707" s="499"/>
      <c r="T707" s="499"/>
      <c r="U707" s="499"/>
      <c r="V707" s="499"/>
      <c r="W707" s="499"/>
      <c r="X707" s="499"/>
      <c r="Y707" s="499"/>
      <c r="Z707" s="499"/>
      <c r="AA707" s="499"/>
      <c r="AB707" s="499"/>
      <c r="AC707" s="499"/>
      <c r="AD707" s="499"/>
    </row>
    <row r="708" spans="5:30" ht="12" customHeight="1" x14ac:dyDescent="0.2">
      <c r="E708" s="499"/>
      <c r="F708" s="499"/>
      <c r="G708" s="499"/>
      <c r="H708" s="499"/>
      <c r="I708" s="499"/>
      <c r="J708" s="499"/>
      <c r="K708" s="499"/>
      <c r="L708" s="499"/>
      <c r="M708" s="499"/>
      <c r="N708" s="499"/>
      <c r="O708" s="499"/>
      <c r="P708" s="499"/>
      <c r="Q708" s="499"/>
      <c r="R708" s="499"/>
      <c r="S708" s="499"/>
      <c r="T708" s="499"/>
      <c r="U708" s="499"/>
      <c r="V708" s="499"/>
      <c r="W708" s="499"/>
      <c r="X708" s="499"/>
      <c r="Y708" s="499"/>
      <c r="Z708" s="499"/>
      <c r="AA708" s="499"/>
      <c r="AB708" s="499"/>
      <c r="AC708" s="499"/>
      <c r="AD708" s="499"/>
    </row>
    <row r="709" spans="5:30" ht="12" customHeight="1" x14ac:dyDescent="0.2">
      <c r="E709" s="499"/>
      <c r="F709" s="499"/>
      <c r="G709" s="499"/>
      <c r="H709" s="499"/>
      <c r="I709" s="499"/>
      <c r="J709" s="499"/>
      <c r="K709" s="499"/>
      <c r="L709" s="499"/>
      <c r="M709" s="499"/>
      <c r="N709" s="499"/>
      <c r="O709" s="499"/>
      <c r="P709" s="499"/>
      <c r="Q709" s="499"/>
      <c r="R709" s="499"/>
      <c r="S709" s="499"/>
      <c r="T709" s="499"/>
      <c r="U709" s="499"/>
      <c r="V709" s="499"/>
      <c r="W709" s="499"/>
      <c r="X709" s="499"/>
      <c r="Y709" s="499"/>
      <c r="Z709" s="499"/>
      <c r="AA709" s="499"/>
      <c r="AB709" s="499"/>
      <c r="AC709" s="499"/>
      <c r="AD709" s="499"/>
    </row>
    <row r="710" spans="5:30" ht="12" customHeight="1" x14ac:dyDescent="0.2">
      <c r="E710" s="499"/>
      <c r="F710" s="499"/>
      <c r="G710" s="499"/>
      <c r="H710" s="499"/>
      <c r="I710" s="499"/>
      <c r="J710" s="499"/>
      <c r="K710" s="499"/>
      <c r="L710" s="499"/>
      <c r="M710" s="499"/>
      <c r="N710" s="499"/>
      <c r="O710" s="499"/>
      <c r="P710" s="499"/>
      <c r="Q710" s="499"/>
      <c r="R710" s="499"/>
      <c r="S710" s="499"/>
      <c r="T710" s="499"/>
      <c r="U710" s="499"/>
      <c r="V710" s="499"/>
      <c r="W710" s="499"/>
      <c r="X710" s="499"/>
      <c r="Y710" s="499"/>
      <c r="Z710" s="499"/>
      <c r="AA710" s="499"/>
      <c r="AB710" s="499"/>
      <c r="AC710" s="499"/>
      <c r="AD710" s="499"/>
    </row>
    <row r="711" spans="5:30" ht="12" customHeight="1" x14ac:dyDescent="0.2">
      <c r="E711" s="499"/>
      <c r="F711" s="499"/>
      <c r="G711" s="499"/>
      <c r="H711" s="499"/>
      <c r="I711" s="499"/>
      <c r="J711" s="499"/>
      <c r="K711" s="499"/>
      <c r="L711" s="499"/>
      <c r="M711" s="499"/>
      <c r="N711" s="499"/>
      <c r="O711" s="499"/>
      <c r="P711" s="499"/>
      <c r="Q711" s="499"/>
      <c r="R711" s="499"/>
      <c r="S711" s="499"/>
      <c r="T711" s="499"/>
      <c r="U711" s="499"/>
      <c r="V711" s="499"/>
      <c r="W711" s="499"/>
      <c r="X711" s="499"/>
      <c r="Y711" s="499"/>
      <c r="Z711" s="499"/>
      <c r="AA711" s="499"/>
      <c r="AB711" s="499"/>
      <c r="AC711" s="499"/>
      <c r="AD711" s="499"/>
    </row>
    <row r="712" spans="5:30" ht="12" customHeight="1" x14ac:dyDescent="0.2">
      <c r="E712" s="499"/>
      <c r="F712" s="499"/>
      <c r="G712" s="499"/>
      <c r="H712" s="499"/>
      <c r="I712" s="499"/>
      <c r="J712" s="499"/>
      <c r="K712" s="499"/>
      <c r="L712" s="499"/>
      <c r="M712" s="499"/>
      <c r="N712" s="499"/>
      <c r="O712" s="499"/>
      <c r="P712" s="499"/>
      <c r="Q712" s="499"/>
      <c r="R712" s="499"/>
      <c r="S712" s="499"/>
      <c r="T712" s="499"/>
      <c r="U712" s="499"/>
      <c r="V712" s="499"/>
      <c r="W712" s="499"/>
      <c r="X712" s="499"/>
      <c r="Y712" s="499"/>
      <c r="Z712" s="499"/>
      <c r="AA712" s="499"/>
      <c r="AB712" s="499"/>
      <c r="AC712" s="499"/>
      <c r="AD712" s="499"/>
    </row>
    <row r="713" spans="5:30" ht="12" customHeight="1" x14ac:dyDescent="0.2">
      <c r="E713" s="499"/>
      <c r="F713" s="499"/>
      <c r="G713" s="499"/>
      <c r="H713" s="499"/>
      <c r="I713" s="499"/>
      <c r="J713" s="499"/>
      <c r="K713" s="499"/>
      <c r="L713" s="499"/>
      <c r="M713" s="499"/>
      <c r="N713" s="499"/>
      <c r="O713" s="499"/>
      <c r="P713" s="499"/>
      <c r="Q713" s="499"/>
      <c r="R713" s="499"/>
      <c r="S713" s="499"/>
      <c r="T713" s="499"/>
      <c r="U713" s="499"/>
      <c r="V713" s="499"/>
      <c r="W713" s="499"/>
      <c r="X713" s="499"/>
      <c r="Y713" s="499"/>
      <c r="Z713" s="499"/>
      <c r="AA713" s="499"/>
      <c r="AB713" s="499"/>
      <c r="AC713" s="499"/>
      <c r="AD713" s="499"/>
    </row>
    <row r="714" spans="5:30" ht="12" customHeight="1" x14ac:dyDescent="0.2">
      <c r="E714" s="499"/>
      <c r="F714" s="499"/>
      <c r="G714" s="499"/>
      <c r="H714" s="499"/>
      <c r="I714" s="499"/>
      <c r="J714" s="499"/>
      <c r="K714" s="499"/>
      <c r="L714" s="499"/>
      <c r="M714" s="499"/>
      <c r="N714" s="499"/>
      <c r="O714" s="499"/>
      <c r="P714" s="499"/>
      <c r="Q714" s="499"/>
      <c r="R714" s="499"/>
      <c r="S714" s="499"/>
      <c r="T714" s="499"/>
      <c r="U714" s="499"/>
      <c r="V714" s="499"/>
      <c r="W714" s="499"/>
      <c r="X714" s="499"/>
      <c r="Y714" s="499"/>
      <c r="Z714" s="499"/>
      <c r="AA714" s="499"/>
      <c r="AB714" s="499"/>
      <c r="AC714" s="499"/>
      <c r="AD714" s="499"/>
    </row>
    <row r="715" spans="5:30" ht="12" customHeight="1" x14ac:dyDescent="0.2">
      <c r="E715" s="499"/>
      <c r="F715" s="499"/>
      <c r="G715" s="499"/>
      <c r="H715" s="499"/>
      <c r="I715" s="499"/>
      <c r="J715" s="499"/>
      <c r="K715" s="499"/>
      <c r="L715" s="499"/>
      <c r="M715" s="499"/>
      <c r="N715" s="499"/>
      <c r="O715" s="499"/>
      <c r="P715" s="499"/>
      <c r="Q715" s="499"/>
      <c r="R715" s="499"/>
      <c r="S715" s="499"/>
      <c r="T715" s="499"/>
      <c r="U715" s="499"/>
      <c r="V715" s="499"/>
      <c r="W715" s="499"/>
      <c r="X715" s="499"/>
      <c r="Y715" s="499"/>
      <c r="Z715" s="499"/>
      <c r="AA715" s="499"/>
      <c r="AB715" s="499"/>
      <c r="AC715" s="499"/>
      <c r="AD715" s="499"/>
    </row>
    <row r="716" spans="5:30" ht="12" customHeight="1" x14ac:dyDescent="0.2">
      <c r="E716" s="499"/>
      <c r="F716" s="499"/>
      <c r="G716" s="499"/>
      <c r="H716" s="499"/>
      <c r="I716" s="499"/>
      <c r="J716" s="499"/>
      <c r="K716" s="499"/>
      <c r="L716" s="499"/>
      <c r="M716" s="499"/>
      <c r="N716" s="499"/>
      <c r="O716" s="499"/>
      <c r="P716" s="499"/>
      <c r="Q716" s="499"/>
      <c r="R716" s="499"/>
      <c r="S716" s="499"/>
      <c r="T716" s="499"/>
      <c r="U716" s="499"/>
      <c r="V716" s="499"/>
      <c r="W716" s="499"/>
      <c r="X716" s="499"/>
      <c r="Y716" s="499"/>
      <c r="Z716" s="499"/>
      <c r="AA716" s="499"/>
      <c r="AB716" s="499"/>
      <c r="AC716" s="499"/>
      <c r="AD716" s="499"/>
    </row>
    <row r="717" spans="5:30" ht="12" customHeight="1" x14ac:dyDescent="0.2">
      <c r="E717" s="499"/>
      <c r="F717" s="499"/>
      <c r="G717" s="499"/>
      <c r="H717" s="499"/>
      <c r="I717" s="499"/>
      <c r="J717" s="499"/>
      <c r="K717" s="499"/>
      <c r="L717" s="499"/>
      <c r="M717" s="499"/>
      <c r="N717" s="499"/>
      <c r="O717" s="499"/>
      <c r="P717" s="499"/>
      <c r="Q717" s="499"/>
      <c r="R717" s="499"/>
      <c r="S717" s="499"/>
      <c r="T717" s="499"/>
      <c r="U717" s="499"/>
      <c r="V717" s="499"/>
      <c r="W717" s="499"/>
      <c r="X717" s="499"/>
      <c r="Y717" s="499"/>
      <c r="Z717" s="499"/>
      <c r="AA717" s="499"/>
      <c r="AB717" s="499"/>
      <c r="AC717" s="499"/>
      <c r="AD717" s="499"/>
    </row>
    <row r="718" spans="5:30" ht="12" customHeight="1" x14ac:dyDescent="0.2">
      <c r="E718" s="499"/>
      <c r="F718" s="499"/>
      <c r="G718" s="499"/>
      <c r="H718" s="499"/>
      <c r="I718" s="499"/>
      <c r="J718" s="499"/>
      <c r="K718" s="499"/>
      <c r="L718" s="499"/>
      <c r="M718" s="499"/>
      <c r="N718" s="499"/>
      <c r="O718" s="499"/>
      <c r="P718" s="499"/>
      <c r="Q718" s="499"/>
      <c r="R718" s="499"/>
      <c r="S718" s="499"/>
      <c r="T718" s="499"/>
      <c r="U718" s="499"/>
      <c r="V718" s="499"/>
      <c r="W718" s="499"/>
      <c r="X718" s="499"/>
      <c r="Y718" s="499"/>
      <c r="Z718" s="499"/>
      <c r="AA718" s="499"/>
      <c r="AB718" s="499"/>
      <c r="AC718" s="499"/>
      <c r="AD718" s="499"/>
    </row>
    <row r="719" spans="5:30" ht="12" customHeight="1" x14ac:dyDescent="0.2">
      <c r="E719" s="499"/>
      <c r="F719" s="499"/>
      <c r="G719" s="499"/>
      <c r="H719" s="499"/>
      <c r="I719" s="499"/>
      <c r="J719" s="499"/>
      <c r="K719" s="499"/>
      <c r="L719" s="499"/>
      <c r="M719" s="499"/>
      <c r="N719" s="499"/>
      <c r="O719" s="499"/>
      <c r="P719" s="499"/>
      <c r="Q719" s="499"/>
      <c r="R719" s="499"/>
      <c r="S719" s="499"/>
      <c r="T719" s="499"/>
      <c r="U719" s="499"/>
      <c r="V719" s="499"/>
      <c r="W719" s="499"/>
      <c r="X719" s="499"/>
      <c r="Y719" s="499"/>
      <c r="Z719" s="499"/>
      <c r="AA719" s="499"/>
      <c r="AB719" s="499"/>
      <c r="AC719" s="499"/>
      <c r="AD719" s="499"/>
    </row>
    <row r="720" spans="5:30" ht="12" customHeight="1" x14ac:dyDescent="0.2">
      <c r="E720" s="499"/>
      <c r="F720" s="499"/>
      <c r="G720" s="499"/>
      <c r="H720" s="499"/>
      <c r="I720" s="499"/>
      <c r="J720" s="499"/>
      <c r="K720" s="499"/>
      <c r="L720" s="499"/>
      <c r="M720" s="499"/>
      <c r="N720" s="499"/>
      <c r="O720" s="499"/>
      <c r="P720" s="499"/>
      <c r="Q720" s="499"/>
      <c r="R720" s="499"/>
      <c r="S720" s="499"/>
      <c r="T720" s="499"/>
      <c r="U720" s="499"/>
      <c r="V720" s="499"/>
      <c r="W720" s="499"/>
      <c r="X720" s="499"/>
      <c r="Y720" s="499"/>
      <c r="Z720" s="499"/>
      <c r="AA720" s="499"/>
      <c r="AB720" s="499"/>
      <c r="AC720" s="499"/>
      <c r="AD720" s="499"/>
    </row>
    <row r="721" spans="5:30" ht="12" customHeight="1" x14ac:dyDescent="0.2">
      <c r="E721" s="499"/>
      <c r="F721" s="499"/>
      <c r="G721" s="499"/>
      <c r="H721" s="499"/>
      <c r="I721" s="499"/>
      <c r="J721" s="499"/>
      <c r="K721" s="499"/>
      <c r="L721" s="499"/>
      <c r="M721" s="499"/>
      <c r="N721" s="499"/>
      <c r="O721" s="499"/>
      <c r="P721" s="499"/>
      <c r="Q721" s="499"/>
      <c r="R721" s="499"/>
      <c r="S721" s="499"/>
      <c r="T721" s="499"/>
      <c r="U721" s="499"/>
      <c r="V721" s="499"/>
      <c r="W721" s="499"/>
      <c r="X721" s="499"/>
      <c r="Y721" s="499"/>
      <c r="Z721" s="499"/>
      <c r="AA721" s="499"/>
      <c r="AB721" s="499"/>
      <c r="AC721" s="499"/>
      <c r="AD721" s="499"/>
    </row>
    <row r="722" spans="5:30" ht="12" customHeight="1" x14ac:dyDescent="0.2">
      <c r="E722" s="499"/>
      <c r="F722" s="499"/>
      <c r="G722" s="499"/>
      <c r="H722" s="499"/>
      <c r="I722" s="499"/>
      <c r="J722" s="499"/>
      <c r="K722" s="499"/>
      <c r="L722" s="499"/>
      <c r="M722" s="499"/>
      <c r="N722" s="499"/>
      <c r="O722" s="499"/>
      <c r="P722" s="499"/>
      <c r="Q722" s="499"/>
      <c r="R722" s="499"/>
      <c r="S722" s="499"/>
      <c r="T722" s="499"/>
      <c r="U722" s="499"/>
      <c r="V722" s="499"/>
      <c r="W722" s="499"/>
      <c r="X722" s="499"/>
      <c r="Y722" s="499"/>
      <c r="Z722" s="499"/>
      <c r="AA722" s="499"/>
      <c r="AB722" s="499"/>
      <c r="AC722" s="499"/>
      <c r="AD722" s="499"/>
    </row>
    <row r="723" spans="5:30" ht="12" customHeight="1" x14ac:dyDescent="0.2">
      <c r="E723" s="499"/>
      <c r="F723" s="499"/>
      <c r="G723" s="499"/>
      <c r="H723" s="499"/>
      <c r="I723" s="499"/>
      <c r="J723" s="499"/>
      <c r="K723" s="499"/>
      <c r="L723" s="499"/>
      <c r="M723" s="499"/>
      <c r="N723" s="499"/>
      <c r="O723" s="499"/>
      <c r="P723" s="499"/>
      <c r="Q723" s="499"/>
      <c r="R723" s="499"/>
      <c r="S723" s="499"/>
      <c r="T723" s="499"/>
      <c r="U723" s="499"/>
      <c r="V723" s="499"/>
      <c r="W723" s="499"/>
      <c r="X723" s="499"/>
      <c r="Y723" s="499"/>
      <c r="Z723" s="499"/>
      <c r="AA723" s="499"/>
      <c r="AB723" s="499"/>
      <c r="AC723" s="499"/>
      <c r="AD723" s="499"/>
    </row>
    <row r="724" spans="5:30" ht="12" customHeight="1" x14ac:dyDescent="0.2">
      <c r="E724" s="499"/>
      <c r="F724" s="499"/>
      <c r="G724" s="499"/>
      <c r="H724" s="499"/>
      <c r="I724" s="499"/>
      <c r="J724" s="499"/>
      <c r="K724" s="499"/>
      <c r="L724" s="499"/>
      <c r="M724" s="499"/>
      <c r="N724" s="499"/>
      <c r="O724" s="499"/>
      <c r="P724" s="499"/>
      <c r="Q724" s="499"/>
      <c r="R724" s="499"/>
      <c r="S724" s="499"/>
      <c r="T724" s="499"/>
      <c r="U724" s="499"/>
      <c r="V724" s="499"/>
      <c r="W724" s="499"/>
      <c r="X724" s="499"/>
      <c r="Y724" s="499"/>
      <c r="Z724" s="499"/>
      <c r="AA724" s="499"/>
      <c r="AB724" s="499"/>
      <c r="AC724" s="499"/>
      <c r="AD724" s="499"/>
    </row>
    <row r="725" spans="5:30" ht="12" customHeight="1" x14ac:dyDescent="0.2">
      <c r="E725" s="499"/>
      <c r="F725" s="499"/>
      <c r="G725" s="499"/>
      <c r="H725" s="499"/>
      <c r="I725" s="499"/>
      <c r="J725" s="499"/>
      <c r="K725" s="499"/>
      <c r="L725" s="499"/>
      <c r="M725" s="499"/>
      <c r="N725" s="499"/>
      <c r="O725" s="499"/>
      <c r="P725" s="499"/>
      <c r="Q725" s="499"/>
      <c r="R725" s="499"/>
      <c r="S725" s="499"/>
      <c r="T725" s="499"/>
      <c r="U725" s="499"/>
      <c r="V725" s="499"/>
      <c r="W725" s="499"/>
      <c r="X725" s="499"/>
      <c r="Y725" s="499"/>
      <c r="Z725" s="499"/>
      <c r="AA725" s="499"/>
      <c r="AB725" s="499"/>
      <c r="AC725" s="499"/>
      <c r="AD725" s="499"/>
    </row>
    <row r="726" spans="5:30" ht="12" customHeight="1" x14ac:dyDescent="0.2">
      <c r="E726" s="499"/>
      <c r="F726" s="499"/>
      <c r="G726" s="499"/>
      <c r="H726" s="499"/>
      <c r="I726" s="499"/>
      <c r="J726" s="499"/>
      <c r="K726" s="499"/>
      <c r="L726" s="499"/>
      <c r="M726" s="499"/>
      <c r="N726" s="499"/>
      <c r="O726" s="499"/>
      <c r="P726" s="499"/>
      <c r="Q726" s="499"/>
      <c r="R726" s="499"/>
      <c r="S726" s="499"/>
      <c r="T726" s="499"/>
      <c r="U726" s="499"/>
      <c r="V726" s="499"/>
      <c r="W726" s="499"/>
      <c r="X726" s="499"/>
      <c r="Y726" s="499"/>
      <c r="Z726" s="499"/>
      <c r="AA726" s="499"/>
      <c r="AB726" s="499"/>
      <c r="AC726" s="499"/>
      <c r="AD726" s="499"/>
    </row>
    <row r="727" spans="5:30" ht="12" customHeight="1" x14ac:dyDescent="0.2">
      <c r="E727" s="499"/>
      <c r="F727" s="499"/>
      <c r="G727" s="499"/>
      <c r="H727" s="499"/>
      <c r="I727" s="499"/>
      <c r="J727" s="499"/>
      <c r="K727" s="499"/>
      <c r="L727" s="499"/>
      <c r="M727" s="499"/>
      <c r="N727" s="499"/>
      <c r="O727" s="499"/>
      <c r="P727" s="499"/>
      <c r="Q727" s="499"/>
      <c r="R727" s="499"/>
      <c r="S727" s="499"/>
      <c r="T727" s="499"/>
      <c r="U727" s="499"/>
      <c r="V727" s="499"/>
      <c r="W727" s="499"/>
      <c r="X727" s="499"/>
      <c r="Y727" s="499"/>
      <c r="Z727" s="499"/>
      <c r="AA727" s="499"/>
      <c r="AB727" s="499"/>
      <c r="AC727" s="499"/>
      <c r="AD727" s="499"/>
    </row>
    <row r="728" spans="5:30" ht="12" customHeight="1" x14ac:dyDescent="0.2">
      <c r="E728" s="499"/>
      <c r="F728" s="499"/>
      <c r="G728" s="499"/>
      <c r="H728" s="499"/>
      <c r="I728" s="499"/>
      <c r="J728" s="499"/>
      <c r="K728" s="499"/>
      <c r="L728" s="499"/>
      <c r="M728" s="499"/>
      <c r="N728" s="499"/>
      <c r="O728" s="499"/>
      <c r="P728" s="499"/>
      <c r="Q728" s="499"/>
      <c r="R728" s="499"/>
      <c r="S728" s="499"/>
      <c r="T728" s="499"/>
      <c r="U728" s="499"/>
      <c r="V728" s="499"/>
      <c r="W728" s="499"/>
      <c r="X728" s="499"/>
      <c r="Y728" s="499"/>
      <c r="Z728" s="499"/>
      <c r="AA728" s="499"/>
      <c r="AB728" s="499"/>
      <c r="AC728" s="499"/>
      <c r="AD728" s="499"/>
    </row>
    <row r="729" spans="5:30" ht="12" customHeight="1" x14ac:dyDescent="0.2">
      <c r="E729" s="499"/>
      <c r="F729" s="499"/>
      <c r="G729" s="499"/>
      <c r="H729" s="499"/>
      <c r="I729" s="499"/>
      <c r="J729" s="499"/>
      <c r="K729" s="499"/>
      <c r="L729" s="499"/>
      <c r="M729" s="499"/>
      <c r="N729" s="499"/>
      <c r="O729" s="499"/>
      <c r="P729" s="499"/>
      <c r="Q729" s="499"/>
      <c r="R729" s="499"/>
      <c r="S729" s="499"/>
      <c r="T729" s="499"/>
      <c r="U729" s="499"/>
      <c r="V729" s="499"/>
      <c r="W729" s="499"/>
      <c r="X729" s="499"/>
      <c r="Y729" s="499"/>
      <c r="Z729" s="499"/>
      <c r="AA729" s="499"/>
      <c r="AB729" s="499"/>
      <c r="AC729" s="499"/>
      <c r="AD729" s="499"/>
    </row>
    <row r="730" spans="5:30" ht="12" customHeight="1" x14ac:dyDescent="0.2">
      <c r="E730" s="499"/>
      <c r="F730" s="499"/>
      <c r="G730" s="499"/>
      <c r="H730" s="499"/>
      <c r="I730" s="499"/>
      <c r="J730" s="499"/>
      <c r="K730" s="499"/>
      <c r="L730" s="499"/>
      <c r="M730" s="499"/>
      <c r="N730" s="499"/>
      <c r="O730" s="499"/>
      <c r="P730" s="499"/>
      <c r="Q730" s="499"/>
      <c r="R730" s="499"/>
      <c r="S730" s="499"/>
      <c r="T730" s="499"/>
      <c r="U730" s="499"/>
      <c r="V730" s="499"/>
      <c r="W730" s="499"/>
      <c r="X730" s="499"/>
      <c r="Y730" s="499"/>
      <c r="Z730" s="499"/>
      <c r="AA730" s="499"/>
      <c r="AB730" s="499"/>
      <c r="AC730" s="499"/>
      <c r="AD730" s="499"/>
    </row>
    <row r="731" spans="5:30" ht="12" customHeight="1" x14ac:dyDescent="0.2">
      <c r="E731" s="499"/>
      <c r="F731" s="499"/>
      <c r="G731" s="499"/>
      <c r="H731" s="499"/>
      <c r="I731" s="499"/>
      <c r="J731" s="499"/>
      <c r="K731" s="499"/>
      <c r="L731" s="499"/>
      <c r="M731" s="499"/>
      <c r="N731" s="499"/>
      <c r="O731" s="499"/>
      <c r="P731" s="499"/>
      <c r="Q731" s="499"/>
      <c r="R731" s="499"/>
      <c r="S731" s="499"/>
      <c r="T731" s="499"/>
      <c r="U731" s="499"/>
      <c r="V731" s="499"/>
      <c r="W731" s="499"/>
      <c r="X731" s="499"/>
      <c r="Y731" s="499"/>
      <c r="Z731" s="499"/>
      <c r="AA731" s="499"/>
      <c r="AB731" s="499"/>
      <c r="AC731" s="499"/>
      <c r="AD731" s="499"/>
    </row>
    <row r="732" spans="5:30" ht="12" customHeight="1" x14ac:dyDescent="0.2">
      <c r="E732" s="499"/>
      <c r="F732" s="499"/>
      <c r="G732" s="499"/>
      <c r="H732" s="499"/>
      <c r="I732" s="499"/>
      <c r="J732" s="499"/>
      <c r="K732" s="499"/>
      <c r="L732" s="499"/>
      <c r="M732" s="499"/>
      <c r="N732" s="499"/>
      <c r="O732" s="499"/>
      <c r="P732" s="499"/>
      <c r="Q732" s="499"/>
      <c r="R732" s="499"/>
      <c r="S732" s="499"/>
      <c r="T732" s="499"/>
      <c r="U732" s="499"/>
      <c r="V732" s="499"/>
      <c r="W732" s="499"/>
      <c r="X732" s="499"/>
      <c r="Y732" s="499"/>
      <c r="Z732" s="499"/>
      <c r="AA732" s="499"/>
      <c r="AB732" s="499"/>
      <c r="AC732" s="499"/>
      <c r="AD732" s="499"/>
    </row>
    <row r="733" spans="5:30" ht="12" customHeight="1" x14ac:dyDescent="0.2">
      <c r="E733" s="499"/>
      <c r="F733" s="499"/>
      <c r="G733" s="499"/>
      <c r="H733" s="499"/>
      <c r="I733" s="499"/>
      <c r="J733" s="499"/>
      <c r="K733" s="499"/>
      <c r="L733" s="499"/>
      <c r="M733" s="499"/>
      <c r="N733" s="499"/>
      <c r="O733" s="499"/>
      <c r="P733" s="499"/>
      <c r="Q733" s="499"/>
      <c r="R733" s="499"/>
      <c r="S733" s="499"/>
      <c r="T733" s="499"/>
      <c r="U733" s="499"/>
      <c r="V733" s="499"/>
      <c r="W733" s="499"/>
      <c r="X733" s="499"/>
      <c r="Y733" s="499"/>
      <c r="Z733" s="499"/>
      <c r="AA733" s="499"/>
      <c r="AB733" s="499"/>
      <c r="AC733" s="499"/>
      <c r="AD733" s="499"/>
    </row>
    <row r="734" spans="5:30" ht="12" customHeight="1" x14ac:dyDescent="0.2">
      <c r="E734" s="499"/>
      <c r="F734" s="499"/>
      <c r="G734" s="499"/>
      <c r="H734" s="499"/>
      <c r="I734" s="499"/>
      <c r="J734" s="499"/>
      <c r="K734" s="499"/>
      <c r="L734" s="499"/>
      <c r="M734" s="499"/>
      <c r="N734" s="499"/>
      <c r="O734" s="499"/>
      <c r="P734" s="499"/>
      <c r="Q734" s="499"/>
      <c r="R734" s="499"/>
      <c r="S734" s="499"/>
      <c r="T734" s="499"/>
      <c r="U734" s="499"/>
      <c r="V734" s="499"/>
      <c r="W734" s="499"/>
      <c r="X734" s="499"/>
      <c r="Y734" s="499"/>
      <c r="Z734" s="499"/>
      <c r="AA734" s="499"/>
      <c r="AB734" s="499"/>
      <c r="AC734" s="499"/>
      <c r="AD734" s="499"/>
    </row>
    <row r="735" spans="5:30" ht="12" customHeight="1" x14ac:dyDescent="0.2">
      <c r="E735" s="499"/>
      <c r="F735" s="499"/>
      <c r="G735" s="499"/>
      <c r="H735" s="499"/>
      <c r="I735" s="499"/>
      <c r="J735" s="499"/>
      <c r="K735" s="499"/>
      <c r="L735" s="499"/>
      <c r="M735" s="499"/>
      <c r="N735" s="499"/>
      <c r="O735" s="499"/>
      <c r="P735" s="499"/>
      <c r="Q735" s="499"/>
      <c r="R735" s="499"/>
      <c r="S735" s="499"/>
      <c r="T735" s="499"/>
      <c r="U735" s="499"/>
      <c r="V735" s="499"/>
      <c r="W735" s="499"/>
      <c r="X735" s="499"/>
      <c r="Y735" s="499"/>
      <c r="Z735" s="499"/>
      <c r="AA735" s="499"/>
      <c r="AB735" s="499"/>
      <c r="AC735" s="499"/>
      <c r="AD735" s="499"/>
    </row>
    <row r="736" spans="5:30" ht="12" customHeight="1" x14ac:dyDescent="0.2">
      <c r="E736" s="499"/>
      <c r="F736" s="499"/>
      <c r="G736" s="499"/>
      <c r="H736" s="499"/>
      <c r="I736" s="499"/>
      <c r="J736" s="499"/>
      <c r="K736" s="499"/>
      <c r="L736" s="499"/>
      <c r="M736" s="499"/>
      <c r="N736" s="499"/>
      <c r="O736" s="499"/>
      <c r="P736" s="499"/>
      <c r="Q736" s="499"/>
      <c r="R736" s="499"/>
      <c r="S736" s="499"/>
      <c r="T736" s="499"/>
      <c r="U736" s="499"/>
      <c r="V736" s="499"/>
      <c r="W736" s="499"/>
      <c r="X736" s="499"/>
      <c r="Y736" s="499"/>
      <c r="Z736" s="499"/>
      <c r="AA736" s="499"/>
      <c r="AB736" s="499"/>
      <c r="AC736" s="499"/>
      <c r="AD736" s="499"/>
    </row>
    <row r="737" spans="5:30" ht="12" customHeight="1" x14ac:dyDescent="0.2">
      <c r="E737" s="499"/>
      <c r="F737" s="499"/>
      <c r="G737" s="499"/>
      <c r="H737" s="499"/>
      <c r="I737" s="499"/>
      <c r="J737" s="499"/>
      <c r="K737" s="499"/>
      <c r="L737" s="499"/>
      <c r="M737" s="499"/>
      <c r="N737" s="499"/>
      <c r="O737" s="499"/>
      <c r="P737" s="499"/>
      <c r="Q737" s="499"/>
      <c r="R737" s="499"/>
      <c r="S737" s="499"/>
      <c r="T737" s="499"/>
      <c r="U737" s="499"/>
      <c r="V737" s="499"/>
      <c r="W737" s="499"/>
      <c r="X737" s="499"/>
      <c r="Y737" s="499"/>
      <c r="Z737" s="499"/>
      <c r="AA737" s="499"/>
      <c r="AB737" s="499"/>
      <c r="AC737" s="499"/>
      <c r="AD737" s="499"/>
    </row>
    <row r="738" spans="5:30" ht="12" customHeight="1" x14ac:dyDescent="0.2">
      <c r="E738" s="499"/>
      <c r="F738" s="499"/>
      <c r="G738" s="499"/>
      <c r="H738" s="499"/>
      <c r="I738" s="499"/>
      <c r="J738" s="499"/>
      <c r="K738" s="499"/>
      <c r="L738" s="499"/>
      <c r="M738" s="499"/>
      <c r="N738" s="499"/>
      <c r="O738" s="499"/>
      <c r="P738" s="499"/>
      <c r="Q738" s="499"/>
      <c r="R738" s="499"/>
      <c r="S738" s="499"/>
      <c r="T738" s="499"/>
      <c r="U738" s="499"/>
      <c r="V738" s="499"/>
      <c r="W738" s="499"/>
      <c r="X738" s="499"/>
      <c r="Y738" s="499"/>
      <c r="Z738" s="499"/>
      <c r="AA738" s="499"/>
      <c r="AB738" s="499"/>
      <c r="AC738" s="499"/>
      <c r="AD738" s="499"/>
    </row>
    <row r="739" spans="5:30" ht="12" customHeight="1" x14ac:dyDescent="0.2">
      <c r="E739" s="499"/>
      <c r="F739" s="499"/>
      <c r="G739" s="499"/>
      <c r="H739" s="499"/>
      <c r="I739" s="499"/>
      <c r="J739" s="499"/>
      <c r="K739" s="499"/>
      <c r="L739" s="499"/>
      <c r="M739" s="499"/>
      <c r="N739" s="499"/>
      <c r="O739" s="499"/>
      <c r="P739" s="499"/>
      <c r="Q739" s="499"/>
      <c r="R739" s="499"/>
      <c r="S739" s="499"/>
      <c r="T739" s="499"/>
      <c r="U739" s="499"/>
      <c r="V739" s="499"/>
      <c r="W739" s="499"/>
      <c r="X739" s="499"/>
      <c r="Y739" s="499"/>
      <c r="Z739" s="499"/>
      <c r="AA739" s="499"/>
      <c r="AB739" s="499"/>
      <c r="AC739" s="499"/>
      <c r="AD739" s="499"/>
    </row>
    <row r="740" spans="5:30" ht="12" customHeight="1" x14ac:dyDescent="0.2">
      <c r="E740" s="499"/>
      <c r="F740" s="499"/>
      <c r="G740" s="499"/>
      <c r="H740" s="499"/>
      <c r="I740" s="499"/>
      <c r="J740" s="499"/>
      <c r="K740" s="499"/>
      <c r="L740" s="499"/>
      <c r="M740" s="499"/>
      <c r="N740" s="499"/>
      <c r="O740" s="499"/>
      <c r="P740" s="499"/>
      <c r="Q740" s="499"/>
      <c r="R740" s="499"/>
      <c r="S740" s="499"/>
      <c r="T740" s="499"/>
      <c r="U740" s="499"/>
      <c r="V740" s="499"/>
      <c r="W740" s="499"/>
      <c r="X740" s="499"/>
      <c r="Y740" s="499"/>
      <c r="Z740" s="499"/>
      <c r="AA740" s="499"/>
      <c r="AB740" s="499"/>
      <c r="AC740" s="499"/>
      <c r="AD740" s="499"/>
    </row>
    <row r="741" spans="5:30" ht="12" customHeight="1" x14ac:dyDescent="0.2">
      <c r="E741" s="499"/>
      <c r="F741" s="499"/>
      <c r="G741" s="499"/>
      <c r="H741" s="499"/>
      <c r="I741" s="499"/>
      <c r="J741" s="499"/>
      <c r="K741" s="499"/>
      <c r="L741" s="499"/>
      <c r="M741" s="499"/>
      <c r="N741" s="499"/>
      <c r="O741" s="499"/>
      <c r="P741" s="499"/>
      <c r="Q741" s="499"/>
      <c r="R741" s="499"/>
      <c r="S741" s="499"/>
      <c r="T741" s="499"/>
      <c r="U741" s="499"/>
      <c r="V741" s="499"/>
      <c r="W741" s="499"/>
      <c r="X741" s="499"/>
      <c r="Y741" s="499"/>
      <c r="Z741" s="499"/>
      <c r="AA741" s="499"/>
      <c r="AB741" s="499"/>
      <c r="AC741" s="499"/>
      <c r="AD741" s="499"/>
    </row>
    <row r="742" spans="5:30" ht="12" customHeight="1" x14ac:dyDescent="0.2">
      <c r="E742" s="499"/>
      <c r="F742" s="499"/>
      <c r="G742" s="499"/>
      <c r="H742" s="499"/>
      <c r="I742" s="499"/>
      <c r="J742" s="499"/>
      <c r="K742" s="499"/>
      <c r="L742" s="499"/>
      <c r="M742" s="499"/>
      <c r="N742" s="499"/>
      <c r="O742" s="499"/>
      <c r="P742" s="499"/>
      <c r="Q742" s="499"/>
      <c r="R742" s="499"/>
      <c r="S742" s="499"/>
      <c r="T742" s="499"/>
      <c r="U742" s="499"/>
      <c r="V742" s="499"/>
      <c r="W742" s="499"/>
      <c r="X742" s="499"/>
      <c r="Y742" s="499"/>
      <c r="Z742" s="499"/>
      <c r="AA742" s="499"/>
      <c r="AB742" s="499"/>
      <c r="AC742" s="499"/>
      <c r="AD742" s="499"/>
    </row>
    <row r="743" spans="5:30" ht="12" customHeight="1" x14ac:dyDescent="0.2">
      <c r="E743" s="499"/>
      <c r="F743" s="499"/>
      <c r="G743" s="499"/>
      <c r="H743" s="499"/>
      <c r="I743" s="499"/>
      <c r="J743" s="499"/>
      <c r="K743" s="499"/>
      <c r="L743" s="499"/>
      <c r="M743" s="499"/>
      <c r="N743" s="499"/>
      <c r="O743" s="499"/>
      <c r="P743" s="499"/>
      <c r="Q743" s="499"/>
      <c r="R743" s="499"/>
      <c r="S743" s="499"/>
      <c r="T743" s="499"/>
      <c r="U743" s="499"/>
      <c r="V743" s="499"/>
      <c r="W743" s="499"/>
      <c r="X743" s="499"/>
      <c r="Y743" s="499"/>
      <c r="Z743" s="499"/>
      <c r="AA743" s="499"/>
      <c r="AB743" s="499"/>
      <c r="AC743" s="499"/>
      <c r="AD743" s="499"/>
    </row>
    <row r="744" spans="5:30" ht="12" customHeight="1" x14ac:dyDescent="0.2">
      <c r="E744" s="499"/>
      <c r="F744" s="499"/>
      <c r="G744" s="499"/>
      <c r="H744" s="499"/>
      <c r="I744" s="499"/>
      <c r="J744" s="499"/>
      <c r="K744" s="499"/>
      <c r="L744" s="499"/>
      <c r="M744" s="499"/>
      <c r="N744" s="499"/>
      <c r="O744" s="499"/>
      <c r="P744" s="499"/>
      <c r="Q744" s="499"/>
      <c r="R744" s="499"/>
      <c r="S744" s="499"/>
      <c r="T744" s="499"/>
      <c r="U744" s="499"/>
      <c r="V744" s="499"/>
      <c r="W744" s="499"/>
      <c r="X744" s="499"/>
      <c r="Y744" s="499"/>
      <c r="Z744" s="499"/>
      <c r="AA744" s="499"/>
      <c r="AB744" s="499"/>
      <c r="AC744" s="499"/>
      <c r="AD744" s="499"/>
    </row>
    <row r="745" spans="5:30" ht="12" customHeight="1" x14ac:dyDescent="0.2">
      <c r="E745" s="499"/>
      <c r="F745" s="499"/>
      <c r="G745" s="499"/>
      <c r="H745" s="499"/>
      <c r="I745" s="499"/>
      <c r="J745" s="499"/>
      <c r="K745" s="499"/>
      <c r="L745" s="499"/>
      <c r="M745" s="499"/>
      <c r="N745" s="499"/>
      <c r="O745" s="499"/>
      <c r="P745" s="499"/>
      <c r="Q745" s="499"/>
      <c r="R745" s="499"/>
      <c r="S745" s="499"/>
      <c r="T745" s="499"/>
      <c r="U745" s="499"/>
      <c r="V745" s="499"/>
      <c r="W745" s="499"/>
      <c r="X745" s="499"/>
      <c r="Y745" s="499"/>
      <c r="Z745" s="499"/>
      <c r="AA745" s="499"/>
      <c r="AB745" s="499"/>
      <c r="AC745" s="499"/>
      <c r="AD745" s="499"/>
    </row>
    <row r="746" spans="5:30" ht="12" customHeight="1" x14ac:dyDescent="0.2">
      <c r="E746" s="499"/>
      <c r="F746" s="499"/>
      <c r="G746" s="499"/>
      <c r="H746" s="499"/>
      <c r="I746" s="499"/>
      <c r="J746" s="499"/>
      <c r="K746" s="499"/>
      <c r="L746" s="499"/>
      <c r="M746" s="499"/>
      <c r="N746" s="499"/>
      <c r="O746" s="499"/>
      <c r="P746" s="499"/>
      <c r="Q746" s="499"/>
      <c r="R746" s="499"/>
      <c r="S746" s="499"/>
      <c r="T746" s="499"/>
      <c r="U746" s="499"/>
      <c r="V746" s="499"/>
      <c r="W746" s="499"/>
      <c r="X746" s="499"/>
      <c r="Y746" s="499"/>
      <c r="Z746" s="499"/>
      <c r="AA746" s="499"/>
      <c r="AB746" s="499"/>
      <c r="AC746" s="499"/>
      <c r="AD746" s="499"/>
    </row>
    <row r="747" spans="5:30" ht="12" customHeight="1" x14ac:dyDescent="0.2">
      <c r="E747" s="499"/>
      <c r="F747" s="499"/>
      <c r="G747" s="499"/>
      <c r="H747" s="499"/>
      <c r="I747" s="499"/>
      <c r="J747" s="499"/>
      <c r="K747" s="499"/>
      <c r="L747" s="499"/>
      <c r="M747" s="499"/>
      <c r="N747" s="499"/>
      <c r="O747" s="499"/>
      <c r="P747" s="499"/>
      <c r="Q747" s="499"/>
      <c r="R747" s="499"/>
      <c r="S747" s="499"/>
      <c r="T747" s="499"/>
      <c r="U747" s="499"/>
      <c r="V747" s="499"/>
      <c r="W747" s="499"/>
      <c r="X747" s="499"/>
      <c r="Y747" s="499"/>
      <c r="Z747" s="499"/>
      <c r="AA747" s="499"/>
      <c r="AB747" s="499"/>
      <c r="AC747" s="499"/>
      <c r="AD747" s="499"/>
    </row>
    <row r="748" spans="5:30" ht="12" customHeight="1" x14ac:dyDescent="0.2">
      <c r="E748" s="499"/>
      <c r="F748" s="499"/>
      <c r="G748" s="499"/>
      <c r="H748" s="499"/>
      <c r="I748" s="499"/>
      <c r="J748" s="499"/>
      <c r="K748" s="499"/>
      <c r="L748" s="499"/>
      <c r="M748" s="499"/>
      <c r="N748" s="499"/>
      <c r="O748" s="499"/>
      <c r="P748" s="499"/>
      <c r="Q748" s="499"/>
      <c r="R748" s="499"/>
      <c r="S748" s="499"/>
      <c r="T748" s="499"/>
      <c r="U748" s="499"/>
      <c r="V748" s="499"/>
      <c r="W748" s="499"/>
      <c r="X748" s="499"/>
      <c r="Y748" s="499"/>
      <c r="Z748" s="499"/>
      <c r="AA748" s="499"/>
      <c r="AB748" s="499"/>
      <c r="AC748" s="499"/>
      <c r="AD748" s="499"/>
    </row>
    <row r="749" spans="5:30" ht="12" customHeight="1" x14ac:dyDescent="0.2">
      <c r="E749" s="499"/>
      <c r="F749" s="499"/>
      <c r="G749" s="499"/>
      <c r="H749" s="499"/>
      <c r="I749" s="499"/>
      <c r="J749" s="499"/>
      <c r="K749" s="499"/>
      <c r="L749" s="499"/>
      <c r="M749" s="499"/>
      <c r="N749" s="499"/>
      <c r="O749" s="499"/>
      <c r="P749" s="499"/>
      <c r="Q749" s="499"/>
      <c r="R749" s="499"/>
      <c r="S749" s="499"/>
      <c r="T749" s="499"/>
      <c r="U749" s="499"/>
      <c r="V749" s="499"/>
      <c r="W749" s="499"/>
      <c r="X749" s="499"/>
      <c r="Y749" s="499"/>
      <c r="Z749" s="499"/>
      <c r="AA749" s="499"/>
      <c r="AB749" s="499"/>
      <c r="AC749" s="499"/>
      <c r="AD749" s="499"/>
    </row>
    <row r="750" spans="5:30" ht="12" customHeight="1" x14ac:dyDescent="0.2">
      <c r="E750" s="499"/>
      <c r="F750" s="499"/>
      <c r="G750" s="499"/>
      <c r="H750" s="499"/>
      <c r="I750" s="499"/>
      <c r="J750" s="499"/>
      <c r="K750" s="499"/>
      <c r="L750" s="499"/>
      <c r="M750" s="499"/>
      <c r="N750" s="499"/>
      <c r="O750" s="499"/>
      <c r="P750" s="499"/>
      <c r="Q750" s="499"/>
      <c r="R750" s="499"/>
      <c r="S750" s="499"/>
      <c r="T750" s="499"/>
      <c r="U750" s="499"/>
      <c r="V750" s="499"/>
      <c r="W750" s="499"/>
      <c r="X750" s="499"/>
      <c r="Y750" s="499"/>
      <c r="Z750" s="499"/>
      <c r="AA750" s="499"/>
      <c r="AB750" s="499"/>
      <c r="AC750" s="499"/>
      <c r="AD750" s="499"/>
    </row>
    <row r="751" spans="5:30" ht="12" customHeight="1" x14ac:dyDescent="0.2">
      <c r="E751" s="499"/>
      <c r="F751" s="499"/>
      <c r="G751" s="499"/>
      <c r="H751" s="499"/>
      <c r="I751" s="499"/>
      <c r="J751" s="499"/>
      <c r="K751" s="499"/>
      <c r="L751" s="499"/>
      <c r="M751" s="499"/>
      <c r="N751" s="499"/>
      <c r="O751" s="499"/>
      <c r="P751" s="499"/>
      <c r="Q751" s="499"/>
      <c r="R751" s="499"/>
      <c r="S751" s="499"/>
      <c r="T751" s="499"/>
      <c r="U751" s="499"/>
      <c r="V751" s="499"/>
      <c r="W751" s="499"/>
      <c r="X751" s="499"/>
      <c r="Y751" s="499"/>
      <c r="Z751" s="499"/>
      <c r="AA751" s="499"/>
      <c r="AB751" s="499"/>
      <c r="AC751" s="499"/>
      <c r="AD751" s="499"/>
    </row>
    <row r="752" spans="5:30" ht="12" customHeight="1" x14ac:dyDescent="0.2">
      <c r="E752" s="499"/>
      <c r="F752" s="499"/>
      <c r="G752" s="499"/>
      <c r="H752" s="499"/>
      <c r="I752" s="499"/>
      <c r="J752" s="499"/>
      <c r="K752" s="499"/>
      <c r="L752" s="499"/>
      <c r="M752" s="499"/>
      <c r="N752" s="499"/>
      <c r="O752" s="499"/>
      <c r="P752" s="499"/>
      <c r="Q752" s="499"/>
      <c r="R752" s="499"/>
      <c r="S752" s="499"/>
      <c r="T752" s="499"/>
      <c r="U752" s="499"/>
      <c r="V752" s="499"/>
      <c r="W752" s="499"/>
      <c r="X752" s="499"/>
      <c r="Y752" s="499"/>
      <c r="Z752" s="499"/>
      <c r="AA752" s="499"/>
      <c r="AB752" s="499"/>
      <c r="AC752" s="499"/>
      <c r="AD752" s="499"/>
    </row>
    <row r="753" spans="5:30" ht="12" customHeight="1" x14ac:dyDescent="0.2">
      <c r="E753" s="499"/>
      <c r="F753" s="499"/>
      <c r="G753" s="499"/>
      <c r="H753" s="499"/>
      <c r="I753" s="499"/>
      <c r="J753" s="499"/>
      <c r="K753" s="499"/>
      <c r="L753" s="499"/>
      <c r="M753" s="499"/>
      <c r="N753" s="499"/>
      <c r="O753" s="499"/>
      <c r="P753" s="499"/>
      <c r="Q753" s="499"/>
      <c r="R753" s="499"/>
      <c r="S753" s="499"/>
      <c r="T753" s="499"/>
      <c r="U753" s="499"/>
      <c r="V753" s="499"/>
      <c r="W753" s="499"/>
      <c r="X753" s="499"/>
      <c r="Y753" s="499"/>
      <c r="Z753" s="499"/>
      <c r="AA753" s="499"/>
      <c r="AB753" s="499"/>
      <c r="AC753" s="499"/>
      <c r="AD753" s="499"/>
    </row>
    <row r="754" spans="5:30" ht="12" customHeight="1" x14ac:dyDescent="0.2">
      <c r="E754" s="499"/>
      <c r="F754" s="499"/>
      <c r="G754" s="499"/>
      <c r="H754" s="499"/>
      <c r="I754" s="499"/>
      <c r="J754" s="499"/>
      <c r="K754" s="499"/>
      <c r="L754" s="499"/>
      <c r="M754" s="499"/>
      <c r="N754" s="499"/>
      <c r="O754" s="499"/>
      <c r="P754" s="499"/>
      <c r="Q754" s="499"/>
      <c r="R754" s="499"/>
      <c r="S754" s="499"/>
      <c r="T754" s="499"/>
      <c r="U754" s="499"/>
      <c r="V754" s="499"/>
      <c r="W754" s="499"/>
      <c r="X754" s="499"/>
      <c r="Y754" s="499"/>
      <c r="Z754" s="499"/>
      <c r="AA754" s="499"/>
      <c r="AB754" s="499"/>
      <c r="AC754" s="499"/>
      <c r="AD754" s="499"/>
    </row>
    <row r="755" spans="5:30" ht="12" customHeight="1" x14ac:dyDescent="0.2">
      <c r="E755" s="499"/>
      <c r="F755" s="499"/>
      <c r="G755" s="499"/>
      <c r="H755" s="499"/>
      <c r="I755" s="499"/>
      <c r="J755" s="499"/>
      <c r="K755" s="499"/>
      <c r="L755" s="499"/>
      <c r="M755" s="499"/>
      <c r="N755" s="499"/>
      <c r="O755" s="499"/>
      <c r="P755" s="499"/>
      <c r="Q755" s="499"/>
      <c r="R755" s="499"/>
      <c r="S755" s="499"/>
      <c r="T755" s="499"/>
      <c r="U755" s="499"/>
      <c r="V755" s="499"/>
      <c r="W755" s="499"/>
      <c r="X755" s="499"/>
      <c r="Y755" s="499"/>
      <c r="Z755" s="499"/>
      <c r="AA755" s="499"/>
      <c r="AB755" s="499"/>
      <c r="AC755" s="499"/>
      <c r="AD755" s="499"/>
    </row>
    <row r="756" spans="5:30" ht="12" customHeight="1" x14ac:dyDescent="0.2">
      <c r="E756" s="499"/>
      <c r="F756" s="499"/>
      <c r="G756" s="499"/>
      <c r="H756" s="499"/>
      <c r="I756" s="499"/>
      <c r="J756" s="499"/>
      <c r="K756" s="499"/>
      <c r="L756" s="499"/>
      <c r="M756" s="499"/>
      <c r="N756" s="499"/>
      <c r="O756" s="499"/>
      <c r="P756" s="499"/>
      <c r="Q756" s="499"/>
      <c r="R756" s="499"/>
      <c r="S756" s="499"/>
      <c r="T756" s="499"/>
      <c r="U756" s="499"/>
      <c r="V756" s="499"/>
      <c r="W756" s="499"/>
      <c r="X756" s="499"/>
      <c r="Y756" s="499"/>
      <c r="Z756" s="499"/>
      <c r="AA756" s="499"/>
      <c r="AB756" s="499"/>
      <c r="AC756" s="499"/>
      <c r="AD756" s="499"/>
    </row>
    <row r="757" spans="5:30" ht="12" customHeight="1" x14ac:dyDescent="0.2">
      <c r="E757" s="499"/>
      <c r="F757" s="499"/>
      <c r="G757" s="499"/>
      <c r="H757" s="499"/>
      <c r="I757" s="499"/>
      <c r="J757" s="499"/>
      <c r="K757" s="499"/>
      <c r="L757" s="499"/>
      <c r="M757" s="499"/>
      <c r="N757" s="499"/>
      <c r="O757" s="499"/>
      <c r="P757" s="499"/>
      <c r="Q757" s="499"/>
      <c r="R757" s="499"/>
      <c r="S757" s="499"/>
      <c r="T757" s="499"/>
      <c r="U757" s="499"/>
      <c r="V757" s="499"/>
      <c r="W757" s="499"/>
      <c r="X757" s="499"/>
      <c r="Y757" s="499"/>
      <c r="Z757" s="499"/>
      <c r="AA757" s="499"/>
      <c r="AB757" s="499"/>
      <c r="AC757" s="499"/>
      <c r="AD757" s="499"/>
    </row>
    <row r="758" spans="5:30" ht="12" customHeight="1" x14ac:dyDescent="0.2">
      <c r="E758" s="499"/>
      <c r="F758" s="499"/>
      <c r="G758" s="499"/>
      <c r="H758" s="499"/>
      <c r="I758" s="499"/>
      <c r="J758" s="499"/>
      <c r="K758" s="499"/>
      <c r="L758" s="499"/>
      <c r="M758" s="499"/>
      <c r="N758" s="499"/>
      <c r="O758" s="499"/>
      <c r="P758" s="499"/>
      <c r="Q758" s="499"/>
      <c r="R758" s="499"/>
      <c r="S758" s="499"/>
      <c r="T758" s="499"/>
      <c r="U758" s="499"/>
      <c r="V758" s="499"/>
      <c r="W758" s="499"/>
      <c r="X758" s="499"/>
      <c r="Y758" s="499"/>
      <c r="Z758" s="499"/>
      <c r="AA758" s="499"/>
      <c r="AB758" s="499"/>
      <c r="AC758" s="499"/>
      <c r="AD758" s="499"/>
    </row>
    <row r="759" spans="5:30" ht="12" customHeight="1" x14ac:dyDescent="0.2">
      <c r="E759" s="499"/>
      <c r="F759" s="499"/>
      <c r="G759" s="499"/>
      <c r="H759" s="499"/>
      <c r="I759" s="499"/>
      <c r="J759" s="499"/>
      <c r="K759" s="499"/>
      <c r="L759" s="499"/>
      <c r="M759" s="499"/>
      <c r="N759" s="499"/>
      <c r="O759" s="499"/>
      <c r="P759" s="499"/>
      <c r="Q759" s="499"/>
      <c r="R759" s="499"/>
      <c r="S759" s="499"/>
      <c r="T759" s="499"/>
      <c r="U759" s="499"/>
      <c r="V759" s="499"/>
      <c r="W759" s="499"/>
      <c r="X759" s="499"/>
      <c r="Y759" s="499"/>
      <c r="Z759" s="499"/>
      <c r="AA759" s="499"/>
      <c r="AB759" s="499"/>
      <c r="AC759" s="499"/>
      <c r="AD759" s="499"/>
    </row>
    <row r="760" spans="5:30" ht="12" customHeight="1" x14ac:dyDescent="0.2">
      <c r="E760" s="499"/>
      <c r="F760" s="499"/>
      <c r="G760" s="499"/>
      <c r="H760" s="499"/>
      <c r="I760" s="499"/>
      <c r="J760" s="499"/>
      <c r="K760" s="499"/>
      <c r="L760" s="499"/>
      <c r="M760" s="499"/>
      <c r="N760" s="499"/>
      <c r="O760" s="499"/>
      <c r="P760" s="499"/>
      <c r="Q760" s="499"/>
      <c r="R760" s="499"/>
      <c r="S760" s="499"/>
      <c r="T760" s="499"/>
      <c r="U760" s="499"/>
      <c r="V760" s="499"/>
      <c r="W760" s="499"/>
      <c r="X760" s="499"/>
      <c r="Y760" s="499"/>
      <c r="Z760" s="499"/>
      <c r="AA760" s="499"/>
      <c r="AB760" s="499"/>
      <c r="AC760" s="499"/>
      <c r="AD760" s="499"/>
    </row>
    <row r="761" spans="5:30" ht="12" customHeight="1" x14ac:dyDescent="0.2">
      <c r="E761" s="499"/>
      <c r="F761" s="499"/>
      <c r="G761" s="499"/>
      <c r="H761" s="499"/>
      <c r="I761" s="499"/>
      <c r="J761" s="499"/>
      <c r="K761" s="499"/>
      <c r="L761" s="499"/>
      <c r="M761" s="499"/>
      <c r="N761" s="499"/>
      <c r="O761" s="499"/>
      <c r="P761" s="499"/>
      <c r="Q761" s="499"/>
      <c r="R761" s="499"/>
      <c r="S761" s="499"/>
      <c r="T761" s="499"/>
      <c r="U761" s="499"/>
      <c r="V761" s="499"/>
      <c r="W761" s="499"/>
      <c r="X761" s="499"/>
      <c r="Y761" s="499"/>
      <c r="Z761" s="499"/>
      <c r="AA761" s="499"/>
      <c r="AB761" s="499"/>
      <c r="AC761" s="499"/>
      <c r="AD761" s="499"/>
    </row>
    <row r="762" spans="5:30" ht="12" customHeight="1" x14ac:dyDescent="0.2">
      <c r="E762" s="499"/>
      <c r="F762" s="499"/>
      <c r="G762" s="499"/>
      <c r="H762" s="499"/>
      <c r="I762" s="499"/>
      <c r="J762" s="499"/>
      <c r="K762" s="499"/>
      <c r="L762" s="499"/>
      <c r="M762" s="499"/>
      <c r="N762" s="499"/>
      <c r="O762" s="499"/>
      <c r="P762" s="499"/>
      <c r="Q762" s="499"/>
      <c r="R762" s="499"/>
      <c r="S762" s="499"/>
      <c r="T762" s="499"/>
      <c r="U762" s="499"/>
      <c r="V762" s="499"/>
      <c r="W762" s="499"/>
      <c r="X762" s="499"/>
      <c r="Y762" s="499"/>
      <c r="Z762" s="499"/>
      <c r="AA762" s="499"/>
      <c r="AB762" s="499"/>
      <c r="AC762" s="499"/>
      <c r="AD762" s="499"/>
    </row>
    <row r="763" spans="5:30" ht="12" customHeight="1" x14ac:dyDescent="0.2">
      <c r="E763" s="499"/>
      <c r="F763" s="499"/>
      <c r="G763" s="499"/>
      <c r="H763" s="499"/>
      <c r="I763" s="499"/>
      <c r="J763" s="499"/>
      <c r="K763" s="499"/>
      <c r="L763" s="499"/>
      <c r="M763" s="499"/>
      <c r="N763" s="499"/>
      <c r="O763" s="499"/>
      <c r="P763" s="499"/>
      <c r="Q763" s="499"/>
      <c r="R763" s="499"/>
      <c r="S763" s="499"/>
      <c r="T763" s="499"/>
      <c r="U763" s="499"/>
      <c r="V763" s="499"/>
      <c r="W763" s="499"/>
      <c r="X763" s="499"/>
      <c r="Y763" s="499"/>
      <c r="Z763" s="499"/>
      <c r="AA763" s="499"/>
      <c r="AB763" s="499"/>
      <c r="AC763" s="499"/>
      <c r="AD763" s="499"/>
    </row>
    <row r="764" spans="5:30" ht="12" customHeight="1" x14ac:dyDescent="0.2">
      <c r="E764" s="499"/>
      <c r="F764" s="499"/>
      <c r="G764" s="499"/>
      <c r="H764" s="499"/>
      <c r="I764" s="499"/>
      <c r="J764" s="499"/>
      <c r="K764" s="499"/>
      <c r="L764" s="499"/>
      <c r="M764" s="499"/>
      <c r="N764" s="499"/>
      <c r="O764" s="499"/>
      <c r="P764" s="499"/>
      <c r="Q764" s="499"/>
      <c r="R764" s="499"/>
      <c r="S764" s="499"/>
      <c r="T764" s="499"/>
      <c r="U764" s="499"/>
      <c r="V764" s="499"/>
      <c r="W764" s="499"/>
      <c r="X764" s="499"/>
      <c r="Y764" s="499"/>
      <c r="Z764" s="499"/>
      <c r="AA764" s="499"/>
      <c r="AB764" s="499"/>
      <c r="AC764" s="499"/>
      <c r="AD764" s="499"/>
    </row>
    <row r="765" spans="5:30" ht="12" customHeight="1" x14ac:dyDescent="0.2">
      <c r="E765" s="499"/>
      <c r="F765" s="499"/>
      <c r="G765" s="499"/>
      <c r="H765" s="499"/>
      <c r="I765" s="499"/>
      <c r="J765" s="499"/>
      <c r="K765" s="499"/>
      <c r="L765" s="499"/>
      <c r="M765" s="499"/>
      <c r="N765" s="499"/>
      <c r="O765" s="499"/>
      <c r="P765" s="499"/>
      <c r="Q765" s="499"/>
      <c r="R765" s="499"/>
      <c r="S765" s="499"/>
      <c r="T765" s="499"/>
      <c r="U765" s="499"/>
      <c r="V765" s="499"/>
      <c r="W765" s="499"/>
      <c r="X765" s="499"/>
      <c r="Y765" s="499"/>
      <c r="Z765" s="499"/>
      <c r="AA765" s="499"/>
      <c r="AB765" s="499"/>
      <c r="AC765" s="499"/>
      <c r="AD765" s="499"/>
    </row>
    <row r="766" spans="5:30" ht="12" customHeight="1" x14ac:dyDescent="0.2">
      <c r="E766" s="499"/>
      <c r="F766" s="499"/>
      <c r="G766" s="499"/>
      <c r="H766" s="499"/>
      <c r="I766" s="499"/>
      <c r="J766" s="499"/>
      <c r="K766" s="499"/>
      <c r="L766" s="499"/>
      <c r="M766" s="499"/>
      <c r="N766" s="499"/>
      <c r="O766" s="499"/>
      <c r="P766" s="499"/>
      <c r="Q766" s="499"/>
      <c r="R766" s="499"/>
      <c r="S766" s="499"/>
      <c r="T766" s="499"/>
      <c r="U766" s="499"/>
      <c r="V766" s="499"/>
      <c r="W766" s="499"/>
      <c r="X766" s="499"/>
      <c r="Y766" s="499"/>
      <c r="Z766" s="499"/>
      <c r="AA766" s="499"/>
      <c r="AB766" s="499"/>
      <c r="AC766" s="499"/>
      <c r="AD766" s="499"/>
    </row>
    <row r="767" spans="5:30" ht="12" customHeight="1" x14ac:dyDescent="0.2">
      <c r="E767" s="499"/>
      <c r="F767" s="499"/>
      <c r="G767" s="499"/>
      <c r="H767" s="499"/>
      <c r="I767" s="499"/>
      <c r="J767" s="499"/>
      <c r="K767" s="499"/>
      <c r="L767" s="499"/>
      <c r="M767" s="499"/>
      <c r="N767" s="499"/>
      <c r="O767" s="499"/>
      <c r="P767" s="499"/>
      <c r="Q767" s="499"/>
      <c r="R767" s="499"/>
      <c r="S767" s="499"/>
      <c r="T767" s="499"/>
      <c r="U767" s="499"/>
      <c r="V767" s="499"/>
      <c r="W767" s="499"/>
      <c r="X767" s="499"/>
      <c r="Y767" s="499"/>
      <c r="Z767" s="499"/>
      <c r="AA767" s="499"/>
      <c r="AB767" s="499"/>
      <c r="AC767" s="499"/>
      <c r="AD767" s="499"/>
    </row>
    <row r="768" spans="5:30" ht="12" customHeight="1" x14ac:dyDescent="0.2">
      <c r="E768" s="499"/>
      <c r="F768" s="499"/>
      <c r="G768" s="499"/>
      <c r="H768" s="499"/>
      <c r="I768" s="499"/>
      <c r="J768" s="499"/>
      <c r="K768" s="499"/>
      <c r="L768" s="499"/>
      <c r="M768" s="499"/>
      <c r="N768" s="499"/>
      <c r="O768" s="499"/>
      <c r="P768" s="499"/>
      <c r="Q768" s="499"/>
      <c r="R768" s="499"/>
      <c r="S768" s="499"/>
      <c r="T768" s="499"/>
      <c r="U768" s="499"/>
      <c r="V768" s="499"/>
      <c r="W768" s="499"/>
      <c r="X768" s="499"/>
      <c r="Y768" s="499"/>
      <c r="Z768" s="499"/>
      <c r="AA768" s="499"/>
      <c r="AB768" s="499"/>
      <c r="AC768" s="499"/>
      <c r="AD768" s="499"/>
    </row>
    <row r="769" spans="5:30" ht="12" customHeight="1" x14ac:dyDescent="0.2">
      <c r="E769" s="499"/>
      <c r="F769" s="499"/>
      <c r="G769" s="499"/>
      <c r="H769" s="499"/>
      <c r="I769" s="499"/>
      <c r="J769" s="499"/>
      <c r="K769" s="499"/>
      <c r="L769" s="499"/>
      <c r="M769" s="499"/>
      <c r="N769" s="499"/>
      <c r="O769" s="499"/>
      <c r="P769" s="499"/>
      <c r="Q769" s="499"/>
      <c r="R769" s="499"/>
      <c r="S769" s="499"/>
      <c r="T769" s="499"/>
      <c r="U769" s="499"/>
      <c r="V769" s="499"/>
      <c r="W769" s="499"/>
      <c r="X769" s="499"/>
      <c r="Y769" s="499"/>
      <c r="Z769" s="499"/>
      <c r="AA769" s="499"/>
      <c r="AB769" s="499"/>
      <c r="AC769" s="499"/>
      <c r="AD769" s="499"/>
    </row>
    <row r="770" spans="5:30" ht="12" customHeight="1" x14ac:dyDescent="0.2">
      <c r="E770" s="499"/>
      <c r="F770" s="499"/>
      <c r="G770" s="499"/>
      <c r="H770" s="499"/>
      <c r="I770" s="499"/>
      <c r="J770" s="499"/>
      <c r="K770" s="499"/>
      <c r="L770" s="499"/>
      <c r="M770" s="499"/>
      <c r="N770" s="499"/>
      <c r="O770" s="499"/>
      <c r="P770" s="499"/>
      <c r="Q770" s="499"/>
      <c r="R770" s="499"/>
      <c r="S770" s="499"/>
      <c r="T770" s="499"/>
      <c r="U770" s="499"/>
      <c r="V770" s="499"/>
      <c r="W770" s="499"/>
      <c r="X770" s="499"/>
      <c r="Y770" s="499"/>
      <c r="Z770" s="499"/>
      <c r="AA770" s="499"/>
      <c r="AB770" s="499"/>
      <c r="AC770" s="499"/>
      <c r="AD770" s="499"/>
    </row>
    <row r="771" spans="5:30" ht="12" customHeight="1" x14ac:dyDescent="0.2">
      <c r="E771" s="499"/>
      <c r="F771" s="499"/>
      <c r="G771" s="499"/>
      <c r="H771" s="499"/>
      <c r="I771" s="499"/>
      <c r="J771" s="499"/>
      <c r="K771" s="499"/>
      <c r="L771" s="499"/>
      <c r="M771" s="499"/>
      <c r="N771" s="499"/>
      <c r="O771" s="499"/>
      <c r="P771" s="499"/>
      <c r="Q771" s="499"/>
      <c r="R771" s="499"/>
      <c r="S771" s="499"/>
      <c r="T771" s="499"/>
      <c r="U771" s="499"/>
      <c r="V771" s="499"/>
      <c r="W771" s="499"/>
      <c r="X771" s="499"/>
      <c r="Y771" s="499"/>
      <c r="Z771" s="499"/>
      <c r="AA771" s="499"/>
      <c r="AB771" s="499"/>
      <c r="AC771" s="499"/>
      <c r="AD771" s="499"/>
    </row>
    <row r="772" spans="5:30" ht="12" customHeight="1" x14ac:dyDescent="0.2">
      <c r="E772" s="499"/>
      <c r="F772" s="499"/>
      <c r="G772" s="499"/>
      <c r="H772" s="499"/>
      <c r="I772" s="499"/>
      <c r="J772" s="499"/>
      <c r="K772" s="499"/>
      <c r="L772" s="499"/>
      <c r="M772" s="499"/>
      <c r="N772" s="499"/>
      <c r="O772" s="499"/>
      <c r="P772" s="499"/>
      <c r="Q772" s="499"/>
      <c r="R772" s="499"/>
      <c r="S772" s="499"/>
      <c r="T772" s="499"/>
      <c r="U772" s="499"/>
      <c r="V772" s="499"/>
      <c r="W772" s="499"/>
      <c r="X772" s="499"/>
      <c r="Y772" s="499"/>
      <c r="Z772" s="499"/>
      <c r="AA772" s="499"/>
      <c r="AB772" s="499"/>
      <c r="AC772" s="499"/>
      <c r="AD772" s="499"/>
    </row>
    <row r="773" spans="5:30" ht="12" customHeight="1" x14ac:dyDescent="0.2">
      <c r="E773" s="499"/>
      <c r="F773" s="499"/>
      <c r="G773" s="499"/>
      <c r="H773" s="499"/>
      <c r="I773" s="499"/>
      <c r="J773" s="499"/>
      <c r="K773" s="499"/>
      <c r="L773" s="499"/>
      <c r="M773" s="499"/>
      <c r="N773" s="499"/>
      <c r="O773" s="499"/>
      <c r="P773" s="499"/>
      <c r="Q773" s="499"/>
      <c r="R773" s="499"/>
      <c r="S773" s="499"/>
      <c r="T773" s="499"/>
      <c r="U773" s="499"/>
      <c r="V773" s="499"/>
      <c r="W773" s="499"/>
      <c r="X773" s="499"/>
      <c r="Y773" s="499"/>
      <c r="Z773" s="499"/>
      <c r="AA773" s="499"/>
      <c r="AB773" s="499"/>
      <c r="AC773" s="499"/>
      <c r="AD773" s="499"/>
    </row>
    <row r="774" spans="5:30" ht="12" customHeight="1" x14ac:dyDescent="0.2">
      <c r="E774" s="499"/>
      <c r="F774" s="499"/>
      <c r="G774" s="499"/>
      <c r="H774" s="499"/>
      <c r="I774" s="499"/>
      <c r="J774" s="499"/>
      <c r="K774" s="499"/>
      <c r="L774" s="499"/>
      <c r="M774" s="499"/>
      <c r="N774" s="499"/>
      <c r="O774" s="499"/>
      <c r="P774" s="499"/>
      <c r="Q774" s="499"/>
      <c r="R774" s="499"/>
      <c r="S774" s="499"/>
      <c r="T774" s="499"/>
      <c r="U774" s="499"/>
      <c r="V774" s="499"/>
      <c r="W774" s="499"/>
      <c r="X774" s="499"/>
      <c r="Y774" s="499"/>
      <c r="Z774" s="499"/>
      <c r="AA774" s="499"/>
      <c r="AB774" s="499"/>
      <c r="AC774" s="499"/>
      <c r="AD774" s="499"/>
    </row>
    <row r="775" spans="5:30" ht="12" customHeight="1" x14ac:dyDescent="0.2">
      <c r="E775" s="499"/>
      <c r="F775" s="499"/>
      <c r="G775" s="499"/>
      <c r="H775" s="499"/>
      <c r="I775" s="499"/>
      <c r="J775" s="499"/>
      <c r="K775" s="499"/>
      <c r="L775" s="499"/>
      <c r="M775" s="499"/>
      <c r="N775" s="499"/>
      <c r="O775" s="499"/>
      <c r="P775" s="499"/>
      <c r="Q775" s="499"/>
      <c r="R775" s="499"/>
      <c r="S775" s="499"/>
      <c r="T775" s="499"/>
      <c r="U775" s="499"/>
      <c r="V775" s="499"/>
      <c r="W775" s="499"/>
      <c r="X775" s="499"/>
      <c r="Y775" s="499"/>
      <c r="Z775" s="499"/>
      <c r="AA775" s="499"/>
      <c r="AB775" s="499"/>
      <c r="AC775" s="499"/>
      <c r="AD775" s="499"/>
    </row>
    <row r="776" spans="5:30" ht="12" customHeight="1" x14ac:dyDescent="0.2">
      <c r="E776" s="499"/>
      <c r="F776" s="499"/>
      <c r="G776" s="499"/>
      <c r="H776" s="499"/>
      <c r="I776" s="499"/>
      <c r="J776" s="499"/>
      <c r="K776" s="499"/>
      <c r="L776" s="499"/>
      <c r="M776" s="499"/>
      <c r="N776" s="499"/>
      <c r="O776" s="499"/>
      <c r="P776" s="499"/>
      <c r="Q776" s="499"/>
      <c r="R776" s="499"/>
      <c r="S776" s="499"/>
      <c r="T776" s="499"/>
      <c r="U776" s="499"/>
      <c r="V776" s="499"/>
      <c r="W776" s="499"/>
      <c r="X776" s="499"/>
      <c r="Y776" s="499"/>
      <c r="Z776" s="499"/>
      <c r="AA776" s="499"/>
      <c r="AB776" s="499"/>
      <c r="AC776" s="499"/>
      <c r="AD776" s="499"/>
    </row>
    <row r="777" spans="5:30" ht="12" customHeight="1" x14ac:dyDescent="0.2">
      <c r="E777" s="499"/>
      <c r="F777" s="499"/>
      <c r="G777" s="499"/>
      <c r="H777" s="499"/>
      <c r="I777" s="499"/>
      <c r="J777" s="499"/>
      <c r="K777" s="499"/>
      <c r="L777" s="499"/>
      <c r="M777" s="499"/>
      <c r="N777" s="499"/>
      <c r="O777" s="499"/>
      <c r="P777" s="499"/>
      <c r="Q777" s="499"/>
      <c r="R777" s="499"/>
      <c r="S777" s="499"/>
      <c r="T777" s="499"/>
      <c r="U777" s="499"/>
      <c r="V777" s="499"/>
      <c r="W777" s="499"/>
      <c r="X777" s="499"/>
      <c r="Y777" s="499"/>
      <c r="Z777" s="499"/>
      <c r="AA777" s="499"/>
      <c r="AB777" s="499"/>
      <c r="AC777" s="499"/>
      <c r="AD777" s="499"/>
    </row>
    <row r="778" spans="5:30" ht="12" customHeight="1" x14ac:dyDescent="0.2">
      <c r="E778" s="499"/>
      <c r="F778" s="499"/>
      <c r="G778" s="499"/>
      <c r="H778" s="499"/>
      <c r="I778" s="499"/>
      <c r="J778" s="499"/>
      <c r="K778" s="499"/>
      <c r="L778" s="499"/>
      <c r="M778" s="499"/>
      <c r="N778" s="499"/>
      <c r="O778" s="499"/>
      <c r="P778" s="499"/>
      <c r="Q778" s="499"/>
      <c r="R778" s="499"/>
      <c r="S778" s="499"/>
      <c r="T778" s="499"/>
      <c r="U778" s="499"/>
      <c r="V778" s="499"/>
      <c r="W778" s="499"/>
      <c r="X778" s="499"/>
      <c r="Y778" s="499"/>
      <c r="Z778" s="499"/>
      <c r="AA778" s="499"/>
      <c r="AB778" s="499"/>
      <c r="AC778" s="499"/>
      <c r="AD778" s="499"/>
    </row>
    <row r="779" spans="5:30" ht="12" customHeight="1" x14ac:dyDescent="0.2">
      <c r="E779" s="499"/>
      <c r="F779" s="499"/>
      <c r="G779" s="499"/>
      <c r="H779" s="499"/>
      <c r="I779" s="499"/>
      <c r="J779" s="499"/>
      <c r="K779" s="499"/>
      <c r="L779" s="499"/>
      <c r="M779" s="499"/>
      <c r="N779" s="499"/>
      <c r="O779" s="499"/>
      <c r="P779" s="499"/>
      <c r="Q779" s="499"/>
      <c r="R779" s="499"/>
      <c r="S779" s="499"/>
      <c r="T779" s="499"/>
      <c r="U779" s="499"/>
      <c r="V779" s="499"/>
      <c r="W779" s="499"/>
      <c r="X779" s="499"/>
      <c r="Y779" s="499"/>
      <c r="Z779" s="499"/>
      <c r="AA779" s="499"/>
      <c r="AB779" s="499"/>
      <c r="AC779" s="499"/>
      <c r="AD779" s="499"/>
    </row>
    <row r="780" spans="5:30" ht="12" customHeight="1" x14ac:dyDescent="0.2">
      <c r="E780" s="499"/>
      <c r="F780" s="499"/>
      <c r="G780" s="499"/>
      <c r="H780" s="499"/>
      <c r="I780" s="499"/>
      <c r="J780" s="499"/>
      <c r="K780" s="499"/>
      <c r="L780" s="499"/>
      <c r="M780" s="499"/>
      <c r="N780" s="499"/>
      <c r="O780" s="499"/>
      <c r="P780" s="499"/>
      <c r="Q780" s="499"/>
      <c r="R780" s="499"/>
      <c r="S780" s="499"/>
      <c r="T780" s="499"/>
      <c r="U780" s="499"/>
      <c r="V780" s="499"/>
      <c r="W780" s="499"/>
      <c r="X780" s="499"/>
      <c r="Y780" s="499"/>
      <c r="Z780" s="499"/>
      <c r="AA780" s="499"/>
      <c r="AB780" s="499"/>
      <c r="AC780" s="499"/>
      <c r="AD780" s="499"/>
    </row>
    <row r="781" spans="5:30" ht="12" customHeight="1" x14ac:dyDescent="0.2">
      <c r="E781" s="499"/>
      <c r="F781" s="499"/>
      <c r="G781" s="499"/>
      <c r="H781" s="499"/>
      <c r="I781" s="499"/>
      <c r="J781" s="499"/>
      <c r="K781" s="499"/>
      <c r="L781" s="499"/>
      <c r="M781" s="499"/>
      <c r="N781" s="499"/>
      <c r="O781" s="499"/>
      <c r="P781" s="499"/>
      <c r="Q781" s="499"/>
      <c r="R781" s="499"/>
      <c r="S781" s="499"/>
      <c r="T781" s="499"/>
      <c r="U781" s="499"/>
      <c r="V781" s="499"/>
      <c r="W781" s="499"/>
      <c r="X781" s="499"/>
      <c r="Y781" s="499"/>
      <c r="Z781" s="499"/>
      <c r="AA781" s="499"/>
      <c r="AB781" s="499"/>
      <c r="AC781" s="499"/>
      <c r="AD781" s="499"/>
    </row>
    <row r="782" spans="5:30" ht="12" customHeight="1" x14ac:dyDescent="0.2">
      <c r="E782" s="499"/>
      <c r="F782" s="499"/>
      <c r="G782" s="499"/>
      <c r="H782" s="499"/>
      <c r="I782" s="499"/>
      <c r="J782" s="499"/>
      <c r="K782" s="499"/>
      <c r="L782" s="499"/>
      <c r="M782" s="499"/>
      <c r="N782" s="499"/>
      <c r="O782" s="499"/>
      <c r="P782" s="499"/>
      <c r="Q782" s="499"/>
      <c r="R782" s="499"/>
      <c r="S782" s="499"/>
      <c r="T782" s="499"/>
      <c r="U782" s="499"/>
      <c r="V782" s="499"/>
      <c r="W782" s="499"/>
      <c r="X782" s="499"/>
      <c r="Y782" s="499"/>
      <c r="Z782" s="499"/>
      <c r="AA782" s="499"/>
      <c r="AB782" s="499"/>
      <c r="AC782" s="499"/>
      <c r="AD782" s="499"/>
    </row>
    <row r="783" spans="5:30" ht="12" customHeight="1" x14ac:dyDescent="0.2">
      <c r="E783" s="499"/>
      <c r="F783" s="499"/>
      <c r="G783" s="499"/>
      <c r="H783" s="499"/>
      <c r="I783" s="499"/>
      <c r="J783" s="499"/>
      <c r="K783" s="499"/>
      <c r="L783" s="499"/>
      <c r="M783" s="499"/>
      <c r="N783" s="499"/>
      <c r="O783" s="499"/>
      <c r="P783" s="499"/>
      <c r="Q783" s="499"/>
      <c r="R783" s="499"/>
      <c r="S783" s="499"/>
      <c r="T783" s="499"/>
      <c r="U783" s="499"/>
      <c r="V783" s="499"/>
      <c r="W783" s="499"/>
      <c r="X783" s="499"/>
      <c r="Y783" s="499"/>
      <c r="Z783" s="499"/>
      <c r="AA783" s="499"/>
      <c r="AB783" s="499"/>
      <c r="AC783" s="499"/>
      <c r="AD783" s="499"/>
    </row>
    <row r="784" spans="5:30" ht="12" customHeight="1" x14ac:dyDescent="0.2">
      <c r="E784" s="499"/>
      <c r="F784" s="499"/>
      <c r="G784" s="499"/>
      <c r="H784" s="499"/>
      <c r="I784" s="499"/>
      <c r="J784" s="499"/>
      <c r="K784" s="499"/>
      <c r="L784" s="499"/>
      <c r="M784" s="499"/>
      <c r="N784" s="499"/>
      <c r="O784" s="499"/>
      <c r="P784" s="499"/>
      <c r="Q784" s="499"/>
      <c r="R784" s="499"/>
      <c r="S784" s="499"/>
      <c r="T784" s="499"/>
      <c r="U784" s="499"/>
      <c r="V784" s="499"/>
      <c r="W784" s="499"/>
      <c r="X784" s="499"/>
      <c r="Y784" s="499"/>
      <c r="Z784" s="499"/>
      <c r="AA784" s="499"/>
      <c r="AB784" s="499"/>
      <c r="AC784" s="499"/>
      <c r="AD784" s="499"/>
    </row>
    <row r="785" spans="5:30" ht="12" customHeight="1" x14ac:dyDescent="0.2">
      <c r="E785" s="499"/>
      <c r="F785" s="499"/>
      <c r="G785" s="499"/>
      <c r="H785" s="499"/>
      <c r="I785" s="499"/>
      <c r="J785" s="499"/>
      <c r="K785" s="499"/>
      <c r="L785" s="499"/>
      <c r="M785" s="499"/>
      <c r="N785" s="499"/>
      <c r="O785" s="499"/>
      <c r="P785" s="499"/>
      <c r="Q785" s="499"/>
      <c r="R785" s="499"/>
      <c r="S785" s="499"/>
      <c r="T785" s="499"/>
      <c r="U785" s="499"/>
      <c r="V785" s="499"/>
      <c r="W785" s="499"/>
      <c r="X785" s="499"/>
      <c r="Y785" s="499"/>
      <c r="Z785" s="499"/>
      <c r="AA785" s="499"/>
      <c r="AB785" s="499"/>
      <c r="AC785" s="499"/>
      <c r="AD785" s="499"/>
    </row>
    <row r="786" spans="5:30" ht="12" customHeight="1" x14ac:dyDescent="0.2">
      <c r="E786" s="499"/>
      <c r="F786" s="499"/>
      <c r="G786" s="499"/>
      <c r="H786" s="499"/>
      <c r="I786" s="499"/>
      <c r="J786" s="499"/>
      <c r="K786" s="499"/>
      <c r="L786" s="499"/>
      <c r="M786" s="499"/>
      <c r="N786" s="499"/>
      <c r="O786" s="499"/>
      <c r="P786" s="499"/>
      <c r="Q786" s="499"/>
      <c r="R786" s="499"/>
      <c r="S786" s="499"/>
      <c r="T786" s="499"/>
      <c r="U786" s="499"/>
      <c r="V786" s="499"/>
      <c r="W786" s="499"/>
      <c r="X786" s="499"/>
      <c r="Y786" s="499"/>
      <c r="Z786" s="499"/>
      <c r="AA786" s="499"/>
      <c r="AB786" s="499"/>
      <c r="AC786" s="499"/>
      <c r="AD786" s="499"/>
    </row>
    <row r="787" spans="5:30" ht="12" customHeight="1" x14ac:dyDescent="0.2">
      <c r="E787" s="499"/>
      <c r="F787" s="499"/>
      <c r="G787" s="499"/>
      <c r="H787" s="499"/>
      <c r="I787" s="499"/>
      <c r="J787" s="499"/>
      <c r="K787" s="499"/>
      <c r="L787" s="499"/>
      <c r="M787" s="499"/>
      <c r="N787" s="499"/>
      <c r="O787" s="499"/>
      <c r="P787" s="499"/>
      <c r="Q787" s="499"/>
      <c r="R787" s="499"/>
      <c r="S787" s="499"/>
      <c r="T787" s="499"/>
      <c r="U787" s="499"/>
      <c r="V787" s="499"/>
      <c r="W787" s="499"/>
      <c r="X787" s="499"/>
      <c r="Y787" s="499"/>
      <c r="Z787" s="499"/>
      <c r="AA787" s="499"/>
      <c r="AB787" s="499"/>
      <c r="AC787" s="499"/>
      <c r="AD787" s="499"/>
    </row>
    <row r="788" spans="5:30" ht="12" customHeight="1" x14ac:dyDescent="0.2">
      <c r="E788" s="499"/>
      <c r="F788" s="499"/>
      <c r="G788" s="499"/>
      <c r="H788" s="499"/>
      <c r="I788" s="499"/>
      <c r="J788" s="499"/>
      <c r="K788" s="499"/>
      <c r="L788" s="499"/>
      <c r="M788" s="499"/>
      <c r="N788" s="499"/>
      <c r="O788" s="499"/>
      <c r="P788" s="499"/>
      <c r="Q788" s="499"/>
      <c r="R788" s="499"/>
      <c r="S788" s="499"/>
      <c r="T788" s="499"/>
      <c r="U788" s="499"/>
      <c r="V788" s="499"/>
      <c r="W788" s="499"/>
      <c r="X788" s="499"/>
      <c r="Y788" s="499"/>
      <c r="Z788" s="499"/>
      <c r="AA788" s="499"/>
      <c r="AB788" s="499"/>
      <c r="AC788" s="499"/>
      <c r="AD788" s="499"/>
    </row>
    <row r="789" spans="5:30" ht="12" customHeight="1" x14ac:dyDescent="0.2">
      <c r="E789" s="499"/>
      <c r="F789" s="499"/>
      <c r="G789" s="499"/>
      <c r="H789" s="499"/>
      <c r="I789" s="499"/>
      <c r="J789" s="499"/>
      <c r="K789" s="499"/>
      <c r="L789" s="499"/>
      <c r="M789" s="499"/>
      <c r="N789" s="499"/>
      <c r="O789" s="499"/>
      <c r="P789" s="499"/>
      <c r="Q789" s="499"/>
      <c r="R789" s="499"/>
      <c r="S789" s="499"/>
      <c r="T789" s="499"/>
      <c r="U789" s="499"/>
      <c r="V789" s="499"/>
      <c r="W789" s="499"/>
      <c r="X789" s="499"/>
      <c r="Y789" s="499"/>
      <c r="Z789" s="499"/>
      <c r="AA789" s="499"/>
      <c r="AB789" s="499"/>
      <c r="AC789" s="499"/>
      <c r="AD789" s="499"/>
    </row>
    <row r="790" spans="5:30" ht="12" customHeight="1" x14ac:dyDescent="0.2">
      <c r="E790" s="499"/>
      <c r="F790" s="499"/>
      <c r="G790" s="499"/>
      <c r="H790" s="499"/>
      <c r="I790" s="499"/>
      <c r="J790" s="499"/>
      <c r="K790" s="499"/>
      <c r="L790" s="499"/>
      <c r="M790" s="499"/>
      <c r="N790" s="499"/>
      <c r="O790" s="499"/>
      <c r="P790" s="499"/>
      <c r="Q790" s="499"/>
      <c r="R790" s="499"/>
      <c r="S790" s="499"/>
      <c r="T790" s="499"/>
      <c r="U790" s="499"/>
      <c r="V790" s="499"/>
      <c r="W790" s="499"/>
      <c r="X790" s="499"/>
      <c r="Y790" s="499"/>
      <c r="Z790" s="499"/>
      <c r="AA790" s="499"/>
      <c r="AB790" s="499"/>
      <c r="AC790" s="499"/>
      <c r="AD790" s="499"/>
    </row>
    <row r="791" spans="5:30" ht="12" customHeight="1" x14ac:dyDescent="0.2">
      <c r="E791" s="499"/>
      <c r="F791" s="499"/>
      <c r="G791" s="499"/>
      <c r="H791" s="499"/>
      <c r="I791" s="499"/>
      <c r="J791" s="499"/>
      <c r="K791" s="499"/>
      <c r="L791" s="499"/>
      <c r="M791" s="499"/>
      <c r="N791" s="499"/>
      <c r="O791" s="499"/>
      <c r="P791" s="499"/>
      <c r="Q791" s="499"/>
      <c r="R791" s="499"/>
      <c r="S791" s="499"/>
      <c r="T791" s="499"/>
      <c r="U791" s="499"/>
      <c r="V791" s="499"/>
      <c r="W791" s="499"/>
      <c r="X791" s="499"/>
      <c r="Y791" s="499"/>
      <c r="Z791" s="499"/>
      <c r="AA791" s="499"/>
      <c r="AB791" s="499"/>
      <c r="AC791" s="499"/>
      <c r="AD791" s="499"/>
    </row>
    <row r="792" spans="5:30" ht="12" customHeight="1" x14ac:dyDescent="0.2">
      <c r="E792" s="499"/>
      <c r="F792" s="499"/>
      <c r="G792" s="499"/>
      <c r="H792" s="499"/>
      <c r="I792" s="499"/>
      <c r="J792" s="499"/>
      <c r="K792" s="499"/>
      <c r="L792" s="499"/>
      <c r="M792" s="499"/>
      <c r="N792" s="499"/>
      <c r="O792" s="499"/>
      <c r="P792" s="499"/>
      <c r="Q792" s="499"/>
      <c r="R792" s="499"/>
      <c r="S792" s="499"/>
      <c r="T792" s="499"/>
      <c r="U792" s="499"/>
      <c r="V792" s="499"/>
      <c r="W792" s="499"/>
      <c r="X792" s="499"/>
      <c r="Y792" s="499"/>
      <c r="Z792" s="499"/>
      <c r="AA792" s="499"/>
      <c r="AB792" s="499"/>
      <c r="AC792" s="499"/>
      <c r="AD792" s="499"/>
    </row>
    <row r="793" spans="5:30" ht="12" customHeight="1" x14ac:dyDescent="0.2">
      <c r="E793" s="499"/>
      <c r="F793" s="499"/>
      <c r="G793" s="499"/>
      <c r="H793" s="499"/>
      <c r="I793" s="499"/>
      <c r="J793" s="499"/>
      <c r="K793" s="499"/>
      <c r="L793" s="499"/>
      <c r="M793" s="499"/>
      <c r="N793" s="499"/>
      <c r="O793" s="499"/>
      <c r="P793" s="499"/>
      <c r="Q793" s="499"/>
      <c r="R793" s="499"/>
      <c r="S793" s="499"/>
      <c r="T793" s="499"/>
      <c r="U793" s="499"/>
      <c r="V793" s="499"/>
      <c r="W793" s="499"/>
      <c r="X793" s="499"/>
      <c r="Y793" s="499"/>
      <c r="Z793" s="499"/>
      <c r="AA793" s="499"/>
      <c r="AB793" s="499"/>
      <c r="AC793" s="499"/>
      <c r="AD793" s="499"/>
    </row>
    <row r="794" spans="5:30" ht="12" customHeight="1" x14ac:dyDescent="0.2">
      <c r="E794" s="499"/>
      <c r="F794" s="499"/>
      <c r="G794" s="499"/>
      <c r="H794" s="499"/>
      <c r="I794" s="499"/>
      <c r="J794" s="499"/>
      <c r="K794" s="499"/>
      <c r="L794" s="499"/>
      <c r="M794" s="499"/>
      <c r="N794" s="499"/>
      <c r="O794" s="499"/>
      <c r="P794" s="499"/>
      <c r="Q794" s="499"/>
      <c r="R794" s="499"/>
      <c r="S794" s="499"/>
      <c r="T794" s="499"/>
      <c r="U794" s="499"/>
      <c r="V794" s="499"/>
      <c r="W794" s="499"/>
      <c r="X794" s="499"/>
      <c r="Y794" s="499"/>
      <c r="Z794" s="499"/>
      <c r="AA794" s="499"/>
      <c r="AB794" s="499"/>
      <c r="AC794" s="499"/>
      <c r="AD794" s="499"/>
    </row>
    <row r="795" spans="5:30" ht="12" customHeight="1" x14ac:dyDescent="0.2">
      <c r="E795" s="499"/>
      <c r="F795" s="499"/>
      <c r="G795" s="499"/>
      <c r="H795" s="499"/>
      <c r="I795" s="499"/>
      <c r="J795" s="499"/>
      <c r="K795" s="499"/>
      <c r="L795" s="499"/>
      <c r="M795" s="499"/>
      <c r="N795" s="499"/>
      <c r="O795" s="499"/>
      <c r="P795" s="499"/>
      <c r="Q795" s="499"/>
      <c r="R795" s="499"/>
      <c r="S795" s="499"/>
      <c r="T795" s="499"/>
      <c r="U795" s="499"/>
      <c r="V795" s="499"/>
      <c r="W795" s="499"/>
      <c r="X795" s="499"/>
      <c r="Y795" s="499"/>
      <c r="Z795" s="499"/>
      <c r="AA795" s="499"/>
      <c r="AB795" s="499"/>
      <c r="AC795" s="499"/>
      <c r="AD795" s="499"/>
    </row>
    <row r="796" spans="5:30" ht="12" customHeight="1" x14ac:dyDescent="0.2">
      <c r="E796" s="499"/>
      <c r="F796" s="499"/>
      <c r="G796" s="499"/>
      <c r="H796" s="499"/>
      <c r="I796" s="499"/>
      <c r="J796" s="499"/>
      <c r="K796" s="499"/>
      <c r="L796" s="499"/>
      <c r="M796" s="499"/>
      <c r="N796" s="499"/>
      <c r="O796" s="499"/>
      <c r="P796" s="499"/>
      <c r="Q796" s="499"/>
      <c r="R796" s="499"/>
      <c r="S796" s="499"/>
      <c r="T796" s="499"/>
      <c r="U796" s="499"/>
      <c r="V796" s="499"/>
      <c r="W796" s="499"/>
      <c r="X796" s="499"/>
      <c r="Y796" s="499"/>
      <c r="Z796" s="499"/>
      <c r="AA796" s="499"/>
      <c r="AB796" s="499"/>
      <c r="AC796" s="499"/>
      <c r="AD796" s="499"/>
    </row>
    <row r="797" spans="5:30" ht="12" customHeight="1" x14ac:dyDescent="0.2">
      <c r="E797" s="499"/>
      <c r="F797" s="499"/>
      <c r="G797" s="499"/>
      <c r="H797" s="499"/>
      <c r="I797" s="499"/>
      <c r="J797" s="499"/>
      <c r="K797" s="499"/>
      <c r="L797" s="499"/>
      <c r="M797" s="499"/>
      <c r="N797" s="499"/>
      <c r="O797" s="499"/>
      <c r="P797" s="499"/>
      <c r="Q797" s="499"/>
      <c r="R797" s="499"/>
      <c r="S797" s="499"/>
      <c r="T797" s="499"/>
      <c r="U797" s="499"/>
      <c r="V797" s="499"/>
      <c r="W797" s="499"/>
      <c r="X797" s="499"/>
      <c r="Y797" s="499"/>
      <c r="Z797" s="499"/>
      <c r="AA797" s="499"/>
      <c r="AB797" s="499"/>
      <c r="AC797" s="499"/>
      <c r="AD797" s="499"/>
    </row>
    <row r="798" spans="5:30" ht="12" customHeight="1" x14ac:dyDescent="0.2">
      <c r="E798" s="499"/>
      <c r="F798" s="499"/>
      <c r="G798" s="499"/>
      <c r="H798" s="499"/>
      <c r="I798" s="499"/>
      <c r="J798" s="499"/>
      <c r="K798" s="499"/>
      <c r="L798" s="499"/>
      <c r="M798" s="499"/>
      <c r="N798" s="499"/>
      <c r="O798" s="499"/>
      <c r="P798" s="499"/>
      <c r="Q798" s="499"/>
      <c r="R798" s="499"/>
      <c r="S798" s="499"/>
      <c r="T798" s="499"/>
      <c r="U798" s="499"/>
      <c r="V798" s="499"/>
      <c r="W798" s="499"/>
      <c r="X798" s="499"/>
      <c r="Y798" s="499"/>
      <c r="Z798" s="499"/>
      <c r="AA798" s="499"/>
      <c r="AB798" s="499"/>
      <c r="AC798" s="499"/>
      <c r="AD798" s="499"/>
    </row>
    <row r="799" spans="5:30" ht="12" customHeight="1" x14ac:dyDescent="0.2">
      <c r="E799" s="499"/>
      <c r="F799" s="499"/>
      <c r="G799" s="499"/>
      <c r="H799" s="499"/>
      <c r="I799" s="499"/>
      <c r="J799" s="499"/>
      <c r="K799" s="499"/>
      <c r="L799" s="499"/>
      <c r="M799" s="499"/>
      <c r="N799" s="499"/>
      <c r="O799" s="499"/>
      <c r="P799" s="499"/>
      <c r="Q799" s="499"/>
      <c r="R799" s="499"/>
      <c r="S799" s="499"/>
      <c r="T799" s="499"/>
      <c r="U799" s="499"/>
      <c r="V799" s="499"/>
      <c r="W799" s="499"/>
      <c r="X799" s="499"/>
      <c r="Y799" s="499"/>
      <c r="Z799" s="499"/>
      <c r="AA799" s="499"/>
      <c r="AB799" s="499"/>
      <c r="AC799" s="499"/>
      <c r="AD799" s="499"/>
    </row>
    <row r="800" spans="5:30" ht="12" customHeight="1" x14ac:dyDescent="0.2">
      <c r="E800" s="499"/>
      <c r="F800" s="499"/>
      <c r="G800" s="499"/>
      <c r="H800" s="499"/>
      <c r="I800" s="499"/>
      <c r="J800" s="499"/>
      <c r="K800" s="499"/>
      <c r="L800" s="499"/>
      <c r="M800" s="499"/>
      <c r="N800" s="499"/>
      <c r="O800" s="499"/>
      <c r="P800" s="499"/>
      <c r="Q800" s="499"/>
      <c r="R800" s="499"/>
      <c r="S800" s="499"/>
      <c r="T800" s="499"/>
      <c r="U800" s="499"/>
      <c r="V800" s="499"/>
      <c r="W800" s="499"/>
      <c r="X800" s="499"/>
      <c r="Y800" s="499"/>
      <c r="Z800" s="499"/>
      <c r="AA800" s="499"/>
      <c r="AB800" s="499"/>
      <c r="AC800" s="499"/>
      <c r="AD800" s="499"/>
    </row>
    <row r="801" spans="5:30" ht="12" customHeight="1" x14ac:dyDescent="0.2">
      <c r="E801" s="499"/>
      <c r="F801" s="499"/>
      <c r="G801" s="499"/>
      <c r="H801" s="499"/>
      <c r="I801" s="499"/>
      <c r="J801" s="499"/>
      <c r="K801" s="499"/>
      <c r="L801" s="499"/>
      <c r="M801" s="499"/>
      <c r="N801" s="499"/>
      <c r="O801" s="499"/>
      <c r="P801" s="499"/>
      <c r="Q801" s="499"/>
      <c r="R801" s="499"/>
      <c r="S801" s="499"/>
      <c r="T801" s="499"/>
      <c r="U801" s="499"/>
      <c r="V801" s="499"/>
      <c r="W801" s="499"/>
      <c r="X801" s="499"/>
      <c r="Y801" s="499"/>
      <c r="Z801" s="499"/>
      <c r="AA801" s="499"/>
      <c r="AB801" s="499"/>
      <c r="AC801" s="499"/>
      <c r="AD801" s="499"/>
    </row>
    <row r="802" spans="5:30" ht="12" customHeight="1" x14ac:dyDescent="0.2">
      <c r="E802" s="499"/>
      <c r="F802" s="499"/>
      <c r="G802" s="499"/>
      <c r="H802" s="499"/>
      <c r="I802" s="499"/>
      <c r="J802" s="499"/>
      <c r="K802" s="499"/>
      <c r="L802" s="499"/>
      <c r="M802" s="499"/>
      <c r="N802" s="499"/>
      <c r="O802" s="499"/>
      <c r="P802" s="499"/>
      <c r="Q802" s="499"/>
      <c r="R802" s="499"/>
      <c r="S802" s="499"/>
      <c r="T802" s="499"/>
      <c r="U802" s="499"/>
      <c r="V802" s="499"/>
      <c r="W802" s="499"/>
      <c r="X802" s="499"/>
      <c r="Y802" s="499"/>
      <c r="Z802" s="499"/>
      <c r="AA802" s="499"/>
      <c r="AB802" s="499"/>
      <c r="AC802" s="499"/>
      <c r="AD802" s="499"/>
    </row>
    <row r="803" spans="5:30" ht="12" customHeight="1" x14ac:dyDescent="0.2">
      <c r="E803" s="499"/>
      <c r="F803" s="499"/>
      <c r="G803" s="499"/>
      <c r="H803" s="499"/>
      <c r="I803" s="499"/>
      <c r="J803" s="499"/>
      <c r="K803" s="499"/>
      <c r="L803" s="499"/>
      <c r="M803" s="499"/>
      <c r="N803" s="499"/>
      <c r="O803" s="499"/>
      <c r="P803" s="499"/>
      <c r="Q803" s="499"/>
      <c r="R803" s="499"/>
      <c r="S803" s="499"/>
      <c r="T803" s="499"/>
      <c r="U803" s="499"/>
      <c r="V803" s="499"/>
      <c r="W803" s="499"/>
      <c r="X803" s="499"/>
      <c r="Y803" s="499"/>
      <c r="Z803" s="499"/>
      <c r="AA803" s="499"/>
      <c r="AB803" s="499"/>
      <c r="AC803" s="499"/>
      <c r="AD803" s="499"/>
    </row>
    <row r="804" spans="5:30" ht="12" customHeight="1" x14ac:dyDescent="0.2">
      <c r="E804" s="499"/>
      <c r="F804" s="499"/>
      <c r="G804" s="499"/>
      <c r="H804" s="499"/>
      <c r="I804" s="499"/>
      <c r="J804" s="499"/>
      <c r="K804" s="499"/>
      <c r="L804" s="499"/>
      <c r="M804" s="499"/>
      <c r="N804" s="499"/>
      <c r="O804" s="499"/>
      <c r="P804" s="499"/>
      <c r="Q804" s="499"/>
      <c r="R804" s="499"/>
      <c r="S804" s="499"/>
      <c r="T804" s="499"/>
      <c r="U804" s="499"/>
      <c r="V804" s="499"/>
      <c r="W804" s="499"/>
      <c r="X804" s="499"/>
      <c r="Y804" s="499"/>
      <c r="Z804" s="499"/>
      <c r="AA804" s="499"/>
      <c r="AB804" s="499"/>
      <c r="AC804" s="499"/>
      <c r="AD804" s="499"/>
    </row>
    <row r="805" spans="5:30" ht="12" customHeight="1" x14ac:dyDescent="0.2">
      <c r="E805" s="499"/>
      <c r="F805" s="499"/>
      <c r="G805" s="499"/>
      <c r="H805" s="499"/>
      <c r="I805" s="499"/>
      <c r="J805" s="499"/>
      <c r="K805" s="499"/>
      <c r="L805" s="499"/>
      <c r="M805" s="499"/>
      <c r="N805" s="499"/>
      <c r="O805" s="499"/>
      <c r="P805" s="499"/>
      <c r="Q805" s="499"/>
      <c r="R805" s="499"/>
      <c r="S805" s="499"/>
      <c r="T805" s="499"/>
      <c r="U805" s="499"/>
      <c r="V805" s="499"/>
      <c r="W805" s="499"/>
      <c r="X805" s="499"/>
      <c r="Y805" s="499"/>
      <c r="Z805" s="499"/>
      <c r="AA805" s="499"/>
      <c r="AB805" s="499"/>
      <c r="AC805" s="499"/>
      <c r="AD805" s="499"/>
    </row>
    <row r="806" spans="5:30" ht="12" customHeight="1" x14ac:dyDescent="0.2">
      <c r="E806" s="499"/>
      <c r="F806" s="499"/>
      <c r="G806" s="499"/>
      <c r="H806" s="499"/>
      <c r="I806" s="499"/>
      <c r="J806" s="499"/>
      <c r="K806" s="499"/>
      <c r="L806" s="499"/>
      <c r="M806" s="499"/>
      <c r="N806" s="499"/>
      <c r="O806" s="499"/>
      <c r="P806" s="499"/>
      <c r="Q806" s="499"/>
      <c r="R806" s="499"/>
      <c r="S806" s="499"/>
      <c r="T806" s="499"/>
      <c r="U806" s="499"/>
      <c r="V806" s="499"/>
      <c r="W806" s="499"/>
      <c r="X806" s="499"/>
      <c r="Y806" s="499"/>
      <c r="Z806" s="499"/>
      <c r="AA806" s="499"/>
      <c r="AB806" s="499"/>
      <c r="AC806" s="499"/>
      <c r="AD806" s="499"/>
    </row>
    <row r="807" spans="5:30" ht="12" customHeight="1" x14ac:dyDescent="0.2">
      <c r="E807" s="499"/>
      <c r="F807" s="499"/>
      <c r="G807" s="499"/>
      <c r="H807" s="499"/>
      <c r="I807" s="499"/>
      <c r="J807" s="499"/>
      <c r="K807" s="499"/>
      <c r="L807" s="499"/>
      <c r="M807" s="499"/>
      <c r="N807" s="499"/>
      <c r="O807" s="499"/>
      <c r="P807" s="499"/>
      <c r="Q807" s="499"/>
      <c r="R807" s="499"/>
      <c r="S807" s="499"/>
      <c r="T807" s="499"/>
      <c r="U807" s="499"/>
      <c r="V807" s="499"/>
      <c r="W807" s="499"/>
      <c r="X807" s="499"/>
      <c r="Y807" s="499"/>
      <c r="Z807" s="499"/>
      <c r="AA807" s="499"/>
      <c r="AB807" s="499"/>
      <c r="AC807" s="499"/>
      <c r="AD807" s="499"/>
    </row>
    <row r="808" spans="5:30" ht="12" customHeight="1" x14ac:dyDescent="0.2">
      <c r="E808" s="499"/>
      <c r="F808" s="499"/>
      <c r="G808" s="499"/>
      <c r="H808" s="499"/>
      <c r="I808" s="499"/>
      <c r="J808" s="499"/>
      <c r="K808" s="499"/>
      <c r="L808" s="499"/>
      <c r="M808" s="499"/>
      <c r="N808" s="499"/>
      <c r="O808" s="499"/>
      <c r="P808" s="499"/>
      <c r="Q808" s="499"/>
      <c r="R808" s="499"/>
      <c r="S808" s="499"/>
      <c r="T808" s="499"/>
      <c r="U808" s="499"/>
      <c r="V808" s="499"/>
      <c r="W808" s="499"/>
      <c r="X808" s="499"/>
      <c r="Y808" s="499"/>
      <c r="Z808" s="499"/>
      <c r="AA808" s="499"/>
      <c r="AB808" s="499"/>
      <c r="AC808" s="499"/>
      <c r="AD808" s="499"/>
    </row>
    <row r="809" spans="5:30" ht="12" customHeight="1" x14ac:dyDescent="0.2">
      <c r="E809" s="499"/>
      <c r="F809" s="499"/>
      <c r="G809" s="499"/>
      <c r="H809" s="499"/>
      <c r="I809" s="499"/>
      <c r="J809" s="499"/>
      <c r="K809" s="499"/>
      <c r="L809" s="499"/>
      <c r="M809" s="499"/>
      <c r="N809" s="499"/>
      <c r="O809" s="499"/>
      <c r="P809" s="499"/>
      <c r="Q809" s="499"/>
      <c r="R809" s="499"/>
      <c r="S809" s="499"/>
      <c r="T809" s="499"/>
      <c r="U809" s="499"/>
      <c r="V809" s="499"/>
      <c r="W809" s="499"/>
      <c r="X809" s="499"/>
      <c r="Y809" s="499"/>
      <c r="Z809" s="499"/>
      <c r="AA809" s="499"/>
      <c r="AB809" s="499"/>
      <c r="AC809" s="499"/>
      <c r="AD809" s="499"/>
    </row>
    <row r="810" spans="5:30" ht="12" customHeight="1" x14ac:dyDescent="0.2">
      <c r="E810" s="499"/>
      <c r="F810" s="499"/>
      <c r="G810" s="499"/>
      <c r="H810" s="499"/>
      <c r="I810" s="499"/>
      <c r="J810" s="499"/>
      <c r="K810" s="499"/>
      <c r="L810" s="499"/>
      <c r="M810" s="499"/>
      <c r="N810" s="499"/>
      <c r="O810" s="499"/>
      <c r="P810" s="499"/>
      <c r="Q810" s="499"/>
      <c r="R810" s="499"/>
      <c r="S810" s="499"/>
      <c r="T810" s="499"/>
      <c r="U810" s="499"/>
      <c r="V810" s="499"/>
      <c r="W810" s="499"/>
      <c r="X810" s="499"/>
      <c r="Y810" s="499"/>
      <c r="Z810" s="499"/>
      <c r="AA810" s="499"/>
      <c r="AB810" s="499"/>
      <c r="AC810" s="499"/>
      <c r="AD810" s="499"/>
    </row>
    <row r="811" spans="5:30" ht="12" customHeight="1" x14ac:dyDescent="0.2">
      <c r="E811" s="499"/>
      <c r="F811" s="499"/>
      <c r="G811" s="499"/>
      <c r="H811" s="499"/>
      <c r="I811" s="499"/>
      <c r="J811" s="499"/>
      <c r="K811" s="499"/>
      <c r="L811" s="499"/>
      <c r="M811" s="499"/>
      <c r="N811" s="499"/>
      <c r="O811" s="499"/>
      <c r="P811" s="499"/>
      <c r="Q811" s="499"/>
      <c r="R811" s="499"/>
      <c r="S811" s="499"/>
      <c r="T811" s="499"/>
      <c r="U811" s="499"/>
      <c r="V811" s="499"/>
      <c r="W811" s="499"/>
      <c r="X811" s="499"/>
      <c r="Y811" s="499"/>
      <c r="Z811" s="499"/>
      <c r="AA811" s="499"/>
      <c r="AB811" s="499"/>
      <c r="AC811" s="499"/>
      <c r="AD811" s="499"/>
    </row>
    <row r="812" spans="5:30" ht="12" customHeight="1" x14ac:dyDescent="0.2">
      <c r="E812" s="499"/>
      <c r="F812" s="499"/>
      <c r="G812" s="499"/>
      <c r="H812" s="499"/>
      <c r="I812" s="499"/>
      <c r="J812" s="499"/>
      <c r="K812" s="499"/>
      <c r="L812" s="499"/>
      <c r="M812" s="499"/>
      <c r="N812" s="499"/>
      <c r="O812" s="499"/>
      <c r="P812" s="499"/>
      <c r="Q812" s="499"/>
      <c r="R812" s="499"/>
      <c r="S812" s="499"/>
      <c r="T812" s="499"/>
      <c r="U812" s="499"/>
      <c r="V812" s="499"/>
      <c r="W812" s="499"/>
      <c r="X812" s="499"/>
      <c r="Y812" s="499"/>
      <c r="Z812" s="499"/>
      <c r="AA812" s="499"/>
      <c r="AB812" s="499"/>
      <c r="AC812" s="499"/>
      <c r="AD812" s="499"/>
    </row>
    <row r="813" spans="5:30" ht="12" customHeight="1" x14ac:dyDescent="0.2">
      <c r="E813" s="499"/>
      <c r="F813" s="499"/>
      <c r="G813" s="499"/>
      <c r="H813" s="499"/>
      <c r="I813" s="499"/>
      <c r="J813" s="499"/>
      <c r="K813" s="499"/>
      <c r="L813" s="499"/>
      <c r="M813" s="499"/>
      <c r="N813" s="499"/>
      <c r="O813" s="499"/>
      <c r="P813" s="499"/>
      <c r="Q813" s="499"/>
      <c r="R813" s="499"/>
      <c r="S813" s="499"/>
      <c r="T813" s="499"/>
      <c r="U813" s="499"/>
      <c r="V813" s="499"/>
      <c r="W813" s="499"/>
      <c r="X813" s="499"/>
      <c r="Y813" s="499"/>
      <c r="Z813" s="499"/>
      <c r="AA813" s="499"/>
      <c r="AB813" s="499"/>
      <c r="AC813" s="499"/>
      <c r="AD813" s="499"/>
    </row>
    <row r="814" spans="5:30" ht="12" customHeight="1" x14ac:dyDescent="0.2">
      <c r="E814" s="499"/>
      <c r="F814" s="499"/>
      <c r="G814" s="499"/>
      <c r="H814" s="499"/>
      <c r="I814" s="499"/>
      <c r="J814" s="499"/>
      <c r="K814" s="499"/>
      <c r="L814" s="499"/>
      <c r="M814" s="499"/>
      <c r="N814" s="499"/>
      <c r="O814" s="499"/>
      <c r="P814" s="499"/>
      <c r="Q814" s="499"/>
      <c r="R814" s="499"/>
      <c r="S814" s="499"/>
      <c r="T814" s="499"/>
      <c r="U814" s="499"/>
      <c r="V814" s="499"/>
      <c r="W814" s="499"/>
      <c r="X814" s="499"/>
      <c r="Y814" s="499"/>
      <c r="Z814" s="499"/>
      <c r="AA814" s="499"/>
      <c r="AB814" s="499"/>
      <c r="AC814" s="499"/>
      <c r="AD814" s="499"/>
    </row>
    <row r="815" spans="5:30" ht="12" customHeight="1" x14ac:dyDescent="0.2">
      <c r="E815" s="499"/>
      <c r="F815" s="499"/>
      <c r="G815" s="499"/>
      <c r="H815" s="499"/>
      <c r="I815" s="499"/>
      <c r="J815" s="499"/>
      <c r="K815" s="499"/>
      <c r="L815" s="499"/>
      <c r="M815" s="499"/>
      <c r="N815" s="499"/>
      <c r="O815" s="499"/>
      <c r="P815" s="499"/>
      <c r="Q815" s="499"/>
      <c r="R815" s="499"/>
      <c r="S815" s="499"/>
      <c r="T815" s="499"/>
      <c r="U815" s="499"/>
      <c r="V815" s="499"/>
      <c r="W815" s="499"/>
      <c r="X815" s="499"/>
      <c r="Y815" s="499"/>
      <c r="Z815" s="499"/>
      <c r="AA815" s="499"/>
      <c r="AB815" s="499"/>
      <c r="AC815" s="499"/>
      <c r="AD815" s="499"/>
    </row>
    <row r="816" spans="5:30" ht="12" customHeight="1" x14ac:dyDescent="0.2">
      <c r="E816" s="499"/>
      <c r="F816" s="499"/>
      <c r="G816" s="499"/>
      <c r="H816" s="499"/>
      <c r="I816" s="499"/>
      <c r="J816" s="499"/>
      <c r="K816" s="499"/>
      <c r="L816" s="499"/>
      <c r="M816" s="499"/>
      <c r="N816" s="499"/>
      <c r="O816" s="499"/>
      <c r="P816" s="499"/>
      <c r="Q816" s="499"/>
      <c r="R816" s="499"/>
      <c r="S816" s="499"/>
      <c r="T816" s="499"/>
      <c r="U816" s="499"/>
      <c r="V816" s="499"/>
      <c r="W816" s="499"/>
      <c r="X816" s="499"/>
      <c r="Y816" s="499"/>
      <c r="Z816" s="499"/>
      <c r="AA816" s="499"/>
      <c r="AB816" s="499"/>
      <c r="AC816" s="499"/>
      <c r="AD816" s="499"/>
    </row>
    <row r="817" spans="5:30" ht="12" customHeight="1" x14ac:dyDescent="0.2">
      <c r="E817" s="499"/>
      <c r="F817" s="499"/>
      <c r="G817" s="499"/>
      <c r="H817" s="499"/>
      <c r="I817" s="499"/>
      <c r="J817" s="499"/>
      <c r="K817" s="499"/>
      <c r="L817" s="499"/>
      <c r="M817" s="499"/>
      <c r="N817" s="499"/>
      <c r="O817" s="499"/>
      <c r="P817" s="499"/>
      <c r="Q817" s="499"/>
      <c r="R817" s="499"/>
      <c r="S817" s="499"/>
      <c r="T817" s="499"/>
      <c r="U817" s="499"/>
      <c r="V817" s="499"/>
      <c r="W817" s="499"/>
      <c r="X817" s="499"/>
      <c r="Y817" s="499"/>
      <c r="Z817" s="499"/>
      <c r="AA817" s="499"/>
      <c r="AB817" s="499"/>
      <c r="AC817" s="499"/>
      <c r="AD817" s="499"/>
    </row>
    <row r="818" spans="5:30" ht="12" customHeight="1" x14ac:dyDescent="0.2">
      <c r="E818" s="499"/>
      <c r="F818" s="499"/>
      <c r="G818" s="499"/>
      <c r="H818" s="499"/>
      <c r="I818" s="499"/>
      <c r="J818" s="499"/>
      <c r="K818" s="499"/>
      <c r="L818" s="499"/>
      <c r="M818" s="499"/>
      <c r="N818" s="499"/>
      <c r="O818" s="499"/>
      <c r="P818" s="499"/>
      <c r="Q818" s="499"/>
      <c r="R818" s="499"/>
      <c r="S818" s="499"/>
      <c r="T818" s="499"/>
      <c r="U818" s="499"/>
      <c r="V818" s="499"/>
      <c r="W818" s="499"/>
      <c r="X818" s="499"/>
      <c r="Y818" s="499"/>
      <c r="Z818" s="499"/>
      <c r="AA818" s="499"/>
      <c r="AB818" s="499"/>
      <c r="AC818" s="499"/>
      <c r="AD818" s="499"/>
    </row>
    <row r="819" spans="5:30" ht="12" customHeight="1" x14ac:dyDescent="0.2">
      <c r="E819" s="499"/>
      <c r="F819" s="499"/>
      <c r="G819" s="499"/>
      <c r="H819" s="499"/>
      <c r="I819" s="499"/>
      <c r="J819" s="499"/>
      <c r="K819" s="499"/>
      <c r="L819" s="499"/>
      <c r="M819" s="499"/>
      <c r="N819" s="499"/>
      <c r="O819" s="499"/>
      <c r="P819" s="499"/>
      <c r="Q819" s="499"/>
      <c r="R819" s="499"/>
      <c r="S819" s="499"/>
      <c r="T819" s="499"/>
      <c r="U819" s="499"/>
      <c r="V819" s="499"/>
      <c r="W819" s="499"/>
      <c r="X819" s="499"/>
      <c r="Y819" s="499"/>
      <c r="Z819" s="499"/>
      <c r="AA819" s="499"/>
      <c r="AB819" s="499"/>
      <c r="AC819" s="499"/>
      <c r="AD819" s="499"/>
    </row>
    <row r="820" spans="5:30" ht="12" customHeight="1" x14ac:dyDescent="0.2">
      <c r="E820" s="499"/>
      <c r="F820" s="499"/>
      <c r="G820" s="499"/>
      <c r="H820" s="499"/>
      <c r="I820" s="499"/>
      <c r="J820" s="499"/>
      <c r="K820" s="499"/>
      <c r="L820" s="499"/>
      <c r="M820" s="499"/>
      <c r="N820" s="499"/>
      <c r="O820" s="499"/>
      <c r="P820" s="499"/>
      <c r="Q820" s="499"/>
      <c r="R820" s="499"/>
      <c r="S820" s="499"/>
      <c r="T820" s="499"/>
      <c r="U820" s="499"/>
      <c r="V820" s="499"/>
      <c r="W820" s="499"/>
      <c r="X820" s="499"/>
      <c r="Y820" s="499"/>
      <c r="Z820" s="499"/>
      <c r="AA820" s="499"/>
      <c r="AB820" s="499"/>
      <c r="AC820" s="499"/>
      <c r="AD820" s="499"/>
    </row>
    <row r="821" spans="5:30" ht="12" customHeight="1" x14ac:dyDescent="0.2">
      <c r="E821" s="499"/>
      <c r="F821" s="499"/>
      <c r="G821" s="499"/>
      <c r="H821" s="499"/>
      <c r="I821" s="499"/>
      <c r="J821" s="499"/>
      <c r="K821" s="499"/>
      <c r="L821" s="499"/>
      <c r="M821" s="499"/>
      <c r="N821" s="499"/>
      <c r="O821" s="499"/>
      <c r="P821" s="499"/>
      <c r="Q821" s="499"/>
      <c r="R821" s="499"/>
      <c r="S821" s="499"/>
      <c r="T821" s="499"/>
      <c r="U821" s="499"/>
      <c r="V821" s="499"/>
      <c r="W821" s="499"/>
      <c r="X821" s="499"/>
      <c r="Y821" s="499"/>
      <c r="Z821" s="499"/>
      <c r="AA821" s="499"/>
      <c r="AB821" s="499"/>
      <c r="AC821" s="499"/>
      <c r="AD821" s="499"/>
    </row>
    <row r="822" spans="5:30" ht="12" customHeight="1" x14ac:dyDescent="0.2">
      <c r="E822" s="499"/>
      <c r="F822" s="499"/>
      <c r="G822" s="499"/>
      <c r="H822" s="499"/>
      <c r="I822" s="499"/>
      <c r="J822" s="499"/>
      <c r="K822" s="499"/>
      <c r="L822" s="499"/>
      <c r="M822" s="499"/>
      <c r="N822" s="499"/>
      <c r="O822" s="499"/>
      <c r="P822" s="499"/>
      <c r="Q822" s="499"/>
      <c r="R822" s="499"/>
      <c r="S822" s="499"/>
      <c r="T822" s="499"/>
      <c r="U822" s="499"/>
      <c r="V822" s="499"/>
      <c r="W822" s="499"/>
      <c r="X822" s="499"/>
      <c r="Y822" s="499"/>
      <c r="Z822" s="499"/>
      <c r="AA822" s="499"/>
      <c r="AB822" s="499"/>
      <c r="AC822" s="499"/>
      <c r="AD822" s="499"/>
    </row>
    <row r="823" spans="5:30" ht="12" customHeight="1" x14ac:dyDescent="0.2">
      <c r="E823" s="499"/>
      <c r="F823" s="499"/>
      <c r="G823" s="499"/>
      <c r="H823" s="499"/>
      <c r="I823" s="499"/>
      <c r="J823" s="499"/>
      <c r="K823" s="499"/>
      <c r="L823" s="499"/>
      <c r="M823" s="499"/>
      <c r="N823" s="499"/>
      <c r="O823" s="499"/>
      <c r="P823" s="499"/>
      <c r="Q823" s="499"/>
      <c r="R823" s="499"/>
      <c r="S823" s="499"/>
      <c r="T823" s="499"/>
      <c r="U823" s="499"/>
      <c r="V823" s="499"/>
      <c r="W823" s="499"/>
      <c r="X823" s="499"/>
      <c r="Y823" s="499"/>
      <c r="Z823" s="499"/>
      <c r="AA823" s="499"/>
      <c r="AB823" s="499"/>
      <c r="AC823" s="499"/>
      <c r="AD823" s="499"/>
    </row>
    <row r="824" spans="5:30" ht="12" customHeight="1" x14ac:dyDescent="0.2">
      <c r="E824" s="499"/>
      <c r="F824" s="499"/>
      <c r="G824" s="499"/>
      <c r="H824" s="499"/>
      <c r="I824" s="499"/>
      <c r="J824" s="499"/>
      <c r="K824" s="499"/>
      <c r="L824" s="499"/>
      <c r="M824" s="499"/>
      <c r="N824" s="499"/>
      <c r="O824" s="499"/>
      <c r="P824" s="499"/>
      <c r="Q824" s="499"/>
      <c r="R824" s="499"/>
      <c r="S824" s="499"/>
      <c r="T824" s="499"/>
      <c r="U824" s="499"/>
      <c r="V824" s="499"/>
      <c r="W824" s="499"/>
      <c r="X824" s="499"/>
      <c r="Y824" s="499"/>
      <c r="Z824" s="499"/>
      <c r="AA824" s="499"/>
      <c r="AB824" s="499"/>
      <c r="AC824" s="499"/>
      <c r="AD824" s="499"/>
    </row>
    <row r="825" spans="5:30" ht="12" customHeight="1" x14ac:dyDescent="0.2">
      <c r="E825" s="499"/>
      <c r="F825" s="499"/>
      <c r="G825" s="499"/>
      <c r="H825" s="499"/>
      <c r="I825" s="499"/>
      <c r="J825" s="499"/>
      <c r="K825" s="499"/>
      <c r="L825" s="499"/>
      <c r="M825" s="499"/>
      <c r="N825" s="499"/>
      <c r="O825" s="499"/>
      <c r="P825" s="499"/>
      <c r="Q825" s="499"/>
      <c r="R825" s="499"/>
      <c r="S825" s="499"/>
      <c r="T825" s="499"/>
      <c r="U825" s="499"/>
      <c r="V825" s="499"/>
      <c r="W825" s="499"/>
      <c r="X825" s="499"/>
      <c r="Y825" s="499"/>
      <c r="Z825" s="499"/>
      <c r="AA825" s="499"/>
      <c r="AB825" s="499"/>
      <c r="AC825" s="499"/>
      <c r="AD825" s="499"/>
    </row>
    <row r="826" spans="5:30" ht="12" customHeight="1" x14ac:dyDescent="0.2">
      <c r="E826" s="499"/>
      <c r="F826" s="499"/>
      <c r="G826" s="499"/>
      <c r="H826" s="499"/>
      <c r="I826" s="499"/>
      <c r="J826" s="499"/>
      <c r="K826" s="499"/>
      <c r="L826" s="499"/>
      <c r="M826" s="499"/>
      <c r="N826" s="499"/>
      <c r="O826" s="499"/>
      <c r="P826" s="499"/>
      <c r="Q826" s="499"/>
      <c r="R826" s="499"/>
      <c r="S826" s="499"/>
      <c r="T826" s="499"/>
      <c r="U826" s="499"/>
      <c r="V826" s="499"/>
      <c r="W826" s="499"/>
      <c r="X826" s="499"/>
      <c r="Y826" s="499"/>
      <c r="Z826" s="499"/>
      <c r="AA826" s="499"/>
      <c r="AB826" s="499"/>
      <c r="AC826" s="499"/>
      <c r="AD826" s="499"/>
    </row>
    <row r="827" spans="5:30" ht="12" customHeight="1" x14ac:dyDescent="0.2">
      <c r="E827" s="499"/>
      <c r="F827" s="499"/>
      <c r="G827" s="499"/>
      <c r="H827" s="499"/>
      <c r="I827" s="499"/>
      <c r="J827" s="499"/>
      <c r="K827" s="499"/>
      <c r="L827" s="499"/>
      <c r="M827" s="499"/>
      <c r="N827" s="499"/>
      <c r="O827" s="499"/>
      <c r="P827" s="499"/>
      <c r="Q827" s="499"/>
      <c r="R827" s="499"/>
      <c r="S827" s="499"/>
      <c r="T827" s="499"/>
      <c r="U827" s="499"/>
      <c r="V827" s="499"/>
      <c r="W827" s="499"/>
      <c r="X827" s="499"/>
      <c r="Y827" s="499"/>
      <c r="Z827" s="499"/>
      <c r="AA827" s="499"/>
      <c r="AB827" s="499"/>
      <c r="AC827" s="499"/>
      <c r="AD827" s="499"/>
    </row>
    <row r="828" spans="5:30" ht="12" customHeight="1" x14ac:dyDescent="0.2">
      <c r="E828" s="499"/>
      <c r="F828" s="499"/>
      <c r="G828" s="499"/>
      <c r="H828" s="499"/>
      <c r="I828" s="499"/>
      <c r="J828" s="499"/>
      <c r="K828" s="499"/>
      <c r="L828" s="499"/>
      <c r="M828" s="499"/>
      <c r="N828" s="499"/>
      <c r="O828" s="499"/>
      <c r="P828" s="499"/>
      <c r="Q828" s="499"/>
      <c r="R828" s="499"/>
      <c r="S828" s="499"/>
      <c r="T828" s="499"/>
      <c r="U828" s="499"/>
      <c r="V828" s="499"/>
      <c r="W828" s="499"/>
      <c r="X828" s="499"/>
      <c r="Y828" s="499"/>
      <c r="Z828" s="499"/>
      <c r="AA828" s="499"/>
      <c r="AB828" s="499"/>
      <c r="AC828" s="499"/>
      <c r="AD828" s="499"/>
    </row>
    <row r="829" spans="5:30" ht="12" customHeight="1" x14ac:dyDescent="0.2">
      <c r="E829" s="499"/>
      <c r="F829" s="499"/>
      <c r="G829" s="499"/>
      <c r="H829" s="499"/>
      <c r="I829" s="499"/>
      <c r="J829" s="499"/>
      <c r="K829" s="499"/>
      <c r="L829" s="499"/>
      <c r="M829" s="499"/>
      <c r="N829" s="499"/>
      <c r="O829" s="499"/>
      <c r="P829" s="499"/>
      <c r="Q829" s="499"/>
      <c r="R829" s="499"/>
      <c r="S829" s="499"/>
      <c r="T829" s="499"/>
      <c r="U829" s="499"/>
      <c r="V829" s="499"/>
      <c r="W829" s="499"/>
      <c r="X829" s="499"/>
      <c r="Y829" s="499"/>
      <c r="Z829" s="499"/>
      <c r="AA829" s="499"/>
      <c r="AB829" s="499"/>
      <c r="AC829" s="499"/>
      <c r="AD829" s="499"/>
    </row>
    <row r="830" spans="5:30" ht="12" customHeight="1" x14ac:dyDescent="0.2">
      <c r="E830" s="499"/>
      <c r="F830" s="499"/>
      <c r="G830" s="499"/>
      <c r="H830" s="499"/>
      <c r="I830" s="499"/>
      <c r="J830" s="499"/>
      <c r="K830" s="499"/>
      <c r="L830" s="499"/>
      <c r="M830" s="499"/>
      <c r="N830" s="499"/>
      <c r="O830" s="499"/>
      <c r="P830" s="499"/>
      <c r="Q830" s="499"/>
      <c r="R830" s="499"/>
      <c r="S830" s="499"/>
      <c r="T830" s="499"/>
      <c r="U830" s="499"/>
      <c r="V830" s="499"/>
      <c r="W830" s="499"/>
      <c r="X830" s="499"/>
      <c r="Y830" s="499"/>
      <c r="Z830" s="499"/>
      <c r="AA830" s="499"/>
      <c r="AB830" s="499"/>
      <c r="AC830" s="499"/>
      <c r="AD830" s="499"/>
    </row>
    <row r="831" spans="5:30" ht="12" customHeight="1" x14ac:dyDescent="0.2">
      <c r="E831" s="499"/>
      <c r="F831" s="499"/>
      <c r="G831" s="499"/>
      <c r="H831" s="499"/>
      <c r="I831" s="499"/>
      <c r="J831" s="499"/>
      <c r="K831" s="499"/>
      <c r="L831" s="499"/>
      <c r="M831" s="499"/>
      <c r="N831" s="499"/>
      <c r="O831" s="499"/>
      <c r="P831" s="499"/>
      <c r="Q831" s="499"/>
      <c r="R831" s="499"/>
      <c r="S831" s="499"/>
      <c r="T831" s="499"/>
      <c r="U831" s="499"/>
      <c r="V831" s="499"/>
      <c r="W831" s="499"/>
      <c r="X831" s="499"/>
      <c r="Y831" s="499"/>
      <c r="Z831" s="499"/>
      <c r="AA831" s="499"/>
      <c r="AB831" s="499"/>
      <c r="AC831" s="499"/>
      <c r="AD831" s="499"/>
    </row>
    <row r="832" spans="5:30" ht="12" customHeight="1" x14ac:dyDescent="0.2">
      <c r="E832" s="499"/>
      <c r="F832" s="499"/>
      <c r="G832" s="499"/>
      <c r="H832" s="499"/>
      <c r="I832" s="499"/>
      <c r="J832" s="499"/>
      <c r="K832" s="499"/>
      <c r="L832" s="499"/>
      <c r="M832" s="499"/>
      <c r="N832" s="499"/>
      <c r="O832" s="499"/>
      <c r="P832" s="499"/>
      <c r="Q832" s="499"/>
      <c r="R832" s="499"/>
      <c r="S832" s="499"/>
      <c r="T832" s="499"/>
      <c r="U832" s="499"/>
      <c r="V832" s="499"/>
      <c r="W832" s="499"/>
      <c r="X832" s="499"/>
      <c r="Y832" s="499"/>
      <c r="Z832" s="499"/>
      <c r="AA832" s="499"/>
      <c r="AB832" s="499"/>
      <c r="AC832" s="499"/>
      <c r="AD832" s="499"/>
    </row>
    <row r="833" spans="5:30" ht="12" customHeight="1" x14ac:dyDescent="0.2">
      <c r="E833" s="499"/>
      <c r="F833" s="499"/>
      <c r="G833" s="499"/>
      <c r="H833" s="499"/>
      <c r="I833" s="499"/>
      <c r="J833" s="499"/>
      <c r="K833" s="499"/>
      <c r="L833" s="499"/>
      <c r="M833" s="499"/>
      <c r="N833" s="499"/>
      <c r="O833" s="499"/>
      <c r="P833" s="499"/>
      <c r="Q833" s="499"/>
      <c r="R833" s="499"/>
      <c r="S833" s="499"/>
      <c r="T833" s="499"/>
      <c r="U833" s="499"/>
      <c r="V833" s="499"/>
      <c r="W833" s="499"/>
      <c r="X833" s="499"/>
      <c r="Y833" s="499"/>
      <c r="Z833" s="499"/>
      <c r="AA833" s="499"/>
      <c r="AB833" s="499"/>
      <c r="AC833" s="499"/>
      <c r="AD833" s="499"/>
    </row>
    <row r="834" spans="5:30" ht="12" customHeight="1" x14ac:dyDescent="0.2">
      <c r="E834" s="499"/>
      <c r="F834" s="499"/>
      <c r="G834" s="499"/>
      <c r="H834" s="499"/>
      <c r="I834" s="499"/>
      <c r="J834" s="499"/>
      <c r="K834" s="499"/>
      <c r="L834" s="499"/>
      <c r="M834" s="499"/>
      <c r="N834" s="499"/>
      <c r="O834" s="499"/>
      <c r="P834" s="499"/>
      <c r="Q834" s="499"/>
      <c r="R834" s="499"/>
      <c r="S834" s="499"/>
      <c r="T834" s="499"/>
      <c r="U834" s="499"/>
      <c r="V834" s="499"/>
      <c r="W834" s="499"/>
      <c r="X834" s="499"/>
      <c r="Y834" s="499"/>
      <c r="Z834" s="499"/>
      <c r="AA834" s="499"/>
      <c r="AB834" s="499"/>
      <c r="AC834" s="499"/>
      <c r="AD834" s="499"/>
    </row>
    <row r="835" spans="5:30" ht="12" customHeight="1" x14ac:dyDescent="0.2">
      <c r="E835" s="499"/>
      <c r="F835" s="499"/>
      <c r="G835" s="499"/>
      <c r="H835" s="499"/>
      <c r="I835" s="499"/>
      <c r="J835" s="499"/>
      <c r="K835" s="499"/>
      <c r="L835" s="499"/>
      <c r="M835" s="499"/>
      <c r="N835" s="499"/>
      <c r="O835" s="499"/>
      <c r="P835" s="499"/>
      <c r="Q835" s="499"/>
      <c r="R835" s="499"/>
      <c r="S835" s="499"/>
      <c r="T835" s="499"/>
      <c r="U835" s="499"/>
      <c r="V835" s="499"/>
      <c r="W835" s="499"/>
      <c r="X835" s="499"/>
      <c r="Y835" s="499"/>
      <c r="Z835" s="499"/>
      <c r="AA835" s="499"/>
      <c r="AB835" s="499"/>
      <c r="AC835" s="499"/>
      <c r="AD835" s="499"/>
    </row>
    <row r="836" spans="5:30" ht="12" customHeight="1" x14ac:dyDescent="0.2">
      <c r="E836" s="499"/>
      <c r="F836" s="499"/>
      <c r="G836" s="499"/>
      <c r="H836" s="499"/>
      <c r="I836" s="499"/>
      <c r="J836" s="499"/>
      <c r="K836" s="499"/>
      <c r="L836" s="499"/>
      <c r="M836" s="499"/>
      <c r="N836" s="499"/>
      <c r="O836" s="499"/>
      <c r="P836" s="499"/>
      <c r="Q836" s="499"/>
      <c r="R836" s="499"/>
      <c r="S836" s="499"/>
      <c r="T836" s="499"/>
      <c r="U836" s="499"/>
      <c r="V836" s="499"/>
      <c r="W836" s="499"/>
      <c r="X836" s="499"/>
      <c r="Y836" s="499"/>
      <c r="Z836" s="499"/>
      <c r="AA836" s="499"/>
      <c r="AB836" s="499"/>
      <c r="AC836" s="499"/>
      <c r="AD836" s="499"/>
    </row>
    <row r="837" spans="5:30" ht="12" customHeight="1" x14ac:dyDescent="0.2">
      <c r="E837" s="499"/>
      <c r="F837" s="499"/>
      <c r="G837" s="499"/>
      <c r="H837" s="499"/>
      <c r="I837" s="499"/>
      <c r="J837" s="499"/>
      <c r="K837" s="499"/>
      <c r="L837" s="499"/>
      <c r="M837" s="499"/>
      <c r="N837" s="499"/>
      <c r="O837" s="499"/>
      <c r="P837" s="499"/>
      <c r="Q837" s="499"/>
      <c r="R837" s="499"/>
      <c r="S837" s="499"/>
      <c r="T837" s="499"/>
      <c r="U837" s="499"/>
      <c r="V837" s="499"/>
      <c r="W837" s="499"/>
      <c r="X837" s="499"/>
      <c r="Y837" s="499"/>
      <c r="Z837" s="499"/>
      <c r="AA837" s="499"/>
      <c r="AB837" s="499"/>
      <c r="AC837" s="499"/>
      <c r="AD837" s="499"/>
    </row>
    <row r="838" spans="5:30" ht="12" customHeight="1" x14ac:dyDescent="0.2">
      <c r="E838" s="499"/>
      <c r="F838" s="499"/>
      <c r="G838" s="499"/>
      <c r="H838" s="499"/>
      <c r="I838" s="499"/>
      <c r="J838" s="499"/>
      <c r="K838" s="499"/>
      <c r="L838" s="499"/>
      <c r="M838" s="499"/>
      <c r="N838" s="499"/>
      <c r="O838" s="499"/>
      <c r="P838" s="499"/>
      <c r="Q838" s="499"/>
      <c r="R838" s="499"/>
      <c r="S838" s="499"/>
      <c r="T838" s="499"/>
      <c r="U838" s="499"/>
      <c r="V838" s="499"/>
      <c r="W838" s="499"/>
      <c r="X838" s="499"/>
      <c r="Y838" s="499"/>
      <c r="Z838" s="499"/>
      <c r="AA838" s="499"/>
      <c r="AB838" s="499"/>
      <c r="AC838" s="499"/>
      <c r="AD838" s="499"/>
    </row>
    <row r="839" spans="5:30" ht="12" customHeight="1" x14ac:dyDescent="0.2">
      <c r="E839" s="499"/>
      <c r="F839" s="499"/>
      <c r="G839" s="499"/>
      <c r="H839" s="499"/>
      <c r="I839" s="499"/>
      <c r="J839" s="499"/>
      <c r="K839" s="499"/>
      <c r="L839" s="499"/>
      <c r="M839" s="499"/>
      <c r="N839" s="499"/>
      <c r="O839" s="499"/>
      <c r="P839" s="499"/>
      <c r="Q839" s="499"/>
      <c r="R839" s="499"/>
      <c r="S839" s="499"/>
      <c r="T839" s="499"/>
      <c r="U839" s="499"/>
      <c r="V839" s="499"/>
      <c r="W839" s="499"/>
      <c r="X839" s="499"/>
      <c r="Y839" s="499"/>
      <c r="Z839" s="499"/>
      <c r="AA839" s="499"/>
      <c r="AB839" s="499"/>
      <c r="AC839" s="499"/>
      <c r="AD839" s="499"/>
    </row>
    <row r="840" spans="5:30" ht="12" customHeight="1" x14ac:dyDescent="0.2">
      <c r="E840" s="499"/>
      <c r="F840" s="499"/>
      <c r="G840" s="499"/>
      <c r="H840" s="499"/>
      <c r="I840" s="499"/>
      <c r="J840" s="499"/>
      <c r="K840" s="499"/>
      <c r="L840" s="499"/>
      <c r="M840" s="499"/>
      <c r="N840" s="499"/>
      <c r="O840" s="499"/>
      <c r="P840" s="499"/>
      <c r="Q840" s="499"/>
      <c r="R840" s="499"/>
      <c r="S840" s="499"/>
      <c r="T840" s="499"/>
      <c r="U840" s="499"/>
      <c r="V840" s="499"/>
      <c r="W840" s="499"/>
      <c r="X840" s="499"/>
      <c r="Y840" s="499"/>
      <c r="Z840" s="499"/>
      <c r="AA840" s="499"/>
      <c r="AB840" s="499"/>
      <c r="AC840" s="499"/>
      <c r="AD840" s="499"/>
    </row>
    <row r="841" spans="5:30" ht="12" customHeight="1" x14ac:dyDescent="0.2">
      <c r="E841" s="499"/>
      <c r="F841" s="499"/>
      <c r="G841" s="499"/>
      <c r="H841" s="499"/>
      <c r="I841" s="499"/>
      <c r="J841" s="499"/>
      <c r="K841" s="499"/>
      <c r="L841" s="499"/>
      <c r="M841" s="499"/>
      <c r="N841" s="499"/>
      <c r="O841" s="499"/>
      <c r="P841" s="499"/>
      <c r="Q841" s="499"/>
      <c r="R841" s="499"/>
      <c r="S841" s="499"/>
      <c r="T841" s="499"/>
      <c r="U841" s="499"/>
      <c r="V841" s="499"/>
      <c r="W841" s="499"/>
      <c r="X841" s="499"/>
      <c r="Y841" s="499"/>
      <c r="Z841" s="499"/>
      <c r="AA841" s="499"/>
      <c r="AB841" s="499"/>
      <c r="AC841" s="499"/>
      <c r="AD841" s="499"/>
    </row>
    <row r="842" spans="5:30" ht="12" customHeight="1" x14ac:dyDescent="0.2">
      <c r="E842" s="499"/>
      <c r="F842" s="499"/>
      <c r="G842" s="499"/>
      <c r="H842" s="499"/>
      <c r="I842" s="499"/>
      <c r="J842" s="499"/>
      <c r="K842" s="499"/>
      <c r="L842" s="499"/>
      <c r="M842" s="499"/>
      <c r="N842" s="499"/>
      <c r="O842" s="499"/>
      <c r="P842" s="499"/>
      <c r="Q842" s="499"/>
      <c r="R842" s="499"/>
      <c r="S842" s="499"/>
      <c r="T842" s="499"/>
      <c r="U842" s="499"/>
      <c r="V842" s="499"/>
      <c r="W842" s="499"/>
      <c r="X842" s="499"/>
      <c r="Y842" s="499"/>
      <c r="Z842" s="499"/>
      <c r="AA842" s="499"/>
      <c r="AB842" s="499"/>
      <c r="AC842" s="499"/>
      <c r="AD842" s="499"/>
    </row>
    <row r="843" spans="5:30" ht="12" customHeight="1" x14ac:dyDescent="0.2">
      <c r="E843" s="499"/>
      <c r="F843" s="499"/>
      <c r="G843" s="499"/>
      <c r="H843" s="499"/>
      <c r="I843" s="499"/>
      <c r="J843" s="499"/>
      <c r="K843" s="499"/>
      <c r="L843" s="499"/>
      <c r="M843" s="499"/>
      <c r="N843" s="499"/>
      <c r="O843" s="499"/>
      <c r="P843" s="499"/>
      <c r="Q843" s="499"/>
      <c r="R843" s="499"/>
      <c r="S843" s="499"/>
      <c r="T843" s="499"/>
      <c r="U843" s="499"/>
      <c r="V843" s="499"/>
      <c r="W843" s="499"/>
      <c r="X843" s="499"/>
      <c r="Y843" s="499"/>
      <c r="Z843" s="499"/>
      <c r="AA843" s="499"/>
      <c r="AB843" s="499"/>
      <c r="AC843" s="499"/>
      <c r="AD843" s="499"/>
    </row>
    <row r="844" spans="5:30" ht="12" customHeight="1" x14ac:dyDescent="0.2">
      <c r="E844" s="499"/>
      <c r="F844" s="499"/>
      <c r="G844" s="499"/>
      <c r="H844" s="499"/>
      <c r="I844" s="499"/>
      <c r="J844" s="499"/>
      <c r="K844" s="499"/>
      <c r="L844" s="499"/>
      <c r="M844" s="499"/>
      <c r="N844" s="499"/>
      <c r="O844" s="499"/>
      <c r="P844" s="499"/>
      <c r="Q844" s="499"/>
      <c r="R844" s="499"/>
      <c r="S844" s="499"/>
      <c r="T844" s="499"/>
      <c r="U844" s="499"/>
      <c r="V844" s="499"/>
      <c r="W844" s="499"/>
      <c r="X844" s="499"/>
      <c r="Y844" s="499"/>
      <c r="Z844" s="499"/>
      <c r="AA844" s="499"/>
      <c r="AB844" s="499"/>
      <c r="AC844" s="499"/>
      <c r="AD844" s="499"/>
    </row>
    <row r="845" spans="5:30" ht="12" customHeight="1" x14ac:dyDescent="0.2">
      <c r="E845" s="499"/>
      <c r="F845" s="499"/>
      <c r="G845" s="499"/>
      <c r="H845" s="499"/>
      <c r="I845" s="499"/>
      <c r="J845" s="499"/>
      <c r="K845" s="499"/>
      <c r="L845" s="499"/>
      <c r="M845" s="499"/>
      <c r="N845" s="499"/>
      <c r="O845" s="499"/>
      <c r="P845" s="499"/>
      <c r="Q845" s="499"/>
      <c r="R845" s="499"/>
      <c r="S845" s="499"/>
      <c r="T845" s="499"/>
      <c r="U845" s="499"/>
      <c r="V845" s="499"/>
      <c r="W845" s="499"/>
      <c r="X845" s="499"/>
      <c r="Y845" s="499"/>
      <c r="Z845" s="499"/>
      <c r="AA845" s="499"/>
      <c r="AB845" s="499"/>
      <c r="AC845" s="499"/>
      <c r="AD845" s="499"/>
    </row>
    <row r="846" spans="5:30" ht="12" customHeight="1" x14ac:dyDescent="0.2">
      <c r="E846" s="499"/>
      <c r="F846" s="499"/>
      <c r="G846" s="499"/>
      <c r="H846" s="499"/>
      <c r="I846" s="499"/>
      <c r="J846" s="499"/>
      <c r="K846" s="499"/>
      <c r="L846" s="499"/>
      <c r="M846" s="499"/>
      <c r="N846" s="499"/>
      <c r="O846" s="499"/>
      <c r="P846" s="499"/>
      <c r="Q846" s="499"/>
      <c r="R846" s="499"/>
      <c r="S846" s="499"/>
      <c r="T846" s="499"/>
      <c r="U846" s="499"/>
      <c r="V846" s="499"/>
      <c r="W846" s="499"/>
      <c r="X846" s="499"/>
      <c r="Y846" s="499"/>
      <c r="Z846" s="499"/>
      <c r="AA846" s="499"/>
      <c r="AB846" s="499"/>
      <c r="AC846" s="499"/>
      <c r="AD846" s="499"/>
    </row>
    <row r="847" spans="5:30" ht="12" customHeight="1" x14ac:dyDescent="0.2">
      <c r="E847" s="499"/>
      <c r="F847" s="499"/>
      <c r="G847" s="499"/>
      <c r="H847" s="499"/>
      <c r="I847" s="499"/>
      <c r="J847" s="499"/>
      <c r="K847" s="499"/>
      <c r="L847" s="499"/>
      <c r="M847" s="499"/>
      <c r="N847" s="499"/>
      <c r="O847" s="499"/>
      <c r="P847" s="499"/>
      <c r="Q847" s="499"/>
      <c r="R847" s="499"/>
      <c r="S847" s="499"/>
      <c r="T847" s="499"/>
      <c r="U847" s="499"/>
      <c r="V847" s="499"/>
      <c r="W847" s="499"/>
      <c r="X847" s="499"/>
      <c r="Y847" s="499"/>
      <c r="Z847" s="499"/>
      <c r="AA847" s="499"/>
      <c r="AB847" s="499"/>
      <c r="AC847" s="499"/>
      <c r="AD847" s="499"/>
    </row>
    <row r="848" spans="5:30" ht="12" customHeight="1" x14ac:dyDescent="0.2">
      <c r="E848" s="499"/>
      <c r="F848" s="499"/>
      <c r="G848" s="499"/>
      <c r="H848" s="499"/>
      <c r="I848" s="499"/>
      <c r="J848" s="499"/>
      <c r="K848" s="499"/>
      <c r="L848" s="499"/>
      <c r="M848" s="499"/>
      <c r="N848" s="499"/>
      <c r="O848" s="499"/>
      <c r="P848" s="499"/>
      <c r="Q848" s="499"/>
      <c r="R848" s="499"/>
      <c r="S848" s="499"/>
      <c r="T848" s="499"/>
      <c r="U848" s="499"/>
      <c r="V848" s="499"/>
      <c r="W848" s="499"/>
      <c r="X848" s="499"/>
      <c r="Y848" s="499"/>
      <c r="Z848" s="499"/>
      <c r="AA848" s="499"/>
      <c r="AB848" s="499"/>
      <c r="AC848" s="499"/>
      <c r="AD848" s="499"/>
    </row>
    <row r="849" spans="5:30" ht="12" customHeight="1" x14ac:dyDescent="0.2">
      <c r="E849" s="499"/>
      <c r="F849" s="499"/>
      <c r="G849" s="499"/>
      <c r="H849" s="499"/>
      <c r="I849" s="499"/>
      <c r="J849" s="499"/>
      <c r="K849" s="499"/>
      <c r="L849" s="499"/>
      <c r="M849" s="499"/>
      <c r="N849" s="499"/>
      <c r="O849" s="499"/>
      <c r="P849" s="499"/>
      <c r="Q849" s="499"/>
      <c r="R849" s="499"/>
      <c r="S849" s="499"/>
      <c r="T849" s="499"/>
      <c r="U849" s="499"/>
      <c r="V849" s="499"/>
      <c r="W849" s="499"/>
      <c r="X849" s="499"/>
      <c r="Y849" s="499"/>
      <c r="Z849" s="499"/>
      <c r="AA849" s="499"/>
      <c r="AB849" s="499"/>
      <c r="AC849" s="499"/>
      <c r="AD849" s="499"/>
    </row>
    <row r="850" spans="5:30" ht="12" customHeight="1" x14ac:dyDescent="0.2">
      <c r="E850" s="499"/>
      <c r="F850" s="499"/>
      <c r="G850" s="499"/>
      <c r="H850" s="499"/>
      <c r="I850" s="499"/>
      <c r="J850" s="499"/>
      <c r="K850" s="499"/>
      <c r="L850" s="499"/>
      <c r="M850" s="499"/>
      <c r="N850" s="499"/>
      <c r="O850" s="499"/>
      <c r="P850" s="499"/>
      <c r="Q850" s="499"/>
      <c r="R850" s="499"/>
      <c r="S850" s="499"/>
      <c r="T850" s="499"/>
      <c r="U850" s="499"/>
      <c r="V850" s="499"/>
      <c r="W850" s="499"/>
      <c r="X850" s="499"/>
      <c r="Y850" s="499"/>
      <c r="Z850" s="499"/>
      <c r="AA850" s="499"/>
      <c r="AB850" s="499"/>
      <c r="AC850" s="499"/>
      <c r="AD850" s="499"/>
    </row>
    <row r="851" spans="5:30" ht="12" customHeight="1" x14ac:dyDescent="0.2">
      <c r="E851" s="499"/>
      <c r="F851" s="499"/>
      <c r="G851" s="499"/>
      <c r="H851" s="499"/>
      <c r="I851" s="499"/>
      <c r="J851" s="499"/>
      <c r="K851" s="499"/>
      <c r="L851" s="499"/>
      <c r="M851" s="499"/>
      <c r="N851" s="499"/>
      <c r="O851" s="499"/>
      <c r="P851" s="499"/>
      <c r="Q851" s="499"/>
      <c r="R851" s="499"/>
      <c r="S851" s="499"/>
      <c r="T851" s="499"/>
      <c r="U851" s="499"/>
      <c r="V851" s="499"/>
      <c r="W851" s="499"/>
      <c r="X851" s="499"/>
      <c r="Y851" s="499"/>
      <c r="Z851" s="499"/>
      <c r="AA851" s="499"/>
      <c r="AB851" s="499"/>
      <c r="AC851" s="499"/>
      <c r="AD851" s="499"/>
    </row>
    <row r="852" spans="5:30" ht="12" customHeight="1" x14ac:dyDescent="0.2">
      <c r="E852" s="499"/>
      <c r="F852" s="499"/>
      <c r="G852" s="499"/>
      <c r="H852" s="499"/>
      <c r="I852" s="499"/>
      <c r="J852" s="499"/>
      <c r="K852" s="499"/>
      <c r="L852" s="499"/>
      <c r="M852" s="499"/>
      <c r="N852" s="499"/>
      <c r="O852" s="499"/>
      <c r="P852" s="499"/>
      <c r="Q852" s="499"/>
      <c r="R852" s="499"/>
      <c r="S852" s="499"/>
      <c r="T852" s="499"/>
      <c r="U852" s="499"/>
      <c r="V852" s="499"/>
      <c r="W852" s="499"/>
      <c r="X852" s="499"/>
      <c r="Y852" s="499"/>
      <c r="Z852" s="499"/>
      <c r="AA852" s="499"/>
      <c r="AB852" s="499"/>
      <c r="AC852" s="499"/>
      <c r="AD852" s="499"/>
    </row>
    <row r="853" spans="5:30" ht="12" customHeight="1" x14ac:dyDescent="0.2">
      <c r="E853" s="499"/>
      <c r="F853" s="499"/>
      <c r="G853" s="499"/>
      <c r="H853" s="499"/>
      <c r="I853" s="499"/>
      <c r="J853" s="499"/>
      <c r="K853" s="499"/>
      <c r="L853" s="499"/>
      <c r="M853" s="499"/>
      <c r="N853" s="499"/>
      <c r="O853" s="499"/>
      <c r="P853" s="499"/>
      <c r="Q853" s="499"/>
      <c r="R853" s="499"/>
      <c r="S853" s="499"/>
      <c r="T853" s="499"/>
      <c r="U853" s="499"/>
      <c r="V853" s="499"/>
      <c r="W853" s="499"/>
      <c r="X853" s="499"/>
      <c r="Y853" s="499"/>
      <c r="Z853" s="499"/>
      <c r="AA853" s="499"/>
      <c r="AB853" s="499"/>
      <c r="AC853" s="499"/>
      <c r="AD853" s="499"/>
    </row>
    <row r="854" spans="5:30" ht="12" customHeight="1" x14ac:dyDescent="0.2">
      <c r="E854" s="499"/>
      <c r="F854" s="499"/>
      <c r="G854" s="499"/>
      <c r="H854" s="499"/>
      <c r="I854" s="499"/>
      <c r="J854" s="499"/>
      <c r="K854" s="499"/>
      <c r="L854" s="499"/>
      <c r="M854" s="499"/>
      <c r="N854" s="499"/>
      <c r="O854" s="499"/>
      <c r="P854" s="499"/>
      <c r="Q854" s="499"/>
      <c r="R854" s="499"/>
      <c r="S854" s="499"/>
      <c r="T854" s="499"/>
      <c r="U854" s="499"/>
      <c r="V854" s="499"/>
      <c r="W854" s="499"/>
      <c r="X854" s="499"/>
      <c r="Y854" s="499"/>
      <c r="Z854" s="499"/>
      <c r="AA854" s="499"/>
      <c r="AB854" s="499"/>
      <c r="AC854" s="499"/>
      <c r="AD854" s="499"/>
    </row>
    <row r="855" spans="5:30" ht="12" customHeight="1" x14ac:dyDescent="0.2">
      <c r="E855" s="499"/>
      <c r="F855" s="499"/>
      <c r="G855" s="499"/>
      <c r="H855" s="499"/>
      <c r="I855" s="499"/>
      <c r="J855" s="499"/>
      <c r="K855" s="499"/>
      <c r="L855" s="499"/>
      <c r="M855" s="499"/>
      <c r="N855" s="499"/>
      <c r="O855" s="499"/>
      <c r="P855" s="499"/>
      <c r="Q855" s="499"/>
      <c r="R855" s="499"/>
      <c r="S855" s="499"/>
      <c r="T855" s="499"/>
      <c r="U855" s="499"/>
      <c r="V855" s="499"/>
      <c r="W855" s="499"/>
      <c r="X855" s="499"/>
      <c r="Y855" s="499"/>
      <c r="Z855" s="499"/>
      <c r="AA855" s="499"/>
      <c r="AB855" s="499"/>
      <c r="AC855" s="499"/>
      <c r="AD855" s="499"/>
    </row>
    <row r="856" spans="5:30" ht="12" customHeight="1" x14ac:dyDescent="0.2">
      <c r="E856" s="499"/>
      <c r="F856" s="499"/>
      <c r="G856" s="499"/>
      <c r="H856" s="499"/>
      <c r="I856" s="499"/>
      <c r="J856" s="499"/>
      <c r="K856" s="499"/>
      <c r="L856" s="499"/>
      <c r="M856" s="499"/>
      <c r="N856" s="499"/>
      <c r="O856" s="499"/>
      <c r="P856" s="499"/>
      <c r="Q856" s="499"/>
      <c r="R856" s="499"/>
      <c r="S856" s="499"/>
      <c r="T856" s="499"/>
      <c r="U856" s="499"/>
      <c r="V856" s="499"/>
      <c r="W856" s="499"/>
      <c r="X856" s="499"/>
      <c r="Y856" s="499"/>
      <c r="Z856" s="499"/>
      <c r="AA856" s="499"/>
      <c r="AB856" s="499"/>
      <c r="AC856" s="499"/>
      <c r="AD856" s="499"/>
    </row>
    <row r="857" spans="5:30" ht="12" customHeight="1" x14ac:dyDescent="0.2">
      <c r="E857" s="499"/>
      <c r="F857" s="499"/>
      <c r="G857" s="499"/>
      <c r="H857" s="499"/>
      <c r="I857" s="499"/>
      <c r="J857" s="499"/>
      <c r="K857" s="499"/>
      <c r="L857" s="499"/>
      <c r="M857" s="499"/>
      <c r="N857" s="499"/>
      <c r="O857" s="499"/>
      <c r="P857" s="499"/>
      <c r="Q857" s="499"/>
      <c r="R857" s="499"/>
      <c r="S857" s="499"/>
      <c r="T857" s="499"/>
      <c r="U857" s="499"/>
      <c r="V857" s="499"/>
      <c r="W857" s="499"/>
      <c r="X857" s="499"/>
      <c r="Y857" s="499"/>
      <c r="Z857" s="499"/>
      <c r="AA857" s="499"/>
      <c r="AB857" s="499"/>
      <c r="AC857" s="499"/>
      <c r="AD857" s="499"/>
    </row>
    <row r="858" spans="5:30" ht="12" customHeight="1" x14ac:dyDescent="0.2">
      <c r="E858" s="499"/>
      <c r="F858" s="499"/>
      <c r="G858" s="499"/>
      <c r="H858" s="499"/>
      <c r="I858" s="499"/>
      <c r="J858" s="499"/>
      <c r="K858" s="499"/>
      <c r="L858" s="499"/>
      <c r="M858" s="499"/>
      <c r="N858" s="499"/>
      <c r="O858" s="499"/>
      <c r="P858" s="499"/>
      <c r="Q858" s="499"/>
      <c r="R858" s="499"/>
      <c r="S858" s="499"/>
      <c r="T858" s="499"/>
      <c r="U858" s="499"/>
      <c r="V858" s="499"/>
      <c r="W858" s="499"/>
      <c r="X858" s="499"/>
      <c r="Y858" s="499"/>
      <c r="Z858" s="499"/>
      <c r="AA858" s="499"/>
      <c r="AB858" s="499"/>
      <c r="AC858" s="499"/>
      <c r="AD858" s="499"/>
    </row>
    <row r="859" spans="5:30" ht="12" customHeight="1" x14ac:dyDescent="0.2">
      <c r="E859" s="499"/>
      <c r="F859" s="499"/>
      <c r="G859" s="499"/>
      <c r="H859" s="499"/>
      <c r="I859" s="499"/>
      <c r="J859" s="499"/>
      <c r="K859" s="499"/>
      <c r="L859" s="499"/>
      <c r="M859" s="499"/>
      <c r="N859" s="499"/>
      <c r="O859" s="499"/>
      <c r="P859" s="499"/>
      <c r="Q859" s="499"/>
      <c r="R859" s="499"/>
      <c r="S859" s="499"/>
      <c r="T859" s="499"/>
      <c r="U859" s="499"/>
      <c r="V859" s="499"/>
      <c r="W859" s="499"/>
      <c r="X859" s="499"/>
      <c r="Y859" s="499"/>
      <c r="Z859" s="499"/>
      <c r="AA859" s="499"/>
      <c r="AB859" s="499"/>
      <c r="AC859" s="499"/>
      <c r="AD859" s="499"/>
    </row>
    <row r="860" spans="5:30" ht="12" customHeight="1" x14ac:dyDescent="0.2">
      <c r="E860" s="499"/>
      <c r="F860" s="499"/>
      <c r="G860" s="499"/>
      <c r="H860" s="499"/>
      <c r="I860" s="499"/>
      <c r="J860" s="499"/>
      <c r="K860" s="499"/>
      <c r="L860" s="499"/>
      <c r="M860" s="499"/>
      <c r="N860" s="499"/>
      <c r="O860" s="499"/>
      <c r="P860" s="499"/>
      <c r="Q860" s="499"/>
      <c r="R860" s="499"/>
      <c r="S860" s="499"/>
      <c r="T860" s="499"/>
      <c r="U860" s="499"/>
      <c r="V860" s="499"/>
      <c r="W860" s="499"/>
      <c r="X860" s="499"/>
      <c r="Y860" s="499"/>
      <c r="Z860" s="499"/>
      <c r="AA860" s="499"/>
      <c r="AB860" s="499"/>
      <c r="AC860" s="499"/>
      <c r="AD860" s="499"/>
    </row>
    <row r="861" spans="5:30" ht="12" customHeight="1" x14ac:dyDescent="0.2">
      <c r="E861" s="499"/>
      <c r="F861" s="499"/>
      <c r="G861" s="499"/>
      <c r="H861" s="499"/>
      <c r="I861" s="499"/>
      <c r="J861" s="499"/>
      <c r="K861" s="499"/>
      <c r="L861" s="499"/>
      <c r="M861" s="499"/>
      <c r="N861" s="499"/>
      <c r="O861" s="499"/>
      <c r="P861" s="499"/>
      <c r="Q861" s="499"/>
      <c r="R861" s="499"/>
      <c r="S861" s="499"/>
      <c r="T861" s="499"/>
      <c r="U861" s="499"/>
      <c r="V861" s="499"/>
      <c r="W861" s="499"/>
      <c r="X861" s="499"/>
      <c r="Y861" s="499"/>
      <c r="Z861" s="499"/>
      <c r="AA861" s="499"/>
      <c r="AB861" s="499"/>
      <c r="AC861" s="499"/>
      <c r="AD861" s="499"/>
    </row>
    <row r="862" spans="5:30" ht="12" customHeight="1" x14ac:dyDescent="0.2">
      <c r="E862" s="499"/>
      <c r="F862" s="499"/>
      <c r="G862" s="499"/>
      <c r="H862" s="499"/>
      <c r="I862" s="499"/>
      <c r="J862" s="499"/>
      <c r="K862" s="499"/>
      <c r="L862" s="499"/>
      <c r="M862" s="499"/>
      <c r="N862" s="499"/>
      <c r="O862" s="499"/>
      <c r="P862" s="499"/>
      <c r="Q862" s="499"/>
      <c r="R862" s="499"/>
      <c r="S862" s="499"/>
      <c r="T862" s="499"/>
      <c r="U862" s="499"/>
      <c r="V862" s="499"/>
      <c r="W862" s="499"/>
      <c r="X862" s="499"/>
      <c r="Y862" s="499"/>
      <c r="Z862" s="499"/>
      <c r="AA862" s="499"/>
      <c r="AB862" s="499"/>
      <c r="AC862" s="499"/>
      <c r="AD862" s="499"/>
    </row>
    <row r="863" spans="5:30" ht="12" customHeight="1" x14ac:dyDescent="0.2">
      <c r="E863" s="499"/>
      <c r="F863" s="499"/>
      <c r="G863" s="499"/>
      <c r="H863" s="499"/>
      <c r="I863" s="499"/>
      <c r="J863" s="499"/>
      <c r="K863" s="499"/>
      <c r="L863" s="499"/>
      <c r="M863" s="499"/>
      <c r="N863" s="499"/>
      <c r="O863" s="499"/>
      <c r="P863" s="499"/>
      <c r="Q863" s="499"/>
      <c r="R863" s="499"/>
      <c r="S863" s="499"/>
      <c r="T863" s="499"/>
      <c r="U863" s="499"/>
      <c r="V863" s="499"/>
      <c r="W863" s="499"/>
      <c r="X863" s="499"/>
      <c r="Y863" s="499"/>
      <c r="Z863" s="499"/>
      <c r="AA863" s="499"/>
      <c r="AB863" s="499"/>
      <c r="AC863" s="499"/>
      <c r="AD863" s="499"/>
    </row>
    <row r="864" spans="5:30" ht="12" customHeight="1" x14ac:dyDescent="0.2">
      <c r="E864" s="499"/>
      <c r="F864" s="499"/>
      <c r="G864" s="499"/>
      <c r="H864" s="499"/>
      <c r="I864" s="499"/>
      <c r="J864" s="499"/>
      <c r="K864" s="499"/>
      <c r="L864" s="499"/>
      <c r="M864" s="499"/>
      <c r="N864" s="499"/>
      <c r="O864" s="499"/>
      <c r="P864" s="499"/>
      <c r="Q864" s="499"/>
      <c r="R864" s="499"/>
      <c r="S864" s="499"/>
      <c r="T864" s="499"/>
      <c r="U864" s="499"/>
      <c r="V864" s="499"/>
      <c r="W864" s="499"/>
      <c r="X864" s="499"/>
      <c r="Y864" s="499"/>
      <c r="Z864" s="499"/>
      <c r="AA864" s="499"/>
      <c r="AB864" s="499"/>
      <c r="AC864" s="499"/>
      <c r="AD864" s="499"/>
    </row>
    <row r="865" spans="5:30" ht="12" customHeight="1" x14ac:dyDescent="0.2">
      <c r="E865" s="499"/>
      <c r="F865" s="499"/>
      <c r="G865" s="499"/>
      <c r="H865" s="499"/>
      <c r="I865" s="499"/>
      <c r="J865" s="499"/>
      <c r="K865" s="499"/>
      <c r="L865" s="499"/>
      <c r="M865" s="499"/>
      <c r="N865" s="499"/>
      <c r="O865" s="499"/>
      <c r="P865" s="499"/>
      <c r="Q865" s="499"/>
      <c r="R865" s="499"/>
      <c r="S865" s="499"/>
      <c r="T865" s="499"/>
      <c r="U865" s="499"/>
      <c r="V865" s="499"/>
      <c r="W865" s="499"/>
      <c r="X865" s="499"/>
      <c r="Y865" s="499"/>
      <c r="Z865" s="499"/>
      <c r="AA865" s="499"/>
      <c r="AB865" s="499"/>
      <c r="AC865" s="499"/>
      <c r="AD865" s="499"/>
    </row>
    <row r="866" spans="5:30" ht="12" customHeight="1" x14ac:dyDescent="0.2">
      <c r="E866" s="499"/>
      <c r="F866" s="499"/>
      <c r="G866" s="499"/>
      <c r="H866" s="499"/>
      <c r="I866" s="499"/>
      <c r="J866" s="499"/>
      <c r="K866" s="499"/>
      <c r="L866" s="499"/>
      <c r="M866" s="499"/>
      <c r="N866" s="499"/>
      <c r="O866" s="499"/>
      <c r="P866" s="499"/>
      <c r="Q866" s="499"/>
      <c r="R866" s="499"/>
      <c r="S866" s="499"/>
      <c r="T866" s="499"/>
      <c r="U866" s="499"/>
      <c r="V866" s="499"/>
      <c r="W866" s="499"/>
      <c r="X866" s="499"/>
      <c r="Y866" s="499"/>
      <c r="Z866" s="499"/>
      <c r="AA866" s="499"/>
      <c r="AB866" s="499"/>
      <c r="AC866" s="499"/>
      <c r="AD866" s="499"/>
    </row>
    <row r="867" spans="5:30" ht="12" customHeight="1" x14ac:dyDescent="0.2">
      <c r="E867" s="499"/>
      <c r="F867" s="499"/>
      <c r="G867" s="499"/>
      <c r="H867" s="499"/>
      <c r="I867" s="499"/>
      <c r="J867" s="499"/>
      <c r="K867" s="499"/>
      <c r="L867" s="499"/>
      <c r="M867" s="499"/>
      <c r="N867" s="499"/>
      <c r="O867" s="499"/>
      <c r="P867" s="499"/>
      <c r="Q867" s="499"/>
      <c r="R867" s="499"/>
      <c r="S867" s="499"/>
      <c r="T867" s="499"/>
      <c r="U867" s="499"/>
      <c r="V867" s="499"/>
      <c r="W867" s="499"/>
      <c r="X867" s="499"/>
      <c r="Y867" s="499"/>
      <c r="Z867" s="499"/>
      <c r="AA867" s="499"/>
      <c r="AB867" s="499"/>
      <c r="AC867" s="499"/>
      <c r="AD867" s="499"/>
    </row>
    <row r="868" spans="5:30" ht="12" customHeight="1" x14ac:dyDescent="0.2">
      <c r="E868" s="499"/>
      <c r="F868" s="499"/>
      <c r="G868" s="499"/>
      <c r="H868" s="499"/>
      <c r="I868" s="499"/>
      <c r="J868" s="499"/>
      <c r="K868" s="499"/>
      <c r="L868" s="499"/>
      <c r="M868" s="499"/>
      <c r="N868" s="499"/>
      <c r="O868" s="499"/>
      <c r="P868" s="499"/>
      <c r="Q868" s="499"/>
      <c r="R868" s="499"/>
      <c r="S868" s="499"/>
      <c r="T868" s="499"/>
      <c r="U868" s="499"/>
      <c r="V868" s="499"/>
      <c r="W868" s="499"/>
      <c r="X868" s="499"/>
      <c r="Y868" s="499"/>
      <c r="Z868" s="499"/>
      <c r="AA868" s="499"/>
      <c r="AB868" s="499"/>
      <c r="AC868" s="499"/>
      <c r="AD868" s="499"/>
    </row>
    <row r="869" spans="5:30" ht="12" customHeight="1" x14ac:dyDescent="0.2">
      <c r="E869" s="499"/>
      <c r="F869" s="499"/>
      <c r="G869" s="499"/>
      <c r="H869" s="499"/>
      <c r="I869" s="499"/>
      <c r="J869" s="499"/>
      <c r="K869" s="499"/>
      <c r="L869" s="499"/>
      <c r="M869" s="499"/>
      <c r="N869" s="499"/>
      <c r="O869" s="499"/>
      <c r="P869" s="499"/>
      <c r="Q869" s="499"/>
      <c r="R869" s="499"/>
      <c r="S869" s="499"/>
      <c r="T869" s="499"/>
      <c r="U869" s="499"/>
      <c r="V869" s="499"/>
      <c r="W869" s="499"/>
      <c r="X869" s="499"/>
      <c r="Y869" s="499"/>
      <c r="Z869" s="499"/>
      <c r="AA869" s="499"/>
      <c r="AB869" s="499"/>
      <c r="AC869" s="499"/>
      <c r="AD869" s="499"/>
    </row>
    <row r="870" spans="5:30" ht="12" customHeight="1" x14ac:dyDescent="0.2">
      <c r="E870" s="499"/>
      <c r="F870" s="499"/>
      <c r="G870" s="499"/>
      <c r="H870" s="499"/>
      <c r="I870" s="499"/>
      <c r="J870" s="499"/>
      <c r="K870" s="499"/>
      <c r="L870" s="499"/>
      <c r="M870" s="499"/>
      <c r="N870" s="499"/>
      <c r="O870" s="499"/>
      <c r="P870" s="499"/>
      <c r="Q870" s="499"/>
      <c r="R870" s="499"/>
      <c r="S870" s="499"/>
      <c r="T870" s="499"/>
      <c r="U870" s="499"/>
      <c r="V870" s="499"/>
      <c r="W870" s="499"/>
      <c r="X870" s="499"/>
      <c r="Y870" s="499"/>
      <c r="Z870" s="499"/>
      <c r="AA870" s="499"/>
      <c r="AB870" s="499"/>
      <c r="AC870" s="499"/>
      <c r="AD870" s="499"/>
    </row>
    <row r="871" spans="5:30" ht="12" customHeight="1" x14ac:dyDescent="0.2">
      <c r="E871" s="499"/>
      <c r="F871" s="499"/>
      <c r="G871" s="499"/>
      <c r="H871" s="499"/>
      <c r="I871" s="499"/>
      <c r="J871" s="499"/>
      <c r="K871" s="499"/>
      <c r="L871" s="499"/>
      <c r="M871" s="499"/>
      <c r="N871" s="499"/>
      <c r="O871" s="499"/>
      <c r="P871" s="499"/>
      <c r="Q871" s="499"/>
      <c r="R871" s="499"/>
      <c r="S871" s="499"/>
      <c r="T871" s="499"/>
      <c r="U871" s="499"/>
      <c r="V871" s="499"/>
      <c r="W871" s="499"/>
      <c r="X871" s="499"/>
      <c r="Y871" s="499"/>
      <c r="Z871" s="499"/>
      <c r="AA871" s="499"/>
      <c r="AB871" s="499"/>
      <c r="AC871" s="499"/>
      <c r="AD871" s="499"/>
    </row>
    <row r="872" spans="5:30" ht="12" customHeight="1" x14ac:dyDescent="0.2">
      <c r="E872" s="499"/>
      <c r="F872" s="499"/>
      <c r="G872" s="499"/>
      <c r="H872" s="499"/>
      <c r="I872" s="499"/>
      <c r="J872" s="499"/>
      <c r="K872" s="499"/>
      <c r="L872" s="499"/>
      <c r="M872" s="499"/>
      <c r="N872" s="499"/>
      <c r="O872" s="499"/>
      <c r="P872" s="499"/>
      <c r="Q872" s="499"/>
      <c r="R872" s="499"/>
      <c r="S872" s="499"/>
      <c r="T872" s="499"/>
      <c r="U872" s="499"/>
      <c r="V872" s="499"/>
      <c r="W872" s="499"/>
      <c r="X872" s="499"/>
      <c r="Y872" s="499"/>
      <c r="Z872" s="499"/>
      <c r="AA872" s="499"/>
      <c r="AB872" s="499"/>
      <c r="AC872" s="499"/>
      <c r="AD872" s="499"/>
    </row>
    <row r="873" spans="5:30" ht="12" customHeight="1" x14ac:dyDescent="0.2">
      <c r="E873" s="499"/>
      <c r="F873" s="499"/>
      <c r="G873" s="499"/>
      <c r="H873" s="499"/>
      <c r="I873" s="499"/>
      <c r="J873" s="499"/>
      <c r="K873" s="499"/>
      <c r="L873" s="499"/>
      <c r="M873" s="499"/>
      <c r="N873" s="499"/>
      <c r="O873" s="499"/>
      <c r="P873" s="499"/>
      <c r="Q873" s="499"/>
      <c r="R873" s="499"/>
      <c r="S873" s="499"/>
      <c r="T873" s="499"/>
      <c r="U873" s="499"/>
      <c r="V873" s="499"/>
      <c r="W873" s="499"/>
      <c r="X873" s="499"/>
      <c r="Y873" s="499"/>
      <c r="Z873" s="499"/>
      <c r="AA873" s="499"/>
      <c r="AB873" s="499"/>
      <c r="AC873" s="499"/>
      <c r="AD873" s="499"/>
    </row>
    <row r="874" spans="5:30" ht="12" customHeight="1" x14ac:dyDescent="0.2">
      <c r="E874" s="499"/>
      <c r="F874" s="499"/>
      <c r="G874" s="499"/>
      <c r="H874" s="499"/>
      <c r="I874" s="499"/>
      <c r="J874" s="499"/>
      <c r="K874" s="499"/>
      <c r="L874" s="499"/>
      <c r="M874" s="499"/>
      <c r="N874" s="499"/>
      <c r="O874" s="499"/>
      <c r="P874" s="499"/>
      <c r="Q874" s="499"/>
      <c r="R874" s="499"/>
      <c r="S874" s="499"/>
      <c r="T874" s="499"/>
      <c r="U874" s="499"/>
      <c r="V874" s="499"/>
      <c r="W874" s="499"/>
      <c r="X874" s="499"/>
      <c r="Y874" s="499"/>
      <c r="Z874" s="499"/>
      <c r="AA874" s="499"/>
      <c r="AB874" s="499"/>
      <c r="AC874" s="499"/>
      <c r="AD874" s="499"/>
    </row>
    <row r="875" spans="5:30" ht="12" customHeight="1" x14ac:dyDescent="0.2">
      <c r="E875" s="499"/>
      <c r="F875" s="499"/>
      <c r="G875" s="499"/>
      <c r="H875" s="499"/>
      <c r="I875" s="499"/>
      <c r="J875" s="499"/>
      <c r="K875" s="499"/>
      <c r="L875" s="499"/>
      <c r="M875" s="499"/>
      <c r="N875" s="499"/>
      <c r="O875" s="499"/>
      <c r="P875" s="499"/>
      <c r="Q875" s="499"/>
      <c r="R875" s="499"/>
      <c r="S875" s="499"/>
      <c r="T875" s="499"/>
      <c r="U875" s="499"/>
      <c r="V875" s="499"/>
      <c r="W875" s="499"/>
      <c r="X875" s="499"/>
      <c r="Y875" s="499"/>
      <c r="Z875" s="499"/>
      <c r="AA875" s="499"/>
      <c r="AB875" s="499"/>
      <c r="AC875" s="499"/>
      <c r="AD875" s="499"/>
    </row>
    <row r="876" spans="5:30" ht="12" customHeight="1" x14ac:dyDescent="0.2">
      <c r="E876" s="499"/>
      <c r="F876" s="499"/>
      <c r="G876" s="499"/>
      <c r="H876" s="499"/>
      <c r="I876" s="499"/>
      <c r="J876" s="499"/>
      <c r="K876" s="499"/>
      <c r="L876" s="499"/>
      <c r="M876" s="499"/>
      <c r="N876" s="499"/>
      <c r="O876" s="499"/>
      <c r="P876" s="499"/>
      <c r="Q876" s="499"/>
      <c r="R876" s="499"/>
      <c r="S876" s="499"/>
      <c r="T876" s="499"/>
      <c r="U876" s="499"/>
      <c r="V876" s="499"/>
      <c r="W876" s="499"/>
      <c r="X876" s="499"/>
      <c r="Y876" s="499"/>
      <c r="Z876" s="499"/>
      <c r="AA876" s="499"/>
      <c r="AB876" s="499"/>
      <c r="AC876" s="499"/>
      <c r="AD876" s="499"/>
    </row>
    <row r="877" spans="5:30" ht="12" customHeight="1" x14ac:dyDescent="0.2">
      <c r="E877" s="499"/>
      <c r="F877" s="499"/>
      <c r="G877" s="499"/>
      <c r="H877" s="499"/>
      <c r="I877" s="499"/>
      <c r="J877" s="499"/>
      <c r="K877" s="499"/>
      <c r="L877" s="499"/>
      <c r="M877" s="499"/>
      <c r="N877" s="499"/>
      <c r="O877" s="499"/>
      <c r="P877" s="499"/>
      <c r="Q877" s="499"/>
      <c r="R877" s="499"/>
      <c r="S877" s="499"/>
      <c r="T877" s="499"/>
      <c r="U877" s="499"/>
      <c r="V877" s="499"/>
      <c r="W877" s="499"/>
      <c r="X877" s="499"/>
      <c r="Y877" s="499"/>
      <c r="Z877" s="499"/>
      <c r="AA877" s="499"/>
      <c r="AB877" s="499"/>
      <c r="AC877" s="499"/>
      <c r="AD877" s="499"/>
    </row>
    <row r="878" spans="5:30" ht="12" customHeight="1" x14ac:dyDescent="0.2">
      <c r="E878" s="499"/>
      <c r="F878" s="499"/>
      <c r="G878" s="499"/>
      <c r="H878" s="499"/>
      <c r="I878" s="499"/>
      <c r="J878" s="499"/>
      <c r="K878" s="499"/>
      <c r="L878" s="499"/>
      <c r="M878" s="499"/>
      <c r="N878" s="499"/>
      <c r="O878" s="499"/>
      <c r="P878" s="499"/>
      <c r="Q878" s="499"/>
      <c r="R878" s="499"/>
      <c r="S878" s="499"/>
      <c r="T878" s="499"/>
      <c r="U878" s="499"/>
      <c r="V878" s="499"/>
      <c r="W878" s="499"/>
      <c r="X878" s="499"/>
      <c r="Y878" s="499"/>
      <c r="Z878" s="499"/>
      <c r="AA878" s="499"/>
      <c r="AB878" s="499"/>
      <c r="AC878" s="499"/>
      <c r="AD878" s="499"/>
    </row>
    <row r="879" spans="5:30" ht="12" customHeight="1" x14ac:dyDescent="0.2">
      <c r="E879" s="499"/>
      <c r="F879" s="499"/>
      <c r="G879" s="499"/>
      <c r="H879" s="499"/>
      <c r="I879" s="499"/>
      <c r="J879" s="499"/>
      <c r="K879" s="499"/>
      <c r="L879" s="499"/>
      <c r="M879" s="499"/>
      <c r="N879" s="499"/>
      <c r="O879" s="499"/>
      <c r="P879" s="499"/>
      <c r="Q879" s="499"/>
      <c r="R879" s="499"/>
      <c r="S879" s="499"/>
      <c r="T879" s="499"/>
      <c r="U879" s="499"/>
      <c r="V879" s="499"/>
      <c r="W879" s="499"/>
      <c r="X879" s="499"/>
      <c r="Y879" s="499"/>
      <c r="Z879" s="499"/>
      <c r="AA879" s="499"/>
      <c r="AB879" s="499"/>
      <c r="AC879" s="499"/>
      <c r="AD879" s="499"/>
    </row>
    <row r="880" spans="5:30" ht="12" customHeight="1" x14ac:dyDescent="0.2">
      <c r="E880" s="499"/>
      <c r="F880" s="499"/>
      <c r="G880" s="499"/>
      <c r="H880" s="499"/>
      <c r="I880" s="499"/>
      <c r="J880" s="499"/>
      <c r="K880" s="499"/>
      <c r="L880" s="499"/>
      <c r="M880" s="499"/>
      <c r="N880" s="499"/>
      <c r="O880" s="499"/>
      <c r="P880" s="499"/>
      <c r="Q880" s="499"/>
      <c r="R880" s="499"/>
      <c r="S880" s="499"/>
      <c r="T880" s="499"/>
      <c r="U880" s="499"/>
      <c r="V880" s="499"/>
      <c r="W880" s="499"/>
      <c r="X880" s="499"/>
      <c r="Y880" s="499"/>
      <c r="Z880" s="499"/>
      <c r="AA880" s="499"/>
      <c r="AB880" s="499"/>
      <c r="AC880" s="499"/>
      <c r="AD880" s="499"/>
    </row>
    <row r="881" spans="5:30" ht="12" customHeight="1" x14ac:dyDescent="0.2">
      <c r="E881" s="499"/>
      <c r="F881" s="499"/>
      <c r="G881" s="499"/>
      <c r="H881" s="499"/>
      <c r="I881" s="499"/>
      <c r="J881" s="499"/>
      <c r="K881" s="499"/>
      <c r="L881" s="499"/>
      <c r="M881" s="499"/>
      <c r="N881" s="499"/>
      <c r="O881" s="499"/>
      <c r="P881" s="499"/>
      <c r="Q881" s="499"/>
      <c r="R881" s="499"/>
      <c r="S881" s="499"/>
      <c r="T881" s="499"/>
      <c r="U881" s="499"/>
      <c r="V881" s="499"/>
      <c r="W881" s="499"/>
      <c r="X881" s="499"/>
      <c r="Y881" s="499"/>
      <c r="Z881" s="499"/>
      <c r="AA881" s="499"/>
      <c r="AB881" s="499"/>
      <c r="AC881" s="499"/>
      <c r="AD881" s="499"/>
    </row>
    <row r="882" spans="5:30" ht="12" customHeight="1" x14ac:dyDescent="0.2">
      <c r="E882" s="499"/>
      <c r="F882" s="499"/>
      <c r="G882" s="499"/>
      <c r="H882" s="499"/>
      <c r="I882" s="499"/>
      <c r="J882" s="499"/>
      <c r="K882" s="499"/>
      <c r="L882" s="499"/>
      <c r="M882" s="499"/>
      <c r="N882" s="499"/>
      <c r="O882" s="499"/>
      <c r="P882" s="499"/>
      <c r="Q882" s="499"/>
      <c r="R882" s="499"/>
      <c r="S882" s="499"/>
      <c r="T882" s="499"/>
      <c r="U882" s="499"/>
      <c r="V882" s="499"/>
      <c r="W882" s="499"/>
      <c r="X882" s="499"/>
      <c r="Y882" s="499"/>
      <c r="Z882" s="499"/>
      <c r="AA882" s="499"/>
      <c r="AB882" s="499"/>
      <c r="AC882" s="499"/>
      <c r="AD882" s="499"/>
    </row>
    <row r="883" spans="5:30" ht="12" customHeight="1" x14ac:dyDescent="0.2">
      <c r="E883" s="499"/>
      <c r="F883" s="499"/>
      <c r="G883" s="499"/>
      <c r="H883" s="499"/>
      <c r="I883" s="499"/>
      <c r="J883" s="499"/>
      <c r="K883" s="499"/>
      <c r="L883" s="499"/>
      <c r="M883" s="499"/>
      <c r="N883" s="499"/>
      <c r="O883" s="499"/>
      <c r="P883" s="499"/>
      <c r="Q883" s="499"/>
      <c r="R883" s="499"/>
      <c r="S883" s="499"/>
      <c r="T883" s="499"/>
      <c r="U883" s="499"/>
      <c r="V883" s="499"/>
      <c r="W883" s="499"/>
      <c r="X883" s="499"/>
      <c r="Y883" s="499"/>
      <c r="Z883" s="499"/>
      <c r="AA883" s="499"/>
      <c r="AB883" s="499"/>
      <c r="AC883" s="499"/>
      <c r="AD883" s="499"/>
    </row>
    <row r="884" spans="5:30" ht="12" customHeight="1" x14ac:dyDescent="0.2">
      <c r="E884" s="499"/>
      <c r="F884" s="499"/>
      <c r="G884" s="499"/>
      <c r="H884" s="499"/>
      <c r="I884" s="499"/>
      <c r="J884" s="499"/>
      <c r="K884" s="499"/>
      <c r="L884" s="499"/>
      <c r="M884" s="499"/>
      <c r="N884" s="499"/>
      <c r="O884" s="499"/>
      <c r="P884" s="499"/>
      <c r="Q884" s="499"/>
      <c r="R884" s="499"/>
      <c r="S884" s="499"/>
      <c r="T884" s="499"/>
      <c r="U884" s="499"/>
      <c r="V884" s="499"/>
      <c r="W884" s="499"/>
      <c r="X884" s="499"/>
      <c r="Y884" s="499"/>
      <c r="Z884" s="499"/>
      <c r="AA884" s="499"/>
      <c r="AB884" s="499"/>
      <c r="AC884" s="499"/>
      <c r="AD884" s="499"/>
    </row>
    <row r="885" spans="5:30" ht="12" customHeight="1" x14ac:dyDescent="0.2">
      <c r="E885" s="499"/>
      <c r="F885" s="499"/>
      <c r="G885" s="499"/>
      <c r="H885" s="499"/>
      <c r="I885" s="499"/>
      <c r="J885" s="499"/>
      <c r="K885" s="499"/>
      <c r="L885" s="499"/>
      <c r="M885" s="499"/>
      <c r="N885" s="499"/>
      <c r="O885" s="499"/>
      <c r="P885" s="499"/>
      <c r="Q885" s="499"/>
      <c r="R885" s="499"/>
      <c r="S885" s="499"/>
      <c r="T885" s="499"/>
      <c r="U885" s="499"/>
      <c r="V885" s="499"/>
      <c r="W885" s="499"/>
      <c r="X885" s="499"/>
      <c r="Y885" s="499"/>
      <c r="Z885" s="499"/>
      <c r="AA885" s="499"/>
      <c r="AB885" s="499"/>
      <c r="AC885" s="499"/>
      <c r="AD885" s="499"/>
    </row>
    <row r="886" spans="5:30" ht="12" customHeight="1" x14ac:dyDescent="0.2">
      <c r="E886" s="499"/>
      <c r="F886" s="499"/>
      <c r="G886" s="499"/>
      <c r="H886" s="499"/>
      <c r="I886" s="499"/>
      <c r="J886" s="499"/>
      <c r="K886" s="499"/>
      <c r="L886" s="499"/>
      <c r="M886" s="499"/>
      <c r="N886" s="499"/>
      <c r="O886" s="499"/>
      <c r="P886" s="499"/>
      <c r="Q886" s="499"/>
      <c r="R886" s="499"/>
      <c r="S886" s="499"/>
      <c r="T886" s="499"/>
      <c r="U886" s="499"/>
      <c r="V886" s="499"/>
      <c r="W886" s="499"/>
      <c r="X886" s="499"/>
      <c r="Y886" s="499"/>
      <c r="Z886" s="499"/>
      <c r="AA886" s="499"/>
      <c r="AB886" s="499"/>
      <c r="AC886" s="499"/>
      <c r="AD886" s="499"/>
    </row>
    <row r="887" spans="5:30" ht="12" customHeight="1" x14ac:dyDescent="0.2">
      <c r="E887" s="499"/>
      <c r="F887" s="499"/>
      <c r="G887" s="499"/>
      <c r="H887" s="499"/>
      <c r="I887" s="499"/>
      <c r="J887" s="499"/>
      <c r="K887" s="499"/>
      <c r="L887" s="499"/>
      <c r="M887" s="499"/>
      <c r="N887" s="499"/>
      <c r="O887" s="499"/>
      <c r="P887" s="499"/>
      <c r="Q887" s="499"/>
      <c r="R887" s="499"/>
      <c r="S887" s="499"/>
      <c r="T887" s="499"/>
      <c r="U887" s="499"/>
      <c r="V887" s="499"/>
      <c r="W887" s="499"/>
      <c r="X887" s="499"/>
      <c r="Y887" s="499"/>
      <c r="Z887" s="499"/>
      <c r="AA887" s="499"/>
      <c r="AB887" s="499"/>
      <c r="AC887" s="499"/>
      <c r="AD887" s="499"/>
    </row>
    <row r="888" spans="5:30" ht="12" customHeight="1" x14ac:dyDescent="0.2">
      <c r="E888" s="499"/>
      <c r="F888" s="499"/>
      <c r="G888" s="499"/>
      <c r="H888" s="499"/>
      <c r="I888" s="499"/>
      <c r="J888" s="499"/>
      <c r="K888" s="499"/>
      <c r="L888" s="499"/>
      <c r="M888" s="499"/>
      <c r="N888" s="499"/>
      <c r="O888" s="499"/>
      <c r="P888" s="499"/>
      <c r="Q888" s="499"/>
      <c r="R888" s="499"/>
      <c r="S888" s="499"/>
      <c r="T888" s="499"/>
      <c r="U888" s="499"/>
      <c r="V888" s="499"/>
      <c r="W888" s="499"/>
      <c r="X888" s="499"/>
      <c r="Y888" s="499"/>
      <c r="Z888" s="499"/>
      <c r="AA888" s="499"/>
      <c r="AB888" s="499"/>
      <c r="AC888" s="499"/>
      <c r="AD888" s="499"/>
    </row>
    <row r="889" spans="5:30" ht="12" customHeight="1" x14ac:dyDescent="0.2">
      <c r="E889" s="499"/>
      <c r="F889" s="499"/>
      <c r="G889" s="499"/>
      <c r="H889" s="499"/>
      <c r="I889" s="499"/>
      <c r="J889" s="499"/>
      <c r="K889" s="499"/>
      <c r="L889" s="499"/>
      <c r="M889" s="499"/>
      <c r="N889" s="499"/>
      <c r="O889" s="499"/>
      <c r="P889" s="499"/>
      <c r="Q889" s="499"/>
      <c r="R889" s="499"/>
      <c r="S889" s="499"/>
      <c r="T889" s="499"/>
      <c r="U889" s="499"/>
      <c r="V889" s="499"/>
      <c r="W889" s="499"/>
      <c r="X889" s="499"/>
      <c r="Y889" s="499"/>
      <c r="Z889" s="499"/>
      <c r="AA889" s="499"/>
      <c r="AB889" s="499"/>
      <c r="AC889" s="499"/>
      <c r="AD889" s="499"/>
    </row>
    <row r="890" spans="5:30" ht="12" customHeight="1" x14ac:dyDescent="0.2">
      <c r="E890" s="499"/>
      <c r="F890" s="499"/>
      <c r="G890" s="499"/>
      <c r="H890" s="499"/>
      <c r="I890" s="499"/>
      <c r="J890" s="499"/>
      <c r="K890" s="499"/>
      <c r="L890" s="499"/>
      <c r="M890" s="499"/>
      <c r="N890" s="499"/>
      <c r="O890" s="499"/>
      <c r="P890" s="499"/>
      <c r="Q890" s="499"/>
      <c r="R890" s="499"/>
      <c r="S890" s="499"/>
      <c r="T890" s="499"/>
      <c r="U890" s="499"/>
      <c r="V890" s="499"/>
      <c r="W890" s="499"/>
      <c r="X890" s="499"/>
      <c r="Y890" s="499"/>
      <c r="Z890" s="499"/>
      <c r="AA890" s="499"/>
      <c r="AB890" s="499"/>
      <c r="AC890" s="499"/>
      <c r="AD890" s="499"/>
    </row>
    <row r="891" spans="5:30" ht="12" customHeight="1" x14ac:dyDescent="0.2">
      <c r="E891" s="499"/>
      <c r="F891" s="499"/>
      <c r="G891" s="499"/>
      <c r="H891" s="499"/>
      <c r="I891" s="499"/>
      <c r="J891" s="499"/>
      <c r="K891" s="499"/>
      <c r="L891" s="499"/>
      <c r="M891" s="499"/>
      <c r="N891" s="499"/>
      <c r="O891" s="499"/>
      <c r="P891" s="499"/>
      <c r="Q891" s="499"/>
      <c r="R891" s="499"/>
      <c r="S891" s="499"/>
      <c r="T891" s="499"/>
      <c r="U891" s="499"/>
      <c r="V891" s="499"/>
      <c r="W891" s="499"/>
      <c r="X891" s="499"/>
      <c r="Y891" s="499"/>
      <c r="Z891" s="499"/>
      <c r="AA891" s="499"/>
      <c r="AB891" s="499"/>
      <c r="AC891" s="499"/>
      <c r="AD891" s="499"/>
    </row>
    <row r="892" spans="5:30" ht="12" customHeight="1" x14ac:dyDescent="0.2">
      <c r="E892" s="499"/>
      <c r="F892" s="499"/>
      <c r="G892" s="499"/>
      <c r="H892" s="499"/>
      <c r="I892" s="499"/>
      <c r="J892" s="499"/>
      <c r="K892" s="499"/>
      <c r="L892" s="499"/>
      <c r="M892" s="499"/>
      <c r="N892" s="499"/>
      <c r="O892" s="499"/>
      <c r="P892" s="499"/>
      <c r="Q892" s="499"/>
      <c r="R892" s="499"/>
      <c r="S892" s="499"/>
      <c r="T892" s="499"/>
      <c r="U892" s="499"/>
      <c r="V892" s="499"/>
      <c r="W892" s="499"/>
      <c r="X892" s="499"/>
      <c r="Y892" s="499"/>
      <c r="Z892" s="499"/>
      <c r="AA892" s="499"/>
      <c r="AB892" s="499"/>
      <c r="AC892" s="499"/>
      <c r="AD892" s="499"/>
    </row>
    <row r="893" spans="5:30" ht="12" customHeight="1" x14ac:dyDescent="0.2">
      <c r="E893" s="499"/>
      <c r="F893" s="499"/>
      <c r="G893" s="499"/>
      <c r="H893" s="499"/>
      <c r="I893" s="499"/>
      <c r="J893" s="499"/>
      <c r="K893" s="499"/>
      <c r="L893" s="499"/>
      <c r="M893" s="499"/>
      <c r="N893" s="499"/>
      <c r="O893" s="499"/>
      <c r="P893" s="499"/>
      <c r="Q893" s="499"/>
      <c r="R893" s="499"/>
      <c r="S893" s="499"/>
      <c r="T893" s="499"/>
      <c r="U893" s="499"/>
      <c r="V893" s="499"/>
      <c r="W893" s="499"/>
      <c r="X893" s="499"/>
      <c r="Y893" s="499"/>
      <c r="Z893" s="499"/>
      <c r="AA893" s="499"/>
      <c r="AB893" s="499"/>
      <c r="AC893" s="499"/>
      <c r="AD893" s="499"/>
    </row>
    <row r="894" spans="5:30" ht="12" customHeight="1" x14ac:dyDescent="0.2">
      <c r="E894" s="499"/>
      <c r="F894" s="499"/>
      <c r="G894" s="499"/>
      <c r="H894" s="499"/>
      <c r="I894" s="499"/>
      <c r="J894" s="499"/>
      <c r="K894" s="499"/>
      <c r="L894" s="499"/>
      <c r="M894" s="499"/>
      <c r="N894" s="499"/>
      <c r="O894" s="499"/>
      <c r="P894" s="499"/>
      <c r="Q894" s="499"/>
      <c r="R894" s="499"/>
      <c r="S894" s="499"/>
      <c r="T894" s="499"/>
      <c r="U894" s="499"/>
      <c r="V894" s="499"/>
      <c r="W894" s="499"/>
      <c r="X894" s="499"/>
      <c r="Y894" s="499"/>
      <c r="Z894" s="499"/>
      <c r="AA894" s="499"/>
      <c r="AB894" s="499"/>
      <c r="AC894" s="499"/>
      <c r="AD894" s="499"/>
    </row>
    <row r="895" spans="5:30" ht="12" customHeight="1" x14ac:dyDescent="0.2">
      <c r="E895" s="499"/>
      <c r="F895" s="499"/>
      <c r="G895" s="499"/>
      <c r="H895" s="499"/>
      <c r="I895" s="499"/>
      <c r="J895" s="499"/>
      <c r="K895" s="499"/>
      <c r="L895" s="499"/>
      <c r="M895" s="499"/>
      <c r="N895" s="499"/>
      <c r="O895" s="499"/>
      <c r="P895" s="499"/>
      <c r="Q895" s="499"/>
      <c r="R895" s="499"/>
      <c r="S895" s="499"/>
      <c r="T895" s="499"/>
      <c r="U895" s="499"/>
      <c r="V895" s="499"/>
      <c r="W895" s="499"/>
      <c r="X895" s="499"/>
      <c r="Y895" s="499"/>
      <c r="Z895" s="499"/>
      <c r="AA895" s="499"/>
      <c r="AB895" s="499"/>
      <c r="AC895" s="499"/>
      <c r="AD895" s="499"/>
    </row>
    <row r="896" spans="5:30" ht="12" customHeight="1" x14ac:dyDescent="0.2">
      <c r="E896" s="499"/>
      <c r="F896" s="499"/>
      <c r="G896" s="499"/>
      <c r="H896" s="499"/>
      <c r="I896" s="499"/>
      <c r="J896" s="499"/>
      <c r="K896" s="499"/>
      <c r="L896" s="499"/>
      <c r="M896" s="499"/>
      <c r="N896" s="499"/>
      <c r="O896" s="499"/>
      <c r="P896" s="499"/>
      <c r="Q896" s="499"/>
      <c r="R896" s="499"/>
      <c r="S896" s="499"/>
      <c r="T896" s="499"/>
      <c r="U896" s="499"/>
      <c r="V896" s="499"/>
      <c r="W896" s="499"/>
      <c r="X896" s="499"/>
      <c r="Y896" s="499"/>
      <c r="Z896" s="499"/>
      <c r="AA896" s="499"/>
      <c r="AB896" s="499"/>
      <c r="AC896" s="499"/>
      <c r="AD896" s="499"/>
    </row>
    <row r="897" spans="5:30" ht="12" customHeight="1" x14ac:dyDescent="0.2">
      <c r="E897" s="499"/>
      <c r="F897" s="499"/>
      <c r="G897" s="499"/>
      <c r="H897" s="499"/>
      <c r="I897" s="499"/>
      <c r="J897" s="499"/>
      <c r="K897" s="499"/>
      <c r="L897" s="499"/>
      <c r="M897" s="499"/>
      <c r="N897" s="499"/>
      <c r="O897" s="499"/>
      <c r="P897" s="499"/>
      <c r="Q897" s="499"/>
      <c r="R897" s="499"/>
      <c r="S897" s="499"/>
      <c r="T897" s="499"/>
      <c r="U897" s="499"/>
      <c r="V897" s="499"/>
      <c r="W897" s="499"/>
      <c r="X897" s="499"/>
      <c r="Y897" s="499"/>
      <c r="Z897" s="499"/>
      <c r="AA897" s="499"/>
      <c r="AB897" s="499"/>
      <c r="AC897" s="499"/>
      <c r="AD897" s="499"/>
    </row>
    <row r="898" spans="5:30" ht="12" customHeight="1" x14ac:dyDescent="0.2">
      <c r="E898" s="499"/>
      <c r="F898" s="499"/>
      <c r="G898" s="499"/>
      <c r="H898" s="499"/>
      <c r="I898" s="499"/>
      <c r="J898" s="499"/>
      <c r="K898" s="499"/>
      <c r="L898" s="499"/>
      <c r="M898" s="499"/>
      <c r="N898" s="499"/>
      <c r="O898" s="499"/>
      <c r="P898" s="499"/>
      <c r="Q898" s="499"/>
      <c r="R898" s="499"/>
      <c r="S898" s="499"/>
      <c r="T898" s="499"/>
      <c r="U898" s="499"/>
      <c r="V898" s="499"/>
      <c r="W898" s="499"/>
      <c r="X898" s="499"/>
      <c r="Y898" s="499"/>
      <c r="Z898" s="499"/>
      <c r="AA898" s="499"/>
      <c r="AB898" s="499"/>
      <c r="AC898" s="499"/>
      <c r="AD898" s="499"/>
    </row>
    <row r="899" spans="5:30" ht="12" customHeight="1" x14ac:dyDescent="0.2">
      <c r="E899" s="499"/>
      <c r="F899" s="499"/>
      <c r="G899" s="499"/>
      <c r="H899" s="499"/>
      <c r="I899" s="499"/>
      <c r="J899" s="499"/>
      <c r="K899" s="499"/>
      <c r="L899" s="499"/>
      <c r="M899" s="499"/>
      <c r="N899" s="499"/>
      <c r="O899" s="499"/>
      <c r="P899" s="499"/>
      <c r="Q899" s="499"/>
      <c r="R899" s="499"/>
      <c r="S899" s="499"/>
      <c r="T899" s="499"/>
      <c r="U899" s="499"/>
      <c r="V899" s="499"/>
      <c r="W899" s="499"/>
      <c r="X899" s="499"/>
      <c r="Y899" s="499"/>
      <c r="Z899" s="499"/>
      <c r="AA899" s="499"/>
      <c r="AB899" s="499"/>
      <c r="AC899" s="499"/>
      <c r="AD899" s="499"/>
    </row>
    <row r="900" spans="5:30" ht="12" customHeight="1" x14ac:dyDescent="0.2">
      <c r="E900" s="499"/>
      <c r="F900" s="499"/>
      <c r="G900" s="499"/>
      <c r="H900" s="499"/>
      <c r="I900" s="499"/>
      <c r="J900" s="499"/>
      <c r="K900" s="499"/>
      <c r="L900" s="499"/>
      <c r="M900" s="499"/>
      <c r="N900" s="499"/>
      <c r="O900" s="499"/>
      <c r="P900" s="499"/>
      <c r="Q900" s="499"/>
      <c r="R900" s="499"/>
      <c r="S900" s="499"/>
      <c r="T900" s="499"/>
      <c r="U900" s="499"/>
      <c r="V900" s="499"/>
      <c r="W900" s="499"/>
      <c r="X900" s="499"/>
      <c r="Y900" s="499"/>
      <c r="Z900" s="499"/>
      <c r="AA900" s="499"/>
      <c r="AB900" s="499"/>
      <c r="AC900" s="499"/>
      <c r="AD900" s="499"/>
    </row>
    <row r="901" spans="5:30" ht="12" customHeight="1" x14ac:dyDescent="0.2">
      <c r="E901" s="499"/>
      <c r="F901" s="499"/>
      <c r="G901" s="499"/>
      <c r="H901" s="499"/>
      <c r="I901" s="499"/>
      <c r="J901" s="499"/>
      <c r="K901" s="499"/>
      <c r="L901" s="499"/>
      <c r="M901" s="499"/>
      <c r="N901" s="499"/>
      <c r="O901" s="499"/>
      <c r="P901" s="499"/>
      <c r="Q901" s="499"/>
      <c r="R901" s="499"/>
      <c r="S901" s="499"/>
      <c r="T901" s="499"/>
      <c r="U901" s="499"/>
      <c r="V901" s="499"/>
      <c r="W901" s="499"/>
      <c r="X901" s="499"/>
      <c r="Y901" s="499"/>
      <c r="Z901" s="499"/>
      <c r="AA901" s="499"/>
      <c r="AB901" s="499"/>
      <c r="AC901" s="499"/>
      <c r="AD901" s="499"/>
    </row>
    <row r="902" spans="5:30" ht="12" customHeight="1" x14ac:dyDescent="0.2">
      <c r="E902" s="499"/>
      <c r="F902" s="499"/>
      <c r="G902" s="499"/>
      <c r="H902" s="499"/>
      <c r="I902" s="499"/>
      <c r="J902" s="499"/>
      <c r="K902" s="499"/>
      <c r="L902" s="499"/>
      <c r="M902" s="499"/>
      <c r="N902" s="499"/>
      <c r="O902" s="499"/>
      <c r="P902" s="499"/>
      <c r="Q902" s="499"/>
      <c r="R902" s="499"/>
      <c r="S902" s="499"/>
      <c r="T902" s="499"/>
      <c r="U902" s="499"/>
      <c r="V902" s="499"/>
      <c r="W902" s="499"/>
      <c r="X902" s="499"/>
      <c r="Y902" s="499"/>
      <c r="Z902" s="499"/>
      <c r="AA902" s="499"/>
      <c r="AB902" s="499"/>
      <c r="AC902" s="499"/>
      <c r="AD902" s="499"/>
    </row>
    <row r="903" spans="5:30" ht="12" customHeight="1" x14ac:dyDescent="0.2">
      <c r="E903" s="499"/>
      <c r="F903" s="499"/>
      <c r="G903" s="499"/>
      <c r="H903" s="499"/>
      <c r="I903" s="499"/>
      <c r="J903" s="499"/>
      <c r="K903" s="499"/>
      <c r="L903" s="499"/>
      <c r="M903" s="499"/>
      <c r="N903" s="499"/>
      <c r="O903" s="499"/>
      <c r="P903" s="499"/>
      <c r="Q903" s="499"/>
      <c r="R903" s="499"/>
      <c r="S903" s="499"/>
      <c r="T903" s="499"/>
      <c r="U903" s="499"/>
      <c r="V903" s="499"/>
      <c r="W903" s="499"/>
      <c r="X903" s="499"/>
      <c r="Y903" s="499"/>
      <c r="Z903" s="499"/>
      <c r="AA903" s="499"/>
      <c r="AB903" s="499"/>
      <c r="AC903" s="499"/>
      <c r="AD903" s="499"/>
    </row>
    <row r="904" spans="5:30" ht="12" customHeight="1" x14ac:dyDescent="0.2">
      <c r="E904" s="499"/>
      <c r="F904" s="499"/>
      <c r="G904" s="499"/>
      <c r="H904" s="499"/>
      <c r="I904" s="499"/>
      <c r="J904" s="499"/>
      <c r="K904" s="499"/>
      <c r="L904" s="499"/>
      <c r="M904" s="499"/>
      <c r="N904" s="499"/>
      <c r="O904" s="499"/>
      <c r="P904" s="499"/>
      <c r="Q904" s="499"/>
      <c r="R904" s="499"/>
      <c r="S904" s="499"/>
      <c r="T904" s="499"/>
      <c r="U904" s="499"/>
      <c r="V904" s="499"/>
      <c r="W904" s="499"/>
      <c r="X904" s="499"/>
      <c r="Y904" s="499"/>
      <c r="Z904" s="499"/>
      <c r="AA904" s="499"/>
      <c r="AB904" s="499"/>
      <c r="AC904" s="499"/>
      <c r="AD904" s="499"/>
    </row>
    <row r="905" spans="5:30" ht="12" customHeight="1" x14ac:dyDescent="0.2">
      <c r="E905" s="499"/>
      <c r="F905" s="499"/>
      <c r="G905" s="499"/>
      <c r="H905" s="499"/>
      <c r="I905" s="499"/>
      <c r="J905" s="499"/>
      <c r="K905" s="499"/>
      <c r="L905" s="499"/>
      <c r="M905" s="499"/>
      <c r="N905" s="499"/>
      <c r="O905" s="499"/>
      <c r="P905" s="499"/>
      <c r="Q905" s="499"/>
      <c r="R905" s="499"/>
      <c r="S905" s="499"/>
      <c r="T905" s="499"/>
      <c r="U905" s="499"/>
      <c r="V905" s="499"/>
      <c r="W905" s="499"/>
      <c r="X905" s="499"/>
      <c r="Y905" s="499"/>
      <c r="Z905" s="499"/>
      <c r="AA905" s="499"/>
      <c r="AB905" s="499"/>
      <c r="AC905" s="499"/>
      <c r="AD905" s="499"/>
    </row>
    <row r="906" spans="5:30" ht="12" customHeight="1" x14ac:dyDescent="0.2">
      <c r="E906" s="499"/>
      <c r="F906" s="499"/>
      <c r="G906" s="499"/>
      <c r="H906" s="499"/>
      <c r="I906" s="499"/>
      <c r="J906" s="499"/>
      <c r="K906" s="499"/>
      <c r="L906" s="499"/>
      <c r="M906" s="499"/>
      <c r="N906" s="499"/>
      <c r="O906" s="499"/>
      <c r="P906" s="499"/>
      <c r="Q906" s="499"/>
      <c r="R906" s="499"/>
      <c r="S906" s="499"/>
      <c r="T906" s="499"/>
      <c r="U906" s="499"/>
      <c r="V906" s="499"/>
      <c r="W906" s="499"/>
      <c r="X906" s="499"/>
      <c r="Y906" s="499"/>
      <c r="Z906" s="499"/>
      <c r="AA906" s="499"/>
      <c r="AB906" s="499"/>
      <c r="AC906" s="499"/>
      <c r="AD906" s="499"/>
    </row>
    <row r="907" spans="5:30" ht="12" customHeight="1" x14ac:dyDescent="0.2">
      <c r="E907" s="499"/>
      <c r="F907" s="499"/>
      <c r="G907" s="499"/>
      <c r="H907" s="499"/>
      <c r="I907" s="499"/>
      <c r="J907" s="499"/>
      <c r="K907" s="499"/>
      <c r="L907" s="499"/>
      <c r="M907" s="499"/>
      <c r="N907" s="499"/>
      <c r="O907" s="499"/>
      <c r="P907" s="499"/>
      <c r="Q907" s="499"/>
      <c r="R907" s="499"/>
      <c r="S907" s="499"/>
      <c r="T907" s="499"/>
      <c r="U907" s="499"/>
      <c r="V907" s="499"/>
      <c r="W907" s="499"/>
      <c r="X907" s="499"/>
      <c r="Y907" s="499"/>
      <c r="Z907" s="499"/>
      <c r="AA907" s="499"/>
      <c r="AB907" s="499"/>
      <c r="AC907" s="499"/>
      <c r="AD907" s="499"/>
    </row>
    <row r="908" spans="5:30" ht="12" customHeight="1" x14ac:dyDescent="0.2">
      <c r="E908" s="499"/>
      <c r="F908" s="499"/>
      <c r="G908" s="499"/>
      <c r="H908" s="499"/>
      <c r="I908" s="499"/>
      <c r="J908" s="499"/>
      <c r="K908" s="499"/>
      <c r="L908" s="499"/>
      <c r="M908" s="499"/>
      <c r="N908" s="499"/>
      <c r="O908" s="499"/>
      <c r="P908" s="499"/>
      <c r="Q908" s="499"/>
      <c r="R908" s="499"/>
      <c r="S908" s="499"/>
      <c r="T908" s="499"/>
      <c r="U908" s="499"/>
      <c r="V908" s="499"/>
      <c r="W908" s="499"/>
      <c r="X908" s="499"/>
      <c r="Y908" s="499"/>
      <c r="Z908" s="499"/>
      <c r="AA908" s="499"/>
      <c r="AB908" s="499"/>
      <c r="AC908" s="499"/>
      <c r="AD908" s="499"/>
    </row>
    <row r="909" spans="5:30" ht="12" customHeight="1" x14ac:dyDescent="0.2">
      <c r="E909" s="499"/>
      <c r="F909" s="499"/>
      <c r="G909" s="499"/>
      <c r="H909" s="499"/>
      <c r="I909" s="499"/>
      <c r="J909" s="499"/>
      <c r="K909" s="499"/>
      <c r="L909" s="499"/>
      <c r="M909" s="499"/>
      <c r="N909" s="499"/>
      <c r="O909" s="499"/>
      <c r="P909" s="499"/>
      <c r="Q909" s="499"/>
      <c r="R909" s="499"/>
      <c r="S909" s="499"/>
      <c r="T909" s="499"/>
      <c r="U909" s="499"/>
      <c r="V909" s="499"/>
      <c r="W909" s="499"/>
      <c r="X909" s="499"/>
      <c r="Y909" s="499"/>
      <c r="Z909" s="499"/>
      <c r="AA909" s="499"/>
      <c r="AB909" s="499"/>
      <c r="AC909" s="499"/>
      <c r="AD909" s="499"/>
    </row>
    <row r="910" spans="5:30" ht="12" customHeight="1" x14ac:dyDescent="0.2">
      <c r="E910" s="499"/>
      <c r="F910" s="499"/>
      <c r="G910" s="499"/>
      <c r="H910" s="499"/>
      <c r="I910" s="499"/>
      <c r="J910" s="499"/>
      <c r="K910" s="499"/>
      <c r="L910" s="499"/>
      <c r="M910" s="499"/>
      <c r="N910" s="499"/>
      <c r="O910" s="499"/>
      <c r="P910" s="499"/>
      <c r="Q910" s="499"/>
      <c r="R910" s="499"/>
      <c r="S910" s="499"/>
      <c r="T910" s="499"/>
      <c r="U910" s="499"/>
      <c r="V910" s="499"/>
      <c r="W910" s="499"/>
      <c r="X910" s="499"/>
      <c r="Y910" s="499"/>
      <c r="Z910" s="499"/>
      <c r="AA910" s="499"/>
      <c r="AB910" s="499"/>
      <c r="AC910" s="499"/>
      <c r="AD910" s="499"/>
    </row>
    <row r="911" spans="5:30" ht="12" customHeight="1" x14ac:dyDescent="0.2">
      <c r="E911" s="499"/>
      <c r="F911" s="499"/>
      <c r="G911" s="499"/>
      <c r="H911" s="499"/>
      <c r="I911" s="499"/>
      <c r="J911" s="499"/>
      <c r="K911" s="499"/>
      <c r="L911" s="499"/>
      <c r="M911" s="499"/>
      <c r="N911" s="499"/>
      <c r="O911" s="499"/>
      <c r="P911" s="499"/>
      <c r="Q911" s="499"/>
      <c r="R911" s="499"/>
      <c r="S911" s="499"/>
      <c r="T911" s="499"/>
      <c r="U911" s="499"/>
      <c r="V911" s="499"/>
      <c r="W911" s="499"/>
      <c r="X911" s="499"/>
      <c r="Y911" s="499"/>
      <c r="Z911" s="499"/>
      <c r="AA911" s="499"/>
      <c r="AB911" s="499"/>
      <c r="AC911" s="499"/>
      <c r="AD911" s="499"/>
    </row>
    <row r="912" spans="5:30" ht="12" customHeight="1" x14ac:dyDescent="0.2">
      <c r="E912" s="499"/>
      <c r="F912" s="499"/>
      <c r="G912" s="499"/>
      <c r="H912" s="499"/>
      <c r="I912" s="499"/>
      <c r="J912" s="499"/>
      <c r="K912" s="499"/>
      <c r="L912" s="499"/>
      <c r="M912" s="499"/>
      <c r="N912" s="499"/>
      <c r="O912" s="499"/>
      <c r="P912" s="499"/>
      <c r="Q912" s="499"/>
      <c r="R912" s="499"/>
      <c r="S912" s="499"/>
      <c r="T912" s="499"/>
      <c r="U912" s="499"/>
      <c r="V912" s="499"/>
      <c r="W912" s="499"/>
      <c r="X912" s="499"/>
      <c r="Y912" s="499"/>
      <c r="Z912" s="499"/>
      <c r="AA912" s="499"/>
      <c r="AB912" s="499"/>
      <c r="AC912" s="499"/>
      <c r="AD912" s="499"/>
    </row>
    <row r="913" spans="5:30" ht="12" customHeight="1" x14ac:dyDescent="0.2">
      <c r="E913" s="499"/>
      <c r="F913" s="499"/>
      <c r="G913" s="499"/>
      <c r="H913" s="499"/>
      <c r="I913" s="499"/>
      <c r="J913" s="499"/>
      <c r="K913" s="499"/>
      <c r="L913" s="499"/>
      <c r="M913" s="499"/>
      <c r="N913" s="499"/>
      <c r="O913" s="499"/>
      <c r="P913" s="499"/>
      <c r="Q913" s="499"/>
      <c r="R913" s="499"/>
      <c r="S913" s="499"/>
      <c r="T913" s="499"/>
      <c r="U913" s="499"/>
      <c r="V913" s="499"/>
      <c r="W913" s="499"/>
      <c r="X913" s="499"/>
      <c r="Y913" s="499"/>
      <c r="Z913" s="499"/>
      <c r="AA913" s="499"/>
      <c r="AB913" s="499"/>
      <c r="AC913" s="499"/>
      <c r="AD913" s="499"/>
    </row>
    <row r="914" spans="5:30" ht="12" customHeight="1" x14ac:dyDescent="0.2">
      <c r="E914" s="499"/>
      <c r="F914" s="499"/>
      <c r="G914" s="499"/>
      <c r="H914" s="499"/>
      <c r="I914" s="499"/>
      <c r="J914" s="499"/>
      <c r="K914" s="499"/>
      <c r="L914" s="499"/>
      <c r="M914" s="499"/>
      <c r="N914" s="499"/>
      <c r="O914" s="499"/>
      <c r="P914" s="499"/>
      <c r="Q914" s="499"/>
      <c r="R914" s="499"/>
      <c r="S914" s="499"/>
      <c r="T914" s="499"/>
      <c r="U914" s="499"/>
      <c r="V914" s="499"/>
      <c r="W914" s="499"/>
      <c r="X914" s="499"/>
      <c r="Y914" s="499"/>
      <c r="Z914" s="499"/>
      <c r="AA914" s="499"/>
      <c r="AB914" s="499"/>
      <c r="AC914" s="499"/>
      <c r="AD914" s="499"/>
    </row>
    <row r="915" spans="5:30" ht="12" customHeight="1" x14ac:dyDescent="0.2">
      <c r="E915" s="499"/>
      <c r="F915" s="499"/>
      <c r="G915" s="499"/>
      <c r="H915" s="499"/>
      <c r="I915" s="499"/>
      <c r="J915" s="499"/>
      <c r="K915" s="499"/>
      <c r="L915" s="499"/>
      <c r="M915" s="499"/>
      <c r="N915" s="499"/>
      <c r="O915" s="499"/>
      <c r="P915" s="499"/>
      <c r="Q915" s="499"/>
      <c r="R915" s="499"/>
      <c r="S915" s="499"/>
      <c r="T915" s="499"/>
      <c r="U915" s="499"/>
      <c r="V915" s="499"/>
      <c r="W915" s="499"/>
      <c r="X915" s="499"/>
      <c r="Y915" s="499"/>
      <c r="Z915" s="499"/>
      <c r="AA915" s="499"/>
      <c r="AB915" s="499"/>
      <c r="AC915" s="499"/>
      <c r="AD915" s="499"/>
    </row>
    <row r="916" spans="5:30" ht="12" customHeight="1" x14ac:dyDescent="0.2">
      <c r="E916" s="499"/>
      <c r="F916" s="499"/>
      <c r="G916" s="499"/>
      <c r="H916" s="499"/>
      <c r="I916" s="499"/>
      <c r="J916" s="499"/>
      <c r="K916" s="499"/>
      <c r="L916" s="499"/>
      <c r="M916" s="499"/>
      <c r="N916" s="499"/>
      <c r="O916" s="499"/>
      <c r="P916" s="499"/>
      <c r="Q916" s="499"/>
      <c r="R916" s="499"/>
      <c r="S916" s="499"/>
      <c r="T916" s="499"/>
      <c r="U916" s="499"/>
      <c r="V916" s="499"/>
      <c r="W916" s="499"/>
      <c r="X916" s="499"/>
      <c r="Y916" s="499"/>
      <c r="Z916" s="499"/>
      <c r="AA916" s="499"/>
      <c r="AB916" s="499"/>
      <c r="AC916" s="499"/>
      <c r="AD916" s="499"/>
    </row>
    <row r="917" spans="5:30" ht="12" customHeight="1" x14ac:dyDescent="0.2">
      <c r="E917" s="499"/>
      <c r="F917" s="499"/>
      <c r="G917" s="499"/>
      <c r="H917" s="499"/>
      <c r="I917" s="499"/>
      <c r="J917" s="499"/>
      <c r="K917" s="499"/>
      <c r="L917" s="499"/>
      <c r="M917" s="499"/>
      <c r="N917" s="499"/>
      <c r="O917" s="499"/>
      <c r="P917" s="499"/>
      <c r="Q917" s="499"/>
      <c r="R917" s="499"/>
      <c r="S917" s="499"/>
      <c r="T917" s="499"/>
      <c r="U917" s="499"/>
      <c r="V917" s="499"/>
      <c r="W917" s="499"/>
      <c r="X917" s="499"/>
      <c r="Y917" s="499"/>
      <c r="Z917" s="499"/>
      <c r="AA917" s="499"/>
      <c r="AB917" s="499"/>
      <c r="AC917" s="499"/>
      <c r="AD917" s="499"/>
    </row>
    <row r="918" spans="5:30" ht="12" customHeight="1" x14ac:dyDescent="0.2">
      <c r="E918" s="499"/>
      <c r="F918" s="499"/>
      <c r="G918" s="499"/>
      <c r="H918" s="499"/>
      <c r="I918" s="499"/>
      <c r="J918" s="499"/>
      <c r="K918" s="499"/>
      <c r="L918" s="499"/>
      <c r="M918" s="499"/>
      <c r="N918" s="499"/>
      <c r="O918" s="499"/>
      <c r="P918" s="499"/>
      <c r="Q918" s="499"/>
      <c r="R918" s="499"/>
      <c r="S918" s="499"/>
      <c r="T918" s="499"/>
      <c r="U918" s="499"/>
      <c r="V918" s="499"/>
      <c r="W918" s="499"/>
      <c r="X918" s="499"/>
      <c r="Y918" s="499"/>
      <c r="Z918" s="499"/>
      <c r="AA918" s="499"/>
      <c r="AB918" s="499"/>
      <c r="AC918" s="499"/>
      <c r="AD918" s="499"/>
    </row>
    <row r="919" spans="5:30" ht="12" customHeight="1" x14ac:dyDescent="0.2">
      <c r="E919" s="499"/>
      <c r="F919" s="499"/>
      <c r="G919" s="499"/>
      <c r="H919" s="499"/>
      <c r="I919" s="499"/>
      <c r="J919" s="499"/>
      <c r="K919" s="499"/>
      <c r="L919" s="499"/>
      <c r="M919" s="499"/>
      <c r="N919" s="499"/>
      <c r="O919" s="499"/>
      <c r="P919" s="499"/>
      <c r="Q919" s="499"/>
      <c r="R919" s="499"/>
      <c r="S919" s="499"/>
      <c r="T919" s="499"/>
      <c r="U919" s="499"/>
      <c r="V919" s="499"/>
      <c r="W919" s="499"/>
      <c r="X919" s="499"/>
      <c r="Y919" s="499"/>
      <c r="Z919" s="499"/>
      <c r="AA919" s="499"/>
      <c r="AB919" s="499"/>
      <c r="AC919" s="499"/>
      <c r="AD919" s="499"/>
    </row>
    <row r="920" spans="5:30" ht="12" customHeight="1" x14ac:dyDescent="0.2">
      <c r="E920" s="499"/>
      <c r="F920" s="499"/>
      <c r="G920" s="499"/>
      <c r="H920" s="499"/>
      <c r="I920" s="499"/>
      <c r="J920" s="499"/>
      <c r="K920" s="499"/>
      <c r="L920" s="499"/>
      <c r="M920" s="499"/>
      <c r="N920" s="499"/>
      <c r="O920" s="499"/>
      <c r="P920" s="499"/>
      <c r="Q920" s="499"/>
      <c r="R920" s="499"/>
      <c r="S920" s="499"/>
      <c r="T920" s="499"/>
      <c r="U920" s="499"/>
      <c r="V920" s="499"/>
      <c r="W920" s="499"/>
      <c r="X920" s="499"/>
      <c r="Y920" s="499"/>
      <c r="Z920" s="499"/>
      <c r="AA920" s="499"/>
      <c r="AB920" s="499"/>
      <c r="AC920" s="499"/>
      <c r="AD920" s="499"/>
    </row>
    <row r="921" spans="5:30" ht="12" customHeight="1" x14ac:dyDescent="0.2">
      <c r="E921" s="499"/>
      <c r="F921" s="499"/>
      <c r="G921" s="499"/>
      <c r="H921" s="499"/>
      <c r="I921" s="499"/>
      <c r="J921" s="499"/>
      <c r="K921" s="499"/>
      <c r="L921" s="499"/>
      <c r="M921" s="499"/>
      <c r="N921" s="499"/>
      <c r="O921" s="499"/>
      <c r="P921" s="499"/>
      <c r="Q921" s="499"/>
      <c r="R921" s="499"/>
      <c r="S921" s="499"/>
      <c r="T921" s="499"/>
      <c r="U921" s="499"/>
      <c r="V921" s="499"/>
      <c r="W921" s="499"/>
      <c r="X921" s="499"/>
      <c r="Y921" s="499"/>
      <c r="Z921" s="499"/>
      <c r="AA921" s="499"/>
      <c r="AB921" s="499"/>
      <c r="AC921" s="499"/>
      <c r="AD921" s="499"/>
    </row>
    <row r="922" spans="5:30" ht="12" customHeight="1" x14ac:dyDescent="0.2">
      <c r="E922" s="499"/>
      <c r="F922" s="499"/>
      <c r="G922" s="499"/>
      <c r="H922" s="499"/>
      <c r="I922" s="499"/>
      <c r="J922" s="499"/>
      <c r="K922" s="499"/>
      <c r="L922" s="499"/>
      <c r="M922" s="499"/>
      <c r="N922" s="499"/>
      <c r="O922" s="499"/>
      <c r="P922" s="499"/>
      <c r="Q922" s="499"/>
      <c r="R922" s="499"/>
      <c r="S922" s="499"/>
      <c r="T922" s="499"/>
      <c r="U922" s="499"/>
      <c r="V922" s="499"/>
      <c r="W922" s="499"/>
      <c r="X922" s="499"/>
      <c r="Y922" s="499"/>
      <c r="Z922" s="499"/>
      <c r="AA922" s="499"/>
      <c r="AB922" s="499"/>
      <c r="AC922" s="499"/>
      <c r="AD922" s="499"/>
    </row>
    <row r="923" spans="5:30" ht="12" customHeight="1" x14ac:dyDescent="0.2">
      <c r="E923" s="499"/>
      <c r="F923" s="499"/>
      <c r="G923" s="499"/>
      <c r="H923" s="499"/>
      <c r="I923" s="499"/>
      <c r="J923" s="499"/>
      <c r="K923" s="499"/>
      <c r="L923" s="499"/>
      <c r="M923" s="499"/>
      <c r="N923" s="499"/>
      <c r="O923" s="499"/>
      <c r="P923" s="499"/>
      <c r="Q923" s="499"/>
      <c r="R923" s="499"/>
      <c r="S923" s="499"/>
      <c r="T923" s="499"/>
      <c r="U923" s="499"/>
      <c r="V923" s="499"/>
      <c r="W923" s="499"/>
      <c r="X923" s="499"/>
      <c r="Y923" s="499"/>
      <c r="Z923" s="499"/>
      <c r="AA923" s="499"/>
      <c r="AB923" s="499"/>
      <c r="AC923" s="499"/>
      <c r="AD923" s="499"/>
    </row>
    <row r="924" spans="5:30" ht="12" customHeight="1" x14ac:dyDescent="0.2">
      <c r="E924" s="499"/>
      <c r="F924" s="499"/>
      <c r="G924" s="499"/>
      <c r="H924" s="499"/>
      <c r="I924" s="499"/>
      <c r="J924" s="499"/>
      <c r="K924" s="499"/>
      <c r="L924" s="499"/>
      <c r="M924" s="499"/>
      <c r="N924" s="499"/>
      <c r="O924" s="499"/>
      <c r="P924" s="499"/>
      <c r="Q924" s="499"/>
      <c r="R924" s="499"/>
      <c r="S924" s="499"/>
      <c r="T924" s="499"/>
      <c r="U924" s="499"/>
      <c r="V924" s="499"/>
      <c r="W924" s="499"/>
      <c r="X924" s="499"/>
      <c r="Y924" s="499"/>
      <c r="Z924" s="499"/>
      <c r="AA924" s="499"/>
      <c r="AB924" s="499"/>
      <c r="AC924" s="499"/>
      <c r="AD924" s="499"/>
    </row>
    <row r="925" spans="5:30" ht="12" customHeight="1" x14ac:dyDescent="0.2">
      <c r="E925" s="499"/>
      <c r="F925" s="499"/>
      <c r="G925" s="499"/>
      <c r="H925" s="499"/>
      <c r="I925" s="499"/>
      <c r="J925" s="499"/>
      <c r="K925" s="499"/>
      <c r="L925" s="499"/>
      <c r="M925" s="499"/>
      <c r="N925" s="499"/>
      <c r="O925" s="499"/>
      <c r="P925" s="499"/>
      <c r="Q925" s="499"/>
      <c r="R925" s="499"/>
      <c r="S925" s="499"/>
      <c r="T925" s="499"/>
      <c r="U925" s="499"/>
      <c r="V925" s="499"/>
      <c r="W925" s="499"/>
      <c r="X925" s="499"/>
      <c r="Y925" s="499"/>
      <c r="Z925" s="499"/>
      <c r="AA925" s="499"/>
      <c r="AB925" s="499"/>
      <c r="AC925" s="499"/>
      <c r="AD925" s="499"/>
    </row>
    <row r="926" spans="5:30" ht="12" customHeight="1" x14ac:dyDescent="0.2">
      <c r="E926" s="499"/>
      <c r="F926" s="499"/>
      <c r="G926" s="499"/>
      <c r="H926" s="499"/>
      <c r="I926" s="499"/>
      <c r="J926" s="499"/>
      <c r="K926" s="499"/>
      <c r="L926" s="499"/>
      <c r="M926" s="499"/>
      <c r="N926" s="499"/>
      <c r="O926" s="499"/>
      <c r="P926" s="499"/>
      <c r="Q926" s="499"/>
      <c r="R926" s="499"/>
      <c r="S926" s="499"/>
      <c r="T926" s="499"/>
      <c r="U926" s="499"/>
      <c r="V926" s="499"/>
      <c r="W926" s="499"/>
      <c r="X926" s="499"/>
      <c r="Y926" s="499"/>
      <c r="Z926" s="499"/>
      <c r="AA926" s="499"/>
      <c r="AB926" s="499"/>
      <c r="AC926" s="499"/>
      <c r="AD926" s="499"/>
    </row>
    <row r="927" spans="5:30" ht="12" customHeight="1" x14ac:dyDescent="0.2">
      <c r="E927" s="499"/>
      <c r="F927" s="499"/>
      <c r="G927" s="499"/>
      <c r="H927" s="499"/>
      <c r="I927" s="499"/>
      <c r="J927" s="499"/>
      <c r="K927" s="499"/>
      <c r="L927" s="499"/>
      <c r="M927" s="499"/>
      <c r="N927" s="499"/>
      <c r="O927" s="499"/>
      <c r="P927" s="499"/>
      <c r="Q927" s="499"/>
      <c r="R927" s="499"/>
      <c r="S927" s="499"/>
      <c r="T927" s="499"/>
      <c r="U927" s="499"/>
      <c r="V927" s="499"/>
      <c r="W927" s="499"/>
      <c r="X927" s="499"/>
      <c r="Y927" s="499"/>
      <c r="Z927" s="499"/>
      <c r="AA927" s="499"/>
      <c r="AB927" s="499"/>
      <c r="AC927" s="499"/>
      <c r="AD927" s="499"/>
    </row>
    <row r="928" spans="5:30" ht="12" customHeight="1" x14ac:dyDescent="0.2">
      <c r="E928" s="499"/>
      <c r="F928" s="499"/>
      <c r="G928" s="499"/>
      <c r="H928" s="499"/>
      <c r="I928" s="499"/>
      <c r="J928" s="499"/>
      <c r="K928" s="499"/>
      <c r="L928" s="499"/>
      <c r="M928" s="499"/>
      <c r="N928" s="499"/>
      <c r="O928" s="499"/>
      <c r="P928" s="499"/>
      <c r="Q928" s="499"/>
      <c r="R928" s="499"/>
      <c r="S928" s="499"/>
      <c r="T928" s="499"/>
      <c r="U928" s="499"/>
      <c r="V928" s="499"/>
      <c r="W928" s="499"/>
      <c r="X928" s="499"/>
      <c r="Y928" s="499"/>
      <c r="Z928" s="499"/>
      <c r="AA928" s="499"/>
      <c r="AB928" s="499"/>
      <c r="AC928" s="499"/>
      <c r="AD928" s="499"/>
    </row>
    <row r="929" spans="5:30" ht="12" customHeight="1" x14ac:dyDescent="0.2">
      <c r="E929" s="499"/>
      <c r="F929" s="499"/>
      <c r="G929" s="499"/>
      <c r="H929" s="499"/>
      <c r="I929" s="499"/>
      <c r="J929" s="499"/>
      <c r="K929" s="499"/>
      <c r="L929" s="499"/>
      <c r="M929" s="499"/>
      <c r="N929" s="499"/>
      <c r="O929" s="499"/>
      <c r="P929" s="499"/>
      <c r="Q929" s="499"/>
      <c r="R929" s="499"/>
      <c r="S929" s="499"/>
      <c r="T929" s="499"/>
      <c r="U929" s="499"/>
      <c r="V929" s="499"/>
      <c r="W929" s="499"/>
      <c r="X929" s="499"/>
      <c r="Y929" s="499"/>
      <c r="Z929" s="499"/>
      <c r="AA929" s="499"/>
      <c r="AB929" s="499"/>
      <c r="AC929" s="499"/>
      <c r="AD929" s="499"/>
    </row>
    <row r="930" spans="5:30" ht="12" customHeight="1" x14ac:dyDescent="0.2">
      <c r="E930" s="499"/>
      <c r="F930" s="499"/>
      <c r="G930" s="499"/>
      <c r="H930" s="499"/>
      <c r="I930" s="499"/>
      <c r="J930" s="499"/>
      <c r="K930" s="499"/>
      <c r="L930" s="499"/>
      <c r="M930" s="499"/>
      <c r="N930" s="499"/>
      <c r="O930" s="499"/>
      <c r="P930" s="499"/>
      <c r="Q930" s="499"/>
      <c r="R930" s="499"/>
      <c r="S930" s="499"/>
      <c r="T930" s="499"/>
      <c r="U930" s="499"/>
      <c r="V930" s="499"/>
      <c r="W930" s="499"/>
      <c r="X930" s="499"/>
      <c r="Y930" s="499"/>
      <c r="Z930" s="499"/>
      <c r="AA930" s="499"/>
      <c r="AB930" s="499"/>
      <c r="AC930" s="499"/>
      <c r="AD930" s="499"/>
    </row>
    <row r="931" spans="5:30" ht="12" customHeight="1" x14ac:dyDescent="0.2">
      <c r="E931" s="499"/>
      <c r="F931" s="499"/>
      <c r="G931" s="499"/>
      <c r="H931" s="499"/>
      <c r="I931" s="499"/>
      <c r="J931" s="499"/>
      <c r="K931" s="499"/>
      <c r="L931" s="499"/>
      <c r="M931" s="499"/>
      <c r="N931" s="499"/>
      <c r="O931" s="499"/>
      <c r="P931" s="499"/>
      <c r="Q931" s="499"/>
      <c r="R931" s="499"/>
      <c r="S931" s="499"/>
      <c r="T931" s="499"/>
      <c r="U931" s="499"/>
      <c r="V931" s="499"/>
      <c r="W931" s="499"/>
      <c r="X931" s="499"/>
      <c r="Y931" s="499"/>
      <c r="Z931" s="499"/>
      <c r="AA931" s="499"/>
      <c r="AB931" s="499"/>
      <c r="AC931" s="499"/>
      <c r="AD931" s="499"/>
    </row>
    <row r="932" spans="5:30" ht="12" customHeight="1" x14ac:dyDescent="0.2">
      <c r="E932" s="499"/>
      <c r="F932" s="499"/>
      <c r="G932" s="499"/>
      <c r="H932" s="499"/>
      <c r="I932" s="499"/>
      <c r="J932" s="499"/>
      <c r="K932" s="499"/>
      <c r="L932" s="499"/>
      <c r="M932" s="499"/>
      <c r="N932" s="499"/>
      <c r="O932" s="499"/>
      <c r="P932" s="499"/>
      <c r="Q932" s="499"/>
      <c r="R932" s="499"/>
      <c r="S932" s="499"/>
      <c r="T932" s="499"/>
      <c r="U932" s="499"/>
      <c r="V932" s="499"/>
      <c r="W932" s="499"/>
      <c r="X932" s="499"/>
      <c r="Y932" s="499"/>
      <c r="Z932" s="499"/>
      <c r="AA932" s="499"/>
      <c r="AB932" s="499"/>
      <c r="AC932" s="499"/>
      <c r="AD932" s="499"/>
    </row>
    <row r="933" spans="5:30" ht="12" customHeight="1" x14ac:dyDescent="0.2">
      <c r="E933" s="499"/>
      <c r="F933" s="499"/>
      <c r="G933" s="499"/>
      <c r="H933" s="499"/>
      <c r="I933" s="499"/>
      <c r="J933" s="499"/>
      <c r="K933" s="499"/>
      <c r="L933" s="499"/>
      <c r="M933" s="499"/>
      <c r="N933" s="499"/>
      <c r="O933" s="499"/>
      <c r="P933" s="499"/>
      <c r="Q933" s="499"/>
      <c r="R933" s="499"/>
      <c r="S933" s="499"/>
      <c r="T933" s="499"/>
      <c r="U933" s="499"/>
      <c r="V933" s="499"/>
      <c r="W933" s="499"/>
      <c r="X933" s="499"/>
      <c r="Y933" s="499"/>
      <c r="Z933" s="499"/>
      <c r="AA933" s="499"/>
      <c r="AB933" s="499"/>
      <c r="AC933" s="499"/>
      <c r="AD933" s="499"/>
    </row>
    <row r="934" spans="5:30" ht="12" customHeight="1" x14ac:dyDescent="0.2">
      <c r="E934" s="499"/>
      <c r="F934" s="499"/>
      <c r="G934" s="499"/>
      <c r="H934" s="499"/>
      <c r="I934" s="499"/>
      <c r="J934" s="499"/>
      <c r="K934" s="499"/>
      <c r="L934" s="499"/>
      <c r="M934" s="499"/>
      <c r="N934" s="499"/>
      <c r="O934" s="499"/>
      <c r="P934" s="499"/>
      <c r="Q934" s="499"/>
      <c r="R934" s="499"/>
      <c r="S934" s="499"/>
      <c r="T934" s="499"/>
      <c r="U934" s="499"/>
      <c r="V934" s="499"/>
      <c r="W934" s="499"/>
      <c r="X934" s="499"/>
      <c r="Y934" s="499"/>
      <c r="Z934" s="499"/>
      <c r="AA934" s="499"/>
      <c r="AB934" s="499"/>
      <c r="AC934" s="499"/>
      <c r="AD934" s="499"/>
    </row>
    <row r="935" spans="5:30" ht="12" customHeight="1" x14ac:dyDescent="0.2">
      <c r="E935" s="499"/>
      <c r="F935" s="499"/>
      <c r="G935" s="499"/>
      <c r="H935" s="499"/>
      <c r="I935" s="499"/>
      <c r="J935" s="499"/>
      <c r="K935" s="499"/>
      <c r="L935" s="499"/>
      <c r="M935" s="499"/>
      <c r="N935" s="499"/>
      <c r="O935" s="499"/>
      <c r="P935" s="499"/>
      <c r="Q935" s="499"/>
      <c r="R935" s="499"/>
      <c r="S935" s="499"/>
      <c r="T935" s="499"/>
      <c r="U935" s="499"/>
      <c r="V935" s="499"/>
      <c r="W935" s="499"/>
      <c r="X935" s="499"/>
      <c r="Y935" s="499"/>
      <c r="Z935" s="499"/>
      <c r="AA935" s="499"/>
      <c r="AB935" s="499"/>
      <c r="AC935" s="499"/>
      <c r="AD935" s="499"/>
    </row>
    <row r="936" spans="5:30" ht="12" customHeight="1" x14ac:dyDescent="0.2">
      <c r="E936" s="499"/>
      <c r="F936" s="499"/>
      <c r="G936" s="499"/>
      <c r="H936" s="499"/>
      <c r="I936" s="499"/>
      <c r="J936" s="499"/>
      <c r="K936" s="499"/>
      <c r="L936" s="499"/>
      <c r="M936" s="499"/>
      <c r="N936" s="499"/>
      <c r="O936" s="499"/>
      <c r="P936" s="499"/>
      <c r="Q936" s="499"/>
      <c r="R936" s="499"/>
      <c r="S936" s="499"/>
      <c r="T936" s="499"/>
      <c r="U936" s="499"/>
      <c r="V936" s="499"/>
      <c r="W936" s="499"/>
      <c r="X936" s="499"/>
      <c r="Y936" s="499"/>
      <c r="Z936" s="499"/>
      <c r="AA936" s="499"/>
      <c r="AB936" s="499"/>
      <c r="AC936" s="499"/>
      <c r="AD936" s="499"/>
    </row>
    <row r="937" spans="5:30" ht="12" customHeight="1" x14ac:dyDescent="0.2">
      <c r="E937" s="499"/>
      <c r="F937" s="499"/>
      <c r="G937" s="499"/>
      <c r="H937" s="499"/>
      <c r="I937" s="499"/>
      <c r="J937" s="499"/>
      <c r="K937" s="499"/>
      <c r="L937" s="499"/>
      <c r="M937" s="499"/>
      <c r="N937" s="499"/>
      <c r="O937" s="499"/>
      <c r="P937" s="499"/>
      <c r="Q937" s="499"/>
      <c r="R937" s="499"/>
      <c r="S937" s="499"/>
      <c r="T937" s="499"/>
      <c r="U937" s="499"/>
      <c r="V937" s="499"/>
      <c r="W937" s="499"/>
      <c r="X937" s="499"/>
      <c r="Y937" s="499"/>
      <c r="Z937" s="499"/>
      <c r="AA937" s="499"/>
      <c r="AB937" s="499"/>
      <c r="AC937" s="499"/>
      <c r="AD937" s="499"/>
    </row>
    <row r="938" spans="5:30" ht="12" customHeight="1" x14ac:dyDescent="0.2">
      <c r="E938" s="499"/>
      <c r="F938" s="499"/>
      <c r="G938" s="499"/>
      <c r="H938" s="499"/>
      <c r="I938" s="499"/>
      <c r="J938" s="499"/>
      <c r="K938" s="499"/>
      <c r="L938" s="499"/>
      <c r="M938" s="499"/>
      <c r="N938" s="499"/>
      <c r="O938" s="499"/>
      <c r="P938" s="499"/>
      <c r="Q938" s="499"/>
      <c r="R938" s="499"/>
      <c r="S938" s="499"/>
      <c r="T938" s="499"/>
      <c r="U938" s="499"/>
      <c r="V938" s="499"/>
      <c r="W938" s="499"/>
      <c r="X938" s="499"/>
      <c r="Y938" s="499"/>
      <c r="Z938" s="499"/>
      <c r="AA938" s="499"/>
      <c r="AB938" s="499"/>
      <c r="AC938" s="499"/>
      <c r="AD938" s="499"/>
    </row>
    <row r="939" spans="5:30" ht="12" customHeight="1" x14ac:dyDescent="0.2">
      <c r="E939" s="499"/>
      <c r="F939" s="499"/>
      <c r="G939" s="499"/>
      <c r="H939" s="499"/>
      <c r="I939" s="499"/>
      <c r="J939" s="499"/>
      <c r="K939" s="499"/>
      <c r="L939" s="499"/>
      <c r="M939" s="499"/>
      <c r="N939" s="499"/>
      <c r="O939" s="499"/>
      <c r="P939" s="499"/>
      <c r="Q939" s="499"/>
      <c r="R939" s="499"/>
      <c r="S939" s="499"/>
      <c r="T939" s="499"/>
      <c r="U939" s="499"/>
      <c r="V939" s="499"/>
      <c r="W939" s="499"/>
      <c r="X939" s="499"/>
      <c r="Y939" s="499"/>
      <c r="Z939" s="499"/>
      <c r="AA939" s="499"/>
      <c r="AB939" s="499"/>
      <c r="AC939" s="499"/>
      <c r="AD939" s="499"/>
    </row>
    <row r="940" spans="5:30" ht="12" customHeight="1" x14ac:dyDescent="0.2">
      <c r="E940" s="499"/>
      <c r="F940" s="499"/>
      <c r="G940" s="499"/>
      <c r="H940" s="499"/>
      <c r="I940" s="499"/>
      <c r="J940" s="499"/>
      <c r="K940" s="499"/>
      <c r="L940" s="499"/>
      <c r="M940" s="499"/>
      <c r="N940" s="499"/>
      <c r="O940" s="499"/>
      <c r="P940" s="499"/>
      <c r="Q940" s="499"/>
      <c r="R940" s="499"/>
      <c r="S940" s="499"/>
      <c r="T940" s="499"/>
      <c r="U940" s="499"/>
      <c r="V940" s="499"/>
      <c r="W940" s="499"/>
      <c r="X940" s="499"/>
      <c r="Y940" s="499"/>
      <c r="Z940" s="499"/>
      <c r="AA940" s="499"/>
      <c r="AB940" s="499"/>
      <c r="AC940" s="499"/>
      <c r="AD940" s="499"/>
    </row>
    <row r="941" spans="5:30" ht="12" customHeight="1" x14ac:dyDescent="0.2">
      <c r="E941" s="499"/>
      <c r="F941" s="499"/>
      <c r="G941" s="499"/>
      <c r="H941" s="499"/>
      <c r="I941" s="499"/>
      <c r="J941" s="499"/>
      <c r="K941" s="499"/>
      <c r="L941" s="499"/>
      <c r="M941" s="499"/>
      <c r="N941" s="499"/>
      <c r="O941" s="499"/>
      <c r="P941" s="499"/>
      <c r="Q941" s="499"/>
      <c r="R941" s="499"/>
      <c r="S941" s="499"/>
      <c r="T941" s="499"/>
      <c r="U941" s="499"/>
      <c r="V941" s="499"/>
      <c r="W941" s="499"/>
      <c r="X941" s="499"/>
      <c r="Y941" s="499"/>
      <c r="Z941" s="499"/>
      <c r="AA941" s="499"/>
      <c r="AB941" s="499"/>
      <c r="AC941" s="499"/>
      <c r="AD941" s="499"/>
    </row>
    <row r="942" spans="5:30" ht="12" customHeight="1" x14ac:dyDescent="0.2">
      <c r="E942" s="499"/>
      <c r="F942" s="499"/>
      <c r="G942" s="499"/>
      <c r="H942" s="499"/>
      <c r="I942" s="499"/>
      <c r="J942" s="499"/>
      <c r="K942" s="499"/>
      <c r="L942" s="499"/>
      <c r="M942" s="499"/>
      <c r="N942" s="499"/>
      <c r="O942" s="499"/>
      <c r="P942" s="499"/>
      <c r="Q942" s="499"/>
      <c r="R942" s="499"/>
      <c r="S942" s="499"/>
      <c r="T942" s="499"/>
      <c r="U942" s="499"/>
      <c r="V942" s="499"/>
      <c r="W942" s="499"/>
      <c r="X942" s="499"/>
      <c r="Y942" s="499"/>
      <c r="Z942" s="499"/>
      <c r="AA942" s="499"/>
      <c r="AB942" s="499"/>
      <c r="AC942" s="499"/>
      <c r="AD942" s="499"/>
    </row>
    <row r="943" spans="5:30" ht="12" customHeight="1" x14ac:dyDescent="0.2">
      <c r="E943" s="499"/>
      <c r="F943" s="499"/>
      <c r="G943" s="499"/>
      <c r="H943" s="499"/>
      <c r="I943" s="499"/>
      <c r="J943" s="499"/>
      <c r="K943" s="499"/>
      <c r="L943" s="499"/>
      <c r="M943" s="499"/>
      <c r="N943" s="499"/>
      <c r="O943" s="499"/>
      <c r="P943" s="499"/>
      <c r="Q943" s="499"/>
      <c r="R943" s="499"/>
      <c r="S943" s="499"/>
      <c r="T943" s="499"/>
      <c r="U943" s="499"/>
      <c r="V943" s="499"/>
      <c r="W943" s="499"/>
      <c r="X943" s="499"/>
      <c r="Y943" s="499"/>
      <c r="Z943" s="499"/>
      <c r="AA943" s="499"/>
      <c r="AB943" s="499"/>
      <c r="AC943" s="499"/>
      <c r="AD943" s="499"/>
    </row>
    <row r="944" spans="5:30" ht="12" customHeight="1" x14ac:dyDescent="0.2">
      <c r="E944" s="499"/>
      <c r="F944" s="499"/>
      <c r="G944" s="499"/>
      <c r="H944" s="499"/>
      <c r="I944" s="499"/>
      <c r="J944" s="499"/>
      <c r="K944" s="499"/>
      <c r="L944" s="499"/>
      <c r="M944" s="499"/>
      <c r="N944" s="499"/>
      <c r="O944" s="499"/>
      <c r="P944" s="499"/>
      <c r="Q944" s="499"/>
      <c r="R944" s="499"/>
      <c r="S944" s="499"/>
      <c r="T944" s="499"/>
      <c r="U944" s="499"/>
      <c r="V944" s="499"/>
      <c r="W944" s="499"/>
      <c r="X944" s="499"/>
      <c r="Y944" s="499"/>
      <c r="Z944" s="499"/>
      <c r="AA944" s="499"/>
      <c r="AB944" s="499"/>
      <c r="AC944" s="499"/>
      <c r="AD944" s="499"/>
    </row>
    <row r="945" spans="5:30" ht="12" customHeight="1" x14ac:dyDescent="0.2">
      <c r="E945" s="499"/>
      <c r="F945" s="499"/>
      <c r="G945" s="499"/>
      <c r="H945" s="499"/>
      <c r="I945" s="499"/>
      <c r="J945" s="499"/>
      <c r="K945" s="499"/>
      <c r="L945" s="499"/>
      <c r="M945" s="499"/>
      <c r="N945" s="499"/>
      <c r="O945" s="499"/>
      <c r="P945" s="499"/>
      <c r="Q945" s="499"/>
      <c r="R945" s="499"/>
      <c r="S945" s="499"/>
      <c r="T945" s="499"/>
      <c r="U945" s="499"/>
      <c r="V945" s="499"/>
      <c r="W945" s="499"/>
      <c r="X945" s="499"/>
      <c r="Y945" s="499"/>
      <c r="Z945" s="499"/>
      <c r="AA945" s="499"/>
      <c r="AB945" s="499"/>
      <c r="AC945" s="499"/>
      <c r="AD945" s="499"/>
    </row>
    <row r="946" spans="5:30" ht="12" customHeight="1" x14ac:dyDescent="0.2">
      <c r="E946" s="499"/>
      <c r="F946" s="499"/>
      <c r="G946" s="499"/>
      <c r="H946" s="499"/>
      <c r="I946" s="499"/>
      <c r="J946" s="499"/>
      <c r="K946" s="499"/>
      <c r="L946" s="499"/>
      <c r="M946" s="499"/>
      <c r="N946" s="499"/>
      <c r="O946" s="499"/>
      <c r="P946" s="499"/>
      <c r="Q946" s="499"/>
      <c r="R946" s="499"/>
      <c r="S946" s="499"/>
      <c r="T946" s="499"/>
      <c r="U946" s="499"/>
      <c r="V946" s="499"/>
      <c r="W946" s="499"/>
      <c r="X946" s="499"/>
      <c r="Y946" s="499"/>
      <c r="Z946" s="499"/>
      <c r="AA946" s="499"/>
      <c r="AB946" s="499"/>
      <c r="AC946" s="499"/>
      <c r="AD946" s="499"/>
    </row>
    <row r="947" spans="5:30" ht="12" customHeight="1" x14ac:dyDescent="0.2">
      <c r="E947" s="499"/>
      <c r="F947" s="499"/>
      <c r="G947" s="499"/>
      <c r="H947" s="499"/>
      <c r="I947" s="499"/>
      <c r="J947" s="499"/>
      <c r="K947" s="499"/>
      <c r="L947" s="499"/>
      <c r="M947" s="499"/>
      <c r="N947" s="499"/>
      <c r="O947" s="499"/>
      <c r="P947" s="499"/>
      <c r="Q947" s="499"/>
      <c r="R947" s="499"/>
      <c r="S947" s="499"/>
      <c r="T947" s="499"/>
      <c r="U947" s="499"/>
      <c r="V947" s="499"/>
      <c r="W947" s="499"/>
      <c r="X947" s="499"/>
      <c r="Y947" s="499"/>
      <c r="Z947" s="499"/>
      <c r="AA947" s="499"/>
      <c r="AB947" s="499"/>
      <c r="AC947" s="499"/>
      <c r="AD947" s="499"/>
    </row>
    <row r="948" spans="5:30" ht="12" customHeight="1" x14ac:dyDescent="0.2">
      <c r="E948" s="499"/>
      <c r="F948" s="499"/>
      <c r="G948" s="499"/>
      <c r="H948" s="499"/>
      <c r="I948" s="499"/>
      <c r="J948" s="499"/>
      <c r="K948" s="499"/>
      <c r="L948" s="499"/>
      <c r="M948" s="499"/>
      <c r="N948" s="499"/>
      <c r="O948" s="499"/>
      <c r="P948" s="499"/>
      <c r="Q948" s="499"/>
      <c r="R948" s="499"/>
      <c r="S948" s="499"/>
      <c r="T948" s="499"/>
      <c r="U948" s="499"/>
      <c r="V948" s="499"/>
      <c r="W948" s="499"/>
      <c r="X948" s="499"/>
      <c r="Y948" s="499"/>
      <c r="Z948" s="499"/>
      <c r="AA948" s="499"/>
      <c r="AB948" s="499"/>
      <c r="AC948" s="499"/>
      <c r="AD948" s="499"/>
    </row>
    <row r="949" spans="5:30" ht="12" customHeight="1" x14ac:dyDescent="0.2">
      <c r="E949" s="499"/>
      <c r="F949" s="499"/>
      <c r="G949" s="499"/>
      <c r="H949" s="499"/>
      <c r="I949" s="499"/>
      <c r="J949" s="499"/>
      <c r="K949" s="499"/>
      <c r="L949" s="499"/>
      <c r="M949" s="499"/>
      <c r="N949" s="499"/>
      <c r="O949" s="499"/>
      <c r="P949" s="499"/>
      <c r="Q949" s="499"/>
      <c r="R949" s="499"/>
      <c r="S949" s="499"/>
      <c r="T949" s="499"/>
      <c r="U949" s="499"/>
      <c r="V949" s="499"/>
      <c r="W949" s="499"/>
      <c r="X949" s="499"/>
      <c r="Y949" s="499"/>
      <c r="Z949" s="499"/>
      <c r="AA949" s="499"/>
      <c r="AB949" s="499"/>
      <c r="AC949" s="499"/>
      <c r="AD949" s="499"/>
    </row>
    <row r="950" spans="5:30" ht="12" customHeight="1" x14ac:dyDescent="0.2">
      <c r="E950" s="499"/>
      <c r="F950" s="499"/>
      <c r="G950" s="499"/>
      <c r="H950" s="499"/>
      <c r="I950" s="499"/>
      <c r="J950" s="499"/>
      <c r="K950" s="499"/>
      <c r="L950" s="499"/>
      <c r="M950" s="499"/>
      <c r="N950" s="499"/>
      <c r="O950" s="499"/>
      <c r="P950" s="499"/>
      <c r="Q950" s="499"/>
      <c r="R950" s="499"/>
      <c r="S950" s="499"/>
      <c r="T950" s="499"/>
      <c r="U950" s="499"/>
      <c r="V950" s="499"/>
      <c r="W950" s="499"/>
      <c r="X950" s="499"/>
      <c r="Y950" s="499"/>
      <c r="Z950" s="499"/>
      <c r="AA950" s="499"/>
      <c r="AB950" s="499"/>
      <c r="AC950" s="499"/>
      <c r="AD950" s="499"/>
    </row>
    <row r="951" spans="5:30" ht="12" customHeight="1" x14ac:dyDescent="0.2">
      <c r="E951" s="499"/>
      <c r="F951" s="499"/>
      <c r="G951" s="499"/>
      <c r="H951" s="499"/>
      <c r="I951" s="499"/>
      <c r="J951" s="499"/>
      <c r="K951" s="499"/>
      <c r="L951" s="499"/>
      <c r="M951" s="499"/>
      <c r="N951" s="499"/>
      <c r="O951" s="499"/>
      <c r="P951" s="499"/>
      <c r="Q951" s="499"/>
      <c r="R951" s="499"/>
      <c r="S951" s="499"/>
      <c r="T951" s="499"/>
      <c r="U951" s="499"/>
      <c r="V951" s="499"/>
      <c r="W951" s="499"/>
      <c r="X951" s="499"/>
      <c r="Y951" s="499"/>
      <c r="Z951" s="499"/>
      <c r="AA951" s="499"/>
      <c r="AB951" s="499"/>
      <c r="AC951" s="499"/>
      <c r="AD951" s="499"/>
    </row>
    <row r="952" spans="5:30" ht="12" customHeight="1" x14ac:dyDescent="0.2">
      <c r="E952" s="499"/>
      <c r="F952" s="499"/>
      <c r="G952" s="499"/>
      <c r="H952" s="499"/>
      <c r="I952" s="499"/>
      <c r="J952" s="499"/>
      <c r="K952" s="499"/>
      <c r="L952" s="499"/>
      <c r="M952" s="499"/>
      <c r="N952" s="499"/>
      <c r="O952" s="499"/>
      <c r="P952" s="499"/>
      <c r="Q952" s="499"/>
      <c r="R952" s="499"/>
      <c r="S952" s="499"/>
      <c r="T952" s="499"/>
      <c r="U952" s="499"/>
      <c r="V952" s="499"/>
      <c r="W952" s="499"/>
      <c r="X952" s="499"/>
      <c r="Y952" s="499"/>
      <c r="Z952" s="499"/>
      <c r="AA952" s="499"/>
      <c r="AB952" s="499"/>
      <c r="AC952" s="499"/>
      <c r="AD952" s="499"/>
    </row>
    <row r="953" spans="5:30" ht="12" customHeight="1" x14ac:dyDescent="0.2">
      <c r="E953" s="499"/>
      <c r="F953" s="499"/>
      <c r="G953" s="499"/>
      <c r="H953" s="499"/>
      <c r="I953" s="499"/>
      <c r="J953" s="499"/>
      <c r="K953" s="499"/>
      <c r="L953" s="499"/>
      <c r="M953" s="499"/>
      <c r="N953" s="499"/>
      <c r="O953" s="499"/>
      <c r="P953" s="499"/>
      <c r="Q953" s="499"/>
      <c r="R953" s="499"/>
      <c r="S953" s="499"/>
      <c r="T953" s="499"/>
      <c r="U953" s="499"/>
      <c r="V953" s="499"/>
      <c r="W953" s="499"/>
      <c r="X953" s="499"/>
      <c r="Y953" s="499"/>
      <c r="Z953" s="499"/>
      <c r="AA953" s="499"/>
      <c r="AB953" s="499"/>
      <c r="AC953" s="499"/>
      <c r="AD953" s="499"/>
    </row>
    <row r="954" spans="5:30" ht="12" customHeight="1" x14ac:dyDescent="0.2">
      <c r="E954" s="499"/>
      <c r="F954" s="499"/>
      <c r="G954" s="499"/>
      <c r="H954" s="499"/>
      <c r="I954" s="499"/>
      <c r="J954" s="499"/>
      <c r="K954" s="499"/>
      <c r="L954" s="499"/>
      <c r="M954" s="499"/>
      <c r="N954" s="499"/>
      <c r="O954" s="499"/>
      <c r="P954" s="499"/>
      <c r="Q954" s="499"/>
      <c r="R954" s="499"/>
      <c r="S954" s="499"/>
      <c r="T954" s="499"/>
      <c r="U954" s="499"/>
      <c r="V954" s="499"/>
      <c r="W954" s="499"/>
      <c r="X954" s="499"/>
      <c r="Y954" s="499"/>
      <c r="Z954" s="499"/>
      <c r="AA954" s="499"/>
      <c r="AB954" s="499"/>
      <c r="AC954" s="499"/>
      <c r="AD954" s="499"/>
    </row>
    <row r="955" spans="5:30" ht="12" customHeight="1" x14ac:dyDescent="0.2">
      <c r="E955" s="499"/>
      <c r="F955" s="499"/>
      <c r="G955" s="499"/>
      <c r="H955" s="499"/>
      <c r="I955" s="499"/>
      <c r="J955" s="499"/>
      <c r="K955" s="499"/>
      <c r="L955" s="499"/>
      <c r="M955" s="499"/>
      <c r="N955" s="499"/>
      <c r="O955" s="499"/>
      <c r="P955" s="499"/>
      <c r="Q955" s="499"/>
      <c r="R955" s="499"/>
      <c r="S955" s="499"/>
      <c r="T955" s="499"/>
      <c r="U955" s="499"/>
      <c r="V955" s="499"/>
      <c r="W955" s="499"/>
      <c r="X955" s="499"/>
      <c r="Y955" s="499"/>
      <c r="Z955" s="499"/>
      <c r="AA955" s="499"/>
      <c r="AB955" s="499"/>
      <c r="AC955" s="499"/>
      <c r="AD955" s="499"/>
    </row>
    <row r="956" spans="5:30" ht="12" customHeight="1" x14ac:dyDescent="0.2">
      <c r="E956" s="499"/>
      <c r="F956" s="499"/>
      <c r="G956" s="499"/>
      <c r="H956" s="499"/>
      <c r="I956" s="499"/>
      <c r="J956" s="499"/>
      <c r="K956" s="499"/>
      <c r="L956" s="499"/>
      <c r="M956" s="499"/>
      <c r="N956" s="499"/>
      <c r="O956" s="499"/>
      <c r="P956" s="499"/>
      <c r="Q956" s="499"/>
      <c r="R956" s="499"/>
      <c r="S956" s="499"/>
      <c r="T956" s="499"/>
      <c r="U956" s="499"/>
      <c r="V956" s="499"/>
      <c r="W956" s="499"/>
      <c r="X956" s="499"/>
      <c r="Y956" s="499"/>
      <c r="Z956" s="499"/>
      <c r="AA956" s="499"/>
      <c r="AB956" s="499"/>
      <c r="AC956" s="499"/>
      <c r="AD956" s="499"/>
    </row>
    <row r="957" spans="5:30" ht="12" customHeight="1" x14ac:dyDescent="0.2">
      <c r="E957" s="499"/>
      <c r="F957" s="499"/>
      <c r="G957" s="499"/>
      <c r="H957" s="499"/>
      <c r="I957" s="499"/>
      <c r="J957" s="499"/>
      <c r="K957" s="499"/>
      <c r="L957" s="499"/>
      <c r="M957" s="499"/>
      <c r="N957" s="499"/>
      <c r="O957" s="499"/>
      <c r="P957" s="499"/>
      <c r="Q957" s="499"/>
      <c r="R957" s="499"/>
      <c r="S957" s="499"/>
      <c r="T957" s="499"/>
      <c r="U957" s="499"/>
      <c r="V957" s="499"/>
      <c r="W957" s="499"/>
      <c r="X957" s="499"/>
      <c r="Y957" s="499"/>
      <c r="Z957" s="499"/>
      <c r="AA957" s="499"/>
      <c r="AB957" s="499"/>
      <c r="AC957" s="499"/>
      <c r="AD957" s="499"/>
    </row>
    <row r="958" spans="5:30" ht="12" customHeight="1" x14ac:dyDescent="0.2">
      <c r="E958" s="499"/>
      <c r="F958" s="499"/>
      <c r="G958" s="499"/>
      <c r="H958" s="499"/>
      <c r="I958" s="499"/>
      <c r="J958" s="499"/>
      <c r="K958" s="499"/>
      <c r="L958" s="499"/>
      <c r="M958" s="499"/>
      <c r="N958" s="499"/>
      <c r="O958" s="499"/>
      <c r="P958" s="499"/>
      <c r="Q958" s="499"/>
      <c r="R958" s="499"/>
      <c r="S958" s="499"/>
      <c r="T958" s="499"/>
      <c r="U958" s="499"/>
      <c r="V958" s="499"/>
      <c r="W958" s="499"/>
      <c r="X958" s="499"/>
      <c r="Y958" s="499"/>
      <c r="Z958" s="499"/>
      <c r="AA958" s="499"/>
      <c r="AB958" s="499"/>
      <c r="AC958" s="499"/>
      <c r="AD958" s="499"/>
    </row>
    <row r="959" spans="5:30" ht="12" customHeight="1" x14ac:dyDescent="0.2">
      <c r="E959" s="499"/>
      <c r="F959" s="499"/>
      <c r="G959" s="499"/>
      <c r="H959" s="499"/>
      <c r="I959" s="499"/>
      <c r="J959" s="499"/>
      <c r="K959" s="499"/>
      <c r="L959" s="499"/>
      <c r="M959" s="499"/>
      <c r="N959" s="499"/>
      <c r="O959" s="499"/>
      <c r="P959" s="499"/>
      <c r="Q959" s="499"/>
      <c r="R959" s="499"/>
      <c r="S959" s="499"/>
      <c r="T959" s="499"/>
      <c r="U959" s="499"/>
      <c r="V959" s="499"/>
      <c r="W959" s="499"/>
      <c r="X959" s="499"/>
      <c r="Y959" s="499"/>
      <c r="Z959" s="499"/>
      <c r="AA959" s="499"/>
      <c r="AB959" s="499"/>
      <c r="AC959" s="499"/>
      <c r="AD959" s="499"/>
    </row>
    <row r="960" spans="5:30" ht="12" customHeight="1" x14ac:dyDescent="0.2">
      <c r="E960" s="499"/>
      <c r="F960" s="499"/>
      <c r="G960" s="499"/>
      <c r="H960" s="499"/>
      <c r="I960" s="499"/>
      <c r="J960" s="499"/>
      <c r="K960" s="499"/>
      <c r="L960" s="499"/>
      <c r="M960" s="499"/>
      <c r="N960" s="499"/>
      <c r="O960" s="499"/>
      <c r="P960" s="499"/>
      <c r="Q960" s="499"/>
      <c r="R960" s="499"/>
      <c r="S960" s="499"/>
      <c r="T960" s="499"/>
      <c r="U960" s="499"/>
      <c r="V960" s="499"/>
      <c r="W960" s="499"/>
      <c r="X960" s="499"/>
      <c r="Y960" s="499"/>
      <c r="Z960" s="499"/>
      <c r="AA960" s="499"/>
      <c r="AB960" s="499"/>
      <c r="AC960" s="499"/>
      <c r="AD960" s="499"/>
    </row>
    <row r="961" spans="5:30" ht="12" customHeight="1" x14ac:dyDescent="0.2">
      <c r="E961" s="499"/>
      <c r="F961" s="499"/>
      <c r="G961" s="499"/>
      <c r="H961" s="499"/>
      <c r="I961" s="499"/>
      <c r="J961" s="499"/>
      <c r="K961" s="499"/>
      <c r="L961" s="499"/>
      <c r="M961" s="499"/>
      <c r="N961" s="499"/>
      <c r="O961" s="499"/>
      <c r="P961" s="499"/>
      <c r="Q961" s="499"/>
      <c r="R961" s="499"/>
      <c r="S961" s="499"/>
      <c r="T961" s="499"/>
      <c r="U961" s="499"/>
      <c r="V961" s="499"/>
      <c r="W961" s="499"/>
      <c r="X961" s="499"/>
      <c r="Y961" s="499"/>
      <c r="Z961" s="499"/>
      <c r="AA961" s="499"/>
      <c r="AB961" s="499"/>
      <c r="AC961" s="499"/>
      <c r="AD961" s="499"/>
    </row>
    <row r="962" spans="5:30" ht="12" customHeight="1" x14ac:dyDescent="0.2">
      <c r="E962" s="499"/>
      <c r="F962" s="499"/>
      <c r="G962" s="499"/>
      <c r="H962" s="499"/>
      <c r="I962" s="499"/>
      <c r="J962" s="499"/>
      <c r="K962" s="499"/>
      <c r="L962" s="499"/>
      <c r="M962" s="499"/>
      <c r="N962" s="499"/>
      <c r="O962" s="499"/>
      <c r="P962" s="499"/>
      <c r="Q962" s="499"/>
      <c r="R962" s="499"/>
      <c r="S962" s="499"/>
      <c r="T962" s="499"/>
      <c r="U962" s="499"/>
      <c r="V962" s="499"/>
      <c r="W962" s="499"/>
      <c r="X962" s="499"/>
      <c r="Y962" s="499"/>
      <c r="Z962" s="499"/>
      <c r="AA962" s="499"/>
      <c r="AB962" s="499"/>
      <c r="AC962" s="499"/>
      <c r="AD962" s="499"/>
    </row>
    <row r="963" spans="5:30" ht="12" customHeight="1" x14ac:dyDescent="0.2">
      <c r="E963" s="499"/>
      <c r="F963" s="499"/>
      <c r="G963" s="499"/>
      <c r="H963" s="499"/>
      <c r="I963" s="499"/>
      <c r="J963" s="499"/>
      <c r="K963" s="499"/>
      <c r="L963" s="499"/>
      <c r="M963" s="499"/>
      <c r="N963" s="499"/>
      <c r="O963" s="499"/>
      <c r="P963" s="499"/>
      <c r="Q963" s="499"/>
      <c r="R963" s="499"/>
      <c r="S963" s="499"/>
      <c r="T963" s="499"/>
      <c r="U963" s="499"/>
      <c r="V963" s="499"/>
      <c r="W963" s="499"/>
      <c r="X963" s="499"/>
      <c r="Y963" s="499"/>
      <c r="Z963" s="499"/>
      <c r="AA963" s="499"/>
      <c r="AB963" s="499"/>
      <c r="AC963" s="499"/>
      <c r="AD963" s="499"/>
    </row>
    <row r="964" spans="5:30" ht="12" customHeight="1" x14ac:dyDescent="0.2">
      <c r="E964" s="499"/>
      <c r="F964" s="499"/>
      <c r="G964" s="499"/>
      <c r="H964" s="499"/>
      <c r="I964" s="499"/>
      <c r="J964" s="499"/>
      <c r="K964" s="499"/>
      <c r="L964" s="499"/>
      <c r="M964" s="499"/>
      <c r="N964" s="499"/>
      <c r="O964" s="499"/>
      <c r="P964" s="499"/>
      <c r="Q964" s="499"/>
      <c r="R964" s="499"/>
      <c r="S964" s="499"/>
      <c r="T964" s="499"/>
      <c r="U964" s="499"/>
      <c r="V964" s="499"/>
      <c r="W964" s="499"/>
      <c r="X964" s="499"/>
      <c r="Y964" s="499"/>
      <c r="Z964" s="499"/>
      <c r="AA964" s="499"/>
      <c r="AB964" s="499"/>
      <c r="AC964" s="499"/>
      <c r="AD964" s="499"/>
    </row>
    <row r="965" spans="5:30" ht="12" customHeight="1" x14ac:dyDescent="0.2">
      <c r="E965" s="499"/>
      <c r="F965" s="499"/>
      <c r="G965" s="499"/>
      <c r="H965" s="499"/>
      <c r="I965" s="499"/>
      <c r="J965" s="499"/>
      <c r="K965" s="499"/>
      <c r="L965" s="499"/>
      <c r="M965" s="499"/>
      <c r="N965" s="499"/>
      <c r="O965" s="499"/>
      <c r="P965" s="499"/>
      <c r="Q965" s="499"/>
      <c r="R965" s="499"/>
      <c r="S965" s="499"/>
      <c r="T965" s="499"/>
      <c r="U965" s="499"/>
      <c r="V965" s="499"/>
      <c r="W965" s="499"/>
      <c r="X965" s="499"/>
      <c r="Y965" s="499"/>
      <c r="Z965" s="499"/>
      <c r="AA965" s="499"/>
      <c r="AB965" s="499"/>
      <c r="AC965" s="499"/>
      <c r="AD965" s="499"/>
    </row>
    <row r="966" spans="5:30" ht="12" customHeight="1" x14ac:dyDescent="0.2">
      <c r="E966" s="499"/>
      <c r="F966" s="499"/>
      <c r="G966" s="499"/>
      <c r="H966" s="499"/>
      <c r="I966" s="499"/>
      <c r="J966" s="499"/>
      <c r="K966" s="499"/>
      <c r="L966" s="499"/>
      <c r="M966" s="499"/>
      <c r="N966" s="499"/>
      <c r="O966" s="499"/>
      <c r="P966" s="499"/>
      <c r="Q966" s="499"/>
      <c r="R966" s="499"/>
      <c r="S966" s="499"/>
      <c r="T966" s="499"/>
      <c r="U966" s="499"/>
      <c r="V966" s="499"/>
      <c r="W966" s="499"/>
      <c r="X966" s="499"/>
      <c r="Y966" s="499"/>
      <c r="Z966" s="499"/>
      <c r="AA966" s="499"/>
      <c r="AB966" s="499"/>
      <c r="AC966" s="499"/>
      <c r="AD966" s="499"/>
    </row>
    <row r="967" spans="5:30" ht="12" customHeight="1" x14ac:dyDescent="0.2">
      <c r="E967" s="499"/>
      <c r="F967" s="499"/>
      <c r="G967" s="499"/>
      <c r="H967" s="499"/>
      <c r="I967" s="499"/>
      <c r="J967" s="499"/>
      <c r="K967" s="499"/>
      <c r="L967" s="499"/>
      <c r="M967" s="499"/>
      <c r="N967" s="499"/>
      <c r="O967" s="499"/>
      <c r="P967" s="499"/>
      <c r="Q967" s="499"/>
      <c r="R967" s="499"/>
      <c r="S967" s="499"/>
      <c r="T967" s="499"/>
      <c r="U967" s="499"/>
      <c r="V967" s="499"/>
      <c r="W967" s="499"/>
      <c r="X967" s="499"/>
      <c r="Y967" s="499"/>
      <c r="Z967" s="499"/>
      <c r="AA967" s="499"/>
      <c r="AB967" s="499"/>
      <c r="AC967" s="499"/>
      <c r="AD967" s="499"/>
    </row>
    <row r="968" spans="5:30" ht="12" customHeight="1" x14ac:dyDescent="0.2">
      <c r="E968" s="499"/>
      <c r="F968" s="499"/>
      <c r="G968" s="499"/>
      <c r="H968" s="499"/>
      <c r="I968" s="499"/>
      <c r="J968" s="499"/>
      <c r="K968" s="499"/>
      <c r="L968" s="499"/>
      <c r="M968" s="499"/>
      <c r="N968" s="499"/>
      <c r="O968" s="499"/>
      <c r="P968" s="499"/>
      <c r="Q968" s="499"/>
      <c r="R968" s="499"/>
      <c r="S968" s="499"/>
      <c r="T968" s="499"/>
      <c r="U968" s="499"/>
      <c r="V968" s="499"/>
      <c r="W968" s="499"/>
      <c r="X968" s="499"/>
      <c r="Y968" s="499"/>
      <c r="Z968" s="499"/>
      <c r="AA968" s="499"/>
      <c r="AB968" s="499"/>
      <c r="AC968" s="499"/>
      <c r="AD968" s="499"/>
    </row>
    <row r="969" spans="5:30" ht="12" customHeight="1" x14ac:dyDescent="0.2">
      <c r="E969" s="499"/>
      <c r="F969" s="499"/>
      <c r="G969" s="499"/>
      <c r="H969" s="499"/>
      <c r="I969" s="499"/>
      <c r="J969" s="499"/>
      <c r="K969" s="499"/>
      <c r="L969" s="499"/>
      <c r="M969" s="499"/>
      <c r="N969" s="499"/>
      <c r="O969" s="499"/>
      <c r="P969" s="499"/>
      <c r="Q969" s="499"/>
      <c r="R969" s="499"/>
      <c r="S969" s="499"/>
      <c r="T969" s="499"/>
      <c r="U969" s="499"/>
      <c r="V969" s="499"/>
      <c r="W969" s="499"/>
      <c r="X969" s="499"/>
      <c r="Y969" s="499"/>
      <c r="Z969" s="499"/>
      <c r="AA969" s="499"/>
      <c r="AB969" s="499"/>
      <c r="AC969" s="499"/>
      <c r="AD969" s="499"/>
    </row>
    <row r="970" spans="5:30" ht="12" customHeight="1" x14ac:dyDescent="0.2">
      <c r="E970" s="499"/>
      <c r="F970" s="499"/>
      <c r="G970" s="499"/>
      <c r="H970" s="499"/>
      <c r="I970" s="499"/>
      <c r="J970" s="499"/>
      <c r="K970" s="499"/>
      <c r="L970" s="499"/>
      <c r="M970" s="499"/>
      <c r="N970" s="499"/>
      <c r="O970" s="499"/>
      <c r="P970" s="499"/>
      <c r="Q970" s="499"/>
      <c r="R970" s="499"/>
      <c r="S970" s="499"/>
      <c r="T970" s="499"/>
      <c r="U970" s="499"/>
      <c r="V970" s="499"/>
      <c r="W970" s="499"/>
      <c r="X970" s="499"/>
      <c r="Y970" s="499"/>
      <c r="Z970" s="499"/>
      <c r="AA970" s="499"/>
      <c r="AB970" s="499"/>
      <c r="AC970" s="499"/>
      <c r="AD970" s="499"/>
    </row>
    <row r="971" spans="5:30" ht="12" customHeight="1" x14ac:dyDescent="0.2">
      <c r="E971" s="499"/>
      <c r="F971" s="499"/>
      <c r="G971" s="499"/>
      <c r="H971" s="499"/>
      <c r="I971" s="499"/>
      <c r="J971" s="499"/>
      <c r="K971" s="499"/>
      <c r="L971" s="499"/>
      <c r="M971" s="499"/>
      <c r="N971" s="499"/>
      <c r="O971" s="499"/>
      <c r="P971" s="499"/>
      <c r="Q971" s="499"/>
      <c r="R971" s="499"/>
      <c r="S971" s="499"/>
      <c r="T971" s="499"/>
      <c r="U971" s="499"/>
      <c r="V971" s="499"/>
      <c r="W971" s="499"/>
      <c r="X971" s="499"/>
      <c r="Y971" s="499"/>
      <c r="Z971" s="499"/>
      <c r="AA971" s="499"/>
      <c r="AB971" s="499"/>
      <c r="AC971" s="499"/>
      <c r="AD971" s="499"/>
    </row>
    <row r="972" spans="5:30" ht="12" customHeight="1" x14ac:dyDescent="0.2">
      <c r="E972" s="499"/>
      <c r="F972" s="499"/>
      <c r="G972" s="499"/>
      <c r="H972" s="499"/>
      <c r="I972" s="499"/>
      <c r="J972" s="499"/>
      <c r="K972" s="499"/>
      <c r="L972" s="499"/>
      <c r="M972" s="499"/>
      <c r="N972" s="499"/>
      <c r="O972" s="499"/>
      <c r="P972" s="499"/>
      <c r="Q972" s="499"/>
      <c r="R972" s="499"/>
      <c r="S972" s="499"/>
      <c r="T972" s="499"/>
      <c r="U972" s="499"/>
      <c r="V972" s="499"/>
      <c r="W972" s="499"/>
      <c r="X972" s="499"/>
      <c r="Y972" s="499"/>
      <c r="Z972" s="499"/>
      <c r="AA972" s="499"/>
      <c r="AB972" s="499"/>
      <c r="AC972" s="499"/>
      <c r="AD972" s="499"/>
    </row>
    <row r="973" spans="5:30" ht="12" customHeight="1" x14ac:dyDescent="0.2">
      <c r="E973" s="499"/>
      <c r="F973" s="499"/>
      <c r="G973" s="499"/>
      <c r="H973" s="499"/>
      <c r="I973" s="499"/>
      <c r="J973" s="499"/>
      <c r="K973" s="499"/>
      <c r="L973" s="499"/>
      <c r="M973" s="499"/>
      <c r="N973" s="499"/>
      <c r="O973" s="499"/>
      <c r="P973" s="499"/>
      <c r="Q973" s="499"/>
      <c r="R973" s="499"/>
      <c r="S973" s="499"/>
      <c r="T973" s="499"/>
      <c r="U973" s="499"/>
      <c r="V973" s="499"/>
      <c r="W973" s="499"/>
      <c r="X973" s="499"/>
      <c r="Y973" s="499"/>
      <c r="Z973" s="499"/>
      <c r="AA973" s="499"/>
      <c r="AB973" s="499"/>
      <c r="AC973" s="499"/>
      <c r="AD973" s="499"/>
    </row>
    <row r="974" spans="5:30" ht="12" customHeight="1" x14ac:dyDescent="0.2">
      <c r="E974" s="499"/>
      <c r="F974" s="499"/>
      <c r="G974" s="499"/>
      <c r="H974" s="499"/>
      <c r="I974" s="499"/>
      <c r="J974" s="499"/>
      <c r="K974" s="499"/>
      <c r="L974" s="499"/>
      <c r="M974" s="499"/>
      <c r="N974" s="499"/>
      <c r="O974" s="499"/>
      <c r="P974" s="499"/>
      <c r="Q974" s="499"/>
      <c r="R974" s="499"/>
      <c r="S974" s="499"/>
      <c r="T974" s="499"/>
      <c r="U974" s="499"/>
      <c r="V974" s="499"/>
      <c r="W974" s="499"/>
      <c r="X974" s="499"/>
      <c r="Y974" s="499"/>
      <c r="Z974" s="499"/>
      <c r="AA974" s="499"/>
      <c r="AB974" s="499"/>
      <c r="AC974" s="499"/>
      <c r="AD974" s="499"/>
    </row>
    <row r="975" spans="5:30" ht="12" customHeight="1" x14ac:dyDescent="0.2">
      <c r="E975" s="499"/>
      <c r="F975" s="499"/>
      <c r="G975" s="499"/>
      <c r="H975" s="499"/>
      <c r="I975" s="499"/>
      <c r="J975" s="499"/>
      <c r="K975" s="499"/>
      <c r="L975" s="499"/>
      <c r="M975" s="499"/>
      <c r="N975" s="499"/>
      <c r="O975" s="499"/>
      <c r="P975" s="499"/>
      <c r="Q975" s="499"/>
      <c r="R975" s="499"/>
      <c r="S975" s="499"/>
      <c r="T975" s="499"/>
      <c r="U975" s="499"/>
      <c r="V975" s="499"/>
      <c r="W975" s="499"/>
      <c r="X975" s="499"/>
      <c r="Y975" s="499"/>
      <c r="Z975" s="499"/>
      <c r="AA975" s="499"/>
      <c r="AB975" s="499"/>
      <c r="AC975" s="499"/>
      <c r="AD975" s="499"/>
    </row>
    <row r="976" spans="5:30" ht="12" customHeight="1" x14ac:dyDescent="0.2">
      <c r="E976" s="499"/>
      <c r="F976" s="499"/>
      <c r="G976" s="499"/>
      <c r="H976" s="499"/>
      <c r="I976" s="499"/>
      <c r="J976" s="499"/>
      <c r="K976" s="499"/>
      <c r="L976" s="499"/>
      <c r="M976" s="499"/>
      <c r="N976" s="499"/>
      <c r="O976" s="499"/>
      <c r="P976" s="499"/>
      <c r="Q976" s="499"/>
      <c r="R976" s="499"/>
      <c r="S976" s="499"/>
      <c r="T976" s="499"/>
      <c r="U976" s="499"/>
      <c r="V976" s="499"/>
      <c r="W976" s="499"/>
      <c r="X976" s="499"/>
      <c r="Y976" s="499"/>
      <c r="Z976" s="499"/>
      <c r="AA976" s="499"/>
      <c r="AB976" s="499"/>
      <c r="AC976" s="499"/>
      <c r="AD976" s="499"/>
    </row>
    <row r="977" spans="5:30" ht="12" customHeight="1" x14ac:dyDescent="0.2">
      <c r="E977" s="499"/>
      <c r="F977" s="499"/>
      <c r="G977" s="499"/>
      <c r="H977" s="499"/>
      <c r="I977" s="499"/>
      <c r="J977" s="499"/>
      <c r="K977" s="499"/>
      <c r="L977" s="499"/>
      <c r="M977" s="499"/>
      <c r="N977" s="499"/>
      <c r="O977" s="499"/>
      <c r="P977" s="499"/>
      <c r="Q977" s="499"/>
      <c r="R977" s="499"/>
      <c r="S977" s="499"/>
      <c r="T977" s="499"/>
      <c r="U977" s="499"/>
      <c r="V977" s="499"/>
      <c r="W977" s="499"/>
      <c r="X977" s="499"/>
      <c r="Y977" s="499"/>
      <c r="Z977" s="499"/>
      <c r="AA977" s="499"/>
      <c r="AB977" s="499"/>
      <c r="AC977" s="499"/>
      <c r="AD977" s="499"/>
    </row>
    <row r="978" spans="5:30" ht="12" customHeight="1" x14ac:dyDescent="0.2">
      <c r="E978" s="499"/>
      <c r="F978" s="499"/>
      <c r="G978" s="499"/>
      <c r="H978" s="499"/>
      <c r="I978" s="499"/>
      <c r="J978" s="499"/>
      <c r="K978" s="499"/>
      <c r="L978" s="499"/>
      <c r="M978" s="499"/>
      <c r="N978" s="499"/>
      <c r="O978" s="499"/>
      <c r="P978" s="499"/>
      <c r="Q978" s="499"/>
      <c r="R978" s="499"/>
      <c r="S978" s="499"/>
      <c r="T978" s="499"/>
      <c r="U978" s="499"/>
      <c r="V978" s="499"/>
      <c r="W978" s="499"/>
      <c r="X978" s="499"/>
      <c r="Y978" s="499"/>
      <c r="Z978" s="499"/>
      <c r="AA978" s="499"/>
      <c r="AB978" s="499"/>
      <c r="AC978" s="499"/>
      <c r="AD978" s="499"/>
    </row>
    <row r="979" spans="5:30" ht="12" customHeight="1" x14ac:dyDescent="0.2">
      <c r="E979" s="499"/>
      <c r="F979" s="499"/>
      <c r="G979" s="499"/>
      <c r="H979" s="499"/>
      <c r="I979" s="499"/>
      <c r="J979" s="499"/>
      <c r="K979" s="499"/>
      <c r="L979" s="499"/>
      <c r="M979" s="499"/>
      <c r="N979" s="499"/>
      <c r="O979" s="499"/>
      <c r="P979" s="499"/>
      <c r="Q979" s="499"/>
      <c r="R979" s="499"/>
      <c r="S979" s="499"/>
      <c r="T979" s="499"/>
      <c r="U979" s="499"/>
      <c r="V979" s="499"/>
      <c r="W979" s="499"/>
      <c r="X979" s="499"/>
      <c r="Y979" s="499"/>
      <c r="Z979" s="499"/>
      <c r="AA979" s="499"/>
      <c r="AB979" s="499"/>
      <c r="AC979" s="499"/>
      <c r="AD979" s="499"/>
    </row>
    <row r="980" spans="5:30" ht="12" customHeight="1" x14ac:dyDescent="0.2">
      <c r="E980" s="499"/>
      <c r="F980" s="499"/>
      <c r="G980" s="499"/>
      <c r="H980" s="499"/>
      <c r="I980" s="499"/>
      <c r="J980" s="499"/>
      <c r="K980" s="499"/>
      <c r="L980" s="499"/>
      <c r="M980" s="499"/>
      <c r="N980" s="499"/>
      <c r="O980" s="499"/>
      <c r="P980" s="499"/>
      <c r="Q980" s="499"/>
      <c r="R980" s="499"/>
      <c r="S980" s="499"/>
      <c r="T980" s="499"/>
      <c r="U980" s="499"/>
      <c r="V980" s="499"/>
      <c r="W980" s="499"/>
      <c r="X980" s="499"/>
      <c r="Y980" s="499"/>
      <c r="Z980" s="499"/>
      <c r="AA980" s="499"/>
      <c r="AB980" s="499"/>
      <c r="AC980" s="499"/>
      <c r="AD980" s="499"/>
    </row>
    <row r="981" spans="5:30" ht="12" customHeight="1" x14ac:dyDescent="0.2">
      <c r="E981" s="499"/>
      <c r="F981" s="499"/>
      <c r="G981" s="499"/>
      <c r="H981" s="499"/>
      <c r="I981" s="499"/>
      <c r="J981" s="499"/>
      <c r="K981" s="499"/>
      <c r="L981" s="499"/>
      <c r="M981" s="499"/>
      <c r="N981" s="499"/>
      <c r="O981" s="499"/>
      <c r="P981" s="499"/>
      <c r="Q981" s="499"/>
      <c r="R981" s="499"/>
      <c r="S981" s="499"/>
      <c r="T981" s="499"/>
      <c r="U981" s="499"/>
      <c r="V981" s="499"/>
      <c r="W981" s="499"/>
      <c r="X981" s="499"/>
      <c r="Y981" s="499"/>
      <c r="Z981" s="499"/>
      <c r="AA981" s="499"/>
      <c r="AB981" s="499"/>
      <c r="AC981" s="499"/>
      <c r="AD981" s="499"/>
    </row>
    <row r="982" spans="5:30" ht="12" customHeight="1" x14ac:dyDescent="0.2">
      <c r="E982" s="499"/>
      <c r="F982" s="499"/>
      <c r="G982" s="499"/>
      <c r="H982" s="499"/>
      <c r="I982" s="499"/>
      <c r="J982" s="499"/>
      <c r="K982" s="499"/>
      <c r="L982" s="499"/>
      <c r="M982" s="499"/>
      <c r="N982" s="499"/>
      <c r="O982" s="499"/>
      <c r="P982" s="499"/>
      <c r="Q982" s="499"/>
      <c r="R982" s="499"/>
      <c r="S982" s="499"/>
      <c r="T982" s="499"/>
      <c r="U982" s="499"/>
      <c r="V982" s="499"/>
      <c r="W982" s="499"/>
      <c r="X982" s="499"/>
      <c r="Y982" s="499"/>
      <c r="Z982" s="499"/>
      <c r="AA982" s="499"/>
      <c r="AB982" s="499"/>
      <c r="AC982" s="499"/>
      <c r="AD982" s="499"/>
    </row>
    <row r="983" spans="5:30" ht="12" customHeight="1" x14ac:dyDescent="0.2">
      <c r="E983" s="499"/>
      <c r="F983" s="499"/>
      <c r="G983" s="499"/>
      <c r="H983" s="499"/>
      <c r="I983" s="499"/>
      <c r="J983" s="499"/>
      <c r="K983" s="499"/>
      <c r="L983" s="499"/>
      <c r="M983" s="499"/>
      <c r="N983" s="499"/>
      <c r="O983" s="499"/>
      <c r="P983" s="499"/>
      <c r="Q983" s="499"/>
      <c r="R983" s="499"/>
      <c r="S983" s="499"/>
      <c r="T983" s="499"/>
      <c r="U983" s="499"/>
      <c r="V983" s="499"/>
      <c r="W983" s="499"/>
      <c r="X983" s="499"/>
      <c r="Y983" s="499"/>
      <c r="Z983" s="499"/>
      <c r="AA983" s="499"/>
      <c r="AB983" s="499"/>
      <c r="AC983" s="499"/>
      <c r="AD983" s="499"/>
    </row>
    <row r="984" spans="5:30" ht="12" customHeight="1" x14ac:dyDescent="0.2">
      <c r="E984" s="499"/>
      <c r="F984" s="499"/>
      <c r="G984" s="499"/>
      <c r="H984" s="499"/>
      <c r="I984" s="499"/>
      <c r="J984" s="499"/>
      <c r="K984" s="499"/>
      <c r="L984" s="499"/>
      <c r="M984" s="499"/>
      <c r="N984" s="499"/>
      <c r="O984" s="499"/>
      <c r="P984" s="499"/>
      <c r="Q984" s="499"/>
      <c r="R984" s="499"/>
      <c r="S984" s="499"/>
      <c r="T984" s="499"/>
      <c r="U984" s="499"/>
      <c r="V984" s="499"/>
      <c r="W984" s="499"/>
      <c r="X984" s="499"/>
      <c r="Y984" s="499"/>
      <c r="Z984" s="499"/>
      <c r="AA984" s="499"/>
      <c r="AB984" s="499"/>
      <c r="AC984" s="499"/>
      <c r="AD984" s="499"/>
    </row>
    <row r="985" spans="5:30" ht="12" customHeight="1" x14ac:dyDescent="0.2">
      <c r="E985" s="499"/>
      <c r="F985" s="499"/>
      <c r="G985" s="499"/>
      <c r="H985" s="499"/>
      <c r="I985" s="499"/>
      <c r="J985" s="499"/>
      <c r="K985" s="499"/>
      <c r="L985" s="499"/>
      <c r="M985" s="499"/>
      <c r="N985" s="499"/>
      <c r="O985" s="499"/>
      <c r="P985" s="499"/>
      <c r="Q985" s="499"/>
      <c r="R985" s="499"/>
      <c r="S985" s="499"/>
      <c r="T985" s="499"/>
      <c r="U985" s="499"/>
      <c r="V985" s="499"/>
      <c r="W985" s="499"/>
      <c r="X985" s="499"/>
      <c r="Y985" s="499"/>
      <c r="Z985" s="499"/>
      <c r="AA985" s="499"/>
      <c r="AB985" s="499"/>
      <c r="AC985" s="499"/>
      <c r="AD985" s="499"/>
    </row>
    <row r="986" spans="5:30" ht="12" customHeight="1" x14ac:dyDescent="0.2">
      <c r="E986" s="499"/>
      <c r="F986" s="499"/>
      <c r="G986" s="499"/>
      <c r="H986" s="499"/>
      <c r="I986" s="499"/>
      <c r="J986" s="499"/>
      <c r="K986" s="499"/>
      <c r="L986" s="499"/>
      <c r="M986" s="499"/>
      <c r="N986" s="499"/>
      <c r="O986" s="499"/>
      <c r="P986" s="499"/>
      <c r="Q986" s="499"/>
      <c r="R986" s="499"/>
      <c r="S986" s="499"/>
      <c r="T986" s="499"/>
      <c r="U986" s="499"/>
      <c r="V986" s="499"/>
      <c r="W986" s="499"/>
      <c r="X986" s="499"/>
      <c r="Y986" s="499"/>
      <c r="Z986" s="499"/>
      <c r="AA986" s="499"/>
      <c r="AB986" s="499"/>
      <c r="AC986" s="499"/>
      <c r="AD986" s="499"/>
    </row>
    <row r="987" spans="5:30" ht="12" customHeight="1" x14ac:dyDescent="0.2">
      <c r="E987" s="499"/>
      <c r="F987" s="499"/>
      <c r="G987" s="499"/>
      <c r="H987" s="499"/>
      <c r="I987" s="499"/>
      <c r="J987" s="499"/>
      <c r="K987" s="499"/>
      <c r="L987" s="499"/>
      <c r="M987" s="499"/>
      <c r="N987" s="499"/>
      <c r="O987" s="499"/>
      <c r="P987" s="499"/>
      <c r="Q987" s="499"/>
      <c r="R987" s="499"/>
      <c r="S987" s="499"/>
      <c r="T987" s="499"/>
      <c r="U987" s="499"/>
      <c r="V987" s="499"/>
      <c r="W987" s="499"/>
      <c r="X987" s="499"/>
      <c r="Y987" s="499"/>
      <c r="Z987" s="499"/>
      <c r="AA987" s="499"/>
      <c r="AB987" s="499"/>
      <c r="AC987" s="499"/>
      <c r="AD987" s="499"/>
    </row>
    <row r="988" spans="5:30" ht="12" customHeight="1" x14ac:dyDescent="0.2">
      <c r="E988" s="499"/>
      <c r="F988" s="499"/>
      <c r="G988" s="499"/>
      <c r="H988" s="499"/>
      <c r="I988" s="499"/>
      <c r="J988" s="499"/>
      <c r="K988" s="499"/>
      <c r="L988" s="499"/>
      <c r="M988" s="499"/>
      <c r="N988" s="499"/>
      <c r="O988" s="499"/>
      <c r="P988" s="499"/>
      <c r="Q988" s="499"/>
      <c r="R988" s="499"/>
      <c r="S988" s="499"/>
      <c r="T988" s="499"/>
      <c r="U988" s="499"/>
      <c r="V988" s="499"/>
      <c r="W988" s="499"/>
      <c r="X988" s="499"/>
      <c r="Y988" s="499"/>
      <c r="Z988" s="499"/>
      <c r="AA988" s="499"/>
      <c r="AB988" s="499"/>
      <c r="AC988" s="499"/>
      <c r="AD988" s="499"/>
    </row>
    <row r="989" spans="5:30" ht="12" customHeight="1" x14ac:dyDescent="0.2">
      <c r="E989" s="499"/>
      <c r="F989" s="499"/>
      <c r="G989" s="499"/>
      <c r="H989" s="499"/>
      <c r="I989" s="499"/>
      <c r="J989" s="499"/>
      <c r="K989" s="499"/>
      <c r="L989" s="499"/>
      <c r="M989" s="499"/>
      <c r="N989" s="499"/>
      <c r="O989" s="499"/>
      <c r="P989" s="499"/>
      <c r="Q989" s="499"/>
      <c r="R989" s="499"/>
      <c r="S989" s="499"/>
      <c r="T989" s="499"/>
      <c r="U989" s="499"/>
      <c r="V989" s="499"/>
      <c r="W989" s="499"/>
      <c r="X989" s="499"/>
      <c r="Y989" s="499"/>
      <c r="Z989" s="499"/>
      <c r="AA989" s="499"/>
      <c r="AB989" s="499"/>
      <c r="AC989" s="499"/>
      <c r="AD989" s="499"/>
    </row>
    <row r="990" spans="5:30" ht="12" customHeight="1" x14ac:dyDescent="0.2">
      <c r="G990" s="499"/>
      <c r="H990" s="499"/>
      <c r="I990" s="499"/>
      <c r="J990" s="499"/>
      <c r="K990" s="499"/>
      <c r="L990" s="499"/>
      <c r="M990" s="499"/>
      <c r="N990" s="499"/>
      <c r="O990" s="499"/>
      <c r="P990" s="499"/>
      <c r="Q990" s="499"/>
      <c r="R990" s="499"/>
      <c r="S990" s="499"/>
      <c r="T990" s="499"/>
      <c r="U990" s="499"/>
      <c r="V990" s="499"/>
      <c r="W990" s="499"/>
      <c r="X990" s="499"/>
      <c r="Y990" s="499"/>
      <c r="Z990" s="499"/>
      <c r="AA990" s="499"/>
      <c r="AB990" s="499"/>
      <c r="AC990" s="499"/>
      <c r="AD990" s="499"/>
    </row>
    <row r="991" spans="5:30" ht="12" customHeight="1" x14ac:dyDescent="0.2">
      <c r="G991" s="499"/>
      <c r="H991" s="499"/>
      <c r="I991" s="499"/>
      <c r="J991" s="499"/>
      <c r="K991" s="499"/>
      <c r="L991" s="499"/>
      <c r="M991" s="499"/>
      <c r="N991" s="499"/>
      <c r="O991" s="499"/>
      <c r="P991" s="499"/>
      <c r="Q991" s="499"/>
      <c r="R991" s="499"/>
      <c r="S991" s="499"/>
      <c r="T991" s="499"/>
      <c r="U991" s="499"/>
      <c r="V991" s="499"/>
      <c r="W991" s="499"/>
      <c r="X991" s="499"/>
      <c r="Y991" s="499"/>
      <c r="Z991" s="499"/>
      <c r="AA991" s="499"/>
      <c r="AB991" s="499"/>
      <c r="AC991" s="499"/>
      <c r="AD991" s="499"/>
    </row>
    <row r="992" spans="5:30" ht="12" customHeight="1" x14ac:dyDescent="0.2">
      <c r="G992" s="499"/>
      <c r="H992" s="499"/>
      <c r="I992" s="499"/>
      <c r="J992" s="499"/>
      <c r="K992" s="499"/>
      <c r="L992" s="499"/>
      <c r="M992" s="499"/>
      <c r="N992" s="499"/>
      <c r="O992" s="499"/>
      <c r="P992" s="499"/>
      <c r="Q992" s="499"/>
      <c r="R992" s="499"/>
      <c r="S992" s="499"/>
      <c r="T992" s="499"/>
      <c r="U992" s="499"/>
      <c r="V992" s="499"/>
      <c r="W992" s="499"/>
      <c r="X992" s="499"/>
      <c r="Y992" s="499"/>
      <c r="Z992" s="499"/>
      <c r="AA992" s="499"/>
      <c r="AB992" s="499"/>
      <c r="AC992" s="499"/>
      <c r="AD992" s="499"/>
    </row>
    <row r="993" spans="7:30" ht="12" customHeight="1" x14ac:dyDescent="0.2">
      <c r="G993" s="499"/>
      <c r="H993" s="499"/>
      <c r="I993" s="499"/>
      <c r="J993" s="499"/>
      <c r="K993" s="499"/>
      <c r="L993" s="499"/>
      <c r="M993" s="499"/>
      <c r="N993" s="499"/>
      <c r="O993" s="499"/>
      <c r="P993" s="499"/>
      <c r="Q993" s="499"/>
      <c r="R993" s="499"/>
      <c r="S993" s="499"/>
      <c r="T993" s="499"/>
      <c r="U993" s="499"/>
      <c r="V993" s="499"/>
      <c r="W993" s="499"/>
      <c r="X993" s="499"/>
      <c r="Y993" s="499"/>
      <c r="Z993" s="499"/>
      <c r="AA993" s="499"/>
      <c r="AB993" s="499"/>
      <c r="AC993" s="499"/>
      <c r="AD993" s="499"/>
    </row>
    <row r="994" spans="7:30" ht="12" customHeight="1" x14ac:dyDescent="0.2">
      <c r="G994" s="499"/>
      <c r="H994" s="499"/>
      <c r="I994" s="499"/>
      <c r="J994" s="499"/>
      <c r="K994" s="499"/>
      <c r="L994" s="499"/>
      <c r="M994" s="499"/>
      <c r="N994" s="499"/>
      <c r="O994" s="499"/>
      <c r="P994" s="499"/>
      <c r="Q994" s="499"/>
      <c r="R994" s="499"/>
      <c r="S994" s="499"/>
      <c r="T994" s="499"/>
      <c r="U994" s="499"/>
      <c r="V994" s="499"/>
      <c r="W994" s="499"/>
      <c r="X994" s="499"/>
      <c r="Y994" s="499"/>
      <c r="Z994" s="499"/>
      <c r="AA994" s="499"/>
      <c r="AB994" s="499"/>
      <c r="AC994" s="499"/>
      <c r="AD994" s="499"/>
    </row>
    <row r="995" spans="7:30" ht="12" customHeight="1" x14ac:dyDescent="0.2">
      <c r="G995" s="499"/>
      <c r="H995" s="499"/>
      <c r="I995" s="499"/>
      <c r="J995" s="499"/>
      <c r="K995" s="499"/>
      <c r="L995" s="499"/>
      <c r="M995" s="499"/>
      <c r="N995" s="499"/>
      <c r="O995" s="499"/>
      <c r="P995" s="499"/>
      <c r="Q995" s="499"/>
      <c r="R995" s="499"/>
      <c r="S995" s="499"/>
      <c r="T995" s="499"/>
      <c r="U995" s="499"/>
      <c r="V995" s="499"/>
      <c r="W995" s="499"/>
      <c r="X995" s="499"/>
      <c r="Y995" s="499"/>
      <c r="Z995" s="499"/>
      <c r="AA995" s="499"/>
      <c r="AB995" s="499"/>
      <c r="AC995" s="499"/>
      <c r="AD995" s="499"/>
    </row>
    <row r="996" spans="7:30" ht="12" customHeight="1" x14ac:dyDescent="0.2">
      <c r="G996" s="499"/>
      <c r="H996" s="499"/>
      <c r="I996" s="499"/>
      <c r="J996" s="499"/>
      <c r="K996" s="499"/>
      <c r="L996" s="499"/>
      <c r="M996" s="499"/>
      <c r="N996" s="499"/>
      <c r="O996" s="499"/>
      <c r="P996" s="499"/>
      <c r="Q996" s="499"/>
      <c r="R996" s="499"/>
      <c r="S996" s="499"/>
      <c r="T996" s="499"/>
      <c r="U996" s="499"/>
      <c r="V996" s="499"/>
      <c r="W996" s="499"/>
      <c r="X996" s="499"/>
      <c r="Y996" s="499"/>
      <c r="Z996" s="499"/>
      <c r="AA996" s="499"/>
      <c r="AB996" s="499"/>
      <c r="AC996" s="499"/>
      <c r="AD996" s="499"/>
    </row>
    <row r="997" spans="7:30" ht="12" customHeight="1" x14ac:dyDescent="0.2">
      <c r="G997" s="499"/>
      <c r="H997" s="499"/>
      <c r="I997" s="499"/>
      <c r="J997" s="499"/>
      <c r="K997" s="499"/>
      <c r="L997" s="499"/>
      <c r="M997" s="499"/>
      <c r="N997" s="499"/>
      <c r="O997" s="499"/>
      <c r="P997" s="499"/>
      <c r="Q997" s="499"/>
      <c r="R997" s="499"/>
      <c r="S997" s="499"/>
      <c r="T997" s="499"/>
      <c r="U997" s="499"/>
      <c r="V997" s="499"/>
      <c r="W997" s="499"/>
      <c r="X997" s="499"/>
      <c r="Y997" s="499"/>
      <c r="Z997" s="499"/>
      <c r="AA997" s="499"/>
      <c r="AB997" s="499"/>
      <c r="AC997" s="499"/>
      <c r="AD997" s="499"/>
    </row>
    <row r="998" spans="7:30" ht="12" customHeight="1" x14ac:dyDescent="0.2">
      <c r="G998" s="499"/>
      <c r="H998" s="499"/>
      <c r="I998" s="499"/>
      <c r="J998" s="499"/>
      <c r="K998" s="499"/>
      <c r="L998" s="499"/>
      <c r="M998" s="499"/>
      <c r="N998" s="499"/>
      <c r="O998" s="499"/>
      <c r="P998" s="499"/>
      <c r="Q998" s="499"/>
      <c r="R998" s="499"/>
      <c r="S998" s="499"/>
      <c r="T998" s="499"/>
      <c r="U998" s="499"/>
      <c r="V998" s="499"/>
      <c r="W998" s="499"/>
      <c r="X998" s="499"/>
      <c r="Y998" s="499"/>
      <c r="Z998" s="499"/>
      <c r="AA998" s="499"/>
      <c r="AB998" s="499"/>
      <c r="AC998" s="499"/>
      <c r="AD998" s="499"/>
    </row>
    <row r="999" spans="7:30" ht="12" customHeight="1" x14ac:dyDescent="0.2">
      <c r="G999" s="499"/>
      <c r="H999" s="499"/>
      <c r="I999" s="499"/>
      <c r="J999" s="499"/>
      <c r="K999" s="499"/>
      <c r="L999" s="499"/>
      <c r="M999" s="499"/>
      <c r="N999" s="499"/>
      <c r="O999" s="499"/>
      <c r="P999" s="499"/>
      <c r="Q999" s="499"/>
      <c r="R999" s="499"/>
      <c r="S999" s="499"/>
      <c r="T999" s="499"/>
      <c r="U999" s="499"/>
      <c r="V999" s="499"/>
      <c r="W999" s="499"/>
      <c r="X999" s="499"/>
      <c r="Y999" s="499"/>
      <c r="Z999" s="499"/>
      <c r="AA999" s="499"/>
      <c r="AB999" s="499"/>
      <c r="AC999" s="499"/>
      <c r="AD999" s="499"/>
    </row>
    <row r="1000" spans="7:30" ht="12" customHeight="1" x14ac:dyDescent="0.2">
      <c r="G1000" s="499"/>
      <c r="H1000" s="499"/>
      <c r="I1000" s="499"/>
      <c r="J1000" s="499"/>
      <c r="K1000" s="499"/>
      <c r="L1000" s="499"/>
      <c r="M1000" s="499"/>
      <c r="N1000" s="499"/>
      <c r="O1000" s="499"/>
      <c r="P1000" s="499"/>
      <c r="Q1000" s="499"/>
      <c r="R1000" s="499"/>
      <c r="S1000" s="499"/>
      <c r="T1000" s="499"/>
      <c r="U1000" s="499"/>
      <c r="V1000" s="499"/>
      <c r="W1000" s="499"/>
      <c r="X1000" s="499"/>
      <c r="Y1000" s="499"/>
      <c r="Z1000" s="499"/>
      <c r="AA1000" s="499"/>
      <c r="AB1000" s="499"/>
      <c r="AC1000" s="499"/>
      <c r="AD1000" s="499"/>
    </row>
  </sheetData>
  <mergeCells count="9">
    <mergeCell ref="B27:D27"/>
    <mergeCell ref="G27:J27"/>
    <mergeCell ref="L27:O27"/>
    <mergeCell ref="B1:C1"/>
    <mergeCell ref="E1:G1"/>
    <mergeCell ref="B3:C3"/>
    <mergeCell ref="F3:J3"/>
    <mergeCell ref="L3:O3"/>
    <mergeCell ref="F23:G23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Nacimientos</vt:lpstr>
      <vt:lpstr>Defunciones</vt:lpstr>
      <vt:lpstr>Pob mitad de año</vt:lpstr>
      <vt:lpstr>Pob 0 a 4 mitad de año 2010</vt:lpstr>
      <vt:lpstr>Pob 0 a 4 mitad de año 2015</vt:lpstr>
      <vt:lpstr>Pob 0 a 4 mitad de año 2020</vt:lpstr>
      <vt:lpstr>Mortalidad</vt:lpstr>
      <vt:lpstr>Mortalidad Infantil</vt:lpstr>
      <vt:lpstr>Tablas de Vida </vt:lpstr>
      <vt:lpstr>Modelo Logito 2010</vt:lpstr>
      <vt:lpstr>Modelo Logito 2015</vt:lpstr>
      <vt:lpstr>Modelo Logito 2020</vt:lpstr>
      <vt:lpstr>Relación de Sobrevivencia</vt:lpstr>
      <vt:lpstr>Proyección de Mortalidad</vt:lpstr>
      <vt:lpstr>Causas de Muerte</vt:lpstr>
      <vt:lpstr>TVDM</vt:lpstr>
      <vt:lpstr>Datos Limitacion o Discapacidad</vt:lpstr>
      <vt:lpstr>Esperanza de Vida Saludable</vt:lpstr>
      <vt:lpstr>Indicadores fecundidad</vt:lpstr>
      <vt:lpstr>Factores extrínsecos</vt:lpstr>
      <vt:lpstr>Bilogito</vt:lpstr>
      <vt:lpstr>Proyección TGF</vt:lpstr>
      <vt:lpstr>Bilogito Proyección</vt:lpstr>
      <vt:lpstr>Rel sob</vt:lpstr>
      <vt:lpstr>Proyección de población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Chars Lee</dc:creator>
  <cp:lastModifiedBy>Carlos Sanchez</cp:lastModifiedBy>
  <dcterms:created xsi:type="dcterms:W3CDTF">2023-05-08T21:18:43Z</dcterms:created>
  <dcterms:modified xsi:type="dcterms:W3CDTF">2023-06-10T04:35:47Z</dcterms:modified>
</cp:coreProperties>
</file>